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emdoughty/Dropbox/Code/R/dentalMeasurements/dat/"/>
    </mc:Choice>
  </mc:AlternateContent>
  <xr:revisionPtr revIDLastSave="0" documentId="13_ncr:1_{F9DC2095-3ED4-414D-B5DD-64EE0B9337DB}" xr6:coauthVersionLast="47" xr6:coauthVersionMax="47" xr10:uidLastSave="{00000000-0000-0000-0000-000000000000}"/>
  <bookViews>
    <workbookView xWindow="5080" yWindow="860" windowWidth="33580" windowHeight="19140" xr2:uid="{00000000-000D-0000-FFFF-FFFF00000000}"/>
  </bookViews>
  <sheets>
    <sheet name="ArchaicUngulate_UploadFile_Mast" sheetId="1" r:id="rId1"/>
    <sheet name="Taxonomy Synonymizations Templa" sheetId="2" r:id="rId2"/>
  </sheets>
  <definedNames>
    <definedName name="_xlnm._FilterDatabase" localSheetId="0" hidden="1">ArchaicUngulate_UploadFile_Mast!$A$1:$BO$2580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Y2535" i="1" l="1"/>
  <c r="AX2535" i="1"/>
  <c r="AW2535" i="1"/>
  <c r="BD2533" i="1"/>
  <c r="BB2533" i="1"/>
  <c r="BA2533" i="1"/>
  <c r="AZ2530" i="1"/>
  <c r="AW2530" i="1"/>
  <c r="AB2529" i="1"/>
  <c r="Y2529" i="1"/>
  <c r="BH2529" i="1"/>
  <c r="BE2529" i="1"/>
  <c r="BD2529" i="1"/>
  <c r="BA2529" i="1"/>
  <c r="AZ2529" i="1"/>
  <c r="AW2529" i="1"/>
  <c r="BH2527" i="1"/>
  <c r="BE2527" i="1"/>
  <c r="AZ2527" i="1"/>
  <c r="AW2527" i="1"/>
  <c r="AV2527" i="1"/>
  <c r="AS2527" i="1"/>
  <c r="AR2527" i="1"/>
  <c r="AO2527" i="1"/>
  <c r="AF2527" i="1"/>
  <c r="AC2527" i="1"/>
  <c r="AB2527" i="1"/>
  <c r="Y2527" i="1"/>
  <c r="P2526" i="1"/>
  <c r="M2526" i="1"/>
  <c r="AR600" i="1"/>
  <c r="AO600" i="1"/>
  <c r="BD600" i="1"/>
  <c r="BA600" i="1"/>
  <c r="BH1557" i="1"/>
  <c r="BE1557" i="1"/>
  <c r="BD1557" i="1"/>
  <c r="BA1557" i="1"/>
  <c r="AS1557" i="1"/>
  <c r="AJ860" i="1"/>
  <c r="AG860" i="1"/>
  <c r="AF860" i="1"/>
  <c r="AC860" i="1"/>
  <c r="AB860" i="1"/>
  <c r="Y860" i="1"/>
  <c r="X860" i="1"/>
  <c r="U860" i="1"/>
  <c r="T860" i="1"/>
  <c r="Q860" i="1"/>
  <c r="BD532" i="1"/>
  <c r="BA532" i="1"/>
  <c r="AV532" i="1"/>
  <c r="AS532" i="1"/>
  <c r="AJ532" i="1"/>
  <c r="AG532" i="1"/>
  <c r="AB532" i="1"/>
  <c r="Y532" i="1"/>
  <c r="X532" i="1"/>
  <c r="U532" i="1"/>
  <c r="BD1629" i="1"/>
  <c r="BA1629" i="1"/>
  <c r="AZ1629" i="1"/>
  <c r="AW1629" i="1"/>
  <c r="AJ1629" i="1"/>
  <c r="AG1629" i="1"/>
  <c r="AF1629" i="1"/>
  <c r="AC1629" i="1"/>
  <c r="AB1629" i="1"/>
  <c r="Y1629" i="1"/>
  <c r="AJ579" i="1"/>
  <c r="AG579" i="1"/>
  <c r="AF579" i="1"/>
  <c r="AC579" i="1"/>
  <c r="X579" i="1"/>
  <c r="U579" i="1"/>
  <c r="T579" i="1"/>
  <c r="Q579" i="1"/>
  <c r="AJ1612" i="1"/>
  <c r="AG1612" i="1"/>
  <c r="AF1612" i="1"/>
  <c r="AC1612" i="1"/>
  <c r="AB1612" i="1"/>
  <c r="Y1612" i="1"/>
  <c r="X1612" i="1"/>
  <c r="U1612" i="1"/>
  <c r="BA1379" i="1"/>
  <c r="BH1379" i="1"/>
  <c r="BE1379" i="1"/>
  <c r="AW1379" i="1" s="1"/>
  <c r="AV2013" i="1"/>
  <c r="AS2013" i="1"/>
  <c r="BA1932" i="1"/>
  <c r="BF2083" i="1"/>
  <c r="BH2083" i="1" s="1"/>
  <c r="BE2083" i="1"/>
  <c r="BC2083" i="1"/>
  <c r="BB2083" i="1"/>
  <c r="BA2083" i="1"/>
  <c r="AY2083" i="1"/>
  <c r="AX2083" i="1"/>
  <c r="AZ2083" i="1" s="1"/>
  <c r="AW2083" i="1"/>
  <c r="AV2083" i="1"/>
  <c r="AS2083" i="1"/>
  <c r="AR2083" i="1"/>
  <c r="AO2083" i="1"/>
  <c r="BC2122" i="1"/>
  <c r="BB2122" i="1"/>
  <c r="BA2122" i="1"/>
  <c r="AY2122" i="1"/>
  <c r="AX2122" i="1"/>
  <c r="AW2122" i="1"/>
  <c r="AV2122" i="1"/>
  <c r="AS2122" i="1"/>
  <c r="BG2125" i="1"/>
  <c r="BF2125" i="1"/>
  <c r="BE2125" i="1"/>
  <c r="BC2125" i="1"/>
  <c r="BB2125" i="1"/>
  <c r="BA2125" i="1"/>
  <c r="AY2125" i="1"/>
  <c r="AX2125" i="1"/>
  <c r="AW2125" i="1"/>
  <c r="AV2125" i="1"/>
  <c r="AS2125" i="1"/>
  <c r="AR2125" i="1"/>
  <c r="AO2125" i="1"/>
  <c r="AN2125" i="1"/>
  <c r="AK2125" i="1"/>
  <c r="BG2159" i="1"/>
  <c r="BF2159" i="1"/>
  <c r="BE2159" i="1"/>
  <c r="BC2159" i="1"/>
  <c r="BB2159" i="1"/>
  <c r="BA2159" i="1"/>
  <c r="AY1472" i="1"/>
  <c r="AX1472" i="1"/>
  <c r="AW1472" i="1"/>
  <c r="AU2352" i="1"/>
  <c r="AT2352" i="1"/>
  <c r="AS2352" i="1"/>
  <c r="AJ2351" i="1"/>
  <c r="AG2351" i="1"/>
  <c r="AF1335" i="1"/>
  <c r="AJ1335" i="1"/>
  <c r="AG1335" i="1"/>
  <c r="AZ1334" i="1"/>
  <c r="AW1334" i="1"/>
  <c r="BH1334" i="1"/>
  <c r="BE1334" i="1"/>
  <c r="AF518" i="1"/>
  <c r="AC518" i="1"/>
  <c r="AF552" i="1"/>
  <c r="AC552" i="1"/>
  <c r="AY802" i="1"/>
  <c r="BC802" i="1"/>
  <c r="BG621" i="1"/>
  <c r="BF621" i="1"/>
  <c r="BE621" i="1"/>
  <c r="BC621" i="1"/>
  <c r="BB621" i="1"/>
  <c r="BA621" i="1"/>
  <c r="AY621" i="1"/>
  <c r="AX621" i="1"/>
  <c r="AW621" i="1"/>
  <c r="AV621" i="1"/>
  <c r="AS621" i="1"/>
  <c r="BD2125" i="1" l="1"/>
  <c r="AZ2535" i="1"/>
  <c r="BH2125" i="1"/>
  <c r="AZ2122" i="1"/>
  <c r="AZ2125" i="1"/>
  <c r="BD2083" i="1"/>
  <c r="BH2159" i="1"/>
  <c r="AZ1472" i="1"/>
  <c r="BD2122" i="1"/>
  <c r="BD2159" i="1"/>
  <c r="AZ621" i="1"/>
  <c r="BD621" i="1"/>
  <c r="BH621" i="1"/>
</calcChain>
</file>

<file path=xl/sharedStrings.xml><?xml version="1.0" encoding="utf-8"?>
<sst xmlns="http://schemas.openxmlformats.org/spreadsheetml/2006/main" count="25299" uniqueCount="3189">
  <si>
    <t>Catalog Number</t>
  </si>
  <si>
    <t>Type</t>
  </si>
  <si>
    <t>Order</t>
  </si>
  <si>
    <t>Family</t>
  </si>
  <si>
    <t>Verbatim Genus</t>
  </si>
  <si>
    <t xml:space="preserve"> Verbatim Species</t>
  </si>
  <si>
    <t>NALMA</t>
  </si>
  <si>
    <t>State</t>
  </si>
  <si>
    <t>Locality</t>
  </si>
  <si>
    <t>P2_L</t>
  </si>
  <si>
    <t>P2_TrigW</t>
  </si>
  <si>
    <t>P2_TalW</t>
  </si>
  <si>
    <t>P2_W</t>
  </si>
  <si>
    <t>P3_L</t>
  </si>
  <si>
    <t>P3_TrigW</t>
  </si>
  <si>
    <t>P3_TalW</t>
  </si>
  <si>
    <t>P3_W</t>
  </si>
  <si>
    <t>P4_L</t>
  </si>
  <si>
    <t>P4_TrigW</t>
  </si>
  <si>
    <t>P4_TalW</t>
  </si>
  <si>
    <t>P4_W</t>
  </si>
  <si>
    <t>M1_L</t>
  </si>
  <si>
    <t>M1_TrigW</t>
  </si>
  <si>
    <t>M1_TalW</t>
  </si>
  <si>
    <t>M1_W</t>
  </si>
  <si>
    <t>M2_L</t>
  </si>
  <si>
    <t>M2_TrigW</t>
  </si>
  <si>
    <t>M2_TalW</t>
  </si>
  <si>
    <t>M2_W</t>
  </si>
  <si>
    <t>M3_L</t>
  </si>
  <si>
    <t>M3_TrigW</t>
  </si>
  <si>
    <t>M3_TalW</t>
  </si>
  <si>
    <t>M3_W</t>
  </si>
  <si>
    <t>p2_l</t>
  </si>
  <si>
    <t>p2_Trigw</t>
  </si>
  <si>
    <t>p2_Talw</t>
  </si>
  <si>
    <t>p2_w</t>
  </si>
  <si>
    <t>p3_l</t>
  </si>
  <si>
    <t>p3_Trigw</t>
  </si>
  <si>
    <t>p3_Talw</t>
  </si>
  <si>
    <t>p3_w</t>
  </si>
  <si>
    <t>p4_l</t>
  </si>
  <si>
    <t>p4_Trigw</t>
  </si>
  <si>
    <t>p4_Talw</t>
  </si>
  <si>
    <t>p4_w</t>
  </si>
  <si>
    <t>m1_l</t>
  </si>
  <si>
    <t>m1_Trigw</t>
  </si>
  <si>
    <t>m1_Talw</t>
  </si>
  <si>
    <t>m1_w</t>
  </si>
  <si>
    <t>m2_l</t>
  </si>
  <si>
    <t>m2_Trigw</t>
  </si>
  <si>
    <t>m2_Talw</t>
  </si>
  <si>
    <t>m2_w</t>
  </si>
  <si>
    <t>m3_l</t>
  </si>
  <si>
    <t>m3_Trigw</t>
  </si>
  <si>
    <t>m3_Talw</t>
  </si>
  <si>
    <t>m3_w</t>
  </si>
  <si>
    <t>Comments</t>
  </si>
  <si>
    <t>Recorded by</t>
  </si>
  <si>
    <t>Date Recorded</t>
  </si>
  <si>
    <t>Source</t>
  </si>
  <si>
    <t>PBDB Paper ID</t>
  </si>
  <si>
    <t>Image from paper</t>
  </si>
  <si>
    <t>Image Source</t>
  </si>
  <si>
    <t>AMNH 56293</t>
  </si>
  <si>
    <t>Macroscelidea</t>
  </si>
  <si>
    <t>Apheliscidae</t>
  </si>
  <si>
    <t>mellon</t>
  </si>
  <si>
    <t>Platymastus</t>
  </si>
  <si>
    <t>M1 or M2</t>
  </si>
  <si>
    <t>Evan</t>
  </si>
  <si>
    <t>Van Valen 1978</t>
  </si>
  <si>
    <t>Y</t>
  </si>
  <si>
    <t>Periptychidae</t>
  </si>
  <si>
    <t>AMNH 15638</t>
  </si>
  <si>
    <t>type</t>
  </si>
  <si>
    <t>Arctocyonidae</t>
  </si>
  <si>
    <t>Anacodon</t>
  </si>
  <si>
    <t>cultridens</t>
  </si>
  <si>
    <t>ED</t>
  </si>
  <si>
    <t>Matthew and Granger 1915</t>
  </si>
  <si>
    <t>Yes</t>
  </si>
  <si>
    <t>Rachel</t>
  </si>
  <si>
    <t>Need to Crop</t>
  </si>
  <si>
    <t>AMNH 16781</t>
  </si>
  <si>
    <t>ursidens</t>
  </si>
  <si>
    <t>AMNH 4261</t>
  </si>
  <si>
    <t>Cope 1883</t>
  </si>
  <si>
    <t>BYU 3770</t>
  </si>
  <si>
    <t>Anisonchus</t>
  </si>
  <si>
    <t>athelas</t>
  </si>
  <si>
    <t xml:space="preserve"> </t>
  </si>
  <si>
    <t xml:space="preserve"> ED</t>
  </si>
  <si>
    <t>Clemens and Wilson 2009</t>
  </si>
  <si>
    <t>BYU 3839</t>
  </si>
  <si>
    <t>UCMP 120413</t>
  </si>
  <si>
    <t>cf. athelas</t>
  </si>
  <si>
    <t>UCMP 189564</t>
  </si>
  <si>
    <t>UCMP 69260</t>
  </si>
  <si>
    <t>listed as in Van Valen 1978</t>
  </si>
  <si>
    <t>USNM 23279</t>
  </si>
  <si>
    <t>OMNH 27679</t>
  </si>
  <si>
    <t>?oligistus</t>
  </si>
  <si>
    <t>estimated lengfht</t>
  </si>
  <si>
    <t>Cifelli etal 1995</t>
  </si>
  <si>
    <t>onostus</t>
  </si>
  <si>
    <t>BYU 4920</t>
  </si>
  <si>
    <t>sectorius</t>
  </si>
  <si>
    <t>species average</t>
  </si>
  <si>
    <t>Simpson 1937</t>
  </si>
  <si>
    <t>No # given</t>
  </si>
  <si>
    <t>Acreodi</t>
  </si>
  <si>
    <t>Ankalagon</t>
  </si>
  <si>
    <t>saurognathus</t>
  </si>
  <si>
    <t>Dissacus</t>
  </si>
  <si>
    <t>No</t>
  </si>
  <si>
    <t>AMNH 15849</t>
  </si>
  <si>
    <t>Apheliscus</t>
  </si>
  <si>
    <t>nitidus</t>
  </si>
  <si>
    <t>Delson 1971</t>
  </si>
  <si>
    <t>AMNH 16935</t>
  </si>
  <si>
    <t>AMNH 56329</t>
  </si>
  <si>
    <t>OMNH 27667</t>
  </si>
  <si>
    <t>Phenacodontidae</t>
  </si>
  <si>
    <t>Aphronorus</t>
  </si>
  <si>
    <t>simpsoni</t>
  </si>
  <si>
    <t>UW 26343</t>
  </si>
  <si>
    <t>Arctocyon</t>
  </si>
  <si>
    <t>acrogenius</t>
  </si>
  <si>
    <t>mumak</t>
  </si>
  <si>
    <t>Secord 1998</t>
  </si>
  <si>
    <t>YPM-PU 13215</t>
  </si>
  <si>
    <t>Kondrashov and Lucas 2004</t>
  </si>
  <si>
    <t>YPM-PU 1704</t>
  </si>
  <si>
    <t>USNM 8362</t>
  </si>
  <si>
    <t>corrugatus</t>
  </si>
  <si>
    <t>Neoclaenodon</t>
  </si>
  <si>
    <t>montanensis</t>
  </si>
  <si>
    <t>P3 and M2 measures not given despite being present; m1 width not given</t>
  </si>
  <si>
    <t>Gidley 1919</t>
  </si>
  <si>
    <t>Hyopsodontidae</t>
  </si>
  <si>
    <t>Mioclaenus</t>
  </si>
  <si>
    <t>AMNH 16001</t>
  </si>
  <si>
    <t>ferox</t>
  </si>
  <si>
    <t>Claenodon</t>
  </si>
  <si>
    <t>AMNH 16002</t>
  </si>
  <si>
    <t>AMNH 16003</t>
  </si>
  <si>
    <t>AMNH 16004</t>
  </si>
  <si>
    <t>p4 length typo?</t>
  </si>
  <si>
    <t>AMNH 16005</t>
  </si>
  <si>
    <t>AMNH 16006</t>
  </si>
  <si>
    <t>AMNH 16007</t>
  </si>
  <si>
    <t>AMNH 16009</t>
  </si>
  <si>
    <t>AMNH 16010</t>
  </si>
  <si>
    <t>AMNH 16541</t>
  </si>
  <si>
    <t>AMNH 16545</t>
  </si>
  <si>
    <t>AMNH 2456</t>
  </si>
  <si>
    <t>neotype</t>
  </si>
  <si>
    <t>AMNH 2457</t>
  </si>
  <si>
    <t>AMNH 2459</t>
  </si>
  <si>
    <t>AMNH 2460</t>
  </si>
  <si>
    <t>AMNH 2466</t>
  </si>
  <si>
    <t>AMNH 3258</t>
  </si>
  <si>
    <t>AMNH 3259</t>
  </si>
  <si>
    <t>AMNH 3260</t>
  </si>
  <si>
    <t>AMNH 3261</t>
  </si>
  <si>
    <t>AMNH 3262</t>
  </si>
  <si>
    <t>AMNH 3266</t>
  </si>
  <si>
    <t>AMNH 3268</t>
  </si>
  <si>
    <t>T</t>
  </si>
  <si>
    <t>AMNH 3269</t>
  </si>
  <si>
    <t>AMNH 3270</t>
  </si>
  <si>
    <t>AMNH 3271</t>
  </si>
  <si>
    <t>AMNH 3272</t>
  </si>
  <si>
    <t>AMNH 3852a</t>
  </si>
  <si>
    <t>AMNH 3854</t>
  </si>
  <si>
    <t>AMNH 3857</t>
  </si>
  <si>
    <t>AMNH 3862</t>
  </si>
  <si>
    <t>AMNH 3940</t>
  </si>
  <si>
    <t>AMNH 4405</t>
  </si>
  <si>
    <t>AMNH 772</t>
  </si>
  <si>
    <t>NMMNH 1030</t>
  </si>
  <si>
    <t>NMMNH 1116</t>
  </si>
  <si>
    <t>NMMNH 12281</t>
  </si>
  <si>
    <t>NMMNH 15368</t>
  </si>
  <si>
    <t>NMMNH 1566</t>
  </si>
  <si>
    <t>NMMNH 15785</t>
  </si>
  <si>
    <t>NMMNH 15939</t>
  </si>
  <si>
    <t>NMMNH 15943</t>
  </si>
  <si>
    <t>NMMNH 16153</t>
  </si>
  <si>
    <t>NMMNH 16169</t>
  </si>
  <si>
    <t>NMMNH 16248</t>
  </si>
  <si>
    <t>NMMNH 16293</t>
  </si>
  <si>
    <t>NMMNH 16352</t>
  </si>
  <si>
    <t>NMMNH 21025</t>
  </si>
  <si>
    <t>NMMNH 21067</t>
  </si>
  <si>
    <t>NMMNH 21258</t>
  </si>
  <si>
    <t>NMMNH 2129</t>
  </si>
  <si>
    <t>NMMNH 21577</t>
  </si>
  <si>
    <t>NMMNH 21589</t>
  </si>
  <si>
    <t>NMMNH 2169</t>
  </si>
  <si>
    <t>NMMNH 21763</t>
  </si>
  <si>
    <t>NMMNH 2179</t>
  </si>
  <si>
    <t>NMMNH 22038</t>
  </si>
  <si>
    <t>NMMNH 2230</t>
  </si>
  <si>
    <t>NMMNH 2239</t>
  </si>
  <si>
    <t>NMMNH 2622</t>
  </si>
  <si>
    <t>NMMNH 27836</t>
  </si>
  <si>
    <t>NMMNH 29412</t>
  </si>
  <si>
    <t>NMMNH 30539</t>
  </si>
  <si>
    <t>NMMNH 30700</t>
  </si>
  <si>
    <t>NMMNH 803</t>
  </si>
  <si>
    <t>NMMNH 817</t>
  </si>
  <si>
    <t>NMMNH 8627</t>
  </si>
  <si>
    <t>NMMNH 964</t>
  </si>
  <si>
    <t>PU-1704</t>
  </si>
  <si>
    <t>Matthew 1937</t>
  </si>
  <si>
    <t>TMP 2010.097.0004</t>
  </si>
  <si>
    <t>Scott 2013</t>
  </si>
  <si>
    <t>USNM 13781</t>
  </si>
  <si>
    <t>USNM 15335</t>
  </si>
  <si>
    <t>USNM 15337</t>
  </si>
  <si>
    <t>USNM 15338</t>
  </si>
  <si>
    <t>USNM 15339</t>
  </si>
  <si>
    <t>USNM 20573</t>
  </si>
  <si>
    <t>USNM 20574</t>
  </si>
  <si>
    <t>USNM 20576</t>
  </si>
  <si>
    <t>USNM 20633</t>
  </si>
  <si>
    <t>cf. ferox</t>
  </si>
  <si>
    <t>Gazin 1956</t>
  </si>
  <si>
    <t>USNM 20796</t>
  </si>
  <si>
    <t>USNM 20797</t>
  </si>
  <si>
    <t>USNM 21006</t>
  </si>
  <si>
    <t>USNM 405046</t>
  </si>
  <si>
    <t>USNM 407533</t>
  </si>
  <si>
    <t>USNM 407536</t>
  </si>
  <si>
    <t>USNM 407537</t>
  </si>
  <si>
    <t>USNM 407538</t>
  </si>
  <si>
    <t>USNM 407539</t>
  </si>
  <si>
    <t>USNM 407540</t>
  </si>
  <si>
    <t>USNM 407541</t>
  </si>
  <si>
    <t>USNM 407543</t>
  </si>
  <si>
    <t>USNM 407545</t>
  </si>
  <si>
    <t>USNM 5905</t>
  </si>
  <si>
    <t>USNM 6156</t>
  </si>
  <si>
    <t>USNM 8368</t>
  </si>
  <si>
    <t>USNM 8386</t>
  </si>
  <si>
    <t>YPM 13755</t>
  </si>
  <si>
    <t>YPM 13756</t>
  </si>
  <si>
    <t>YPM PU 13755</t>
  </si>
  <si>
    <t>YPM PU 13755d</t>
  </si>
  <si>
    <t>YPM PU 14194</t>
  </si>
  <si>
    <t>YPM PU 18530</t>
  </si>
  <si>
    <t>YPM-PU 13204</t>
  </si>
  <si>
    <t>YPM-PU 13755b</t>
  </si>
  <si>
    <t>YPM-PU 13755c</t>
  </si>
  <si>
    <t>YPM-PU 13756e</t>
  </si>
  <si>
    <t>YPM-PU 14020</t>
  </si>
  <si>
    <t>YPM-PU 14257</t>
  </si>
  <si>
    <t>YPM-PU 14258</t>
  </si>
  <si>
    <t>YPM-PU 14857</t>
  </si>
  <si>
    <t>YPM-PU 16593</t>
  </si>
  <si>
    <t>YPM-PU 17527</t>
  </si>
  <si>
    <t>YPM-PU 17730</t>
  </si>
  <si>
    <t>YPM-PU 18440</t>
  </si>
  <si>
    <t>YPM-PU 18771</t>
  </si>
  <si>
    <t>YPM-PU 18918</t>
  </si>
  <si>
    <t>YPM-PU 18925</t>
  </si>
  <si>
    <t>YPM-PU 18996</t>
  </si>
  <si>
    <t>YPM-PU 20280</t>
  </si>
  <si>
    <t>YPM-PU 20394</t>
  </si>
  <si>
    <t>nexus</t>
  </si>
  <si>
    <t>USNM 21282</t>
  </si>
  <si>
    <t>Anacodon?</t>
  </si>
  <si>
    <t>Auraria</t>
  </si>
  <si>
    <t>urbana</t>
  </si>
  <si>
    <t>UCM 34935</t>
  </si>
  <si>
    <t>Middleton and Dewar 2004</t>
  </si>
  <si>
    <t>UCM 34941</t>
  </si>
  <si>
    <t>UCM 34968</t>
  </si>
  <si>
    <t>UM 83740</t>
  </si>
  <si>
    <t>Esthonychidae</t>
  </si>
  <si>
    <t>Azygonyx</t>
  </si>
  <si>
    <t>sp.</t>
  </si>
  <si>
    <t>Gingerich 1989</t>
  </si>
  <si>
    <t>Baioconodon</t>
  </si>
  <si>
    <t>cannoni</t>
  </si>
  <si>
    <t>UCM 33882</t>
  </si>
  <si>
    <t>UCM 34173</t>
  </si>
  <si>
    <t>DMNH 43196</t>
  </si>
  <si>
    <t>denverensis</t>
  </si>
  <si>
    <t>Eberle 2003</t>
  </si>
  <si>
    <t>DMNH 2501</t>
  </si>
  <si>
    <t>jeffersonensis</t>
  </si>
  <si>
    <t>DMNH 43193</t>
  </si>
  <si>
    <t>DMNH 43208</t>
  </si>
  <si>
    <t>AMNH 35983</t>
  </si>
  <si>
    <t>nordicus</t>
  </si>
  <si>
    <t>Ragnarok</t>
  </si>
  <si>
    <t>nordicum</t>
  </si>
  <si>
    <t>Harbicht Hill</t>
  </si>
  <si>
    <t>Lofgren 1995</t>
  </si>
  <si>
    <t>harbichti</t>
  </si>
  <si>
    <t>PU 14475</t>
  </si>
  <si>
    <t>need tp check m3 measures since lines are not aligned right in table 12</t>
  </si>
  <si>
    <t>de Muizon and Cifelli 2000</t>
  </si>
  <si>
    <t>PU 16720</t>
  </si>
  <si>
    <t>McGuire Creek</t>
  </si>
  <si>
    <t>Mantua Lentil</t>
  </si>
  <si>
    <t>UCMP 132307</t>
  </si>
  <si>
    <t>V87050</t>
  </si>
  <si>
    <t>UCMP 132435</t>
  </si>
  <si>
    <t>V87033</t>
  </si>
  <si>
    <t>UCMP 132444</t>
  </si>
  <si>
    <t>V86031</t>
  </si>
  <si>
    <t>UCMP 132458</t>
  </si>
  <si>
    <t>m2 anterior width is approx</t>
  </si>
  <si>
    <t>UCMP 134591</t>
  </si>
  <si>
    <t>V88044</t>
  </si>
  <si>
    <t>UCMP 134592</t>
  </si>
  <si>
    <t>UCMP 134693</t>
  </si>
  <si>
    <t>V87072</t>
  </si>
  <si>
    <t>UCMP 134694</t>
  </si>
  <si>
    <t>UCMP 134797</t>
  </si>
  <si>
    <t>DMNH 44362</t>
  </si>
  <si>
    <t>wovokae</t>
  </si>
  <si>
    <t>PU 17304</t>
  </si>
  <si>
    <t>Bomburia</t>
  </si>
  <si>
    <t>AMNH 102157</t>
  </si>
  <si>
    <t>Bomburodon</t>
  </si>
  <si>
    <t>priscus</t>
  </si>
  <si>
    <t>prisca</t>
  </si>
  <si>
    <t>Williamson and Carr 2007</t>
  </si>
  <si>
    <t>AMNH 12911</t>
  </si>
  <si>
    <t>palantir</t>
  </si>
  <si>
    <t>AMNH 16401</t>
  </si>
  <si>
    <t>paratype</t>
  </si>
  <si>
    <t>AMNH 16403</t>
  </si>
  <si>
    <t>holotype</t>
  </si>
  <si>
    <t>AMNH 16530</t>
  </si>
  <si>
    <t>AMNH 58034</t>
  </si>
  <si>
    <t>AMNH 58377</t>
  </si>
  <si>
    <t>NMMNH P-46323</t>
  </si>
  <si>
    <t>NMNH 23285</t>
  </si>
  <si>
    <t>Bubogonia</t>
  </si>
  <si>
    <t>bombadili</t>
  </si>
  <si>
    <t>Protoselene</t>
  </si>
  <si>
    <t>saskia</t>
  </si>
  <si>
    <t>UA 15105</t>
  </si>
  <si>
    <t>Bunophorus</t>
  </si>
  <si>
    <t>macropternus</t>
  </si>
  <si>
    <t>Phenacodus</t>
  </si>
  <si>
    <t>USNM 21036</t>
  </si>
  <si>
    <t>Coryphodontidae</t>
  </si>
  <si>
    <t>Caenolambda</t>
  </si>
  <si>
    <t>pattersoni</t>
  </si>
  <si>
    <t>AMNH 27714</t>
  </si>
  <si>
    <t>Carcinodon</t>
  </si>
  <si>
    <t>antiquus</t>
  </si>
  <si>
    <t>Chriacus</t>
  </si>
  <si>
    <t>thinking the P4 is missing or "p4 is p3 but poorly reconstructed</t>
  </si>
  <si>
    <t>Simpson 1936</t>
  </si>
  <si>
    <t>aquilonius</t>
  </si>
  <si>
    <t>NMMNH P-34461</t>
  </si>
  <si>
    <t>Chacomylus</t>
  </si>
  <si>
    <t>sladei</t>
  </si>
  <si>
    <t>widths are given as mesial and distal.  Will input as trigonid and talonid</t>
  </si>
  <si>
    <t>Williamson and Weil 2011</t>
  </si>
  <si>
    <t>NMMNH P-34804</t>
  </si>
  <si>
    <t>NMMNH P-34838</t>
  </si>
  <si>
    <t>reported as p3?</t>
  </si>
  <si>
    <t>NMMNH P-41208</t>
  </si>
  <si>
    <t>NMMNH P-44345</t>
  </si>
  <si>
    <t>NMMNH P-44353</t>
  </si>
  <si>
    <t>NMMNH P-51537</t>
  </si>
  <si>
    <t>NMMNH P-55397</t>
  </si>
  <si>
    <t>turgidunculus</t>
  </si>
  <si>
    <t>AMNH 16402</t>
  </si>
  <si>
    <t>Choeroclaenus</t>
  </si>
  <si>
    <t>USNM 15465</t>
  </si>
  <si>
    <t>badgleyi</t>
  </si>
  <si>
    <t>UM 83461</t>
  </si>
  <si>
    <t>UM 83572</t>
  </si>
  <si>
    <t>baldwini</t>
  </si>
  <si>
    <t>Metachriacus</t>
  </si>
  <si>
    <t>provocator</t>
  </si>
  <si>
    <t>UCMP 152405</t>
  </si>
  <si>
    <t>USNM 9278</t>
  </si>
  <si>
    <t>Simpson 1935</t>
  </si>
  <si>
    <t>USNM 9287</t>
  </si>
  <si>
    <t>Spanoxyodon</t>
  </si>
  <si>
    <t>latrunculus</t>
  </si>
  <si>
    <t>calenancus</t>
  </si>
  <si>
    <t>UCMP 189541</t>
  </si>
  <si>
    <t>cf. calenancus</t>
  </si>
  <si>
    <t>UM VP1472</t>
  </si>
  <si>
    <t>AMNH 16223</t>
  </si>
  <si>
    <t>gallinae</t>
  </si>
  <si>
    <t>AMNH 48006</t>
  </si>
  <si>
    <t>"Chriacus"</t>
  </si>
  <si>
    <t>AMNH 56326</t>
  </si>
  <si>
    <t>AMNH 56327</t>
  </si>
  <si>
    <t>katrinae</t>
  </si>
  <si>
    <t>PU 13949</t>
  </si>
  <si>
    <t>Van Valen 1978/Jepson 1930</t>
  </si>
  <si>
    <t>AMNH 17194</t>
  </si>
  <si>
    <t>metocometi</t>
  </si>
  <si>
    <t>oconostotae</t>
  </si>
  <si>
    <t>YPM PU 20782</t>
  </si>
  <si>
    <t>USNM 20983</t>
  </si>
  <si>
    <t>cf. pelvidens</t>
  </si>
  <si>
    <t>USNM 21003</t>
  </si>
  <si>
    <t>punitor</t>
  </si>
  <si>
    <t>TMP 2010.097.0103</t>
  </si>
  <si>
    <t>TMP 2011.090.0002</t>
  </si>
  <si>
    <t>TMP 2011.090.0008</t>
  </si>
  <si>
    <t>incomplete m1</t>
  </si>
  <si>
    <t>UCMP 189547</t>
  </si>
  <si>
    <t>cf. punitor</t>
  </si>
  <si>
    <t>USNM 9270</t>
  </si>
  <si>
    <t>pusillus</t>
  </si>
  <si>
    <t>USNM 9286</t>
  </si>
  <si>
    <t>USNM 9288</t>
  </si>
  <si>
    <t>UALVP 44168</t>
  </si>
  <si>
    <t>Alberta</t>
  </si>
  <si>
    <t>Scott 2003</t>
  </si>
  <si>
    <t>USNM 21019</t>
  </si>
  <si>
    <t>M2?</t>
  </si>
  <si>
    <t>subtrigonus</t>
  </si>
  <si>
    <t>NMMNH 19995</t>
  </si>
  <si>
    <t>orthogonius</t>
  </si>
  <si>
    <t>New Mexico</t>
  </si>
  <si>
    <t>San Juan Basin</t>
  </si>
  <si>
    <t>Szalay and Lucas 1996</t>
  </si>
  <si>
    <t> 29864</t>
  </si>
  <si>
    <t>USNM 8388</t>
  </si>
  <si>
    <t>latidens</t>
  </si>
  <si>
    <t>partial m1 present but intact m2 and m3</t>
  </si>
  <si>
    <t>PU 17406</t>
  </si>
  <si>
    <t>Arctocyonides</t>
  </si>
  <si>
    <t>vecordensis</t>
  </si>
  <si>
    <t>cf. montanensis</t>
  </si>
  <si>
    <t>approx m2 length</t>
  </si>
  <si>
    <t>species average?</t>
  </si>
  <si>
    <t>protogonioides</t>
  </si>
  <si>
    <t>USNM 8363</t>
  </si>
  <si>
    <t>silberlingi</t>
  </si>
  <si>
    <t>P3 and P4 measures not given despite being present</t>
  </si>
  <si>
    <t>P3-P4 present but not directly stated</t>
  </si>
  <si>
    <t>USNM 6158</t>
  </si>
  <si>
    <t>?Claenodon</t>
  </si>
  <si>
    <t>Colpoclaenus</t>
  </si>
  <si>
    <t>procyonoides</t>
  </si>
  <si>
    <t>UALVP 44173</t>
  </si>
  <si>
    <t>cf. procyonoides</t>
  </si>
  <si>
    <t>USNM 20630</t>
  </si>
  <si>
    <t>Conacodon</t>
  </si>
  <si>
    <t>matthewi</t>
  </si>
  <si>
    <t>UCM 33880</t>
  </si>
  <si>
    <t>many meases estimated</t>
  </si>
  <si>
    <t>UCM 33881</t>
  </si>
  <si>
    <t>UCM 34189</t>
  </si>
  <si>
    <t>UCM 34614</t>
  </si>
  <si>
    <t>UCM 35075</t>
  </si>
  <si>
    <t>AMNH 56187</t>
  </si>
  <si>
    <t>Copecion</t>
  </si>
  <si>
    <t>brachypternus</t>
  </si>
  <si>
    <t>AMNH 56188</t>
  </si>
  <si>
    <t>AMNH 56189</t>
  </si>
  <si>
    <t>AMNH 56190</t>
  </si>
  <si>
    <t>AMNH 56191</t>
  </si>
  <si>
    <t>Lower Haplomylus-Ectocion zone, Bighorn Basin</t>
  </si>
  <si>
    <t>locality average</t>
  </si>
  <si>
    <t>Thewissen 1990</t>
  </si>
  <si>
    <t>Bunophorus zone, Bighorn Basin</t>
  </si>
  <si>
    <t>Heptodon Zone, Bighorn Basin</t>
  </si>
  <si>
    <t>UM 74602</t>
  </si>
  <si>
    <t>cf. brachypternus</t>
  </si>
  <si>
    <t>Baja</t>
  </si>
  <si>
    <t>Lomas Las Tetas De Cabra Fauna</t>
  </si>
  <si>
    <t>Novacek etal 1991</t>
  </si>
  <si>
    <t>davisi</t>
  </si>
  <si>
    <t>Cantius torresi zone, Bighorn Basin</t>
  </si>
  <si>
    <t>AMNH 17074</t>
  </si>
  <si>
    <t>Coriphagus</t>
  </si>
  <si>
    <t>encinensis</t>
  </si>
  <si>
    <t>montanus</t>
  </si>
  <si>
    <t>No #</t>
  </si>
  <si>
    <t>Coryphodon</t>
  </si>
  <si>
    <t>armatus</t>
  </si>
  <si>
    <t>Bathmodon</t>
  </si>
  <si>
    <t>elephantopus</t>
  </si>
  <si>
    <t>lomas</t>
  </si>
  <si>
    <t>crow of last inferior molar</t>
  </si>
  <si>
    <t>molestus</t>
  </si>
  <si>
    <t>superior molar likely relate to last superior moalr mentioned in text</t>
  </si>
  <si>
    <t>simus</t>
  </si>
  <si>
    <t>listed m2 as lower penultimate molar</t>
  </si>
  <si>
    <t>AMNH 102161</t>
  </si>
  <si>
    <t>Viverravidae</t>
  </si>
  <si>
    <t>Deltatherium</t>
  </si>
  <si>
    <t>durini</t>
  </si>
  <si>
    <t>not sure if its a M1; nomen dubium</t>
  </si>
  <si>
    <t>AMNH 3315</t>
  </si>
  <si>
    <t>Hyaenodonta</t>
  </si>
  <si>
    <t>fundaminis</t>
  </si>
  <si>
    <t>In text</t>
  </si>
  <si>
    <t>AMNH 23177</t>
  </si>
  <si>
    <t>Desmatoclaenus</t>
  </si>
  <si>
    <t>dianae</t>
  </si>
  <si>
    <t>OMNH 27682</t>
  </si>
  <si>
    <t>hermaeus</t>
  </si>
  <si>
    <t>mearae</t>
  </si>
  <si>
    <t>UCMP 114308</t>
  </si>
  <si>
    <t>UNM B-401b</t>
  </si>
  <si>
    <t>Lucas 1984</t>
  </si>
  <si>
    <t>Deuterogonodon</t>
  </si>
  <si>
    <t>USNM 6160</t>
  </si>
  <si>
    <t>M2 is partial</t>
  </si>
  <si>
    <t>USNM 6161</t>
  </si>
  <si>
    <t>AMNH 17078</t>
  </si>
  <si>
    <t>noletil</t>
  </si>
  <si>
    <t>AMNH 15732</t>
  </si>
  <si>
    <t>navajovius</t>
  </si>
  <si>
    <t>Ectocion</t>
  </si>
  <si>
    <t>cedrus</t>
  </si>
  <si>
    <t>Plesiadapis rex zone, Cedar Point Quarry</t>
  </si>
  <si>
    <t>says these measurements are from Thewissen 1990</t>
  </si>
  <si>
    <t>Bai etal 2019</t>
  </si>
  <si>
    <t>collinus</t>
  </si>
  <si>
    <t>Plesiadapis praecursor zone, Douglass Quarry</t>
  </si>
  <si>
    <t>USNM 11913</t>
  </si>
  <si>
    <t>Tetraclaenodon</t>
  </si>
  <si>
    <t>superior</t>
  </si>
  <si>
    <t>?Gidleyina</t>
  </si>
  <si>
    <t>USNM 20790</t>
  </si>
  <si>
    <t>Gidleyina</t>
  </si>
  <si>
    <t>wyomingensis</t>
  </si>
  <si>
    <t>USNM 20793</t>
  </si>
  <si>
    <t>USNM 20795</t>
  </si>
  <si>
    <t>approx M1 width</t>
  </si>
  <si>
    <t>USNM 6166</t>
  </si>
  <si>
    <t>YPM 12048</t>
  </si>
  <si>
    <t>gives both gidley and his own measurements on the same specimen</t>
  </si>
  <si>
    <t>YPM 14190</t>
  </si>
  <si>
    <t>montanensis?</t>
  </si>
  <si>
    <t>IGM 3675</t>
  </si>
  <si>
    <t>ignotum</t>
  </si>
  <si>
    <t>says these measurements are from Novacek 1991</t>
  </si>
  <si>
    <t>major</t>
  </si>
  <si>
    <t>Clarkforkian</t>
  </si>
  <si>
    <t>Piceance Basin</t>
  </si>
  <si>
    <t>M1 and M2 measured by plates; taken from Patterson and West 1973</t>
  </si>
  <si>
    <t>mediotuber</t>
  </si>
  <si>
    <t>Plesiadapis simonsi zone, Clarks Forks Basin</t>
  </si>
  <si>
    <t>CM 67866</t>
  </si>
  <si>
    <t>nanabeensis</t>
  </si>
  <si>
    <t>Beard and Dawson 2009</t>
  </si>
  <si>
    <t>says these measurements are from Beard and Dawson 2009</t>
  </si>
  <si>
    <t>YPM PU 23985</t>
  </si>
  <si>
    <t>AMNH 56159</t>
  </si>
  <si>
    <t>osbornianus</t>
  </si>
  <si>
    <t>text</t>
  </si>
  <si>
    <t>AMNH 56160</t>
  </si>
  <si>
    <t>AMNH 56161</t>
  </si>
  <si>
    <t>based on mean values from Thewissen 1990</t>
  </si>
  <si>
    <t>Plesiadapis gingerichi zone, Bighorn Basin</t>
  </si>
  <si>
    <t>Plesiadapis cookei zone, Bighorn Basin</t>
  </si>
  <si>
    <t>Phenacodus-ectocion zone, Bighorn basin</t>
  </si>
  <si>
    <t>Upper Haplomylus-Ectocion zone, Bighorn Basin</t>
  </si>
  <si>
    <t>UCMP 44799</t>
  </si>
  <si>
    <t>USNM 20645</t>
  </si>
  <si>
    <t>cf. osbornianum</t>
  </si>
  <si>
    <t>USNM 20736</t>
  </si>
  <si>
    <t>ralstonensis</t>
  </si>
  <si>
    <t>parvus</t>
  </si>
  <si>
    <t>UM 75723</t>
  </si>
  <si>
    <t>UW 26361</t>
  </si>
  <si>
    <t>approx M1 length</t>
  </si>
  <si>
    <t>UW 26362</t>
  </si>
  <si>
    <t>superstes</t>
  </si>
  <si>
    <t>Palaeosynops zone, Wind River basin</t>
  </si>
  <si>
    <t>Ectoconus</t>
  </si>
  <si>
    <t>ditrigonus</t>
  </si>
  <si>
    <t>Periptychus</t>
  </si>
  <si>
    <t>DMNH 44374</t>
  </si>
  <si>
    <t>DMNH 44393</t>
  </si>
  <si>
    <t>OMNH 28111</t>
  </si>
  <si>
    <t>deciduosu P3 and P4 present but not added to this dataset</t>
  </si>
  <si>
    <t>AMNH 811a</t>
  </si>
  <si>
    <t>Ellipsodon</t>
  </si>
  <si>
    <t>grangeri</t>
  </si>
  <si>
    <t>witkoi</t>
  </si>
  <si>
    <t>KU 7833a</t>
  </si>
  <si>
    <t>approx measures</t>
  </si>
  <si>
    <t>KU 7834</t>
  </si>
  <si>
    <t>KU 7835</t>
  </si>
  <si>
    <t>KU 9616</t>
  </si>
  <si>
    <t>KU 9617</t>
  </si>
  <si>
    <t>KU 9618</t>
  </si>
  <si>
    <t>NMMNH P-20941</t>
  </si>
  <si>
    <t>NMMNH P-20944</t>
  </si>
  <si>
    <t>NMMNH P-21465</t>
  </si>
  <si>
    <t>NMMNH P-21931</t>
  </si>
  <si>
    <t>No. 7833</t>
  </si>
  <si>
    <t>Wilson 1956</t>
  </si>
  <si>
    <t>No. 7834</t>
  </si>
  <si>
    <t>No. 7835</t>
  </si>
  <si>
    <t>the m2 length has a dash next to 5.2 and I am unsure what this represents</t>
  </si>
  <si>
    <t>No. 9616</t>
  </si>
  <si>
    <t>p4 width is 3.5?; m3 length had a + symbol next to the 5.2 and I am usnure what this represents.</t>
  </si>
  <si>
    <t>No. 9617</t>
  </si>
  <si>
    <t>No. 9618</t>
  </si>
  <si>
    <t>No. 9619</t>
  </si>
  <si>
    <t>AMNH 17043</t>
  </si>
  <si>
    <t>inaequidens</t>
  </si>
  <si>
    <t>AMNH 3095</t>
  </si>
  <si>
    <t>AMNH 3096</t>
  </si>
  <si>
    <t>AMNH 3296</t>
  </si>
  <si>
    <t>AMNH 3298</t>
  </si>
  <si>
    <t>AMNH 3299</t>
  </si>
  <si>
    <t>NMMNH P-12152</t>
  </si>
  <si>
    <t>M2 widths are approximate</t>
  </si>
  <si>
    <t>NMMNH P-12340</t>
  </si>
  <si>
    <t>NMMNH P-18820</t>
  </si>
  <si>
    <t>NMMNH P-18825</t>
  </si>
  <si>
    <t>NMMNH P-18862</t>
  </si>
  <si>
    <t>NMMNH P-19733</t>
  </si>
  <si>
    <t>NMMNH P-19809</t>
  </si>
  <si>
    <t>NMMNH P-20680</t>
  </si>
  <si>
    <t>NMMNH P-20991</t>
  </si>
  <si>
    <t>NMMNH P-2797</t>
  </si>
  <si>
    <t>UCMP 36636</t>
  </si>
  <si>
    <t>USNM 9662</t>
  </si>
  <si>
    <t>sternbergi</t>
  </si>
  <si>
    <t>UCMP 189542</t>
  </si>
  <si>
    <t>Litaletes</t>
  </si>
  <si>
    <t>cf. sternbergi</t>
  </si>
  <si>
    <t>UCMP 189581</t>
  </si>
  <si>
    <t>ACM 6359</t>
  </si>
  <si>
    <t>yotankae</t>
  </si>
  <si>
    <t>NMMNH P-15852a</t>
  </si>
  <si>
    <t>NMMNH P-15852b</t>
  </si>
  <si>
    <t>NMMNH P-15852c</t>
  </si>
  <si>
    <t>NMMNH P-20739</t>
  </si>
  <si>
    <t>NMMNH P-21609</t>
  </si>
  <si>
    <t>NMMNH P-27822</t>
  </si>
  <si>
    <t>NMMNH P-30646</t>
  </si>
  <si>
    <t>NMMNH P-35150</t>
  </si>
  <si>
    <t>NMMNH P-42969</t>
  </si>
  <si>
    <t>NMMNH P-48444</t>
  </si>
  <si>
    <t>PU 13290</t>
  </si>
  <si>
    <t>Triisodontidae</t>
  </si>
  <si>
    <t>Eoconodon</t>
  </si>
  <si>
    <t>copanus</t>
  </si>
  <si>
    <t>UM VP1471</t>
  </si>
  <si>
    <t>nidhoggi</t>
  </si>
  <si>
    <t>Esthonyx</t>
  </si>
  <si>
    <t>bisulcatus</t>
  </si>
  <si>
    <t>acer</t>
  </si>
  <si>
    <t>refers to teeth as last 4 premolars and last 3 molars?...4th premolar and 3 molars?.  Treated is as 4th premolar and m1-m3</t>
  </si>
  <si>
    <t>gives measures for the penultimate and last molars.  Might be able to get lenght of middle molar (m2) using the lenght of all 3 or last 2.</t>
  </si>
  <si>
    <t>burmeisterii</t>
  </si>
  <si>
    <t>measurement for last molar</t>
  </si>
  <si>
    <t>Clark fork Basin</t>
  </si>
  <si>
    <t>Gray Bull of Elk Creek</t>
  </si>
  <si>
    <t>Powder River Basin</t>
  </si>
  <si>
    <t>gunnelli</t>
  </si>
  <si>
    <t>UM 83874</t>
  </si>
  <si>
    <t>UM 87354</t>
  </si>
  <si>
    <t>spatularius</t>
  </si>
  <si>
    <t>UM 54888</t>
  </si>
  <si>
    <t>Gingerichia</t>
  </si>
  <si>
    <t>geoteretes</t>
  </si>
  <si>
    <t>Douglass Quarry</t>
  </si>
  <si>
    <t>Zack etal 2005</t>
  </si>
  <si>
    <t>UM 54889</t>
  </si>
  <si>
    <t>appromitate with &gt; indicated on given values; M1 or M2</t>
  </si>
  <si>
    <t>UM 54890</t>
  </si>
  <si>
    <t>Glennie Quarry</t>
  </si>
  <si>
    <t>UM 54891</t>
  </si>
  <si>
    <t>UM 54892</t>
  </si>
  <si>
    <t>UM 54893</t>
  </si>
  <si>
    <t>UM 54894</t>
  </si>
  <si>
    <t>UM 83932</t>
  </si>
  <si>
    <t>UM 83933</t>
  </si>
  <si>
    <t>UM 83934</t>
  </si>
  <si>
    <t>UM 83935</t>
  </si>
  <si>
    <t>UM 83936</t>
  </si>
  <si>
    <t>UM 83937</t>
  </si>
  <si>
    <t>p2 or p3</t>
  </si>
  <si>
    <t>UM 83938</t>
  </si>
  <si>
    <t>UM 83939</t>
  </si>
  <si>
    <t>UM 84535</t>
  </si>
  <si>
    <t>UM 84536</t>
  </si>
  <si>
    <t>UM 84539</t>
  </si>
  <si>
    <t>UALVP 25050</t>
  </si>
  <si>
    <t>hystrix</t>
  </si>
  <si>
    <t>Cochrane 2</t>
  </si>
  <si>
    <t>UALVP 25053</t>
  </si>
  <si>
    <t>UALVP 25057</t>
  </si>
  <si>
    <t>UALVP 25058</t>
  </si>
  <si>
    <t>UALVP 25060</t>
  </si>
  <si>
    <t>UALVP 25061</t>
  </si>
  <si>
    <t>UALVP 25062</t>
  </si>
  <si>
    <t>UALVP 25063</t>
  </si>
  <si>
    <t>UALVP 25065</t>
  </si>
  <si>
    <t>UALVP 25066</t>
  </si>
  <si>
    <t>UALVP 25067</t>
  </si>
  <si>
    <t>UALVP 25068</t>
  </si>
  <si>
    <t>UALVP 25069</t>
  </si>
  <si>
    <t>UALVP 25071</t>
  </si>
  <si>
    <t>UALVP 40796</t>
  </si>
  <si>
    <t>UALVP 42406</t>
  </si>
  <si>
    <t>UALVP 42544</t>
  </si>
  <si>
    <t>UALVP 42546</t>
  </si>
  <si>
    <t>UALVP 42634</t>
  </si>
  <si>
    <t>UALVP 42642</t>
  </si>
  <si>
    <t>UALVP 43082</t>
  </si>
  <si>
    <t>UALVP 43083</t>
  </si>
  <si>
    <t>UALVP 43084</t>
  </si>
  <si>
    <t>UALVP 43086</t>
  </si>
  <si>
    <t>UALVP 43087</t>
  </si>
  <si>
    <t>UALVP 43088</t>
  </si>
  <si>
    <t>UALVP 54895</t>
  </si>
  <si>
    <t>sp 1</t>
  </si>
  <si>
    <t>Bingo Quarry</t>
  </si>
  <si>
    <t>UCMP 47254</t>
  </si>
  <si>
    <t>Goniacodon</t>
  </si>
  <si>
    <t>hiawathae</t>
  </si>
  <si>
    <t>UM 80833</t>
  </si>
  <si>
    <t>Hapalodectes</t>
  </si>
  <si>
    <t>anthracinus</t>
  </si>
  <si>
    <t>Zhao etal 1991</t>
  </si>
  <si>
    <t>UM 87491</t>
  </si>
  <si>
    <t>IVPP V5253</t>
  </si>
  <si>
    <t>hetangensis</t>
  </si>
  <si>
    <t>right jaw may be in Li and Ting 1987</t>
  </si>
  <si>
    <t>AMNH 12781</t>
  </si>
  <si>
    <t>leptognathus</t>
  </si>
  <si>
    <t>compressus</t>
  </si>
  <si>
    <t>??</t>
  </si>
  <si>
    <t>type H. compressus</t>
  </si>
  <si>
    <t>AMNH 12782</t>
  </si>
  <si>
    <t>AMNH 12783</t>
  </si>
  <si>
    <t>AMNH 14748</t>
  </si>
  <si>
    <t>Does nto state where depth was taken but context suggests at m3</t>
  </si>
  <si>
    <t>AMNH 39299</t>
  </si>
  <si>
    <t>AMNH 39300</t>
  </si>
  <si>
    <t>AMNH 78</t>
  </si>
  <si>
    <t>UM 82513</t>
  </si>
  <si>
    <t>AMNH 20172</t>
  </si>
  <si>
    <t>serus</t>
  </si>
  <si>
    <t>IVPP V5038</t>
  </si>
  <si>
    <t>?Hapalodectes</t>
  </si>
  <si>
    <t>may be from Zhang etal 1978</t>
  </si>
  <si>
    <t>UM 2050</t>
  </si>
  <si>
    <t>Haplaletes</t>
  </si>
  <si>
    <t>andakupensis</t>
  </si>
  <si>
    <t>disceptatrix</t>
  </si>
  <si>
    <t>USNM 21008</t>
  </si>
  <si>
    <t>USNM 9500</t>
  </si>
  <si>
    <t>USNM 9555</t>
  </si>
  <si>
    <t>USNM 9556</t>
  </si>
  <si>
    <t>pelicatus</t>
  </si>
  <si>
    <t>p3 ar approx</t>
  </si>
  <si>
    <t>No. 1</t>
  </si>
  <si>
    <t>Haploconus</t>
  </si>
  <si>
    <t>angustus</t>
  </si>
  <si>
    <t>lineatus</t>
  </si>
  <si>
    <t>No. 2</t>
  </si>
  <si>
    <t>No. 3</t>
  </si>
  <si>
    <t>xiphodon</t>
  </si>
  <si>
    <t>OMNH 27670</t>
  </si>
  <si>
    <t>elachistus</t>
  </si>
  <si>
    <t>OMNH 27680</t>
  </si>
  <si>
    <t>OMNH 27713</t>
  </si>
  <si>
    <t>encrusted molar</t>
  </si>
  <si>
    <t>AMNH 16418</t>
  </si>
  <si>
    <t>entoconus</t>
  </si>
  <si>
    <t>AMNH 16420</t>
  </si>
  <si>
    <t>AMNH 16422</t>
  </si>
  <si>
    <t>AMNH 16424</t>
  </si>
  <si>
    <t>AMNH 16425</t>
  </si>
  <si>
    <t>AMNH 16431</t>
  </si>
  <si>
    <t>AMNH 16433</t>
  </si>
  <si>
    <t>AMNH 3462</t>
  </si>
  <si>
    <t>AMNH 3467</t>
  </si>
  <si>
    <t>AMNH 3473</t>
  </si>
  <si>
    <t>AMNH 3476</t>
  </si>
  <si>
    <t>AMNH 3551</t>
  </si>
  <si>
    <t>DMNH 44369</t>
  </si>
  <si>
    <t>coniferus</t>
  </si>
  <si>
    <t>DMNH 44394</t>
  </si>
  <si>
    <t>UCM 87605</t>
  </si>
  <si>
    <t>CM 67871</t>
  </si>
  <si>
    <t>Haplomylus</t>
  </si>
  <si>
    <t>meridionalis</t>
  </si>
  <si>
    <t>CM 70403</t>
  </si>
  <si>
    <t>speirianus</t>
  </si>
  <si>
    <t>average for multiple specimens</t>
  </si>
  <si>
    <t>Bighorn and Clark Fork Basin</t>
  </si>
  <si>
    <t>Four Mile</t>
  </si>
  <si>
    <t>some specimens in McKenna 1960l p 105</t>
  </si>
  <si>
    <t>Hemithlaeus</t>
  </si>
  <si>
    <t>AMNH 3587</t>
  </si>
  <si>
    <t>kowalevskianus</t>
  </si>
  <si>
    <t>listed as P-m IV but based on prior sentence I tink it is the lowers.  This is under auhor description section so I think it is the type being measured.</t>
  </si>
  <si>
    <t>Hyopsodus</t>
  </si>
  <si>
    <t>loomisi</t>
  </si>
  <si>
    <t>mentalis</t>
  </si>
  <si>
    <t>lemoinianus</t>
  </si>
  <si>
    <t>minusculus</t>
  </si>
  <si>
    <t>UM 98665</t>
  </si>
  <si>
    <t>Zonnevelf etal 2000</t>
  </si>
  <si>
    <t>AMNH 80034</t>
  </si>
  <si>
    <t>miticulus</t>
  </si>
  <si>
    <t>cf. miticulus</t>
  </si>
  <si>
    <t>only provides P4-M3=13.65; P4-M2=11; M1-3=10.1; M1-2 8mm; M2-M3=6.75mm</t>
  </si>
  <si>
    <t>Species average</t>
  </si>
  <si>
    <t>comprised of multiple specimens; only provide distinct measurement for 1st true molar (m1);  other measures are m1-m3 and 2 last premolars</t>
  </si>
  <si>
    <t>paulus</t>
  </si>
  <si>
    <t>powellianus</t>
  </si>
  <si>
    <t>pygmaeus</t>
  </si>
  <si>
    <t>reported as penultimate molar</t>
  </si>
  <si>
    <t>Cope 1871 Descriptions of Some New Vertebrata</t>
  </si>
  <si>
    <t>simplex</t>
  </si>
  <si>
    <t>wortmani</t>
  </si>
  <si>
    <t>UM 100020</t>
  </si>
  <si>
    <t>UM 100030</t>
  </si>
  <si>
    <t>UM 101156</t>
  </si>
  <si>
    <t>UM 101157</t>
  </si>
  <si>
    <t>UM 103913</t>
  </si>
  <si>
    <t>AMNH 35874</t>
  </si>
  <si>
    <t>disjunctus</t>
  </si>
  <si>
    <t>UCMP 189565</t>
  </si>
  <si>
    <t>cf. disjunctus</t>
  </si>
  <si>
    <t>USNM 6179</t>
  </si>
  <si>
    <t>USNM 9323</t>
  </si>
  <si>
    <t>USNM 9324</t>
  </si>
  <si>
    <t>USNM 9582</t>
  </si>
  <si>
    <t>USNM 9660</t>
  </si>
  <si>
    <t>ondolinde</t>
  </si>
  <si>
    <t>PU 17479</t>
  </si>
  <si>
    <t>USNM 21016</t>
  </si>
  <si>
    <t>Litocherus</t>
  </si>
  <si>
    <t>lacunatus</t>
  </si>
  <si>
    <t>Litolestes</t>
  </si>
  <si>
    <t>UW 1079</t>
  </si>
  <si>
    <t>ROM 05631</t>
  </si>
  <si>
    <t>?Litomylus</t>
  </si>
  <si>
    <t>alphamon</t>
  </si>
  <si>
    <t>AMNH 16720</t>
  </si>
  <si>
    <t>Litomylus</t>
  </si>
  <si>
    <t>aequidens</t>
  </si>
  <si>
    <t>AMNH 16039</t>
  </si>
  <si>
    <t>dissentaneus</t>
  </si>
  <si>
    <t>osceolae</t>
  </si>
  <si>
    <t>USNM 21010</t>
  </si>
  <si>
    <t>scaphiscus</t>
  </si>
  <si>
    <t>USNM 21014</t>
  </si>
  <si>
    <t>USNM 9318</t>
  </si>
  <si>
    <t>USNM 9425</t>
  </si>
  <si>
    <t>USNM 9536</t>
  </si>
  <si>
    <t>USNM 9557</t>
  </si>
  <si>
    <t>USNM 9580</t>
  </si>
  <si>
    <t>USNM 21013</t>
  </si>
  <si>
    <t>Bison Basin Ledge</t>
  </si>
  <si>
    <t>UW 2254</t>
  </si>
  <si>
    <t>Bison Basin Saddle</t>
  </si>
  <si>
    <t>UW 26375</t>
  </si>
  <si>
    <t>m2?</t>
  </si>
  <si>
    <t>UW 26376</t>
  </si>
  <si>
    <t>UALVP 44174</t>
  </si>
  <si>
    <t>UALVP 44183</t>
  </si>
  <si>
    <t>grandaletes</t>
  </si>
  <si>
    <t>Scott 2002</t>
  </si>
  <si>
    <t>Lophocion</t>
  </si>
  <si>
    <t>asiaticus</t>
  </si>
  <si>
    <t>AMNH 16060</t>
  </si>
  <si>
    <t>Loxolophus</t>
  </si>
  <si>
    <t>faulkneri</t>
  </si>
  <si>
    <t>USNM 16626</t>
  </si>
  <si>
    <t>AMNH 27713</t>
  </si>
  <si>
    <t>Protogonodon</t>
  </si>
  <si>
    <t>AMNH 16343</t>
  </si>
  <si>
    <t>hyattianus</t>
  </si>
  <si>
    <t>AMNH 58219</t>
  </si>
  <si>
    <t>Mimotricentes</t>
  </si>
  <si>
    <t>mirielae</t>
  </si>
  <si>
    <t>UNM B-392</t>
  </si>
  <si>
    <t>m3 approx length</t>
  </si>
  <si>
    <t>AMNH 3192</t>
  </si>
  <si>
    <t>pentacus</t>
  </si>
  <si>
    <t>UNM B-1087</t>
  </si>
  <si>
    <t>UNM B-1271</t>
  </si>
  <si>
    <t>AMNH 16356</t>
  </si>
  <si>
    <t>AMNH 16358</t>
  </si>
  <si>
    <t>AMNH 16359</t>
  </si>
  <si>
    <t>AMNH 16361</t>
  </si>
  <si>
    <t>AMNH 3108</t>
  </si>
  <si>
    <t>AMNH 3109</t>
  </si>
  <si>
    <t>AMNH 3111</t>
  </si>
  <si>
    <t>AMNH 3113</t>
  </si>
  <si>
    <t>AMNH 786A</t>
  </si>
  <si>
    <t>AMNH 802</t>
  </si>
  <si>
    <t>AMNH 811</t>
  </si>
  <si>
    <t>UNM B-393</t>
  </si>
  <si>
    <t>UNM B-397</t>
  </si>
  <si>
    <t>NMMNH-P3587</t>
  </si>
  <si>
    <t>Meniscotherium</t>
  </si>
  <si>
    <t>chamense</t>
  </si>
  <si>
    <t>in composite image iwth NMMNH-P3587; Figure 11</t>
  </si>
  <si>
    <t>Williamson and Lucas 1992</t>
  </si>
  <si>
    <t>NMMNH-P3621</t>
  </si>
  <si>
    <t>does not indicate if upper or lowers; mentions premolars but only provides measures for penultimate molar (assumed M2 but may be wrong);  otherwise measures for last 4 and true molars present; length last 4 molars=0.029m and true molars=0.022m</t>
  </si>
  <si>
    <t>NMMNH Locality 203</t>
  </si>
  <si>
    <t>UM 100027</t>
  </si>
  <si>
    <t>UM 102838</t>
  </si>
  <si>
    <t>USNM 22435</t>
  </si>
  <si>
    <t>in composite image iwth USNM 22435; Figure 12</t>
  </si>
  <si>
    <t>terraerubrae</t>
  </si>
  <si>
    <t>IGM 3676</t>
  </si>
  <si>
    <t>cf. priscum</t>
  </si>
  <si>
    <t>IGM 3677</t>
  </si>
  <si>
    <t>M2 length is estimate</t>
  </si>
  <si>
    <t>IGM 3678</t>
  </si>
  <si>
    <t>IGM 3679</t>
  </si>
  <si>
    <t>IGM 3680</t>
  </si>
  <si>
    <t>IGM 4035</t>
  </si>
  <si>
    <t>tapiacitum</t>
  </si>
  <si>
    <t>tapiacitis</t>
  </si>
  <si>
    <t>USNM 20634</t>
  </si>
  <si>
    <t>lengths are mostlt approx and estimates</t>
  </si>
  <si>
    <t>Primates</t>
  </si>
  <si>
    <t>vicarius</t>
  </si>
  <si>
    <t>Mimatuta</t>
  </si>
  <si>
    <t>minuial</t>
  </si>
  <si>
    <t>PU 14172</t>
  </si>
  <si>
    <t>PU 14453</t>
  </si>
  <si>
    <t>UCMP 132308</t>
  </si>
  <si>
    <t>V87091</t>
  </si>
  <si>
    <t>anterior width approx</t>
  </si>
  <si>
    <t>UCMP 134695</t>
  </si>
  <si>
    <t>morgoth</t>
  </si>
  <si>
    <t>UCMP 132227</t>
  </si>
  <si>
    <t>V87151</t>
  </si>
  <si>
    <t>UCMP 132340</t>
  </si>
  <si>
    <t>V87029</t>
  </si>
  <si>
    <t>UCMP 132454</t>
  </si>
  <si>
    <t>UCMP 132620</t>
  </si>
  <si>
    <t>V87037</t>
  </si>
  <si>
    <t>UCMP 133148</t>
  </si>
  <si>
    <t>V87049</t>
  </si>
  <si>
    <t>UCMP 133446</t>
  </si>
  <si>
    <t>UCMP 133853</t>
  </si>
  <si>
    <t>V87098</t>
  </si>
  <si>
    <t>UCMP 134574</t>
  </si>
  <si>
    <t>V87101</t>
  </si>
  <si>
    <t>UCMP 134589</t>
  </si>
  <si>
    <t>V87123</t>
  </si>
  <si>
    <t>UCMP 134590</t>
  </si>
  <si>
    <t>V87088</t>
  </si>
  <si>
    <t>UCMP 134634</t>
  </si>
  <si>
    <t>UCMP 134639</t>
  </si>
  <si>
    <t>UCMP 134640</t>
  </si>
  <si>
    <t>UMVP 1560</t>
  </si>
  <si>
    <t>V71203</t>
  </si>
  <si>
    <t>USNM 9277</t>
  </si>
  <si>
    <t>angustidens</t>
  </si>
  <si>
    <t>USNM 9695</t>
  </si>
  <si>
    <t>USNM 9706</t>
  </si>
  <si>
    <t>YPM 13758</t>
  </si>
  <si>
    <t>fremontensis</t>
  </si>
  <si>
    <t>USNM 20582</t>
  </si>
  <si>
    <t>Tricentes</t>
  </si>
  <si>
    <t>USNM 20584</t>
  </si>
  <si>
    <t>mandibularis</t>
  </si>
  <si>
    <t>AMNH 16614</t>
  </si>
  <si>
    <t>opisthacus</t>
  </si>
  <si>
    <t>KU 7852</t>
  </si>
  <si>
    <t>AMNH 15965</t>
  </si>
  <si>
    <t>turgidus</t>
  </si>
  <si>
    <t>AMNH 16620</t>
  </si>
  <si>
    <t>AMNH 3135</t>
  </si>
  <si>
    <t>AMNH 3136</t>
  </si>
  <si>
    <t>AMNH 3153</t>
  </si>
  <si>
    <t>AMNH 3154</t>
  </si>
  <si>
    <t>AMNH 3163 16628</t>
  </si>
  <si>
    <t>These measures could have errors as the ink is faded from the numbers.  May need to seek out a better resolution scan.</t>
  </si>
  <si>
    <t>Mithrandir</t>
  </si>
  <si>
    <t>gillianus</t>
  </si>
  <si>
    <t>superior dP4 and p4 present but being deciduous were not collated in this entry</t>
  </si>
  <si>
    <t>UNM B-1088a</t>
  </si>
  <si>
    <t>Gillisonchus</t>
  </si>
  <si>
    <t>Mixodectidae</t>
  </si>
  <si>
    <t>Mixodectes</t>
  </si>
  <si>
    <t>malaris</t>
  </si>
  <si>
    <t>omnivorus</t>
  </si>
  <si>
    <t>listed as superior molar?</t>
  </si>
  <si>
    <t>primaevus</t>
  </si>
  <si>
    <t>describe a dentiton but only lists last molar for measurement; not sure if this opper or lower but if type its upper M3.</t>
  </si>
  <si>
    <t>sulcatus</t>
  </si>
  <si>
    <t>superior molar?; reproted as corresponding to tooth in Phenacodus omnivorus of same volume</t>
  </si>
  <si>
    <t>Opisthotomus</t>
  </si>
  <si>
    <t>astutus</t>
  </si>
  <si>
    <t>flagrans</t>
  </si>
  <si>
    <t>Oxyacodon</t>
  </si>
  <si>
    <t>agapetillus</t>
  </si>
  <si>
    <t>Archibald etal 1983</t>
  </si>
  <si>
    <t>UCMP 89690</t>
  </si>
  <si>
    <t>AMNH 3550</t>
  </si>
  <si>
    <t>apiculatus</t>
  </si>
  <si>
    <t>BYU 3798</t>
  </si>
  <si>
    <t>BYU 3856</t>
  </si>
  <si>
    <t>m1?</t>
  </si>
  <si>
    <t>archibaldi</t>
  </si>
  <si>
    <t>UCM 34607</t>
  </si>
  <si>
    <t>UCM 34610</t>
  </si>
  <si>
    <t>width of P3 estimated</t>
  </si>
  <si>
    <t>UCM 34942</t>
  </si>
  <si>
    <t>length and wifth of p3 and m1 estimated</t>
  </si>
  <si>
    <t>UCM 34953</t>
  </si>
  <si>
    <t>length of p4 estimated</t>
  </si>
  <si>
    <t>UCM 34958</t>
  </si>
  <si>
    <t>UCM 35087</t>
  </si>
  <si>
    <t>m2 widths estimated</t>
  </si>
  <si>
    <t>BYU 3793</t>
  </si>
  <si>
    <t>ferronensis</t>
  </si>
  <si>
    <t>BYU 3825</t>
  </si>
  <si>
    <t>trigonid length of 1.6</t>
  </si>
  <si>
    <t>BYU 3843</t>
  </si>
  <si>
    <t>talonid width approx</t>
  </si>
  <si>
    <t>BYU 3852</t>
  </si>
  <si>
    <t>LACM 32923</t>
  </si>
  <si>
    <t>UCMP 120380</t>
  </si>
  <si>
    <t>UCMP 120381</t>
  </si>
  <si>
    <t>UCMP 120382</t>
  </si>
  <si>
    <t>UCMP 120412</t>
  </si>
  <si>
    <t>UCMP 120421</t>
  </si>
  <si>
    <t>UCMP 120428</t>
  </si>
  <si>
    <t>priscilla</t>
  </si>
  <si>
    <t>UCMP 36640</t>
  </si>
  <si>
    <t>UNM NP-319</t>
  </si>
  <si>
    <t>AMNH 16346</t>
  </si>
  <si>
    <t>Oxyclaenus</t>
  </si>
  <si>
    <t>cuspidatus</t>
  </si>
  <si>
    <t>AMNH 16352</t>
  </si>
  <si>
    <t>AMNH 3252</t>
  </si>
  <si>
    <t>UM VP1473</t>
  </si>
  <si>
    <t>pugnax</t>
  </si>
  <si>
    <t>Thangorodrim</t>
  </si>
  <si>
    <t>thalion</t>
  </si>
  <si>
    <t>USNM 13782</t>
  </si>
  <si>
    <t>?Chriacus</t>
  </si>
  <si>
    <t>m2 present but not measured</t>
  </si>
  <si>
    <t>UCM 34325</t>
  </si>
  <si>
    <t>subbituminus</t>
  </si>
  <si>
    <t>UCM 34569</t>
  </si>
  <si>
    <t>UCM 34571</t>
  </si>
  <si>
    <t>UCM 34576</t>
  </si>
  <si>
    <t>UCM 34577</t>
  </si>
  <si>
    <t>UCM 34602</t>
  </si>
  <si>
    <t>UCM 34605</t>
  </si>
  <si>
    <t>prosterior m1 estiamted</t>
  </si>
  <si>
    <t>UCM 34606</t>
  </si>
  <si>
    <t>UCM 34628</t>
  </si>
  <si>
    <t>UCM 34632</t>
  </si>
  <si>
    <t>UCM 34636</t>
  </si>
  <si>
    <t>UCM 34639</t>
  </si>
  <si>
    <t>UCM 34651</t>
  </si>
  <si>
    <t>UCM 34652</t>
  </si>
  <si>
    <t>UCM 34687</t>
  </si>
  <si>
    <t>UCM 35081</t>
  </si>
  <si>
    <t>UCM 35091</t>
  </si>
  <si>
    <t>m1 width estimated</t>
  </si>
  <si>
    <t>UCM 35092</t>
  </si>
  <si>
    <t>UCM 38863</t>
  </si>
  <si>
    <t>UCM 38867</t>
  </si>
  <si>
    <t>estimated posterior width</t>
  </si>
  <si>
    <t>UCM 39550</t>
  </si>
  <si>
    <t>UCM 40060</t>
  </si>
  <si>
    <t>UCM 43134</t>
  </si>
  <si>
    <t>posterior p4 estimated</t>
  </si>
  <si>
    <t>UCM 43149</t>
  </si>
  <si>
    <t>UCM 45586</t>
  </si>
  <si>
    <t>UCM 47289</t>
  </si>
  <si>
    <t>UCM 47727</t>
  </si>
  <si>
    <t>UCMP 148324</t>
  </si>
  <si>
    <t>cf. subbituminus</t>
  </si>
  <si>
    <t>UCMP 148328</t>
  </si>
  <si>
    <t>Oxyprimus</t>
  </si>
  <si>
    <t>erikseni</t>
  </si>
  <si>
    <t>PU 16704</t>
  </si>
  <si>
    <t>M2 approximate</t>
  </si>
  <si>
    <t>PU 16866</t>
  </si>
  <si>
    <t>McComas and Eberle 2016</t>
  </si>
  <si>
    <t>UCMP 132348</t>
  </si>
  <si>
    <t>UCMP 132350</t>
  </si>
  <si>
    <t>V87052</t>
  </si>
  <si>
    <t>UCMP 133068</t>
  </si>
  <si>
    <t>V87038</t>
  </si>
  <si>
    <t>UM VP1561</t>
  </si>
  <si>
    <t>UMVP 1561</t>
  </si>
  <si>
    <t>galadrielae</t>
  </si>
  <si>
    <t>PU 16712</t>
  </si>
  <si>
    <t>PU 16863</t>
  </si>
  <si>
    <t>putorius</t>
  </si>
  <si>
    <t>have some error on measurement</t>
  </si>
  <si>
    <t>Oxytomodon</t>
  </si>
  <si>
    <t>perissum</t>
  </si>
  <si>
    <t>UCMP 148319</t>
  </si>
  <si>
    <t>cf. perissum</t>
  </si>
  <si>
    <t>m1 or m2</t>
  </si>
  <si>
    <t>USNM 16183</t>
  </si>
  <si>
    <t>type m2-m3 but m2 only discussed in text</t>
  </si>
  <si>
    <t>AMNH 15227</t>
  </si>
  <si>
    <t>Pachyaena</t>
  </si>
  <si>
    <t>gigantea</t>
  </si>
  <si>
    <t>AMNH 15228</t>
  </si>
  <si>
    <t>Is m3 meausre l or w</t>
  </si>
  <si>
    <t>AMNH 15259</t>
  </si>
  <si>
    <t>AMNH 2959</t>
  </si>
  <si>
    <t>AMNH 72</t>
  </si>
  <si>
    <t>AMNH 15728</t>
  </si>
  <si>
    <t>gracilis</t>
  </si>
  <si>
    <t>AMNH 15730</t>
  </si>
  <si>
    <t>ossifraga</t>
  </si>
  <si>
    <t>Are the aggregate measures for the lower or upper dentition</t>
  </si>
  <si>
    <t>AMNH 3627</t>
  </si>
  <si>
    <t>carinidens</t>
  </si>
  <si>
    <t>rhabdodon</t>
  </si>
  <si>
    <t>pg 121</t>
  </si>
  <si>
    <t>Shotgun Fauna</t>
  </si>
  <si>
    <t>cf. carinidens</t>
  </si>
  <si>
    <t>UW 26380</t>
  </si>
  <si>
    <t>UW 26381</t>
  </si>
  <si>
    <t>approx length</t>
  </si>
  <si>
    <t>UW 26382</t>
  </si>
  <si>
    <t>UW 26490</t>
  </si>
  <si>
    <t>milk dentition; treating these measures at molar for now. Unclear if these were measurements of premolars but were mislabeled.</t>
  </si>
  <si>
    <t>AMNH 27712</t>
  </si>
  <si>
    <t>coarctatus</t>
  </si>
  <si>
    <t>Plagioptychus</t>
  </si>
  <si>
    <t>DMNH 44368</t>
  </si>
  <si>
    <t>DMNH 44372</t>
  </si>
  <si>
    <t>DMNH 44395</t>
  </si>
  <si>
    <t>trigonid only</t>
  </si>
  <si>
    <t>UCM 95666</t>
  </si>
  <si>
    <t>YPM PU 14398</t>
  </si>
  <si>
    <t>Phenacodaptes</t>
  </si>
  <si>
    <t>sabulosus</t>
  </si>
  <si>
    <t>YPM PU 17591</t>
  </si>
  <si>
    <t>bisonensis</t>
  </si>
  <si>
    <t>Plesiadapis anceps zone, Bighorn Basin</t>
  </si>
  <si>
    <t>Plesiadapis rex zone, Bison Basin</t>
  </si>
  <si>
    <t>USNM 20564</t>
  </si>
  <si>
    <t>Phenacodus?</t>
  </si>
  <si>
    <t>USNM 20566</t>
  </si>
  <si>
    <t>USNM 20567</t>
  </si>
  <si>
    <t>approx m3 length</t>
  </si>
  <si>
    <t>USNM 20569</t>
  </si>
  <si>
    <t>Plesiadapis simonsi zone,Bighorn Basin</t>
  </si>
  <si>
    <t>hemiconus</t>
  </si>
  <si>
    <t>intermedius</t>
  </si>
  <si>
    <t>Plesiadapis gingerichi zone, Clarks Form Basin</t>
  </si>
  <si>
    <t>USNM 20644</t>
  </si>
  <si>
    <t>magnus</t>
  </si>
  <si>
    <t>AMNH 17191</t>
  </si>
  <si>
    <t>from table</t>
  </si>
  <si>
    <t>AMNH 17193</t>
  </si>
  <si>
    <t>UCMP 4034</t>
  </si>
  <si>
    <t>"matthewi"</t>
  </si>
  <si>
    <t>Mckenna 1960; pg 98 fig 52</t>
  </si>
  <si>
    <t>UCMP 46168</t>
  </si>
  <si>
    <t>nunienus</t>
  </si>
  <si>
    <t>only postcrania</t>
  </si>
  <si>
    <t>AMNH 56053</t>
  </si>
  <si>
    <t>estimated from graph; graph also has many M2 measures but no data for specimens associated</t>
  </si>
  <si>
    <t>West and Atkins 1970</t>
  </si>
  <si>
    <t>AMNH 56192</t>
  </si>
  <si>
    <t>AMNH 56193</t>
  </si>
  <si>
    <t>AMNH 56194</t>
  </si>
  <si>
    <t>AMNH 56195</t>
  </si>
  <si>
    <t>CM 12476</t>
  </si>
  <si>
    <t>Tiffany Tooth?</t>
  </si>
  <si>
    <t>Should be fixed as of 11:12am 1/21/2021.  Might be specimen AMNH 17192 refrred to as P. grangeri but not mentione dby Simpson 1935.  Paper says it "serves to tie Powder River anmila, if not primaevus complex to Paleocene forms.</t>
  </si>
  <si>
    <t>UM 761274</t>
  </si>
  <si>
    <t>UM 76176</t>
  </si>
  <si>
    <t>UM 76269</t>
  </si>
  <si>
    <t>UM 76945</t>
  </si>
  <si>
    <t>USNM 21025</t>
  </si>
  <si>
    <t>might not be proper mentions; just mention the M3</t>
  </si>
  <si>
    <t>USNM 21287</t>
  </si>
  <si>
    <t>m2 is approximate</t>
  </si>
  <si>
    <t>primaeous</t>
  </si>
  <si>
    <t>described as a posterior superior molar tooth (M2 or M3?)</t>
  </si>
  <si>
    <t>Cope 1873 Fourth Notice of Extinct Vertebrata</t>
  </si>
  <si>
    <t>trilobatus</t>
  </si>
  <si>
    <t>AMNH 16125</t>
  </si>
  <si>
    <t>vortmani</t>
  </si>
  <si>
    <t>might be only set so far that is in correct Lxw order.  for some reason the tables are set as W then L so the measures written in text may be the same.  All measures form this paper not from tables might need to be swapped to be correct</t>
  </si>
  <si>
    <t>AMNH 56186</t>
  </si>
  <si>
    <t>p3 in paper are from other side of AMNH 56328 so only included measures identifyable to this specimen only</t>
  </si>
  <si>
    <t>AMNH 56328</t>
  </si>
  <si>
    <t>IGM 4034</t>
  </si>
  <si>
    <t>cf. vortmani</t>
  </si>
  <si>
    <t>Plesiadapis simonsi zone</t>
  </si>
  <si>
    <t>Phenacodus-ectocion zone, Clark Fork Basin</t>
  </si>
  <si>
    <t>USM 16691</t>
  </si>
  <si>
    <t>almiensis</t>
  </si>
  <si>
    <t>Gazin 1942</t>
  </si>
  <si>
    <t>USNM 16691</t>
  </si>
  <si>
    <t>USNM 20643</t>
  </si>
  <si>
    <t>USNM 21286</t>
  </si>
  <si>
    <t>measures are estimates</t>
  </si>
  <si>
    <t>zuniensis</t>
  </si>
  <si>
    <t>Princetonia</t>
  </si>
  <si>
    <t>yalensis</t>
  </si>
  <si>
    <t>YPM-PU 23629</t>
  </si>
  <si>
    <t>p4 iws approximate</t>
  </si>
  <si>
    <t>Probathyopsis</t>
  </si>
  <si>
    <t>USNM 21283</t>
  </si>
  <si>
    <t>Probathyopsis?</t>
  </si>
  <si>
    <t>averages of  UALVP 44177-44183</t>
  </si>
  <si>
    <t>Promioclaenus</t>
  </si>
  <si>
    <t>acolytus</t>
  </si>
  <si>
    <t>cf. acolytus</t>
  </si>
  <si>
    <t>No. 7636</t>
  </si>
  <si>
    <t>No. 9626</t>
  </si>
  <si>
    <t>UALVP 44176</t>
  </si>
  <si>
    <t>UALVP 44177</t>
  </si>
  <si>
    <t>no distinct measurement; in the average</t>
  </si>
  <si>
    <t>UALVP 44178</t>
  </si>
  <si>
    <t>UALVP 44179</t>
  </si>
  <si>
    <t>UALVP 44180</t>
  </si>
  <si>
    <t>UALVP 44181</t>
  </si>
  <si>
    <t>UALVP 44182</t>
  </si>
  <si>
    <t>USNM 9280</t>
  </si>
  <si>
    <t>USNM 9567</t>
  </si>
  <si>
    <t>minimus</t>
  </si>
  <si>
    <t>AMNH 15952</t>
  </si>
  <si>
    <t>lemuroides</t>
  </si>
  <si>
    <t>AMNH 16636</t>
  </si>
  <si>
    <t>UW 26328</t>
  </si>
  <si>
    <t>cf. lemuroides</t>
  </si>
  <si>
    <t>UW 26329</t>
  </si>
  <si>
    <t>M1?</t>
  </si>
  <si>
    <t>pipiringosi</t>
  </si>
  <si>
    <t>USNM 20571</t>
  </si>
  <si>
    <t>USNM 21021</t>
  </si>
  <si>
    <t>UW 2263</t>
  </si>
  <si>
    <t>UCM 87609</t>
  </si>
  <si>
    <t>UCMP 189548</t>
  </si>
  <si>
    <t>?Promioclaenus</t>
  </si>
  <si>
    <t>thnetus</t>
  </si>
  <si>
    <t>TMP 2010.095.0018</t>
  </si>
  <si>
    <t>TMP 2010.095.0019</t>
  </si>
  <si>
    <t>TMP 2010.095.0020</t>
  </si>
  <si>
    <t>TMP 2010.096.0012</t>
  </si>
  <si>
    <t>TMP 2010.097.0152</t>
  </si>
  <si>
    <t>TMP 2011.090.0019</t>
  </si>
  <si>
    <t>TMP 2011.090.0049</t>
  </si>
  <si>
    <t>incomplete p3 but nio measures given</t>
  </si>
  <si>
    <t>TMP 2011.090.0131</t>
  </si>
  <si>
    <t>TMP 2011.090.0219</t>
  </si>
  <si>
    <t>approx width on M2</t>
  </si>
  <si>
    <t>TMP 2011.090.0238</t>
  </si>
  <si>
    <t>TMP 2011.090.0246</t>
  </si>
  <si>
    <t>TMP 2011.090.0258</t>
  </si>
  <si>
    <t>incomplete tooth</t>
  </si>
  <si>
    <t>TMP 2011.090.0309</t>
  </si>
  <si>
    <t>TMP 2011.090.0310</t>
  </si>
  <si>
    <t>TMP 2011.091.0001</t>
  </si>
  <si>
    <t>Prothryptacodon</t>
  </si>
  <si>
    <t>albertensis</t>
  </si>
  <si>
    <t>UALVP 44169</t>
  </si>
  <si>
    <t>UALVP 44170</t>
  </si>
  <si>
    <t>UALVP 44171</t>
  </si>
  <si>
    <t>UALVP 44172</t>
  </si>
  <si>
    <t>UCMP 189545</t>
  </si>
  <si>
    <t>UCMP 192150</t>
  </si>
  <si>
    <t>furens</t>
  </si>
  <si>
    <t>TMP 2010.097.0115</t>
  </si>
  <si>
    <t>cf. furens</t>
  </si>
  <si>
    <t>USNM 9260</t>
  </si>
  <si>
    <t>USNM 9262</t>
  </si>
  <si>
    <t>AMNH 3107</t>
  </si>
  <si>
    <t>Protochriacus</t>
  </si>
  <si>
    <t>AMNH 31270</t>
  </si>
  <si>
    <t>AMNH 3205</t>
  </si>
  <si>
    <t>filholianus</t>
  </si>
  <si>
    <t>p4 present in drawing but no measure given</t>
  </si>
  <si>
    <t>DMNH 2731</t>
  </si>
  <si>
    <t>DMNH 43197</t>
  </si>
  <si>
    <t>UCMP 148325</t>
  </si>
  <si>
    <t>cf. simplex</t>
  </si>
  <si>
    <t>griphus</t>
  </si>
  <si>
    <t>novissimus</t>
  </si>
  <si>
    <t>USNM 20572</t>
  </si>
  <si>
    <t>Protoselene?</t>
  </si>
  <si>
    <t>USNM 21023</t>
  </si>
  <si>
    <t>DMNH 44371</t>
  </si>
  <si>
    <t>Protungulatum</t>
  </si>
  <si>
    <t>donnae</t>
  </si>
  <si>
    <t>SPSM 62-2028</t>
  </si>
  <si>
    <t>UC 100894</t>
  </si>
  <si>
    <t>UCMP 121782</t>
  </si>
  <si>
    <t>mckeeveri</t>
  </si>
  <si>
    <t>V72210</t>
  </si>
  <si>
    <t>No specimen # justcalled the type in table 41.</t>
  </si>
  <si>
    <t>UCMP 132341</t>
  </si>
  <si>
    <t>UCMP 132461</t>
  </si>
  <si>
    <t>UCMP 132471</t>
  </si>
  <si>
    <t>V87034</t>
  </si>
  <si>
    <t>UCMP 132495</t>
  </si>
  <si>
    <t>V87036</t>
  </si>
  <si>
    <t>length of M1 is approximate</t>
  </si>
  <si>
    <t>UCMP 132498</t>
  </si>
  <si>
    <t>V87035</t>
  </si>
  <si>
    <t>UCMP 132499</t>
  </si>
  <si>
    <t>UCMP 132595</t>
  </si>
  <si>
    <t>UCMP 132614</t>
  </si>
  <si>
    <t>UCMP 132811</t>
  </si>
  <si>
    <t>V87084</t>
  </si>
  <si>
    <t>UCMP 133063</t>
  </si>
  <si>
    <t>widths of M1 is approximate</t>
  </si>
  <si>
    <t>UCMP 133517</t>
  </si>
  <si>
    <t>UCMP 133820</t>
  </si>
  <si>
    <t>UCMP 133838</t>
  </si>
  <si>
    <t>UCMP 134696</t>
  </si>
  <si>
    <t>UCMP 134772</t>
  </si>
  <si>
    <t>AMNH 35987</t>
  </si>
  <si>
    <t>UCMP 132117</t>
  </si>
  <si>
    <t>UCMP 132145</t>
  </si>
  <si>
    <t>UCMP 132345</t>
  </si>
  <si>
    <t>UCMP 132436</t>
  </si>
  <si>
    <t>V87124</t>
  </si>
  <si>
    <t>UCMP 132439</t>
  </si>
  <si>
    <t>V87119</t>
  </si>
  <si>
    <t>UCMP 132502</t>
  </si>
  <si>
    <t>anterior width is approximate</t>
  </si>
  <si>
    <t>UCMP 132505</t>
  </si>
  <si>
    <t>UCMP 132507</t>
  </si>
  <si>
    <t>V87077</t>
  </si>
  <si>
    <t>lenght and anterior width are approximate</t>
  </si>
  <si>
    <t>UCMP 133247</t>
  </si>
  <si>
    <t>V87071</t>
  </si>
  <si>
    <t>UCMP 133817</t>
  </si>
  <si>
    <t>V87107</t>
  </si>
  <si>
    <t>UCMP 133837</t>
  </si>
  <si>
    <t>V87115</t>
  </si>
  <si>
    <t>UCMP 134558</t>
  </si>
  <si>
    <t>y</t>
  </si>
  <si>
    <t>approximate length</t>
  </si>
  <si>
    <t>UCMP 134622</t>
  </si>
  <si>
    <t>V87028</t>
  </si>
  <si>
    <t>gorgun</t>
  </si>
  <si>
    <t>sloani</t>
  </si>
  <si>
    <t>UM VP1456</t>
  </si>
  <si>
    <t>jaw has m1-m3 but only m2 measurments provided</t>
  </si>
  <si>
    <t>m1-3 present but only given measures for m2</t>
  </si>
  <si>
    <t>Sigynorum</t>
  </si>
  <si>
    <t>magnadivisus</t>
  </si>
  <si>
    <t>UCM 103086</t>
  </si>
  <si>
    <t>UCM 103088</t>
  </si>
  <si>
    <t>UCM 103089</t>
  </si>
  <si>
    <t>UCM 103092</t>
  </si>
  <si>
    <t>UCM 103128</t>
  </si>
  <si>
    <t>UCM 103133</t>
  </si>
  <si>
    <t>UCM 103137</t>
  </si>
  <si>
    <t>UCM 103139</t>
  </si>
  <si>
    <t>UCM 103140</t>
  </si>
  <si>
    <t>cf. magnadivisus</t>
  </si>
  <si>
    <t>UCM 103142</t>
  </si>
  <si>
    <t>UCM 103154</t>
  </si>
  <si>
    <t>UCM 103159</t>
  </si>
  <si>
    <t>UCM 103175</t>
  </si>
  <si>
    <t>UCM 103293</t>
  </si>
  <si>
    <t>UCM 103330</t>
  </si>
  <si>
    <t>UCM 103339</t>
  </si>
  <si>
    <t>UCM 108714</t>
  </si>
  <si>
    <t>UCM 108715</t>
  </si>
  <si>
    <t>UCM 108734</t>
  </si>
  <si>
    <t>AMNH 3832</t>
  </si>
  <si>
    <t>puercensis</t>
  </si>
  <si>
    <t>AMNH 3866</t>
  </si>
  <si>
    <t>AMNH 3897</t>
  </si>
  <si>
    <t>pliciferus</t>
  </si>
  <si>
    <t>NMMNH P-20494</t>
  </si>
  <si>
    <t>listed as the smaller subspecies "pliciferus";p4 mostly in crypt so not measures given; have postcrania and body mass estimates</t>
  </si>
  <si>
    <t>Kondrashov and Lucas 2012</t>
  </si>
  <si>
    <t>Protogonia</t>
  </si>
  <si>
    <t>subquadrata</t>
  </si>
  <si>
    <t>symbolicus</t>
  </si>
  <si>
    <t>Pantolambda Zone, Rock Bench Quarry</t>
  </si>
  <si>
    <t>Tetraclaenodon zone, Big Pocket</t>
  </si>
  <si>
    <t>TMP 2010.097.0093</t>
  </si>
  <si>
    <t>USNM 6169</t>
  </si>
  <si>
    <t>USNM 9925</t>
  </si>
  <si>
    <t>UW 14151</t>
  </si>
  <si>
    <t>plicifera</t>
  </si>
  <si>
    <t>calceolatus</t>
  </si>
  <si>
    <t>septentrionalis</t>
  </si>
  <si>
    <t>Pantolambda Zone, Crazy Mountain Basin</t>
  </si>
  <si>
    <t>lists m3 twice with different N counts, locality average</t>
  </si>
  <si>
    <t>AMNH 15252</t>
  </si>
  <si>
    <t>Thryptacodon</t>
  </si>
  <si>
    <t>olseni</t>
  </si>
  <si>
    <t>unclear if upper or lowers</t>
  </si>
  <si>
    <t>AMNH 16162</t>
  </si>
  <si>
    <t>AMNH 16163</t>
  </si>
  <si>
    <t>UW 1076</t>
  </si>
  <si>
    <t>cf. australis</t>
  </si>
  <si>
    <t>barae</t>
  </si>
  <si>
    <t>UM 85669</t>
  </si>
  <si>
    <t>UM 88160</t>
  </si>
  <si>
    <t>UALVP 124</t>
  </si>
  <si>
    <t>UALVP 24993</t>
  </si>
  <si>
    <t>UALVP 42872</t>
  </si>
  <si>
    <t>UALVP 45099</t>
  </si>
  <si>
    <t>USNM 20984</t>
  </si>
  <si>
    <t>demari</t>
  </si>
  <si>
    <t>approx M2 length</t>
  </si>
  <si>
    <t>USNM 20985</t>
  </si>
  <si>
    <t>USNM 20986</t>
  </si>
  <si>
    <t>belli</t>
  </si>
  <si>
    <t>UW 1045</t>
  </si>
  <si>
    <t>pseudarctos</t>
  </si>
  <si>
    <t>UW 26344</t>
  </si>
  <si>
    <t>UW 1093</t>
  </si>
  <si>
    <t>Titanoides</t>
  </si>
  <si>
    <t>measures differ slightly as indicated by asterisk</t>
  </si>
  <si>
    <t>AMNH 31264</t>
  </si>
  <si>
    <t>Tiznatzinia</t>
  </si>
  <si>
    <t>vanderhoofi</t>
  </si>
  <si>
    <t>UCMP 148327</t>
  </si>
  <si>
    <t>UCMP 189543</t>
  </si>
  <si>
    <t>UCMP 189549</t>
  </si>
  <si>
    <t>UCMP 189550</t>
  </si>
  <si>
    <t>UCMP 189551</t>
  </si>
  <si>
    <t>UCMP 189588</t>
  </si>
  <si>
    <t>UCMP 189589</t>
  </si>
  <si>
    <t>USNM 9269</t>
  </si>
  <si>
    <t>USNM 9276</t>
  </si>
  <si>
    <t>unsure if type or measures from prior paper; context suggests these are the "superior" molars</t>
  </si>
  <si>
    <t>unsure if the uppers are the same measures as the table above this one.  Some measures differ so hard to say if these are different specimen or simply due to remeasureing</t>
  </si>
  <si>
    <t>bucculentus</t>
  </si>
  <si>
    <t>UW 1078</t>
  </si>
  <si>
    <t>Utemylus</t>
  </si>
  <si>
    <t>serior</t>
  </si>
  <si>
    <t>KU 9446</t>
  </si>
  <si>
    <t>Valenia</t>
  </si>
  <si>
    <t>wilsoni</t>
  </si>
  <si>
    <t>cf. Promioclaenus</t>
  </si>
  <si>
    <t>gilmorei</t>
  </si>
  <si>
    <t>USNM 15689</t>
  </si>
  <si>
    <t>Gazin 1939</t>
  </si>
  <si>
    <t>does not list specimen in table but only one specimen refered to in text.</t>
  </si>
  <si>
    <t>USNM 15745</t>
  </si>
  <si>
    <t>dracus</t>
  </si>
  <si>
    <t>all measures except for M2 have a question mark next to it=</t>
  </si>
  <si>
    <t>USNM 15788</t>
  </si>
  <si>
    <t>inopinatus</t>
  </si>
  <si>
    <t>USNM 15760</t>
  </si>
  <si>
    <t>Dracoclaenus</t>
  </si>
  <si>
    <t>USNM 15789</t>
  </si>
  <si>
    <t>USNM 15773</t>
  </si>
  <si>
    <t>shepherdi</t>
  </si>
  <si>
    <t>USNM 15721</t>
  </si>
  <si>
    <t>USNM 15790</t>
  </si>
  <si>
    <t>asterisk next to 5.8=greatest transverse diamter</t>
  </si>
  <si>
    <t>Ellipsodon?</t>
  </si>
  <si>
    <t>USNM 15755</t>
  </si>
  <si>
    <t>USNM 15747</t>
  </si>
  <si>
    <t>Jepsenia</t>
  </si>
  <si>
    <t>mantiensis</t>
  </si>
  <si>
    <t>USNM 15705</t>
  </si>
  <si>
    <t>Cope 1882</t>
  </si>
  <si>
    <t>length of true molars 16.5mm</t>
  </si>
  <si>
    <t>length of true molars 14mm</t>
  </si>
  <si>
    <t>length of true molars 11.5mm; inferior true molars measure 12 and 12.5 mm</t>
  </si>
  <si>
    <t>length of true molars 41 mm</t>
  </si>
  <si>
    <t>apternus</t>
  </si>
  <si>
    <t>length of true molars 25 mm</t>
  </si>
  <si>
    <t>length of true molars 27 mm</t>
  </si>
  <si>
    <t>length of true molars 22 mm</t>
  </si>
  <si>
    <t>length of last 4 molars 27 mm</t>
  </si>
  <si>
    <t>laticuneus</t>
  </si>
  <si>
    <t>length of true molars 17 mm</t>
  </si>
  <si>
    <t>length of true (superior) molars 16 mm; length last 6 superior molars 35</t>
  </si>
  <si>
    <t>length of posterior true molars 33 mm; M I is listed as questionable might be  m2</t>
  </si>
  <si>
    <t>Oligotomus</t>
  </si>
  <si>
    <t>length superior true molar series 21 mm; length inferior PmIII to MII 29 mm</t>
  </si>
  <si>
    <t>Diacodexis</t>
  </si>
  <si>
    <t>secans</t>
  </si>
  <si>
    <t>OMNH 64985</t>
  </si>
  <si>
    <t>coombsi</t>
  </si>
  <si>
    <t>Archibald etal 2011</t>
  </si>
  <si>
    <t>UCMP 51800</t>
  </si>
  <si>
    <t>UCMP 71796</t>
  </si>
  <si>
    <t>UCMP 71797</t>
  </si>
  <si>
    <t>UCMP 71803</t>
  </si>
  <si>
    <t>UCMP 71804</t>
  </si>
  <si>
    <t>UCMP 91073</t>
  </si>
  <si>
    <t>UCMP 91074</t>
  </si>
  <si>
    <t>UCMP 100642</t>
  </si>
  <si>
    <t>UCMP 100644</t>
  </si>
  <si>
    <t>UCMP 100652</t>
  </si>
  <si>
    <t>UCMP 100680</t>
  </si>
  <si>
    <t>UCMP 100685</t>
  </si>
  <si>
    <t>UCMP 102056</t>
  </si>
  <si>
    <t>UCMP 105494</t>
  </si>
  <si>
    <t>UCMP 125961</t>
  </si>
  <si>
    <t>V65127</t>
  </si>
  <si>
    <t>V70201</t>
  </si>
  <si>
    <t>UCMP 133525</t>
  </si>
  <si>
    <t>UCMP 133145</t>
  </si>
  <si>
    <t>Procreodi</t>
  </si>
  <si>
    <t>NO_ORDER_SPECIFIED</t>
  </si>
  <si>
    <t>NA</t>
  </si>
  <si>
    <t>Mesonychidae</t>
  </si>
  <si>
    <t>Cimolesta</t>
  </si>
  <si>
    <t>Pentacodontidae</t>
  </si>
  <si>
    <t>Condylarthra</t>
  </si>
  <si>
    <t>Artiodactyla</t>
  </si>
  <si>
    <t>Diacodexeidae</t>
  </si>
  <si>
    <t>Pantolambdidae</t>
  </si>
  <si>
    <t>NO_FAMILY_SPECIFIED</t>
  </si>
  <si>
    <t>Hapalodectidae</t>
  </si>
  <si>
    <t>Chriacidae</t>
  </si>
  <si>
    <t>Titanoideidae</t>
  </si>
  <si>
    <t>Dinocerata</t>
  </si>
  <si>
    <t>Prodinoceratidae</t>
  </si>
  <si>
    <t>Accepted.Genus</t>
  </si>
  <si>
    <t>Accepted.Species</t>
  </si>
  <si>
    <t>"Gingerichia</t>
  </si>
  <si>
    <t>sp1"</t>
  </si>
  <si>
    <t>Miniconus</t>
  </si>
  <si>
    <t>"Phenacodus</t>
  </si>
  <si>
    <t>nunienus"</t>
  </si>
  <si>
    <t>oligistus</t>
  </si>
  <si>
    <t>protogoniodes</t>
  </si>
  <si>
    <t>keeferi</t>
  </si>
  <si>
    <t>Paratriisodon</t>
  </si>
  <si>
    <t>henanensis</t>
  </si>
  <si>
    <t>Landenodon</t>
  </si>
  <si>
    <t>phelizoni</t>
  </si>
  <si>
    <t>lavocati</t>
  </si>
  <si>
    <t>woutersi</t>
  </si>
  <si>
    <t>Hyodectes</t>
  </si>
  <si>
    <t>gervaisii</t>
  </si>
  <si>
    <t>paracreodus</t>
  </si>
  <si>
    <t>Mentoclaenodon</t>
  </si>
  <si>
    <t>Lambertocyon</t>
  </si>
  <si>
    <t>ischyrus</t>
  </si>
  <si>
    <t>eximius</t>
  </si>
  <si>
    <t>gingerichi</t>
  </si>
  <si>
    <t>Heteroborus</t>
  </si>
  <si>
    <t>duelii</t>
  </si>
  <si>
    <t>australis</t>
  </si>
  <si>
    <t>loisi</t>
  </si>
  <si>
    <t>Karakia</t>
  </si>
  <si>
    <t>longidens</t>
  </si>
  <si>
    <t>middletoni</t>
  </si>
  <si>
    <t>engdahli</t>
  </si>
  <si>
    <t>Aphanocyon</t>
  </si>
  <si>
    <t>amaurus</t>
  </si>
  <si>
    <t>codyensis</t>
  </si>
  <si>
    <t>pelvidens</t>
  </si>
  <si>
    <t>elassus</t>
  </si>
  <si>
    <t>truncatus</t>
  </si>
  <si>
    <t>pearcei</t>
  </si>
  <si>
    <t>crassicollidens</t>
  </si>
  <si>
    <t>schlosserianus</t>
  </si>
  <si>
    <t>stenops</t>
  </si>
  <si>
    <t>corax</t>
  </si>
  <si>
    <t>Microclaenodon</t>
  </si>
  <si>
    <t>assurgens</t>
  </si>
  <si>
    <t>jefferyi</t>
  </si>
  <si>
    <t>trouessarti</t>
  </si>
  <si>
    <t>weigelti</t>
  </si>
  <si>
    <t>arenae</t>
  </si>
  <si>
    <t>Arctocyoninae</t>
  </si>
  <si>
    <t>Loxolophinae</t>
  </si>
  <si>
    <t>tedfordi</t>
  </si>
  <si>
    <t>olearyi</t>
  </si>
  <si>
    <t>Earendil</t>
  </si>
  <si>
    <t>undomiel</t>
  </si>
  <si>
    <t>makpialutae</t>
  </si>
  <si>
    <t>attenuatus</t>
  </si>
  <si>
    <t>adapinus</t>
  </si>
  <si>
    <t>schizophrenus</t>
  </si>
  <si>
    <t>kimbetovius</t>
  </si>
  <si>
    <t>criswelli</t>
  </si>
  <si>
    <t>ruetimeyerianus</t>
  </si>
  <si>
    <t>interruptum</t>
  </si>
  <si>
    <t>spiekeri</t>
  </si>
  <si>
    <t>biathales</t>
  </si>
  <si>
    <t>Paradoxodonta</t>
  </si>
  <si>
    <t>stenognathus</t>
  </si>
  <si>
    <t>Maiorana</t>
  </si>
  <si>
    <t>noctiluca</t>
  </si>
  <si>
    <t>ferrisensis</t>
  </si>
  <si>
    <t>hilli</t>
  </si>
  <si>
    <t>Pantinomia</t>
  </si>
  <si>
    <t>ambiguus</t>
  </si>
  <si>
    <t>Mioclaenidae</t>
  </si>
  <si>
    <t>Mioclaeninae</t>
  </si>
  <si>
    <t>Palasiodon</t>
  </si>
  <si>
    <t>siurenensis</t>
  </si>
  <si>
    <t>Kollpaniinae</t>
  </si>
  <si>
    <t>Pucanodus</t>
  </si>
  <si>
    <t>gagnieri</t>
  </si>
  <si>
    <t>Tiuclaenus</t>
  </si>
  <si>
    <t>robustus</t>
  </si>
  <si>
    <t>cotasi</t>
  </si>
  <si>
    <t>minutus</t>
  </si>
  <si>
    <t>Kollpania</t>
  </si>
  <si>
    <t>tiupampina</t>
  </si>
  <si>
    <t>Molinodinae</t>
  </si>
  <si>
    <t>Simoclaenus</t>
  </si>
  <si>
    <t>sylvaticus</t>
  </si>
  <si>
    <t>Andinodus</t>
  </si>
  <si>
    <t>boliviensis</t>
  </si>
  <si>
    <t>Pascualodus</t>
  </si>
  <si>
    <t>patagoniensis</t>
  </si>
  <si>
    <t>Midiagnus</t>
  </si>
  <si>
    <t>Tricuspiodontinae</t>
  </si>
  <si>
    <t>Paratricuspiodon</t>
  </si>
  <si>
    <t>krumbiegeli</t>
  </si>
  <si>
    <t>Tricuspiodon</t>
  </si>
  <si>
    <t>magistrae</t>
  </si>
  <si>
    <t>sobrinus</t>
  </si>
  <si>
    <t>rutimeyer</t>
  </si>
  <si>
    <t>Molinodus</t>
  </si>
  <si>
    <t>suarezi</t>
  </si>
  <si>
    <t>gazini</t>
  </si>
  <si>
    <t>Lessnessina</t>
  </si>
  <si>
    <t>khushuensis</t>
  </si>
  <si>
    <t>praecipuus</t>
  </si>
  <si>
    <t>packmani</t>
  </si>
  <si>
    <t>Hyopsodontinae</t>
  </si>
  <si>
    <t>Obtususdon</t>
  </si>
  <si>
    <t>hanhuaensis</t>
  </si>
  <si>
    <t>Decoredon</t>
  </si>
  <si>
    <t>zittelianus</t>
  </si>
  <si>
    <t>lydekkerianus</t>
  </si>
  <si>
    <t>Yuodon</t>
  </si>
  <si>
    <t>protoselenoides</t>
  </si>
  <si>
    <t>Pleuraspidotheriinae</t>
  </si>
  <si>
    <t>walshi</t>
  </si>
  <si>
    <t>ashtoni</t>
  </si>
  <si>
    <t>Asiohyopsodus</t>
  </si>
  <si>
    <t>confuciusi</t>
  </si>
  <si>
    <t>despiciens</t>
  </si>
  <si>
    <t>Stenacodon</t>
  </si>
  <si>
    <t>rarus</t>
  </si>
  <si>
    <t>marshi</t>
  </si>
  <si>
    <t>fastigatus</t>
  </si>
  <si>
    <t>Lemuravus</t>
  </si>
  <si>
    <t>distans</t>
  </si>
  <si>
    <t>fangxianensis</t>
  </si>
  <si>
    <t>uintensis</t>
  </si>
  <si>
    <t>lepidus</t>
  </si>
  <si>
    <t>wardi</t>
  </si>
  <si>
    <t>pauxillus</t>
  </si>
  <si>
    <t>sholemi</t>
  </si>
  <si>
    <t>minor</t>
  </si>
  <si>
    <t>lysitensis</t>
  </si>
  <si>
    <t>huashigouensis</t>
  </si>
  <si>
    <t>walcottianus</t>
  </si>
  <si>
    <t>markmani</t>
  </si>
  <si>
    <t>tonksi</t>
  </si>
  <si>
    <t>itinerans</t>
  </si>
  <si>
    <t>jacksoni</t>
  </si>
  <si>
    <t>lawsoni</t>
  </si>
  <si>
    <t>browni</t>
  </si>
  <si>
    <t>Conacodontinae</t>
  </si>
  <si>
    <t>Ampliconus</t>
  </si>
  <si>
    <t>antoni</t>
  </si>
  <si>
    <t>delphae</t>
  </si>
  <si>
    <t>kohlbergeri</t>
  </si>
  <si>
    <t>utahensis</t>
  </si>
  <si>
    <t>hettingeri</t>
  </si>
  <si>
    <t>harbourae</t>
  </si>
  <si>
    <t>cophater</t>
  </si>
  <si>
    <t>Goleroconus</t>
  </si>
  <si>
    <t>alfi</t>
  </si>
  <si>
    <t>Alticonus</t>
  </si>
  <si>
    <t>Paleoungulatum</t>
  </si>
  <si>
    <t>hooleyi</t>
  </si>
  <si>
    <t>Tinuviel</t>
  </si>
  <si>
    <t>eurydice</t>
  </si>
  <si>
    <t>Periptychinae</t>
  </si>
  <si>
    <t>symbolus</t>
  </si>
  <si>
    <t>cavigellii</t>
  </si>
  <si>
    <t>majusculus</t>
  </si>
  <si>
    <t>Eohyus</t>
  </si>
  <si>
    <t>Catathlaeus</t>
  </si>
  <si>
    <t>hamaxitus</t>
  </si>
  <si>
    <t>brabensis</t>
  </si>
  <si>
    <t>Carsioptychus</t>
  </si>
  <si>
    <t>eowynae</t>
  </si>
  <si>
    <t>willeyi</t>
  </si>
  <si>
    <t>fortunatus</t>
  </si>
  <si>
    <t>Zetodon</t>
  </si>
  <si>
    <t>marshater</t>
  </si>
  <si>
    <t>Fimbrethil</t>
  </si>
  <si>
    <t>ambaronae</t>
  </si>
  <si>
    <t>josephi</t>
  </si>
  <si>
    <t>Escatepos</t>
  </si>
  <si>
    <t>campi</t>
  </si>
  <si>
    <t>Beornus</t>
  </si>
  <si>
    <t>honeyi</t>
  </si>
  <si>
    <t>jeanninae</t>
  </si>
  <si>
    <t>Anisonchinae</t>
  </si>
  <si>
    <t>Pseudanisonchus</t>
  </si>
  <si>
    <t>antelios</t>
  </si>
  <si>
    <t>corniculatus</t>
  </si>
  <si>
    <t>Euprotogonia</t>
  </si>
  <si>
    <t>floverianus</t>
  </si>
  <si>
    <t>Meniscotheriinae</t>
  </si>
  <si>
    <t>priscum</t>
  </si>
  <si>
    <t>Hyracops</t>
  </si>
  <si>
    <t>robustum</t>
  </si>
  <si>
    <t>socialis</t>
  </si>
  <si>
    <t>semicingulatum</t>
  </si>
  <si>
    <t>Prosthecion</t>
  </si>
  <si>
    <t>Eodesmatodon</t>
  </si>
  <si>
    <t>spanios</t>
  </si>
  <si>
    <t>Almogaver</t>
  </si>
  <si>
    <t>copei</t>
  </si>
  <si>
    <t>Trispondylus</t>
  </si>
  <si>
    <t>nuniensis</t>
  </si>
  <si>
    <t>gidleyi</t>
  </si>
  <si>
    <t>transitus</t>
  </si>
  <si>
    <t>Accepted Names PBDB</t>
  </si>
  <si>
    <t>Eberle and Lilligraven 1998</t>
  </si>
  <si>
    <t>UW 26225</t>
  </si>
  <si>
    <t>Lm1 or 2</t>
  </si>
  <si>
    <t>V-91031</t>
  </si>
  <si>
    <t>V-91022</t>
  </si>
  <si>
    <t>V-92009</t>
  </si>
  <si>
    <t>UW 26266</t>
  </si>
  <si>
    <t>UW 26177</t>
  </si>
  <si>
    <t>UW 26498</t>
  </si>
  <si>
    <t>UW 26077</t>
  </si>
  <si>
    <t>UW 26166</t>
  </si>
  <si>
    <t>UW 26158</t>
  </si>
  <si>
    <t>UW 26079</t>
  </si>
  <si>
    <t>V-91016</t>
  </si>
  <si>
    <t>V-91004</t>
  </si>
  <si>
    <t>approximate have a greater than next to the values</t>
  </si>
  <si>
    <t>LM1 or 2 frag</t>
  </si>
  <si>
    <t>LM3 frag</t>
  </si>
  <si>
    <t>UW 26268</t>
  </si>
  <si>
    <t>V-910313</t>
  </si>
  <si>
    <t>UW 26208</t>
  </si>
  <si>
    <t>cf. donnae</t>
  </si>
  <si>
    <t>UW 26499</t>
  </si>
  <si>
    <t>WTAL is approximate</t>
  </si>
  <si>
    <t>UW 26159</t>
  </si>
  <si>
    <t>UW 26085</t>
  </si>
  <si>
    <t>UW 26182</t>
  </si>
  <si>
    <t>UW 26086</t>
  </si>
  <si>
    <t>UW 26082</t>
  </si>
  <si>
    <t>UW 26169</t>
  </si>
  <si>
    <t>UW 26126</t>
  </si>
  <si>
    <t>UW 26231</t>
  </si>
  <si>
    <t>UW 26142</t>
  </si>
  <si>
    <t>V-92025</t>
  </si>
  <si>
    <t>UW 26083</t>
  </si>
  <si>
    <t>width approximate</t>
  </si>
  <si>
    <t>UW 26139</t>
  </si>
  <si>
    <t>cf. denverensis</t>
  </si>
  <si>
    <t>multiple specimens on graph</t>
  </si>
  <si>
    <t>Figure 4 is a graph of 3 species but does not label specimens.  Says measures from Middleton 1983</t>
  </si>
  <si>
    <t>UW 26504</t>
  </si>
  <si>
    <t>V-91005</t>
  </si>
  <si>
    <t>UW 26145</t>
  </si>
  <si>
    <t>cf. Oxyclaenus</t>
  </si>
  <si>
    <t>UW 26203</t>
  </si>
  <si>
    <t>width estimated</t>
  </si>
  <si>
    <t>RM1 or 2</t>
  </si>
  <si>
    <t>LM1 or 2</t>
  </si>
  <si>
    <t>UW 26201</t>
  </si>
  <si>
    <t>UW 26241</t>
  </si>
  <si>
    <t>V-91028</t>
  </si>
  <si>
    <t>UW 26574</t>
  </si>
  <si>
    <t>V-92024</t>
  </si>
  <si>
    <t>cf. hyattianus</t>
  </si>
  <si>
    <t>UW 26491</t>
  </si>
  <si>
    <t>V-91003</t>
  </si>
  <si>
    <t>m3 measures are approximate</t>
  </si>
  <si>
    <t>UW 26495</t>
  </si>
  <si>
    <t>UW 26298</t>
  </si>
  <si>
    <t>cf. faulkneri</t>
  </si>
  <si>
    <t>V-91002</t>
  </si>
  <si>
    <t>V-91019</t>
  </si>
  <si>
    <t>talnonid width approxmate</t>
  </si>
  <si>
    <t>UW 26204</t>
  </si>
  <si>
    <t>UW 26154</t>
  </si>
  <si>
    <t>UW 26549</t>
  </si>
  <si>
    <t>UW 26547</t>
  </si>
  <si>
    <t>cf. Mimatuta</t>
  </si>
  <si>
    <t>V-92016</t>
  </si>
  <si>
    <t>UW 26198</t>
  </si>
  <si>
    <t>UW 26148</t>
  </si>
  <si>
    <t>m1 lenths on grpah of multiple specimens taken from casts sent by Van Valen.</t>
  </si>
  <si>
    <t>UCM 34637</t>
  </si>
  <si>
    <t>UCM 34163</t>
  </si>
  <si>
    <t>UW 26206</t>
  </si>
  <si>
    <t>cf. browni</t>
  </si>
  <si>
    <t>UW 26200</t>
  </si>
  <si>
    <t>UW 26202</t>
  </si>
  <si>
    <t>UW 26492</t>
  </si>
  <si>
    <t>UW 25223</t>
  </si>
  <si>
    <t>cf. gillianus</t>
  </si>
  <si>
    <t>width of p4 indet due to breakage</t>
  </si>
  <si>
    <t>UW 26217</t>
  </si>
  <si>
    <t>V-92031</t>
  </si>
  <si>
    <t>approxiamte length</t>
  </si>
  <si>
    <t>UW 26216</t>
  </si>
  <si>
    <t>length and width are approx</t>
  </si>
  <si>
    <t>UW 26181</t>
  </si>
  <si>
    <t>UW 26205</t>
  </si>
  <si>
    <t>UW 26199</t>
  </si>
  <si>
    <t>V-92014</t>
  </si>
  <si>
    <t>UW 26153</t>
  </si>
  <si>
    <t>UW 26494</t>
  </si>
  <si>
    <t>UW 26496</t>
  </si>
  <si>
    <t>V-91026</t>
  </si>
  <si>
    <t>V-92021</t>
  </si>
  <si>
    <t>UW 26235</t>
  </si>
  <si>
    <t>UW 26222</t>
  </si>
  <si>
    <t>UW 26218</t>
  </si>
  <si>
    <t>UW 26149</t>
  </si>
  <si>
    <t>UW 26317</t>
  </si>
  <si>
    <t>UW 26224</t>
  </si>
  <si>
    <t xml:space="preserve">Conacodon </t>
  </si>
  <si>
    <t>cf. cophater</t>
  </si>
  <si>
    <t>UW 26178</t>
  </si>
  <si>
    <t>UW 26184</t>
  </si>
  <si>
    <t>UW 26230</t>
  </si>
  <si>
    <t>UW 26236</t>
  </si>
  <si>
    <t>UW 26210</t>
  </si>
  <si>
    <t>UW 26560</t>
  </si>
  <si>
    <t>UCM 45587</t>
  </si>
  <si>
    <t>widths are approx</t>
  </si>
  <si>
    <t>m1 widths are approx</t>
  </si>
  <si>
    <t>V-92022</t>
  </si>
  <si>
    <t>Coral Bluffs Denver Formation</t>
  </si>
  <si>
    <t>UW 26270</t>
  </si>
  <si>
    <t>UCM 40150</t>
  </si>
  <si>
    <t>UW 26194</t>
  </si>
  <si>
    <t>UW 26195</t>
  </si>
  <si>
    <t>UCM 34895</t>
  </si>
  <si>
    <t>UW 26234</t>
  </si>
  <si>
    <t>UW 26493</t>
  </si>
  <si>
    <t>UW 26267</t>
  </si>
  <si>
    <t>V-91024</t>
  </si>
  <si>
    <t>width are estimated</t>
  </si>
  <si>
    <t>widths of p3 estimated</t>
  </si>
  <si>
    <t>UW 26240</t>
  </si>
  <si>
    <t>UW 26540</t>
  </si>
  <si>
    <t>UW 26237</t>
  </si>
  <si>
    <t>meausrements of P1</t>
  </si>
  <si>
    <t>UW 26541</t>
  </si>
  <si>
    <t>UW 26272</t>
  </si>
  <si>
    <t>UW 26183</t>
  </si>
  <si>
    <t>&gt;5.8</t>
  </si>
  <si>
    <t>&gt;8.5</t>
  </si>
  <si>
    <t>estimated legnth and width</t>
  </si>
  <si>
    <t>UW 26147</t>
  </si>
  <si>
    <t>estimated length and width</t>
  </si>
  <si>
    <t>UW 26227</t>
  </si>
  <si>
    <t>UW 26297</t>
  </si>
  <si>
    <t>UW 26152</t>
  </si>
  <si>
    <t>V-92035</t>
  </si>
  <si>
    <t>V-91027</t>
  </si>
  <si>
    <t>UW 26265</t>
  </si>
  <si>
    <t>UW 26264</t>
  </si>
  <si>
    <t>UW 26263</t>
  </si>
  <si>
    <t>width iis estimated</t>
  </si>
  <si>
    <t>UW 26228</t>
  </si>
  <si>
    <t>UW 26146</t>
  </si>
  <si>
    <t>UW 26155</t>
  </si>
  <si>
    <t>UW 26229</t>
  </si>
  <si>
    <t>Periptychidae Gen. indet</t>
  </si>
  <si>
    <t>UW 26143</t>
  </si>
  <si>
    <t>UW 26144</t>
  </si>
  <si>
    <t>UW 26160</t>
  </si>
  <si>
    <t>UW 26187</t>
  </si>
  <si>
    <t>cf. Protoselene</t>
  </si>
  <si>
    <t>UW 26214</t>
  </si>
  <si>
    <t>m3 length estimated</t>
  </si>
  <si>
    <t>ArcticyonidaeGen. indet</t>
  </si>
  <si>
    <t>ArcticyonidaeGen. Indet</t>
  </si>
  <si>
    <t>multiple specimens and species</t>
  </si>
  <si>
    <t>Bown etal 1994</t>
  </si>
  <si>
    <t>log normal (length times width) on graph; likely not useable but worth noting</t>
  </si>
  <si>
    <t>UCM 103130</t>
  </si>
  <si>
    <t>UCM 103147</t>
  </si>
  <si>
    <t>UCM 103093</t>
  </si>
  <si>
    <t>UCM 103158</t>
  </si>
  <si>
    <t>UCM 103131</t>
  </si>
  <si>
    <t>UCM 103167</t>
  </si>
  <si>
    <t>trigonid width estimated</t>
  </si>
  <si>
    <t>Atteberry and Eberle 2021</t>
  </si>
  <si>
    <t>UCM 103150</t>
  </si>
  <si>
    <t>UCM 103151</t>
  </si>
  <si>
    <t>estimated widths for m2 and m3</t>
  </si>
  <si>
    <t>legnth and width p4 estimated</t>
  </si>
  <si>
    <t>UCM  103084</t>
  </si>
  <si>
    <t>UCM  103181</t>
  </si>
  <si>
    <t>UCM  103171</t>
  </si>
  <si>
    <t>width for p4 estimated</t>
  </si>
  <si>
    <t>3.6*</t>
  </si>
  <si>
    <t>4*</t>
  </si>
  <si>
    <t>P4 length estimated</t>
  </si>
  <si>
    <t>P3 width estimated</t>
  </si>
  <si>
    <t>UCM 34613</t>
  </si>
  <si>
    <t>UCM 40700</t>
  </si>
  <si>
    <t>4.4*</t>
  </si>
  <si>
    <t>2.5*</t>
  </si>
  <si>
    <t>3.7*</t>
  </si>
  <si>
    <t>4.7*</t>
  </si>
  <si>
    <t>3.4*</t>
  </si>
  <si>
    <t>3.8*</t>
  </si>
  <si>
    <t>estimated legnth and widths fo p3-m1</t>
  </si>
  <si>
    <t>estimated legnth and widths fo p4</t>
  </si>
  <si>
    <t>UCM 103183</t>
  </si>
  <si>
    <t>UCM 103374</t>
  </si>
  <si>
    <t>Rm3 width is estimated (3.9) incorported into average</t>
  </si>
  <si>
    <t>UCM 103085</t>
  </si>
  <si>
    <t>UCM 103155</t>
  </si>
  <si>
    <t>UCM 108749</t>
  </si>
  <si>
    <t>4.2*</t>
  </si>
  <si>
    <t>dp4 is present and has measurements but excluded here</t>
  </si>
  <si>
    <t>length and Trig width of m1 are estimated</t>
  </si>
  <si>
    <t>3.3*</t>
  </si>
  <si>
    <t>5.4*</t>
  </si>
  <si>
    <t>4.5*</t>
  </si>
  <si>
    <t>5.6*</t>
  </si>
  <si>
    <t>4.9*</t>
  </si>
  <si>
    <t>5.3*</t>
  </si>
  <si>
    <t>5.2*</t>
  </si>
  <si>
    <t>4.6*</t>
  </si>
  <si>
    <t>6.6*</t>
  </si>
  <si>
    <t>5.8*</t>
  </si>
  <si>
    <t>&gt;6.1*</t>
  </si>
  <si>
    <t>&gt;9*</t>
  </si>
  <si>
    <t>&gt;7.5*</t>
  </si>
  <si>
    <t>&gt;9.5*</t>
  </si>
  <si>
    <t>&gt;8.9*</t>
  </si>
  <si>
    <t>4.8*</t>
  </si>
  <si>
    <t>3*</t>
  </si>
  <si>
    <t>2.6*</t>
  </si>
  <si>
    <t>width measurements are approximate for m3</t>
  </si>
  <si>
    <t>5.7*</t>
  </si>
  <si>
    <t>8.6*</t>
  </si>
  <si>
    <t>&gt;7.1*</t>
  </si>
  <si>
    <t>&gt;12.4*</t>
  </si>
  <si>
    <t>2.7*</t>
  </si>
  <si>
    <t>2.9*</t>
  </si>
  <si>
    <t>&gt;3.1*</t>
  </si>
  <si>
    <t>&gt;4.8*</t>
  </si>
  <si>
    <t>6.5*</t>
  </si>
  <si>
    <t>3.24*</t>
  </si>
  <si>
    <t>5*</t>
  </si>
  <si>
    <t>6.53*</t>
  </si>
  <si>
    <t>6.07*</t>
  </si>
  <si>
    <t>4.94*</t>
  </si>
  <si>
    <t>3.9*</t>
  </si>
  <si>
    <t>9.5*</t>
  </si>
  <si>
    <t>11.6*</t>
  </si>
  <si>
    <t>2*</t>
  </si>
  <si>
    <t>3.15*</t>
  </si>
  <si>
    <t>2.75*</t>
  </si>
  <si>
    <t>3.5*</t>
  </si>
  <si>
    <t>3.2*</t>
  </si>
  <si>
    <t>5.78*</t>
  </si>
  <si>
    <t>5.24*</t>
  </si>
  <si>
    <t>9.6*</t>
  </si>
  <si>
    <t>5.38*</t>
  </si>
  <si>
    <t>UCM 99917</t>
  </si>
  <si>
    <t>UCM 99919</t>
  </si>
  <si>
    <t>UCM 99915</t>
  </si>
  <si>
    <t>UCM 99900</t>
  </si>
  <si>
    <t>UCM 99916</t>
  </si>
  <si>
    <t>UCM 99918</t>
  </si>
  <si>
    <t>UCM 99898</t>
  </si>
  <si>
    <t>UCM 99899</t>
  </si>
  <si>
    <t>UCM 99920</t>
  </si>
  <si>
    <t>UCM 99921</t>
  </si>
  <si>
    <t>UCM 99922</t>
  </si>
  <si>
    <t>Gelastops</t>
  </si>
  <si>
    <t>parcus</t>
  </si>
  <si>
    <t>Nannodectes</t>
  </si>
  <si>
    <t>Burger 2007</t>
  </si>
  <si>
    <t>no measurements just has ? Marks</t>
  </si>
  <si>
    <t>cf. agapetillus</t>
  </si>
  <si>
    <t>Middleton 1983</t>
  </si>
  <si>
    <t>UCM 34181</t>
  </si>
  <si>
    <t>UCM 34182</t>
  </si>
  <si>
    <t>UCM 34567d</t>
  </si>
  <si>
    <t>2.41*</t>
  </si>
  <si>
    <t>* are estimated values</t>
  </si>
  <si>
    <t>UCM 34622</t>
  </si>
  <si>
    <t>UCM 34954</t>
  </si>
  <si>
    <t>UCM 34625</t>
  </si>
  <si>
    <t>UCM 35011</t>
  </si>
  <si>
    <t>UCM 35082</t>
  </si>
  <si>
    <t>UCM 35088</t>
  </si>
  <si>
    <t>UCM 35090</t>
  </si>
  <si>
    <t>UCM 37613</t>
  </si>
  <si>
    <t>2.4*</t>
  </si>
  <si>
    <t>UCM 39125</t>
  </si>
  <si>
    <t>UCM 43147</t>
  </si>
  <si>
    <t>UCM 43148</t>
  </si>
  <si>
    <t>UCM 47292</t>
  </si>
  <si>
    <t>UCM 34174</t>
  </si>
  <si>
    <t>UCM 34175</t>
  </si>
  <si>
    <t>UCM 34183</t>
  </si>
  <si>
    <t>2.15*</t>
  </si>
  <si>
    <t>UCM 34184</t>
  </si>
  <si>
    <t>UCM 34326</t>
  </si>
  <si>
    <t>UCM 35084</t>
  </si>
  <si>
    <t>UCM 35089</t>
  </si>
  <si>
    <t>3.25*</t>
  </si>
  <si>
    <t>UCM 37609</t>
  </si>
  <si>
    <t>UCM 37615</t>
  </si>
  <si>
    <t>UCM 38865</t>
  </si>
  <si>
    <t>UCM 39128</t>
  </si>
  <si>
    <t>UCM 43139</t>
  </si>
  <si>
    <t>1.9*</t>
  </si>
  <si>
    <t>UCM 43150</t>
  </si>
  <si>
    <t>UCM 47291</t>
  </si>
  <si>
    <t>2.65*</t>
  </si>
  <si>
    <t>cf. galadrielae</t>
  </si>
  <si>
    <t>USM 34325</t>
  </si>
  <si>
    <t>USM 34571</t>
  </si>
  <si>
    <t>USM 38867</t>
  </si>
  <si>
    <t>USM 43149</t>
  </si>
  <si>
    <t>USM 45586</t>
  </si>
  <si>
    <t>USM 34569</t>
  </si>
  <si>
    <t>USM 34576</t>
  </si>
  <si>
    <t>USM 34577</t>
  </si>
  <si>
    <t>USM 34602</t>
  </si>
  <si>
    <t>USM 34605</t>
  </si>
  <si>
    <t>USM 34606</t>
  </si>
  <si>
    <t>USM 34628</t>
  </si>
  <si>
    <t>USM 34632</t>
  </si>
  <si>
    <t>USM 34636</t>
  </si>
  <si>
    <t>USM 34639</t>
  </si>
  <si>
    <t>USM 34651</t>
  </si>
  <si>
    <t>USM 34652</t>
  </si>
  <si>
    <t>USM 34687</t>
  </si>
  <si>
    <t>USM 35081</t>
  </si>
  <si>
    <t>USM 35091</t>
  </si>
  <si>
    <t>USM 35092</t>
  </si>
  <si>
    <t>3.35*</t>
  </si>
  <si>
    <t>2.83*</t>
  </si>
  <si>
    <t>USM 38863</t>
  </si>
  <si>
    <t>USM 39550</t>
  </si>
  <si>
    <t>USM 40060</t>
  </si>
  <si>
    <t>USM 43134</t>
  </si>
  <si>
    <t>USM 47289</t>
  </si>
  <si>
    <t>USM 47727</t>
  </si>
  <si>
    <t>cf. cuspidatus</t>
  </si>
  <si>
    <t>UCM 39114</t>
  </si>
  <si>
    <t>USGS D812</t>
  </si>
  <si>
    <t>UCM 21456</t>
  </si>
  <si>
    <t>9.2*</t>
  </si>
  <si>
    <t>8*</t>
  </si>
  <si>
    <t>UCM 34159</t>
  </si>
  <si>
    <t>UCM 34160</t>
  </si>
  <si>
    <t>UCM 34170</t>
  </si>
  <si>
    <t>UCM 34171</t>
  </si>
  <si>
    <t>UCM 34172</t>
  </si>
  <si>
    <t>UCM 34194</t>
  </si>
  <si>
    <t>UCM 34322</t>
  </si>
  <si>
    <t>UCM 34328</t>
  </si>
  <si>
    <t>UCM 34459</t>
  </si>
  <si>
    <t>UCM 34575</t>
  </si>
  <si>
    <t>UCM 34627</t>
  </si>
  <si>
    <t>UCM 34630</t>
  </si>
  <si>
    <t>6.9*</t>
  </si>
  <si>
    <t>7.2*</t>
  </si>
  <si>
    <t>7.5*</t>
  </si>
  <si>
    <t>7.9*</t>
  </si>
  <si>
    <t>6.7*</t>
  </si>
  <si>
    <t>6.8*</t>
  </si>
  <si>
    <t>7.3*</t>
  </si>
  <si>
    <t>UCM 34937</t>
  </si>
  <si>
    <t>UCM 34943</t>
  </si>
  <si>
    <t>UCM 34989</t>
  </si>
  <si>
    <t>UCM 35067</t>
  </si>
  <si>
    <t>UCM 35069</t>
  </si>
  <si>
    <t>UCM 35204</t>
  </si>
  <si>
    <t>UCM 40705</t>
  </si>
  <si>
    <t>UCM 47286</t>
  </si>
  <si>
    <t>UCM 47732</t>
  </si>
  <si>
    <t>6*</t>
  </si>
  <si>
    <t>6.3*</t>
  </si>
  <si>
    <t>6.4*</t>
  </si>
  <si>
    <t>9.3*</t>
  </si>
  <si>
    <t>8.5*</t>
  </si>
  <si>
    <t>7*</t>
  </si>
  <si>
    <t>7.1*</t>
  </si>
  <si>
    <t>10.3*</t>
  </si>
  <si>
    <t>10.4*</t>
  </si>
  <si>
    <t>5.1*</t>
  </si>
  <si>
    <t>8.2*</t>
  </si>
  <si>
    <t>7.6*</t>
  </si>
  <si>
    <t>8.9*</t>
  </si>
  <si>
    <t>9.1*</t>
  </si>
  <si>
    <t>10.5*</t>
  </si>
  <si>
    <t>10.2*</t>
  </si>
  <si>
    <t>9,.7</t>
  </si>
  <si>
    <t>measurement for P1</t>
  </si>
  <si>
    <t>UCM 34153</t>
  </si>
  <si>
    <t>UCM 34154</t>
  </si>
  <si>
    <t>UCM 34155</t>
  </si>
  <si>
    <t>UCM 34156</t>
  </si>
  <si>
    <t>UCM 34158</t>
  </si>
  <si>
    <t>UCM 34179</t>
  </si>
  <si>
    <t>UCM 34190</t>
  </si>
  <si>
    <t>UCM 34193</t>
  </si>
  <si>
    <t>UCM 34228</t>
  </si>
  <si>
    <t>UCM 34626</t>
  </si>
  <si>
    <t>UCM 34631</t>
  </si>
  <si>
    <t>UCM 34640</t>
  </si>
  <si>
    <t>UCM 34988</t>
  </si>
  <si>
    <t>UCM 35068</t>
  </si>
  <si>
    <t>UCM 39552</t>
  </si>
  <si>
    <t>UCM 40151</t>
  </si>
  <si>
    <t>UCM 40152</t>
  </si>
  <si>
    <t>UCM 47728</t>
  </si>
  <si>
    <t>UCM 47729</t>
  </si>
  <si>
    <t>UCM 47730</t>
  </si>
  <si>
    <t>7.7*</t>
  </si>
  <si>
    <t>5.5*</t>
  </si>
  <si>
    <t>4.3*</t>
  </si>
  <si>
    <t>6.2*</t>
  </si>
  <si>
    <t>P! ALSO PRESENT\</t>
  </si>
  <si>
    <t>6.1*</t>
  </si>
  <si>
    <t>USNM 16621</t>
  </si>
  <si>
    <t>USNM 16623</t>
  </si>
  <si>
    <t>USNM 16624</t>
  </si>
  <si>
    <t>8.1*</t>
  </si>
  <si>
    <t>UCM 3382</t>
  </si>
  <si>
    <t>UCM 39111</t>
  </si>
  <si>
    <t>UCM 39118</t>
  </si>
  <si>
    <t>UCM 38041</t>
  </si>
  <si>
    <t>cf. kimbetovius</t>
  </si>
  <si>
    <t>UCM 38198</t>
  </si>
  <si>
    <t>UCM 43127</t>
  </si>
  <si>
    <t>UCM 48271</t>
  </si>
  <si>
    <t>dp4 or m1</t>
  </si>
  <si>
    <t>8.7*</t>
  </si>
  <si>
    <t>7.8*</t>
  </si>
  <si>
    <t>Arctocyonidae gen indet</t>
  </si>
  <si>
    <t>UCM 34177</t>
  </si>
  <si>
    <t>Mioclaenidae gen indet.</t>
  </si>
  <si>
    <t>UCM 43129</t>
  </si>
  <si>
    <t>UCM 43130</t>
  </si>
  <si>
    <t>UCM 43741</t>
  </si>
  <si>
    <t>Tinuviel?</t>
  </si>
  <si>
    <t>UCM 34144</t>
  </si>
  <si>
    <t>UCM 34165</t>
  </si>
  <si>
    <t>UCM 34166</t>
  </si>
  <si>
    <t>UCM 34167</t>
  </si>
  <si>
    <t>UCM 34168</t>
  </si>
  <si>
    <t>UCMP 117091</t>
  </si>
  <si>
    <t>UCM 34146</t>
  </si>
  <si>
    <t>UCM 34147</t>
  </si>
  <si>
    <t>UCM 34148</t>
  </si>
  <si>
    <t>UCM 34152</t>
  </si>
  <si>
    <t>UCM 34599</t>
  </si>
  <si>
    <t>UCM 34956</t>
  </si>
  <si>
    <t>UCM 34964</t>
  </si>
  <si>
    <t>UCM 35077</t>
  </si>
  <si>
    <t>UCM 35078</t>
  </si>
  <si>
    <t>UCM 38861</t>
  </si>
  <si>
    <t>UCM 40701</t>
  </si>
  <si>
    <t>UCM 40704</t>
  </si>
  <si>
    <t>UCM 47299</t>
  </si>
  <si>
    <t>UCM 48329</t>
  </si>
  <si>
    <t>Hemithlaeus?</t>
  </si>
  <si>
    <t>may need to check Middleton and Dewar 2004 to check if these were ever reassigned</t>
  </si>
  <si>
    <t>UCM 39108</t>
  </si>
  <si>
    <t>UCM 44266</t>
  </si>
  <si>
    <t>UCM 40531</t>
  </si>
  <si>
    <t>UCM 39110</t>
  </si>
  <si>
    <t>UCM 38044</t>
  </si>
  <si>
    <t>UCM 38195</t>
  </si>
  <si>
    <t>UCM 39105</t>
  </si>
  <si>
    <t>UCM 39116</t>
  </si>
  <si>
    <t>UCM 40530</t>
  </si>
  <si>
    <t>UCM 44267</t>
  </si>
  <si>
    <t>UCM 44269</t>
  </si>
  <si>
    <t>12*</t>
  </si>
  <si>
    <t>12.1*</t>
  </si>
  <si>
    <t>10*</t>
  </si>
  <si>
    <t>12.7*</t>
  </si>
  <si>
    <t>15.6*</t>
  </si>
  <si>
    <t>11.1*</t>
  </si>
  <si>
    <t>12.3*</t>
  </si>
  <si>
    <t>12.5*</t>
  </si>
  <si>
    <t>* are estimated values; right</t>
  </si>
  <si>
    <t>left side</t>
  </si>
  <si>
    <t>* are estimated values; left side</t>
  </si>
  <si>
    <t>* are estimated values; right side</t>
  </si>
  <si>
    <t>UCM 32296</t>
  </si>
  <si>
    <t>UCM 38038</t>
  </si>
  <si>
    <t>UCM 38040</t>
  </si>
  <si>
    <t>UCM 38043</t>
  </si>
  <si>
    <t>UCM 38045</t>
  </si>
  <si>
    <t>UCM 38200</t>
  </si>
  <si>
    <t>UCM 39104</t>
  </si>
  <si>
    <t>UCM 39106</t>
  </si>
  <si>
    <t>UCM 39112</t>
  </si>
  <si>
    <t>UCM 39117</t>
  </si>
  <si>
    <t>UCM 39120</t>
  </si>
  <si>
    <t>UCM 40536</t>
  </si>
  <si>
    <t>UCM 40537</t>
  </si>
  <si>
    <t>UCM 44268</t>
  </si>
  <si>
    <t>UCM 47586</t>
  </si>
  <si>
    <t>UCM 47852</t>
  </si>
  <si>
    <t>UCM 48442</t>
  </si>
  <si>
    <t>USNM Uncat</t>
  </si>
  <si>
    <t>11.4*</t>
  </si>
  <si>
    <t>8.3*</t>
  </si>
  <si>
    <t>10.7*</t>
  </si>
  <si>
    <t>8.4*</t>
  </si>
  <si>
    <t>11.7*</t>
  </si>
  <si>
    <t>10.9*</t>
  </si>
  <si>
    <t>measure taken from cast</t>
  </si>
  <si>
    <t>9.8*</t>
  </si>
  <si>
    <t>10.6*</t>
  </si>
  <si>
    <t>12.4*</t>
  </si>
  <si>
    <t>no associated specimen #</t>
  </si>
  <si>
    <t>USM 34163</t>
  </si>
  <si>
    <t>USM 34169</t>
  </si>
  <si>
    <t>USM 34572</t>
  </si>
  <si>
    <t>USM 34597</t>
  </si>
  <si>
    <t>USM 34601</t>
  </si>
  <si>
    <t>USM 30594</t>
  </si>
  <si>
    <t>USM 34145</t>
  </si>
  <si>
    <t>USM 34570</t>
  </si>
  <si>
    <t>USM 34635</t>
  </si>
  <si>
    <t>USM 34637</t>
  </si>
  <si>
    <t>USM 34957</t>
  </si>
  <si>
    <t>USM 38859</t>
  </si>
  <si>
    <t>USM 48364</t>
  </si>
  <si>
    <t>4.1*</t>
  </si>
  <si>
    <t>USM 33880</t>
  </si>
  <si>
    <t>USM 33881</t>
  </si>
  <si>
    <t>USM 35075</t>
  </si>
  <si>
    <t>aff. entoconus</t>
  </si>
  <si>
    <t>USM 39109</t>
  </si>
  <si>
    <t>USM 44068</t>
  </si>
  <si>
    <t>aff. Entoconus</t>
  </si>
  <si>
    <t>USNM 16625</t>
  </si>
  <si>
    <t>UCM 38042</t>
  </si>
  <si>
    <t>UCM 43740</t>
  </si>
  <si>
    <t>UCM 47587</t>
  </si>
  <si>
    <t>USGS D810</t>
  </si>
  <si>
    <t>UCM 40534</t>
  </si>
  <si>
    <t>UCM 40533</t>
  </si>
  <si>
    <t>UCM 43133</t>
  </si>
  <si>
    <t>"</t>
  </si>
  <si>
    <t>ArcticyonidaeGen.</t>
  </si>
  <si>
    <t>indetsp.</t>
  </si>
  <si>
    <t>Indetsp.</t>
  </si>
  <si>
    <t>Gen.indet</t>
  </si>
  <si>
    <t>Cimolestidae</t>
  </si>
  <si>
    <t>Plesiadapidae</t>
  </si>
  <si>
    <t>genindet</t>
  </si>
  <si>
    <t>genindet.</t>
  </si>
  <si>
    <t>"Tinuviel</t>
  </si>
  <si>
    <t>gazini"</t>
  </si>
  <si>
    <t>"Hemithlaeus</t>
  </si>
  <si>
    <t>harbourae"</t>
  </si>
  <si>
    <t>cf. Loxolophus</t>
  </si>
  <si>
    <t>UNSM 214539</t>
  </si>
  <si>
    <t>UM 68376</t>
  </si>
  <si>
    <t>p3 or p4</t>
  </si>
  <si>
    <t>UM 69542</t>
  </si>
  <si>
    <t>kep the measurements for UM 69542 separate in case specimens are assigned separate taxons in later paper.</t>
  </si>
  <si>
    <t>PU 19576</t>
  </si>
  <si>
    <t>PU 14970</t>
  </si>
  <si>
    <t>PU 17758</t>
  </si>
  <si>
    <t>FMNH 15016</t>
  </si>
  <si>
    <t>Gingerich 1979</t>
  </si>
  <si>
    <t>undescribed genus and sp. Of Shiebout 1974</t>
  </si>
  <si>
    <t>UM 68355</t>
  </si>
  <si>
    <t>Gingerich 1978</t>
  </si>
  <si>
    <t>FMNH 15556</t>
  </si>
  <si>
    <t>5.9*</t>
  </si>
  <si>
    <t>* measurements are estimated</t>
  </si>
  <si>
    <t>?Chriacus sp. Douglass Quarry For Union Group Krause and Gingerich 1983:189</t>
  </si>
  <si>
    <t>McKenna and Lofgren 2003</t>
  </si>
  <si>
    <t>RAM 6908</t>
  </si>
  <si>
    <t>from Rigby 1980; Rigby 1980 contained an error in M3 length due to mean exceeding the observed range=typos</t>
  </si>
  <si>
    <t>"Tricentes"</t>
  </si>
  <si>
    <t>likely the specimen USNM 20583; from Gazin 1956</t>
  </si>
  <si>
    <t>listed at USNm 20583 in this paper but should be USNM 20582</t>
  </si>
  <si>
    <t>?Protogonodon</t>
  </si>
  <si>
    <t>AMNH 16397</t>
  </si>
  <si>
    <t>concise taxon reassignment; indicate that prior literature had large measure that it actually is</t>
  </si>
  <si>
    <t>holotype?</t>
  </si>
  <si>
    <t>unsure it this was M2 in paper</t>
  </si>
  <si>
    <t>M1 or M2 and length and width are +/- 0.2</t>
  </si>
  <si>
    <t>listed as M?2; length has error of +/-0.1</t>
  </si>
  <si>
    <t>length and width show error of +/- 0.,1</t>
  </si>
  <si>
    <t>unsure if this is m1</t>
  </si>
  <si>
    <t>length has +/- of 0.1</t>
  </si>
  <si>
    <t>PU 16667</t>
  </si>
  <si>
    <t>UM 2226</t>
  </si>
  <si>
    <t>AMNH 58054</t>
  </si>
  <si>
    <t>UM 1560</t>
  </si>
  <si>
    <t>PU 14211</t>
  </si>
  <si>
    <t>PU 17305</t>
  </si>
  <si>
    <t>length has error of +/- 0.1</t>
  </si>
  <si>
    <t>PU 14205</t>
  </si>
  <si>
    <t>NMNH 23279</t>
  </si>
  <si>
    <t>length and wdith have error of +/- 0.1</t>
  </si>
  <si>
    <t>PU 21087</t>
  </si>
  <si>
    <t>length has error of +/- 0.2 and width +/- of 0.1</t>
  </si>
  <si>
    <t>AMNH 36068</t>
  </si>
  <si>
    <t>AMNH 2378</t>
  </si>
  <si>
    <t>tecumsae</t>
  </si>
  <si>
    <t>Procerberus</t>
  </si>
  <si>
    <t>plutonis</t>
  </si>
  <si>
    <t>UM VP1464</t>
  </si>
  <si>
    <t>m?2</t>
  </si>
  <si>
    <t>Niphredil</t>
  </si>
  <si>
    <t>radagasti</t>
  </si>
  <si>
    <t>PU 21416</t>
  </si>
  <si>
    <t>Leptacodon</t>
  </si>
  <si>
    <t>UM VP1595</t>
  </si>
  <si>
    <t>proserpinae</t>
  </si>
  <si>
    <t>Nyctitheriidae</t>
  </si>
  <si>
    <t>Paleotomus</t>
  </si>
  <si>
    <t>Aletodon</t>
  </si>
  <si>
    <t>NMMNH P-21687</t>
  </si>
  <si>
    <t>Williamson and Lucas 1993</t>
  </si>
  <si>
    <t>NMMNH P-21692</t>
  </si>
  <si>
    <t>NMMNH P-21685</t>
  </si>
  <si>
    <t>NMMNH P-21680</t>
  </si>
  <si>
    <t>NMMNH P-19217</t>
  </si>
  <si>
    <t>Rigby 1980</t>
  </si>
  <si>
    <t>Rigby has a strange way of reported the lower molars.  Repeated entries for L, AW, and PW with most being the same but some minor differences.  Could be typo for this species m2 PW.  Gives 5.10 and then lists 5.04</t>
  </si>
  <si>
    <t>AMNH 87815</t>
  </si>
  <si>
    <t>AMNH 100558</t>
  </si>
  <si>
    <t>AMNH 100556</t>
  </si>
  <si>
    <t>AMNH 87742</t>
  </si>
  <si>
    <t>AMNH 87762</t>
  </si>
  <si>
    <t>AMNH 87626a</t>
  </si>
  <si>
    <t>AMNH 87768</t>
  </si>
  <si>
    <t>AMNH 87580a</t>
  </si>
  <si>
    <t>AMNH 87710</t>
  </si>
  <si>
    <t>AMNH 87580b</t>
  </si>
  <si>
    <t>AMNH 100564</t>
  </si>
  <si>
    <t>AMNH 87579</t>
  </si>
  <si>
    <t>AMNH 87761</t>
  </si>
  <si>
    <t>8..85</t>
  </si>
  <si>
    <t>AMNH 101102</t>
  </si>
  <si>
    <t>AMNH 87582</t>
  </si>
  <si>
    <t>AMNH 87602</t>
  </si>
  <si>
    <t>AMNH 87603</t>
  </si>
  <si>
    <t>AMNH 87703</t>
  </si>
  <si>
    <t>AMNH 87674</t>
  </si>
  <si>
    <t>AMNH 87688</t>
  </si>
  <si>
    <t>AMNH 100571</t>
  </si>
  <si>
    <t>AMNH 87765</t>
  </si>
  <si>
    <t>AMNH 100569</t>
  </si>
  <si>
    <t>AMNH 100570</t>
  </si>
  <si>
    <t>AMNH 87701</t>
  </si>
  <si>
    <t>AMNH 87662</t>
  </si>
  <si>
    <t>AMNH 88094</t>
  </si>
  <si>
    <t>AMNH 87626</t>
  </si>
  <si>
    <t>AMNH 87749</t>
  </si>
  <si>
    <t>AMNH 87821</t>
  </si>
  <si>
    <t>AMNH 87604</t>
  </si>
  <si>
    <t>AMNH 87737</t>
  </si>
  <si>
    <t>AMNH 87685</t>
  </si>
  <si>
    <t>deciduous premolars</t>
  </si>
  <si>
    <t>AMNH 87562</t>
  </si>
  <si>
    <t>AMNH 87569</t>
  </si>
  <si>
    <t>AMNH 87587</t>
  </si>
  <si>
    <t>AMNH 87784h</t>
  </si>
  <si>
    <t>AMNH 100600i</t>
  </si>
  <si>
    <t>AMNH 87771d</t>
  </si>
  <si>
    <t>AMNH 100218</t>
  </si>
  <si>
    <t>AMNH 100260</t>
  </si>
  <si>
    <t>AMNH 100261</t>
  </si>
  <si>
    <t>AMNH 87649</t>
  </si>
  <si>
    <t>AMNH 87623</t>
  </si>
  <si>
    <t>AMNH 87756</t>
  </si>
  <si>
    <t>AMNH 87556</t>
  </si>
  <si>
    <t>AMNH 87559</t>
  </si>
  <si>
    <t>AMNH 87581</t>
  </si>
  <si>
    <t>AMNH 100548</t>
  </si>
  <si>
    <t>AMNH 87595</t>
  </si>
  <si>
    <t>AMNH 87588</t>
  </si>
  <si>
    <t>ROM 12865</t>
  </si>
  <si>
    <t>Russell 1974</t>
  </si>
  <si>
    <t>AMNH 790</t>
  </si>
  <si>
    <t>AMNH 803</t>
  </si>
  <si>
    <t>AMNH 3121</t>
  </si>
  <si>
    <t>Matthew 1897</t>
  </si>
  <si>
    <t>AMNH 931</t>
  </si>
  <si>
    <t>AMNH 2399</t>
  </si>
  <si>
    <t>AMNH 4001</t>
  </si>
  <si>
    <t>AMNH 2384</t>
  </si>
  <si>
    <t>AMNH 2379</t>
  </si>
  <si>
    <t>AMNH 3115</t>
  </si>
  <si>
    <t>AMNH 3101</t>
  </si>
  <si>
    <t>AMNH 3547a</t>
  </si>
  <si>
    <t>AMNH 3198</t>
  </si>
  <si>
    <t>AMNH 761</t>
  </si>
  <si>
    <t>AMNH 3896</t>
  </si>
  <si>
    <t>AMNH 3833</t>
  </si>
  <si>
    <t>AMNH 3212</t>
  </si>
  <si>
    <t>AMNH 2421</t>
  </si>
  <si>
    <t>AMNH 4025</t>
  </si>
  <si>
    <t>AMNH 3292a</t>
  </si>
  <si>
    <t>AMNH 3294</t>
  </si>
  <si>
    <t>AMNH 3278</t>
  </si>
  <si>
    <t>AMNH 2435</t>
  </si>
  <si>
    <t>Gazin 1941</t>
  </si>
  <si>
    <t>m3 length is approx</t>
  </si>
  <si>
    <t>Protogonodon?</t>
  </si>
  <si>
    <t>USNM 15538</t>
  </si>
  <si>
    <t>USNM 16181</t>
  </si>
  <si>
    <t>USNM 16193</t>
  </si>
  <si>
    <t>USNM 16186</t>
  </si>
  <si>
    <t>USNM 16217</t>
  </si>
  <si>
    <t>Oxyclaenid?</t>
  </si>
  <si>
    <t>USNM 15546</t>
  </si>
  <si>
    <t>USNM 16178</t>
  </si>
  <si>
    <t>USNM 16179</t>
  </si>
  <si>
    <t>USNM 16182</t>
  </si>
  <si>
    <t>USNM 16284</t>
  </si>
  <si>
    <t>USNM 16285</t>
  </si>
  <si>
    <t>USNM 16202</t>
  </si>
  <si>
    <t>USNM 16201</t>
  </si>
  <si>
    <t>USNM 16177</t>
  </si>
  <si>
    <t>USNM 16196</t>
  </si>
  <si>
    <t>USNM 16194</t>
  </si>
  <si>
    <t>USNM 16189</t>
  </si>
  <si>
    <t>USNM 16188</t>
  </si>
  <si>
    <t>USNM 16190</t>
  </si>
  <si>
    <t>USNM 16197</t>
  </si>
  <si>
    <t>USNM 16198</t>
  </si>
  <si>
    <t>USNM 16195</t>
  </si>
  <si>
    <t>* measures are approx</t>
  </si>
  <si>
    <t>USNM 15537</t>
  </si>
  <si>
    <t>USNM 16249</t>
  </si>
  <si>
    <t>5?</t>
  </si>
  <si>
    <t>4.4?</t>
  </si>
  <si>
    <t>6.6?</t>
  </si>
  <si>
    <t>4?</t>
  </si>
  <si>
    <t>has question marks by some measures=approx?</t>
  </si>
  <si>
    <t>USNM 16192</t>
  </si>
  <si>
    <t>Haploconus?</t>
  </si>
  <si>
    <t>USNM 16191</t>
  </si>
  <si>
    <t>not 51794</t>
  </si>
  <si>
    <t>Oxyclaenid</t>
  </si>
  <si>
    <t>Gazin 1938</t>
  </si>
  <si>
    <t>USNM 12147</t>
  </si>
  <si>
    <t>M1-3 length is 13.5</t>
  </si>
  <si>
    <t>Simpson 1932</t>
  </si>
  <si>
    <t>UNM B1700</t>
  </si>
  <si>
    <t>AMNH 58347</t>
  </si>
  <si>
    <t>AMNH 16525</t>
  </si>
  <si>
    <t>AMNH 58346</t>
  </si>
  <si>
    <t>right dental elements</t>
  </si>
  <si>
    <t>left dental elements</t>
  </si>
  <si>
    <t>redundant with specimens listed with this paper</t>
  </si>
  <si>
    <t>Reynolds 1936</t>
  </si>
  <si>
    <t>St. Louis Univ. 118</t>
  </si>
  <si>
    <t>McKenna etal 2008</t>
  </si>
  <si>
    <t>RAM 7171</t>
  </si>
  <si>
    <t>RAM 6506</t>
  </si>
  <si>
    <t>RAM 6417</t>
  </si>
  <si>
    <t>UCMP 44761</t>
  </si>
  <si>
    <t>UCMP 131790</t>
  </si>
  <si>
    <t>6.85*</t>
  </si>
  <si>
    <t>Robinson 1986</t>
  </si>
  <si>
    <t>BYU 3853</t>
  </si>
  <si>
    <t>BYU 3765</t>
  </si>
  <si>
    <t>BYU 3802</t>
  </si>
  <si>
    <t>BYU 3848</t>
  </si>
  <si>
    <t>BYU 3795</t>
  </si>
  <si>
    <t>BYU 3864</t>
  </si>
  <si>
    <t>BYU 3865</t>
  </si>
  <si>
    <t>BYU 3842</t>
  </si>
  <si>
    <t>BYU 3812</t>
  </si>
  <si>
    <t>BYU 3867</t>
  </si>
  <si>
    <t>unsure if P2</t>
  </si>
  <si>
    <t>BYU 3829</t>
  </si>
  <si>
    <t>BYU 3801</t>
  </si>
  <si>
    <t>BYYU 3774</t>
  </si>
  <si>
    <t>AMNH 36050</t>
  </si>
  <si>
    <t>BYU 3834</t>
  </si>
  <si>
    <t>BYU 4919</t>
  </si>
  <si>
    <t>cf. gilmorei</t>
  </si>
  <si>
    <t>BYU 3755</t>
  </si>
  <si>
    <t>BYU 3749</t>
  </si>
  <si>
    <t>AMNH 36043</t>
  </si>
  <si>
    <t>BYU 3816</t>
  </si>
  <si>
    <t>BYU 3859</t>
  </si>
  <si>
    <t>BYU 3838</t>
  </si>
  <si>
    <t>AMNH 36028</t>
  </si>
  <si>
    <t>AMNH 36039</t>
  </si>
  <si>
    <t>BYU 3751</t>
  </si>
  <si>
    <t>BYU 3844</t>
  </si>
  <si>
    <t>cf. oligistus</t>
  </si>
  <si>
    <t>BYU 3741</t>
  </si>
  <si>
    <t>BYU 3742</t>
  </si>
  <si>
    <t>BYU 3817</t>
  </si>
  <si>
    <t>BYU 3820</t>
  </si>
  <si>
    <t>5.25*</t>
  </si>
  <si>
    <t>BYU 3771</t>
  </si>
  <si>
    <t>AMNH 36076</t>
  </si>
  <si>
    <t>unsure if m2 and/or m3</t>
  </si>
  <si>
    <t>AMNH 36051</t>
  </si>
  <si>
    <t>BYU 3800</t>
  </si>
  <si>
    <t>BYU 3860</t>
  </si>
  <si>
    <t>8.8*</t>
  </si>
  <si>
    <t>BYU 3862</t>
  </si>
  <si>
    <t>AMNH 36073</t>
  </si>
  <si>
    <t>BYU 3779</t>
  </si>
  <si>
    <t>7.4*</t>
  </si>
  <si>
    <t>BYU 4925</t>
  </si>
  <si>
    <t>AMNH 36075</t>
  </si>
  <si>
    <t>BYU 3822</t>
  </si>
  <si>
    <t>BYU 3819</t>
  </si>
  <si>
    <t>9.75*</t>
  </si>
  <si>
    <t>BYU 3830</t>
  </si>
  <si>
    <t>BYU 3787</t>
  </si>
  <si>
    <t>BYU 3851</t>
  </si>
  <si>
    <t>BYU 9987</t>
  </si>
  <si>
    <t>cf. spiekeri</t>
  </si>
  <si>
    <t>BYU 3768</t>
  </si>
  <si>
    <t>11*</t>
  </si>
  <si>
    <t>9*</t>
  </si>
  <si>
    <t>AMNH 36055</t>
  </si>
  <si>
    <t>AMNH 36045</t>
  </si>
  <si>
    <t>BYU 3832</t>
  </si>
  <si>
    <t>BYU 3836</t>
  </si>
  <si>
    <t>BYU 3756</t>
  </si>
  <si>
    <t>BYU 4227</t>
  </si>
  <si>
    <t>3.75*</t>
  </si>
  <si>
    <t>AMNH 36056</t>
  </si>
  <si>
    <t>unsure if M1</t>
  </si>
  <si>
    <t>BYU 3790</t>
  </si>
  <si>
    <t>BYU 3861</t>
  </si>
  <si>
    <t>?Oxyclaenus</t>
  </si>
  <si>
    <t>BYU 3799</t>
  </si>
  <si>
    <t>BYU 3784</t>
  </si>
  <si>
    <t>BYU 3818</t>
  </si>
  <si>
    <t>BYU 4928</t>
  </si>
  <si>
    <t>BYU 4924</t>
  </si>
  <si>
    <t>4.05*</t>
  </si>
  <si>
    <t>BYU 4368</t>
  </si>
  <si>
    <t>BYU 3796</t>
  </si>
  <si>
    <t>BYU 3743</t>
  </si>
  <si>
    <t>BYU 3747</t>
  </si>
  <si>
    <t>BYU 3762</t>
  </si>
  <si>
    <t>BYU 9994</t>
  </si>
  <si>
    <t>BYU 3763</t>
  </si>
  <si>
    <t>AMNH 36064</t>
  </si>
  <si>
    <t>BYU 3750</t>
  </si>
  <si>
    <t>unsure if P4</t>
  </si>
  <si>
    <t>AMNH 36048</t>
  </si>
  <si>
    <t>AMNH 36063</t>
  </si>
  <si>
    <t>unsure if P3</t>
  </si>
  <si>
    <t>synonymized to L. mantiensis in part Gazin 1939 p 285. not L mantiensis of Rigby 1980</t>
  </si>
  <si>
    <t>AMNH 36060</t>
  </si>
  <si>
    <t>4.45*</t>
  </si>
  <si>
    <t>BYU 3746</t>
  </si>
  <si>
    <t>synonymized to L. mantiensis in part Gazin 1939 p 285. not L mantiensis of Rigby 1980; wight of 3746 greater than that shown</t>
  </si>
  <si>
    <t>gazinensis</t>
  </si>
  <si>
    <t>BYU 3773</t>
  </si>
  <si>
    <t>Mioclaenidae gen.</t>
  </si>
  <si>
    <t>BYU 3783</t>
  </si>
  <si>
    <t>BYU 3754</t>
  </si>
  <si>
    <t>BYU 3766</t>
  </si>
  <si>
    <t>AMNH 36030</t>
  </si>
  <si>
    <t>AMNH 36044</t>
  </si>
  <si>
    <t>AMNH 36046</t>
  </si>
  <si>
    <t>measures are listed as upper dentition.  Unsure if these include USNM 15544 for M2; may be synonymized with Litaletes disjunctus as per Robinson 1986</t>
  </si>
  <si>
    <t>gen.sp.</t>
  </si>
  <si>
    <t>Lofgren etal 2014</t>
  </si>
  <si>
    <t>RAM 9041</t>
  </si>
  <si>
    <t>measures taken from Gazin 1956</t>
  </si>
  <si>
    <t>RAM 15622</t>
  </si>
  <si>
    <t>RAM 15333</t>
  </si>
  <si>
    <t>RAM 6928</t>
  </si>
  <si>
    <t>RAM 9670</t>
  </si>
  <si>
    <t>5.27*</t>
  </si>
  <si>
    <t>3.18*</t>
  </si>
  <si>
    <t>2.79*</t>
  </si>
  <si>
    <t>unsure which m1 measurment belong to this specimen</t>
  </si>
  <si>
    <t>unsure which m1 measurment belong to this specimen; assigned talonid widths based on text indication 9670 has a broader talonid</t>
  </si>
  <si>
    <t>species average between RAM 9670 and RAM 15622</t>
  </si>
  <si>
    <t>cf. gingerichi</t>
  </si>
  <si>
    <t>UM 87040</t>
  </si>
  <si>
    <t>FMNH P15545</t>
  </si>
  <si>
    <t>UW 13325</t>
  </si>
  <si>
    <t>UW 13321</t>
  </si>
  <si>
    <t>TMM 41365-764</t>
  </si>
  <si>
    <t>UM 81147</t>
  </si>
  <si>
    <t>UM 110259</t>
  </si>
  <si>
    <t>RAM 9040</t>
  </si>
  <si>
    <t>measurement taken from Secord 2008</t>
  </si>
  <si>
    <t>measurement taken from Winterfiel 1982 table 18</t>
  </si>
  <si>
    <t>measurement taken from Schiebout 1974 table 14</t>
  </si>
  <si>
    <t>measurement taken from Winterfiel 1982 table 17</t>
  </si>
  <si>
    <t>measurement taken from Gingerich 1979 table 1</t>
  </si>
  <si>
    <t>measurement taken from Gunnell 1994 table 3</t>
  </si>
  <si>
    <t>measurement taken from Secord 2008 table 53</t>
  </si>
  <si>
    <t>Arctocyonidae?</t>
  </si>
  <si>
    <t>RAM 9660</t>
  </si>
  <si>
    <t>unsure if it is a p2, p3, P2, P3</t>
  </si>
  <si>
    <t>RAM 9047</t>
  </si>
  <si>
    <t>RAM 9098</t>
  </si>
  <si>
    <t>RAM 6724</t>
  </si>
  <si>
    <t>RAM 6926</t>
  </si>
  <si>
    <t>USMN 21020</t>
  </si>
  <si>
    <t>suggested to be a species of Promioclaenus by Gazin 1956</t>
  </si>
  <si>
    <t>species average between RAM 9098 and 6724 for m2-m3</t>
  </si>
  <si>
    <t>mean derived by averaging ranges of measurements; aggregate of AMNH 15952, 15953, 15957, 15958, 15959, 16631, 16632, 16633, 16634, 16645, lower dentitions and AMNH 16636, 16644, 1705 (upp dentitions)</t>
  </si>
  <si>
    <t>measures taken from rigby 1980</t>
  </si>
  <si>
    <t>cf. bisonensis</t>
  </si>
  <si>
    <t>RAM 9023</t>
  </si>
  <si>
    <t>RAM 9046</t>
  </si>
  <si>
    <t>RAM 6723</t>
  </si>
  <si>
    <t>RAM 9024</t>
  </si>
  <si>
    <t>RAM 9045</t>
  </si>
  <si>
    <t>RAM 10292</t>
  </si>
  <si>
    <t>UCMP 69122</t>
  </si>
  <si>
    <t>RAM 9025</t>
  </si>
  <si>
    <t>RAM 6721</t>
  </si>
  <si>
    <t>RAM 10290</t>
  </si>
  <si>
    <t>RAM 10291</t>
  </si>
  <si>
    <t>7.45*</t>
  </si>
  <si>
    <t>7.52*</t>
  </si>
  <si>
    <t>7.06*</t>
  </si>
  <si>
    <t>8.27*</t>
  </si>
  <si>
    <t>is a dp4</t>
  </si>
  <si>
    <t>also has a dp4</t>
  </si>
  <si>
    <t>8.43*</t>
  </si>
  <si>
    <t>7.11*</t>
  </si>
  <si>
    <t>6.96*</t>
  </si>
  <si>
    <t>RAM 9022</t>
  </si>
  <si>
    <t>RAM 9019</t>
  </si>
  <si>
    <t>RAM 9672</t>
  </si>
  <si>
    <t>RAM 7248</t>
  </si>
  <si>
    <t>RAM 9659</t>
  </si>
  <si>
    <t>RAM 6722</t>
  </si>
  <si>
    <t>RAM 9021</t>
  </si>
  <si>
    <t>RAM 9020</t>
  </si>
  <si>
    <t>RAM 15000</t>
  </si>
  <si>
    <t>RAM 7245</t>
  </si>
  <si>
    <t>RAM 7205</t>
  </si>
  <si>
    <t>RAM 7208</t>
  </si>
  <si>
    <t>RAM 9725</t>
  </si>
  <si>
    <t>9.15*</t>
  </si>
  <si>
    <t>11.99*</t>
  </si>
  <si>
    <t>also has a dP4</t>
  </si>
  <si>
    <t>is a dP4</t>
  </si>
  <si>
    <t>cf. matthewi</t>
  </si>
  <si>
    <t>RAM 7210</t>
  </si>
  <si>
    <t>6.37*</t>
  </si>
  <si>
    <t>AMNH 56284</t>
  </si>
  <si>
    <t>cf. grangeri</t>
  </si>
  <si>
    <t>RAM 7172</t>
  </si>
  <si>
    <t>RAM 7253</t>
  </si>
  <si>
    <t>taken from Thewissen 1990</t>
  </si>
  <si>
    <t>RAM 9043</t>
  </si>
  <si>
    <t>AMNH 16591</t>
  </si>
  <si>
    <t>Van Valen 1967</t>
  </si>
  <si>
    <t>ambigua</t>
  </si>
  <si>
    <t>Triisodon</t>
  </si>
  <si>
    <t>Cope 1884</t>
  </si>
  <si>
    <t>m1 length derived by subtracting length 3 true molars by combo of length of second true molar and length last true molar</t>
  </si>
  <si>
    <t>unclear if M3 measure is for upper or lower.  Could be typo as written in doc</t>
  </si>
  <si>
    <t>unsure if p3 or p4</t>
  </si>
  <si>
    <t>Archibald 1982</t>
  </si>
  <si>
    <t>UCMP 116499</t>
  </si>
  <si>
    <t>UCMP 116500</t>
  </si>
  <si>
    <t>UCMP 116501</t>
  </si>
  <si>
    <t>UCMP 116498</t>
  </si>
  <si>
    <t>UCMP 116497</t>
  </si>
  <si>
    <t>species average locality</t>
  </si>
  <si>
    <t>V70201 and V65127</t>
  </si>
  <si>
    <t>UCMP 121791</t>
  </si>
  <si>
    <t>unsure if m1</t>
  </si>
  <si>
    <t>LACM 112902</t>
  </si>
  <si>
    <t>4.42*</t>
  </si>
  <si>
    <t>UCMP 116540</t>
  </si>
  <si>
    <t>UCMP 116541</t>
  </si>
  <si>
    <t>UCMP 116543</t>
  </si>
  <si>
    <t>UCMP 116537</t>
  </si>
  <si>
    <t>UCMP 116544</t>
  </si>
  <si>
    <t>6.08*</t>
  </si>
  <si>
    <t>UCMP 116538</t>
  </si>
  <si>
    <t>UCMP 116539</t>
  </si>
  <si>
    <t>UCMP 116542</t>
  </si>
  <si>
    <t>UCMP 116503</t>
  </si>
  <si>
    <t>UCMP 116511</t>
  </si>
  <si>
    <t>UCMP 116512</t>
  </si>
  <si>
    <t>UCMP 116513</t>
  </si>
  <si>
    <t>UCMP 116515</t>
  </si>
  <si>
    <t>UCMP 116514</t>
  </si>
  <si>
    <t>UCMP 116504</t>
  </si>
  <si>
    <t>UCMP 116505</t>
  </si>
  <si>
    <t>UCMP 116506</t>
  </si>
  <si>
    <t>UCMP 116507</t>
  </si>
  <si>
    <t>UCMP 116508</t>
  </si>
  <si>
    <t>UCMP 116509</t>
  </si>
  <si>
    <t>UCMP 116510</t>
  </si>
  <si>
    <t>3.22*</t>
  </si>
  <si>
    <t>2.34*</t>
  </si>
  <si>
    <t>UCMP 116520</t>
  </si>
  <si>
    <t>UCMP 116521</t>
  </si>
  <si>
    <t>UCMP 116522</t>
  </si>
  <si>
    <t>UCMP 116524</t>
  </si>
  <si>
    <t>UCMP 116525</t>
  </si>
  <si>
    <t>UCMP 116527</t>
  </si>
  <si>
    <t>UCMP 116528</t>
  </si>
  <si>
    <t>UCMP 116529</t>
  </si>
  <si>
    <t>UCMP 116523</t>
  </si>
  <si>
    <t>UCMP 116530</t>
  </si>
  <si>
    <t>UCMP 116531</t>
  </si>
  <si>
    <t>UCMP 116532</t>
  </si>
  <si>
    <t>UCMP 116533</t>
  </si>
  <si>
    <t>UCMP 116534</t>
  </si>
  <si>
    <t>2.86*</t>
  </si>
  <si>
    <t>3.12*</t>
  </si>
  <si>
    <t>2.8*</t>
  </si>
  <si>
    <t>3.47*</t>
  </si>
  <si>
    <t>3.49*</t>
  </si>
  <si>
    <t>UCMP 116526</t>
  </si>
  <si>
    <t>3.97*</t>
  </si>
  <si>
    <t>2.98*</t>
  </si>
  <si>
    <t>2.63*</t>
  </si>
  <si>
    <t>UCMP 116516</t>
  </si>
  <si>
    <t>UCMP 116517</t>
  </si>
  <si>
    <t>UCMP 116518</t>
  </si>
  <si>
    <t>UCMP 116519</t>
  </si>
  <si>
    <t xml:space="preserve">unsure if M2  </t>
  </si>
  <si>
    <t>UCMP 116536</t>
  </si>
  <si>
    <t>cf. morgoth</t>
  </si>
  <si>
    <t>UCMP 112901</t>
  </si>
  <si>
    <t>UCMP 120410</t>
  </si>
  <si>
    <t>UCMP 120408</t>
  </si>
  <si>
    <t>UCMP 120409</t>
  </si>
  <si>
    <t>3.27*</t>
  </si>
  <si>
    <t>4.55*</t>
  </si>
  <si>
    <t>3.55*</t>
  </si>
  <si>
    <t>?Periptychidae</t>
  </si>
  <si>
    <t>LACM 112903</t>
  </si>
  <si>
    <t>cf. nordicum</t>
  </si>
  <si>
    <t>MOR 823</t>
  </si>
  <si>
    <t>MOR 817</t>
  </si>
  <si>
    <t>MOR 901</t>
  </si>
  <si>
    <t>MOR 816</t>
  </si>
  <si>
    <t>MOR 820</t>
  </si>
  <si>
    <t>MOR 824</t>
  </si>
  <si>
    <t>MOR 900</t>
  </si>
  <si>
    <t>MOR 903</t>
  </si>
  <si>
    <t>MOR 892</t>
  </si>
  <si>
    <t>MOR 818</t>
  </si>
  <si>
    <t>MOR 821</t>
  </si>
  <si>
    <t>MOR 819</t>
  </si>
  <si>
    <t>MOR 896</t>
  </si>
  <si>
    <t>MOR 832</t>
  </si>
  <si>
    <t>MOR 808</t>
  </si>
  <si>
    <t>MOR 831</t>
  </si>
  <si>
    <t>MOR 889</t>
  </si>
  <si>
    <t>MOR 898</t>
  </si>
  <si>
    <t>MOR 902</t>
  </si>
  <si>
    <t>?Loxolophus</t>
  </si>
  <si>
    <t>nidhoggi?</t>
  </si>
  <si>
    <t>Hunter etal 1997</t>
  </si>
  <si>
    <t>unsure what type of molar it is</t>
  </si>
  <si>
    <t>?Carcinodon</t>
  </si>
  <si>
    <t>MOR 897</t>
  </si>
  <si>
    <t>MOR 826</t>
  </si>
  <si>
    <t>MOR 827</t>
  </si>
  <si>
    <t>cf. mantiensis</t>
  </si>
  <si>
    <t>MOR 809</t>
  </si>
  <si>
    <t>MOR 812</t>
  </si>
  <si>
    <t>MOR 830</t>
  </si>
  <si>
    <t>MOR 828</t>
  </si>
  <si>
    <t>MOR 829</t>
  </si>
  <si>
    <t>MOR 833</t>
  </si>
  <si>
    <t>MOR 893</t>
  </si>
  <si>
    <t>MOR 834</t>
  </si>
  <si>
    <t>MOR 839</t>
  </si>
  <si>
    <t>MOR 894</t>
  </si>
  <si>
    <t>MOR 836</t>
  </si>
  <si>
    <t>MOR 807</t>
  </si>
  <si>
    <t>MOR 837</t>
  </si>
  <si>
    <t>MOR 841</t>
  </si>
  <si>
    <t>MOR 840</t>
  </si>
  <si>
    <t>MOR 838</t>
  </si>
  <si>
    <t>unsure which molar this is</t>
  </si>
  <si>
    <t>MOR 806</t>
  </si>
  <si>
    <t>unsure which premolar this is</t>
  </si>
  <si>
    <t>MOR 811</t>
  </si>
  <si>
    <t>Onychodectes</t>
  </si>
  <si>
    <t>tisonensis</t>
  </si>
  <si>
    <t>West 1976</t>
  </si>
  <si>
    <t>Rock Bench</t>
  </si>
  <si>
    <t>Lower Torrejon</t>
  </si>
  <si>
    <t>Dragon Canyon</t>
  </si>
  <si>
    <t xml:space="preserve">locality average  </t>
  </si>
  <si>
    <t>Late Torrejon</t>
  </si>
  <si>
    <t>Mason Pocket</t>
  </si>
  <si>
    <t>Bison Basin</t>
  </si>
  <si>
    <t>Cedar Point Quarry</t>
  </si>
  <si>
    <t>Bighorn Basin</t>
  </si>
  <si>
    <t>Polecat Bench area</t>
  </si>
  <si>
    <t>Buckman Hollow area</t>
  </si>
  <si>
    <t>Graybull beds, Willwood Fm, Bighorn Basin</t>
  </si>
  <si>
    <t>Lysitian Wind River fm</t>
  </si>
  <si>
    <t>Lysitian Willwood Fm Bighorn Basin</t>
  </si>
  <si>
    <t>Lost Cabin beds, Wind River Fm</t>
  </si>
  <si>
    <t>Polecat Bech area</t>
  </si>
  <si>
    <t>Fort Union Fm, Melville Beds Douglass Quarry</t>
  </si>
  <si>
    <t xml:space="preserve"> Fort Union Fm, Cedar Point Quarry</t>
  </si>
  <si>
    <t>Fort Union Fm, Bison Basin</t>
  </si>
  <si>
    <t xml:space="preserve"> Fort Union Fm, Polecate Bench Area</t>
  </si>
  <si>
    <t>osbornianum</t>
  </si>
  <si>
    <t>Bighorn Basin, Willwood Fm Graybull eds early Wasatchian</t>
  </si>
  <si>
    <t>UM 73611</t>
  </si>
  <si>
    <t>UM 86253</t>
  </si>
  <si>
    <t>UM 108252</t>
  </si>
  <si>
    <t>UM 110177</t>
  </si>
  <si>
    <t>UM 109123</t>
  </si>
  <si>
    <t>UM 109162</t>
  </si>
  <si>
    <t>UM 109214</t>
  </si>
  <si>
    <t>UM 109219</t>
  </si>
  <si>
    <t>UM 109246</t>
  </si>
  <si>
    <t>UM 109335</t>
  </si>
  <si>
    <t>UM 110070</t>
  </si>
  <si>
    <t>YPM-PU 13943</t>
  </si>
  <si>
    <t>YPM-PU 13957</t>
  </si>
  <si>
    <t>cf. yalensis</t>
  </si>
  <si>
    <t>UM 109345</t>
  </si>
  <si>
    <t>Secord 2008</t>
  </si>
  <si>
    <t>AMNH 22176</t>
  </si>
  <si>
    <t>UM 68256</t>
  </si>
  <si>
    <t>UM 71762</t>
  </si>
  <si>
    <t>UM 74032</t>
  </si>
  <si>
    <t>UM 77028</t>
  </si>
  <si>
    <t>UM 79867</t>
  </si>
  <si>
    <t>UM 80355</t>
  </si>
  <si>
    <t>YPM-PU 19026</t>
  </si>
  <si>
    <t>UM 110281</t>
  </si>
  <si>
    <t>UM 71241</t>
  </si>
  <si>
    <t>cf. antiquus</t>
  </si>
  <si>
    <t>Bear Creek</t>
  </si>
  <si>
    <t>SC-165</t>
  </si>
  <si>
    <t>SC-187</t>
  </si>
  <si>
    <t>FG-8</t>
  </si>
  <si>
    <t>SC-270</t>
  </si>
  <si>
    <t>Fossil Hollow</t>
  </si>
  <si>
    <t>Sec. 7 T57N, R100W</t>
  </si>
  <si>
    <t>SC-228</t>
  </si>
  <si>
    <t>SC-195</t>
  </si>
  <si>
    <t>SC-188</t>
  </si>
  <si>
    <t>SC-29</t>
  </si>
  <si>
    <t>BTQ</t>
  </si>
  <si>
    <t>SC-193</t>
  </si>
  <si>
    <t>SC-121?</t>
  </si>
  <si>
    <t>PQ</t>
  </si>
  <si>
    <t>SC-419</t>
  </si>
  <si>
    <t>Y2k</t>
  </si>
  <si>
    <t>CM 11682</t>
  </si>
  <si>
    <t>CM 11705</t>
  </si>
  <si>
    <t>CM 11674</t>
  </si>
  <si>
    <t>within range T. antiquus but too small for T. psuedacrtos</t>
  </si>
  <si>
    <t>similar size to holotype T pseudarctos</t>
  </si>
  <si>
    <t>UM 77164</t>
  </si>
  <si>
    <t>UM 75814</t>
  </si>
  <si>
    <t>UM 83275</t>
  </si>
  <si>
    <t>UM 85305</t>
  </si>
  <si>
    <t>UM 91331</t>
  </si>
  <si>
    <t>UM 110933</t>
  </si>
  <si>
    <t>YPM-PU 17406</t>
  </si>
  <si>
    <t>YPM-PU 17746</t>
  </si>
  <si>
    <t>YPM-PU 18557</t>
  </si>
  <si>
    <t>CTQ</t>
  </si>
  <si>
    <t>FG-15</t>
  </si>
  <si>
    <t>DQ</t>
  </si>
  <si>
    <t>near SC-243</t>
  </si>
  <si>
    <t>14.3*</t>
  </si>
  <si>
    <t>14*</t>
  </si>
  <si>
    <t>18.3*</t>
  </si>
  <si>
    <t>cf. mumak</t>
  </si>
  <si>
    <t>YPM-PU 14962</t>
  </si>
  <si>
    <t>UM 63100</t>
  </si>
  <si>
    <t>UM 82084</t>
  </si>
  <si>
    <t>UM 108586</t>
  </si>
  <si>
    <t>UM 110327</t>
  </si>
  <si>
    <t>CPQ</t>
  </si>
  <si>
    <t>SC-262</t>
  </si>
  <si>
    <t>SC-268</t>
  </si>
  <si>
    <t>JQ</t>
  </si>
  <si>
    <t>14.8*</t>
  </si>
  <si>
    <t>cf. nexus</t>
  </si>
  <si>
    <t>Misc.</t>
  </si>
  <si>
    <t>UM 68792</t>
  </si>
  <si>
    <t>SC-186</t>
  </si>
  <si>
    <t>UM 68798</t>
  </si>
  <si>
    <t>UM 69244</t>
  </si>
  <si>
    <t>FH</t>
  </si>
  <si>
    <t>UM 71710</t>
  </si>
  <si>
    <t>SC-242</t>
  </si>
  <si>
    <t>UM 79866</t>
  </si>
  <si>
    <t>UM 82106</t>
  </si>
  <si>
    <t>FG-55</t>
  </si>
  <si>
    <t>UM 108511</t>
  </si>
  <si>
    <t>SC-386</t>
  </si>
  <si>
    <t>UM 110067</t>
  </si>
  <si>
    <t>SC-424</t>
  </si>
  <si>
    <t>UM 110103</t>
  </si>
  <si>
    <t>SC-422</t>
  </si>
  <si>
    <t>Buckman Hollow</t>
  </si>
  <si>
    <t>YPM-PU 18757</t>
  </si>
  <si>
    <t>S22,T57N,100W</t>
  </si>
  <si>
    <t>also has a dp4 and dP4</t>
  </si>
  <si>
    <t>9.9*</t>
  </si>
  <si>
    <t>Divide Quarry</t>
  </si>
  <si>
    <t>UM 75818</t>
  </si>
  <si>
    <t>FG-016</t>
  </si>
  <si>
    <t>MP-054</t>
  </si>
  <si>
    <t>UM 91038</t>
  </si>
  <si>
    <t>UM 110219</t>
  </si>
  <si>
    <t>UM 110318</t>
  </si>
  <si>
    <t>YPM-PU 14970</t>
  </si>
  <si>
    <t>YPM-PU 19576</t>
  </si>
  <si>
    <t>Coon Creek Drainage</t>
  </si>
  <si>
    <t>SC-261</t>
  </si>
  <si>
    <t>C-243</t>
  </si>
  <si>
    <t>FG-028</t>
  </si>
  <si>
    <t>has a c1</t>
  </si>
  <si>
    <t>is a c1</t>
  </si>
  <si>
    <t>Chappo Local Fauna</t>
  </si>
  <si>
    <t>same specimens as Gunnell? 1994</t>
  </si>
  <si>
    <t>UM 92145</t>
  </si>
  <si>
    <t>MP-94</t>
  </si>
  <si>
    <t>UM 108684</t>
  </si>
  <si>
    <t>UM 64394</t>
  </si>
  <si>
    <t>UM 64570</t>
  </si>
  <si>
    <t>UM 108472</t>
  </si>
  <si>
    <t>SC-394</t>
  </si>
  <si>
    <t>cf. Aphanocyon</t>
  </si>
  <si>
    <t>unsure if p3</t>
  </si>
  <si>
    <t>UM 73673</t>
  </si>
  <si>
    <t>UM 108427</t>
  </si>
  <si>
    <t>UM 68787</t>
  </si>
  <si>
    <t>UM 108322</t>
  </si>
  <si>
    <t>SC-275</t>
  </si>
  <si>
    <t>SC-389</t>
  </si>
  <si>
    <t>SC-370</t>
  </si>
  <si>
    <t>UM 108528</t>
  </si>
  <si>
    <t>SC-185</t>
  </si>
  <si>
    <t>9.4**</t>
  </si>
  <si>
    <t>UM 112580</t>
  </si>
  <si>
    <t>UW 28687</t>
  </si>
  <si>
    <t>from unpublished disstertation by Higgins 2000</t>
  </si>
  <si>
    <t>UM 80582</t>
  </si>
  <si>
    <t>UM 80667</t>
  </si>
  <si>
    <t>UM 83218</t>
  </si>
  <si>
    <t>UM 91319</t>
  </si>
  <si>
    <t>UM 109961</t>
  </si>
  <si>
    <t>UM 68754</t>
  </si>
  <si>
    <t>SC-179</t>
  </si>
  <si>
    <t>UM 71612</t>
  </si>
  <si>
    <t>UM 95844</t>
  </si>
  <si>
    <t>UM 71373</t>
  </si>
  <si>
    <t>SC-362</t>
  </si>
  <si>
    <t>SC-250</t>
  </si>
  <si>
    <t>YPM-PU 14961</t>
  </si>
  <si>
    <t>Jepsen Quarry</t>
  </si>
  <si>
    <t>UM 71621</t>
  </si>
  <si>
    <t>UM 101828</t>
  </si>
  <si>
    <t>UM 108347</t>
  </si>
  <si>
    <t>UM 108352</t>
  </si>
  <si>
    <t>UM 108286</t>
  </si>
  <si>
    <t>UM 108293</t>
  </si>
  <si>
    <t>UM 69924</t>
  </si>
  <si>
    <t>UM 101135</t>
  </si>
  <si>
    <t>UM 101134</t>
  </si>
  <si>
    <t>UM 73373</t>
  </si>
  <si>
    <t>UM 108299</t>
  </si>
  <si>
    <t>UM 108943</t>
  </si>
  <si>
    <t>SC-380</t>
  </si>
  <si>
    <t>SC-411</t>
  </si>
  <si>
    <t>SC-259</t>
  </si>
  <si>
    <t>SC-226</t>
  </si>
  <si>
    <t>SC-217</t>
  </si>
  <si>
    <t>SC-215</t>
  </si>
  <si>
    <t>SC-191</t>
  </si>
  <si>
    <t>cf. Ectocion</t>
  </si>
  <si>
    <t>UM 58125</t>
  </si>
  <si>
    <t>UM 95331</t>
  </si>
  <si>
    <t>Verbatim Name</t>
  </si>
  <si>
    <t>Synonymization (Full/partial)</t>
  </si>
  <si>
    <t>Details</t>
  </si>
  <si>
    <t>My examplis</t>
  </si>
  <si>
    <t>Previous namis</t>
  </si>
  <si>
    <t>Full</t>
  </si>
  <si>
    <t>Validus taxons</t>
  </si>
  <si>
    <t>Partial</t>
  </si>
  <si>
    <t>UCMP 44781</t>
  </si>
  <si>
    <t>ACM 3493</t>
  </si>
  <si>
    <t>AMNH 4147</t>
  </si>
  <si>
    <t>USNM 1176</t>
  </si>
  <si>
    <t>Redline 1979</t>
  </si>
  <si>
    <t>Redline 1997</t>
  </si>
  <si>
    <t>reported as lineage H. paulus-paulus</t>
  </si>
  <si>
    <t>reported as lineage H. paulus-wortmani</t>
  </si>
  <si>
    <t>reported as lineage H. paulus-lysitensis</t>
  </si>
  <si>
    <t>reported as lineage H. paulus-simplex</t>
  </si>
  <si>
    <t>CM 36449</t>
  </si>
  <si>
    <t>CM 40083</t>
  </si>
  <si>
    <t>CM 36447</t>
  </si>
  <si>
    <t>CM 21092</t>
  </si>
  <si>
    <t>CM 55258</t>
  </si>
  <si>
    <t>CM 29126</t>
  </si>
  <si>
    <t>CM 60560</t>
  </si>
  <si>
    <t>CM 60561</t>
  </si>
  <si>
    <t>CM 45233</t>
  </si>
  <si>
    <t>CM 49459</t>
  </si>
  <si>
    <t>CM 45244</t>
  </si>
  <si>
    <t>CM 46647</t>
  </si>
  <si>
    <t>CM 45133</t>
  </si>
  <si>
    <t>CM 45286</t>
  </si>
  <si>
    <t>CM 49458</t>
  </si>
  <si>
    <t>CM 22703</t>
  </si>
  <si>
    <t>CM 28662</t>
  </si>
  <si>
    <t>CM 54106</t>
  </si>
  <si>
    <t>CM 19811</t>
  </si>
  <si>
    <t>CM 21909</t>
  </si>
  <si>
    <t>CM 39169</t>
  </si>
  <si>
    <t>CM 12404</t>
  </si>
  <si>
    <t>CM 58093</t>
  </si>
  <si>
    <t>CM 12376</t>
  </si>
  <si>
    <t>CM 57991</t>
  </si>
  <si>
    <t>CM 11478</t>
  </si>
  <si>
    <t>CM 58082</t>
  </si>
  <si>
    <t>CM 21050</t>
  </si>
  <si>
    <t>CM 40080</t>
  </si>
  <si>
    <t>CM 21061</t>
  </si>
  <si>
    <t>CM 56236</t>
  </si>
  <si>
    <t>CM 44945</t>
  </si>
  <si>
    <t>CM 22339</t>
  </si>
  <si>
    <t>CM 22339 (separate specimen)</t>
  </si>
  <si>
    <t>CM 22699</t>
  </si>
  <si>
    <t>CM 49400</t>
  </si>
  <si>
    <t>CM 19819</t>
  </si>
  <si>
    <t>CM 45371</t>
  </si>
  <si>
    <t>CM 22694</t>
  </si>
  <si>
    <t>CM 20941</t>
  </si>
  <si>
    <t>CM 28752</t>
  </si>
  <si>
    <t>CM 28668</t>
  </si>
  <si>
    <t>CM 51993</t>
  </si>
  <si>
    <t>CM 51984</t>
  </si>
  <si>
    <t>CM 36616</t>
  </si>
  <si>
    <t>CM 53715</t>
  </si>
  <si>
    <t>CM 16751</t>
  </si>
  <si>
    <t>CM 12375</t>
  </si>
  <si>
    <t>Redline 1998</t>
  </si>
  <si>
    <t>CM 45257</t>
  </si>
  <si>
    <t>CM 40668</t>
  </si>
  <si>
    <t>CM 45158</t>
  </si>
  <si>
    <t>CM 45232</t>
  </si>
  <si>
    <t>CM 40667</t>
  </si>
  <si>
    <t>reported as H. powellianus-walcottianus</t>
  </si>
  <si>
    <t>reported as H. powellianus-powellianus</t>
  </si>
  <si>
    <t>cf. mentalis</t>
  </si>
  <si>
    <t>CM 14929</t>
  </si>
  <si>
    <t>CM 47128</t>
  </si>
  <si>
    <t>CM 62663</t>
  </si>
  <si>
    <t>CM 46843</t>
  </si>
  <si>
    <t>CM 62668</t>
  </si>
  <si>
    <t>CM 4915</t>
  </si>
  <si>
    <t>CM 10472</t>
  </si>
  <si>
    <t>CM 445976</t>
  </si>
  <si>
    <t>?minor</t>
  </si>
  <si>
    <t>CM 45996</t>
  </si>
  <si>
    <t>?early Lysitean Cole locality</t>
  </si>
  <si>
    <t>Author Synonymized</t>
  </si>
  <si>
    <t>PBDB ID</t>
  </si>
  <si>
    <t>Gazin 1968</t>
  </si>
  <si>
    <t>Synonomized Name</t>
  </si>
  <si>
    <t>partial synonymization of specimens assigned to V. taxons</t>
  </si>
  <si>
    <t>YOM 26344</t>
  </si>
  <si>
    <t>Gingerich 1994</t>
  </si>
  <si>
    <t>Krishtalka 1979</t>
  </si>
  <si>
    <t>CM 18851</t>
  </si>
  <si>
    <t>cf. paulus</t>
  </si>
  <si>
    <t>V-78001-2 and V-79005</t>
  </si>
  <si>
    <t>Eaton 1982</t>
  </si>
  <si>
    <t>V-79006, V-80001, V-80003</t>
  </si>
  <si>
    <t>P2 is average from min and max of range</t>
  </si>
  <si>
    <t>most measures are average of min and max of range</t>
  </si>
  <si>
    <t>V-79008</t>
  </si>
  <si>
    <t>V-79005 and V-81113</t>
  </si>
  <si>
    <t>p1-m3 is 20.5mm; M?U is unknown</t>
  </si>
  <si>
    <t>cf. tonksi</t>
  </si>
  <si>
    <t>V-79005 and V-80004</t>
  </si>
  <si>
    <t>V-78001</t>
  </si>
  <si>
    <t>UC 44272</t>
  </si>
  <si>
    <t>UC 46640</t>
  </si>
  <si>
    <t>average UC 46639 and UC 44269</t>
  </si>
  <si>
    <t>McKenna 1960</t>
  </si>
  <si>
    <t>average UC 44773 and UC 46643</t>
  </si>
  <si>
    <t>UC 46644</t>
  </si>
  <si>
    <t>UC 46168</t>
  </si>
  <si>
    <t>V-5357</t>
  </si>
  <si>
    <t>UC 44034</t>
  </si>
  <si>
    <t>V-5352</t>
  </si>
  <si>
    <t>UC 46169</t>
  </si>
  <si>
    <t>V-5550</t>
  </si>
  <si>
    <t>UC 44868</t>
  </si>
  <si>
    <t>V-5357A</t>
  </si>
  <si>
    <t>UC 46172</t>
  </si>
  <si>
    <t>UC 46171</t>
  </si>
  <si>
    <t>?Phenacodus</t>
  </si>
  <si>
    <t>UC 44048</t>
  </si>
  <si>
    <t>Anthill Quarry</t>
  </si>
  <si>
    <t>osbornianus?</t>
  </si>
  <si>
    <t>UC 46170</t>
  </si>
  <si>
    <t>Alhwit Pocket</t>
  </si>
  <si>
    <t>UC 44799</t>
  </si>
  <si>
    <t>Timberlake Quarry</t>
  </si>
  <si>
    <t>UC 44781</t>
  </si>
  <si>
    <t>West Alheit Pocket</t>
  </si>
  <si>
    <t>UC 46388</t>
  </si>
  <si>
    <t>UC 46389</t>
  </si>
  <si>
    <t>UC 46390</t>
  </si>
  <si>
    <t>UC 46394</t>
  </si>
  <si>
    <t>UC 46393</t>
  </si>
  <si>
    <t>UC 46391</t>
  </si>
  <si>
    <t>UC 43964</t>
  </si>
  <si>
    <t>UC 46384</t>
  </si>
  <si>
    <t>UC 44801</t>
  </si>
  <si>
    <t>UC 46381</t>
  </si>
  <si>
    <t>UC 46380</t>
  </si>
  <si>
    <t>UC 44111</t>
  </si>
  <si>
    <t>UC 44862</t>
  </si>
  <si>
    <t>UC 44311</t>
  </si>
  <si>
    <t>UC 46379</t>
  </si>
  <si>
    <t>UC 44113</t>
  </si>
  <si>
    <t>UC 44135</t>
  </si>
  <si>
    <t>UC 46386</t>
  </si>
  <si>
    <t>UC 46387</t>
  </si>
  <si>
    <t>UC 46383</t>
  </si>
  <si>
    <t>UC 46385</t>
  </si>
  <si>
    <t>UC 44112</t>
  </si>
  <si>
    <t>UC 46392</t>
  </si>
  <si>
    <t>UC 44044</t>
  </si>
  <si>
    <t>UC 44142</t>
  </si>
  <si>
    <t>UC 44043</t>
  </si>
  <si>
    <t>M2-M3=6.6</t>
  </si>
  <si>
    <t>M2-M3=6.7</t>
  </si>
  <si>
    <t>M2-M3=6.6: M1-M3=10</t>
  </si>
  <si>
    <t>M2-M3=6.9</t>
  </si>
  <si>
    <t>M2-M3=6.5: M1-M3=10.2</t>
  </si>
  <si>
    <t>average</t>
  </si>
  <si>
    <t>only aggregate measurements ate given</t>
  </si>
  <si>
    <t>Matthew 1909</t>
  </si>
  <si>
    <t>1706a</t>
  </si>
  <si>
    <t>Cope 1875</t>
  </si>
  <si>
    <t>Cope 1874 Report upon Vertebrate Fossils Discovered in New Mexico with Descriptions of New Species</t>
  </si>
  <si>
    <t>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</si>
</sst>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1"/>
      <color rgb="FF000000"/>
      <name val="Calibri"/>
      <family val="2"/>
      <scheme val="minor"/>
    </font>
    <font>
      <i/>
      <sz val="16"/>
      <color rgb="FF333333"/>
      <name val="Arial"/>
      <family val="2"/>
    </font>
    <font>
      <i/>
      <sz val="11"/>
      <color theme="1"/>
      <name val="Calibri"/>
      <family val="2"/>
      <scheme val="minor"/>
    </font>
    <font>
      <sz val="14"/>
      <color rgb="FF333333"/>
      <name val="Arial"/>
      <family val="2"/>
    </font>
    <font>
      <sz val="12"/>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3"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8">
    <xf numFmtId="0" fontId="0" fillId="0" borderId="0" xfId="0"/>
    <xf numFmtId="14" fontId="0" fillId="0" borderId="0" xfId="0" applyNumberFormat="1"/>
    <xf numFmtId="0" fontId="0" fillId="33" borderId="0" xfId="0" applyFill="1"/>
    <xf numFmtId="14" fontId="0" fillId="33" borderId="0" xfId="0" applyNumberFormat="1" applyFill="1"/>
    <xf numFmtId="0" fontId="0" fillId="34" borderId="0" xfId="0" applyFill="1"/>
    <xf numFmtId="0" fontId="0" fillId="35" borderId="0" xfId="0" applyFill="1"/>
    <xf numFmtId="0" fontId="0" fillId="36" borderId="0" xfId="0" applyFill="1"/>
    <xf numFmtId="14" fontId="0" fillId="36" borderId="0" xfId="0" applyNumberFormat="1" applyFill="1"/>
    <xf numFmtId="0" fontId="0" fillId="0" borderId="0" xfId="0" applyFill="1"/>
    <xf numFmtId="14" fontId="0" fillId="0" borderId="0" xfId="0" applyNumberFormat="1" applyFill="1"/>
    <xf numFmtId="0" fontId="18" fillId="0" borderId="0" xfId="0" applyFont="1" applyFill="1"/>
    <xf numFmtId="0" fontId="20" fillId="0" borderId="0" xfId="0" applyFont="1"/>
    <xf numFmtId="0" fontId="0" fillId="37" borderId="0" xfId="0" applyFill="1"/>
    <xf numFmtId="0" fontId="0" fillId="38" borderId="0" xfId="0" applyFill="1"/>
    <xf numFmtId="14" fontId="0" fillId="37" borderId="0" xfId="0" applyNumberFormat="1" applyFill="1"/>
    <xf numFmtId="18" fontId="0" fillId="0" borderId="0" xfId="0" applyNumberFormat="1"/>
    <xf numFmtId="0" fontId="0" fillId="37" borderId="0" xfId="0" quotePrefix="1" applyFill="1"/>
    <xf numFmtId="0" fontId="0" fillId="0" borderId="0" xfId="0" applyFont="1"/>
    <xf numFmtId="0" fontId="0" fillId="0" borderId="0" xfId="0" quotePrefix="1" applyFill="1"/>
    <xf numFmtId="0" fontId="21" fillId="0" borderId="0" xfId="0" applyFont="1"/>
    <xf numFmtId="0" fontId="18" fillId="0" borderId="0" xfId="0" applyFont="1"/>
    <xf numFmtId="0" fontId="0" fillId="0" borderId="10" xfId="0" applyBorder="1"/>
    <xf numFmtId="0" fontId="0" fillId="39" borderId="0" xfId="0" applyFill="1"/>
    <xf numFmtId="0" fontId="17" fillId="39" borderId="0" xfId="0" applyFont="1" applyFill="1"/>
    <xf numFmtId="0" fontId="17" fillId="0" borderId="0" xfId="0" applyFont="1"/>
    <xf numFmtId="0" fontId="0" fillId="38" borderId="0" xfId="0" applyFill="1" applyBorder="1"/>
    <xf numFmtId="0" fontId="0" fillId="40" borderId="0" xfId="0" applyFill="1"/>
    <xf numFmtId="0" fontId="0" fillId="0" borderId="0" xfId="0" quotePrefix="1"/>
    <xf numFmtId="0" fontId="0" fillId="0" borderId="0" xfId="0" applyNumberFormat="1"/>
    <xf numFmtId="0" fontId="16" fillId="0" borderId="0" xfId="0" applyFont="1"/>
    <xf numFmtId="0" fontId="22" fillId="0" borderId="0" xfId="0" applyFont="1"/>
    <xf numFmtId="14" fontId="0" fillId="37" borderId="0" xfId="0" quotePrefix="1" applyNumberFormat="1" applyFill="1"/>
    <xf numFmtId="14" fontId="0" fillId="0" borderId="0" xfId="0" quotePrefix="1" applyNumberFormat="1" applyFill="1"/>
    <xf numFmtId="0" fontId="23" fillId="0" borderId="0" xfId="0" applyFont="1"/>
    <xf numFmtId="0" fontId="23" fillId="37" borderId="0" xfId="0" applyFont="1" applyFill="1"/>
    <xf numFmtId="0" fontId="23" fillId="36" borderId="0" xfId="0" applyFont="1" applyFill="1"/>
    <xf numFmtId="0" fontId="23" fillId="41" borderId="0" xfId="0" applyFont="1" applyFill="1"/>
    <xf numFmtId="0" fontId="24" fillId="41"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auto="1"/>
      </font>
      <fill>
        <patternFill>
          <bgColor rgb="FFFFC000"/>
        </patternFill>
      </fill>
    </dxf>
    <dxf>
      <font>
        <color auto="1"/>
      </font>
      <fill>
        <patternFill>
          <bgColor rgb="FFFFC000"/>
        </patternFill>
      </fill>
    </dxf>
    <dxf>
      <fill>
        <patternFill>
          <bgColor rgb="FFFFC000"/>
        </patternFill>
      </fill>
    </dxf>
    <dxf>
      <font>
        <color rgb="FFFFC000"/>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2580"/>
  <sheetViews>
    <sheetView tabSelected="1" zoomScale="70" zoomScaleNormal="70" zoomScaleSheetLayoutView="80" workbookViewId="0">
      <pane xSplit="10" ySplit="12" topLeftCell="K182" activePane="bottomRight" state="frozen"/>
      <selection pane="topRight" activeCell="L1" sqref="L1"/>
      <selection pane="bottomLeft" activeCell="A23" sqref="A23"/>
      <selection pane="bottomRight" activeCell="BI2491" sqref="BI2491"/>
    </sheetView>
  </sheetViews>
  <sheetFormatPr baseColWidth="10" defaultColWidth="8.83203125" defaultRowHeight="15" x14ac:dyDescent="0.2"/>
  <cols>
    <col min="1" max="1" width="29.6640625" bestFit="1" customWidth="1"/>
    <col min="2" max="2" width="9.5" customWidth="1"/>
    <col min="3" max="3" width="24.5" bestFit="1" customWidth="1"/>
    <col min="4" max="4" width="19.5" bestFit="1" customWidth="1"/>
    <col min="5" max="5" width="21.33203125" bestFit="1" customWidth="1"/>
    <col min="6" max="6" width="23" bestFit="1" customWidth="1"/>
    <col min="7" max="7" width="20" bestFit="1" customWidth="1"/>
    <col min="8" max="8" width="22.5" bestFit="1" customWidth="1"/>
    <col min="9" max="9" width="10.1640625" bestFit="1" customWidth="1"/>
    <col min="11" max="11" width="10.6640625" bestFit="1" customWidth="1"/>
    <col min="12" max="12" width="48.6640625" bestFit="1" customWidth="1"/>
    <col min="61" max="61" width="31.1640625" customWidth="1"/>
    <col min="63" max="63" width="16.5" bestFit="1" customWidth="1"/>
    <col min="64" max="64" width="27.33203125" customWidth="1"/>
    <col min="67" max="67" width="21.5" customWidth="1"/>
  </cols>
  <sheetData>
    <row r="1" spans="1:67" s="21" customFormat="1" x14ac:dyDescent="0.2">
      <c r="A1" s="21" t="s">
        <v>0</v>
      </c>
      <c r="B1" s="21" t="s">
        <v>1</v>
      </c>
      <c r="C1" s="21" t="s">
        <v>2</v>
      </c>
      <c r="D1" s="21" t="s">
        <v>3</v>
      </c>
      <c r="E1" s="21" t="s">
        <v>1534</v>
      </c>
      <c r="F1" s="21" t="s">
        <v>1535</v>
      </c>
      <c r="G1" s="21" t="s">
        <v>4</v>
      </c>
      <c r="H1" s="21" t="s">
        <v>5</v>
      </c>
      <c r="I1" s="21" t="s">
        <v>3188</v>
      </c>
      <c r="J1" s="21" t="s">
        <v>6</v>
      </c>
      <c r="K1" s="21" t="s">
        <v>7</v>
      </c>
      <c r="L1" s="21" t="s">
        <v>8</v>
      </c>
      <c r="M1" s="21" t="s">
        <v>9</v>
      </c>
      <c r="N1" s="21" t="s">
        <v>10</v>
      </c>
      <c r="O1" s="21" t="s">
        <v>11</v>
      </c>
      <c r="P1" s="21" t="s">
        <v>12</v>
      </c>
      <c r="Q1" s="21" t="s">
        <v>13</v>
      </c>
      <c r="R1" s="21" t="s">
        <v>14</v>
      </c>
      <c r="S1" s="21" t="s">
        <v>15</v>
      </c>
      <c r="T1" s="21" t="s">
        <v>16</v>
      </c>
      <c r="U1" s="21" t="s">
        <v>17</v>
      </c>
      <c r="V1" s="21" t="s">
        <v>18</v>
      </c>
      <c r="W1" s="21" t="s">
        <v>19</v>
      </c>
      <c r="X1" s="21" t="s">
        <v>20</v>
      </c>
      <c r="Y1" s="21" t="s">
        <v>21</v>
      </c>
      <c r="Z1" s="21" t="s">
        <v>22</v>
      </c>
      <c r="AA1" s="21" t="s">
        <v>23</v>
      </c>
      <c r="AB1" s="21" t="s">
        <v>24</v>
      </c>
      <c r="AC1" s="21" t="s">
        <v>25</v>
      </c>
      <c r="AD1" s="21" t="s">
        <v>26</v>
      </c>
      <c r="AE1" s="21" t="s">
        <v>27</v>
      </c>
      <c r="AF1" s="21" t="s">
        <v>28</v>
      </c>
      <c r="AG1" s="21" t="s">
        <v>29</v>
      </c>
      <c r="AH1" s="21" t="s">
        <v>30</v>
      </c>
      <c r="AI1" s="21" t="s">
        <v>31</v>
      </c>
      <c r="AJ1" s="21" t="s">
        <v>32</v>
      </c>
      <c r="AK1" s="21" t="s">
        <v>33</v>
      </c>
      <c r="AL1" s="21" t="s">
        <v>34</v>
      </c>
      <c r="AM1" s="21" t="s">
        <v>35</v>
      </c>
      <c r="AN1" s="21" t="s">
        <v>36</v>
      </c>
      <c r="AO1" s="21" t="s">
        <v>37</v>
      </c>
      <c r="AP1" s="21" t="s">
        <v>38</v>
      </c>
      <c r="AQ1" s="21" t="s">
        <v>39</v>
      </c>
      <c r="AR1" s="21" t="s">
        <v>40</v>
      </c>
      <c r="AS1" s="21" t="s">
        <v>41</v>
      </c>
      <c r="AT1" s="21" t="s">
        <v>42</v>
      </c>
      <c r="AU1" s="21" t="s">
        <v>43</v>
      </c>
      <c r="AV1" s="21" t="s">
        <v>44</v>
      </c>
      <c r="AW1" s="21" t="s">
        <v>45</v>
      </c>
      <c r="AX1" s="21" t="s">
        <v>46</v>
      </c>
      <c r="AY1" s="21" t="s">
        <v>47</v>
      </c>
      <c r="AZ1" s="21" t="s">
        <v>48</v>
      </c>
      <c r="BA1" s="21" t="s">
        <v>49</v>
      </c>
      <c r="BB1" s="21" t="s">
        <v>50</v>
      </c>
      <c r="BC1" s="21" t="s">
        <v>51</v>
      </c>
      <c r="BD1" s="21" t="s">
        <v>52</v>
      </c>
      <c r="BE1" s="21" t="s">
        <v>53</v>
      </c>
      <c r="BF1" s="21" t="s">
        <v>54</v>
      </c>
      <c r="BG1" s="21" t="s">
        <v>55</v>
      </c>
      <c r="BH1" s="21" t="s">
        <v>56</v>
      </c>
      <c r="BI1" s="21" t="s">
        <v>57</v>
      </c>
      <c r="BJ1" s="21" t="s">
        <v>58</v>
      </c>
      <c r="BK1" s="21" t="s">
        <v>59</v>
      </c>
      <c r="BL1" s="21" t="s">
        <v>60</v>
      </c>
      <c r="BM1" s="21" t="s">
        <v>61</v>
      </c>
      <c r="BN1" s="21" t="s">
        <v>62</v>
      </c>
      <c r="BO1" s="21" t="s">
        <v>63</v>
      </c>
    </row>
    <row r="2" spans="1:67" s="2" customFormat="1" x14ac:dyDescent="0.2">
      <c r="A2" s="12" t="s">
        <v>1899</v>
      </c>
      <c r="B2" s="12"/>
      <c r="C2" s="12" t="s">
        <v>1520</v>
      </c>
      <c r="D2" s="12" t="s">
        <v>1520</v>
      </c>
      <c r="E2" s="12" t="s">
        <v>2273</v>
      </c>
      <c r="F2" s="12" t="s">
        <v>2273</v>
      </c>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t="s">
        <v>1901</v>
      </c>
      <c r="BJ2" s="12" t="s">
        <v>79</v>
      </c>
      <c r="BK2" s="14">
        <v>44813</v>
      </c>
      <c r="BL2" s="12" t="s">
        <v>1900</v>
      </c>
      <c r="BM2" s="12">
        <v>1420</v>
      </c>
      <c r="BN2" s="12" t="s">
        <v>72</v>
      </c>
      <c r="BO2" s="12" t="s">
        <v>1900</v>
      </c>
    </row>
    <row r="3" spans="1:67" s="2" customFormat="1" x14ac:dyDescent="0.2">
      <c r="A3" t="s">
        <v>724</v>
      </c>
      <c r="B3"/>
      <c r="C3" t="s">
        <v>1520</v>
      </c>
      <c r="D3" t="s">
        <v>1520</v>
      </c>
      <c r="E3" t="s">
        <v>1536</v>
      </c>
      <c r="F3" t="s">
        <v>1537</v>
      </c>
      <c r="G3" t="s">
        <v>672</v>
      </c>
      <c r="H3" t="s">
        <v>725</v>
      </c>
      <c r="I3"/>
      <c r="J3"/>
      <c r="K3"/>
      <c r="L3" t="s">
        <v>726</v>
      </c>
      <c r="M3"/>
      <c r="N3"/>
      <c r="O3"/>
      <c r="P3"/>
      <c r="Q3"/>
      <c r="R3"/>
      <c r="S3"/>
      <c r="T3"/>
      <c r="U3"/>
      <c r="V3"/>
      <c r="W3"/>
      <c r="X3"/>
      <c r="Y3"/>
      <c r="Z3"/>
      <c r="AA3"/>
      <c r="AB3"/>
      <c r="AC3"/>
      <c r="AD3"/>
      <c r="AE3"/>
      <c r="AF3"/>
      <c r="AG3"/>
      <c r="AH3"/>
      <c r="AI3"/>
      <c r="AJ3"/>
      <c r="AK3"/>
      <c r="AL3"/>
      <c r="AM3"/>
      <c r="AN3"/>
      <c r="AO3"/>
      <c r="AP3"/>
      <c r="AQ3"/>
      <c r="AR3"/>
      <c r="AS3">
        <v>2.2999999999999998</v>
      </c>
      <c r="AT3"/>
      <c r="AU3"/>
      <c r="AV3">
        <v>1.3</v>
      </c>
      <c r="AW3"/>
      <c r="AX3"/>
      <c r="AY3"/>
      <c r="AZ3"/>
      <c r="BA3"/>
      <c r="BB3"/>
      <c r="BC3"/>
      <c r="BD3"/>
      <c r="BE3"/>
      <c r="BF3"/>
      <c r="BG3"/>
      <c r="BH3"/>
      <c r="BI3"/>
      <c r="BJ3" t="s">
        <v>79</v>
      </c>
      <c r="BK3"/>
      <c r="BL3" t="s">
        <v>675</v>
      </c>
      <c r="BM3">
        <v>42892</v>
      </c>
      <c r="BN3" t="s">
        <v>72</v>
      </c>
      <c r="BO3" t="s">
        <v>675</v>
      </c>
    </row>
    <row r="4" spans="1:67" s="2" customFormat="1" x14ac:dyDescent="0.2">
      <c r="A4" s="8" t="s">
        <v>1854</v>
      </c>
      <c r="B4" t="s">
        <v>338</v>
      </c>
      <c r="C4" t="s">
        <v>1520</v>
      </c>
      <c r="D4" t="s">
        <v>1520</v>
      </c>
      <c r="E4" t="s">
        <v>2284</v>
      </c>
      <c r="F4" t="s">
        <v>2285</v>
      </c>
      <c r="G4" s="8" t="s">
        <v>2190</v>
      </c>
      <c r="H4" t="s">
        <v>1685</v>
      </c>
      <c r="I4"/>
      <c r="J4"/>
      <c r="K4"/>
      <c r="L4"/>
      <c r="M4"/>
      <c r="N4"/>
      <c r="O4"/>
      <c r="P4"/>
      <c r="Q4"/>
      <c r="R4"/>
      <c r="S4"/>
      <c r="T4"/>
      <c r="U4"/>
      <c r="V4"/>
      <c r="W4"/>
      <c r="X4"/>
      <c r="Y4"/>
      <c r="Z4"/>
      <c r="AA4"/>
      <c r="AB4"/>
      <c r="AC4"/>
      <c r="AD4"/>
      <c r="AE4"/>
      <c r="AF4"/>
      <c r="AG4"/>
      <c r="AH4"/>
      <c r="AI4"/>
      <c r="AJ4"/>
      <c r="AK4">
        <v>4.4000000000000004</v>
      </c>
      <c r="AL4"/>
      <c r="AM4"/>
      <c r="AN4">
        <v>3.4</v>
      </c>
      <c r="AO4">
        <v>4.8</v>
      </c>
      <c r="AP4"/>
      <c r="AQ4"/>
      <c r="AR4">
        <v>4</v>
      </c>
      <c r="AS4">
        <v>4.9000000000000004</v>
      </c>
      <c r="AT4"/>
      <c r="AU4"/>
      <c r="AV4">
        <v>4.0999999999999996</v>
      </c>
      <c r="AW4">
        <v>4.8</v>
      </c>
      <c r="AX4">
        <v>3.7</v>
      </c>
      <c r="AY4">
        <v>3.9</v>
      </c>
      <c r="AZ4">
        <v>3.9</v>
      </c>
      <c r="BA4">
        <v>4.8</v>
      </c>
      <c r="BB4">
        <v>4.0999999999999996</v>
      </c>
      <c r="BC4">
        <v>4.0999999999999996</v>
      </c>
      <c r="BD4">
        <v>4.0999999999999996</v>
      </c>
      <c r="BE4">
        <v>5.5</v>
      </c>
      <c r="BF4">
        <v>4</v>
      </c>
      <c r="BG4">
        <v>3.5</v>
      </c>
      <c r="BH4">
        <v>4</v>
      </c>
      <c r="BI4" t="s">
        <v>2191</v>
      </c>
      <c r="BJ4" s="8" t="s">
        <v>79</v>
      </c>
      <c r="BK4" s="1">
        <v>44816</v>
      </c>
      <c r="BL4" t="s">
        <v>2003</v>
      </c>
      <c r="BM4">
        <v>2585</v>
      </c>
      <c r="BN4"/>
      <c r="BO4"/>
    </row>
    <row r="5" spans="1:67" x14ac:dyDescent="0.2">
      <c r="A5" s="2"/>
      <c r="B5" s="2"/>
      <c r="C5" s="2" t="s">
        <v>1520</v>
      </c>
      <c r="D5" s="2" t="s">
        <v>1520</v>
      </c>
      <c r="E5" s="2" t="s">
        <v>1539</v>
      </c>
      <c r="F5" s="2" t="s">
        <v>1540</v>
      </c>
      <c r="G5" s="2" t="s">
        <v>351</v>
      </c>
      <c r="H5" s="2" t="s">
        <v>1175</v>
      </c>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t="s">
        <v>1176</v>
      </c>
      <c r="BJ5" s="2" t="s">
        <v>79</v>
      </c>
      <c r="BK5" s="3">
        <v>44797</v>
      </c>
      <c r="BL5" s="2" t="s">
        <v>87</v>
      </c>
      <c r="BM5" s="2">
        <v>36083</v>
      </c>
      <c r="BN5" s="2" t="s">
        <v>72</v>
      </c>
      <c r="BO5" s="2" t="s">
        <v>87</v>
      </c>
    </row>
    <row r="6" spans="1:67" x14ac:dyDescent="0.2">
      <c r="A6" s="8" t="s">
        <v>2170</v>
      </c>
      <c r="C6" t="s">
        <v>1520</v>
      </c>
      <c r="D6" t="s">
        <v>1520</v>
      </c>
      <c r="E6" t="s">
        <v>2282</v>
      </c>
      <c r="F6" t="s">
        <v>2283</v>
      </c>
      <c r="G6" s="8" t="s">
        <v>2169</v>
      </c>
      <c r="H6" t="s">
        <v>1637</v>
      </c>
      <c r="AK6">
        <v>3.9</v>
      </c>
      <c r="AN6">
        <v>2.9</v>
      </c>
      <c r="AO6">
        <v>4.5</v>
      </c>
      <c r="AR6">
        <v>3.4</v>
      </c>
      <c r="AW6">
        <v>5.2</v>
      </c>
      <c r="AX6">
        <v>3.7</v>
      </c>
      <c r="AY6">
        <v>3.7</v>
      </c>
      <c r="AZ6">
        <v>3.7</v>
      </c>
      <c r="BA6">
        <v>5.2</v>
      </c>
      <c r="BB6">
        <v>4.2</v>
      </c>
      <c r="BC6">
        <v>3.7</v>
      </c>
      <c r="BD6">
        <v>4.2</v>
      </c>
      <c r="BJ6" s="8" t="s">
        <v>79</v>
      </c>
      <c r="BK6" s="1">
        <v>44816</v>
      </c>
      <c r="BL6" t="s">
        <v>2003</v>
      </c>
      <c r="BM6">
        <v>2585</v>
      </c>
    </row>
    <row r="7" spans="1:67" x14ac:dyDescent="0.2">
      <c r="A7" s="8" t="s">
        <v>2176</v>
      </c>
      <c r="C7" t="s">
        <v>1520</v>
      </c>
      <c r="D7" t="s">
        <v>1520</v>
      </c>
      <c r="E7" t="s">
        <v>2282</v>
      </c>
      <c r="F7" t="s">
        <v>2283</v>
      </c>
      <c r="G7" s="8" t="s">
        <v>2169</v>
      </c>
      <c r="H7" t="s">
        <v>1637</v>
      </c>
      <c r="AS7">
        <v>5.0999999999999996</v>
      </c>
      <c r="AV7">
        <v>3.7</v>
      </c>
      <c r="AW7" t="s">
        <v>1956</v>
      </c>
      <c r="AX7">
        <v>3.5</v>
      </c>
      <c r="AY7">
        <v>3.7</v>
      </c>
      <c r="AZ7">
        <v>3.7</v>
      </c>
      <c r="BA7">
        <v>5.3</v>
      </c>
      <c r="BB7">
        <v>4.2</v>
      </c>
      <c r="BC7">
        <v>3.8</v>
      </c>
      <c r="BD7">
        <v>4.2</v>
      </c>
      <c r="BI7" s="11" t="s">
        <v>2008</v>
      </c>
      <c r="BJ7" s="8" t="s">
        <v>79</v>
      </c>
      <c r="BK7" s="1">
        <v>44816</v>
      </c>
      <c r="BL7" t="s">
        <v>2003</v>
      </c>
      <c r="BM7">
        <v>2585</v>
      </c>
    </row>
    <row r="8" spans="1:67" x14ac:dyDescent="0.2">
      <c r="A8" s="8" t="s">
        <v>2177</v>
      </c>
      <c r="C8" t="s">
        <v>1520</v>
      </c>
      <c r="D8" t="s">
        <v>1520</v>
      </c>
      <c r="E8" t="s">
        <v>2282</v>
      </c>
      <c r="F8" t="s">
        <v>2283</v>
      </c>
      <c r="G8" s="8" t="s">
        <v>2169</v>
      </c>
      <c r="H8" t="s">
        <v>1637</v>
      </c>
      <c r="AS8">
        <v>5.2</v>
      </c>
      <c r="AV8">
        <v>3.7</v>
      </c>
      <c r="AW8" t="s">
        <v>1970</v>
      </c>
      <c r="AX8" t="s">
        <v>1928</v>
      </c>
      <c r="AY8">
        <v>3.8</v>
      </c>
      <c r="AZ8">
        <v>3.8</v>
      </c>
      <c r="BA8" t="s">
        <v>2143</v>
      </c>
      <c r="BB8">
        <v>4.0999999999999996</v>
      </c>
      <c r="BC8" t="s">
        <v>1918</v>
      </c>
      <c r="BD8">
        <v>4.0999999999999996</v>
      </c>
      <c r="BI8" s="11" t="s">
        <v>2008</v>
      </c>
      <c r="BJ8" s="8" t="s">
        <v>79</v>
      </c>
      <c r="BK8" s="1">
        <v>44816</v>
      </c>
      <c r="BL8" t="s">
        <v>2003</v>
      </c>
      <c r="BM8">
        <v>2585</v>
      </c>
    </row>
    <row r="9" spans="1:67" x14ac:dyDescent="0.2">
      <c r="A9" s="8" t="s">
        <v>2178</v>
      </c>
      <c r="C9" t="s">
        <v>1520</v>
      </c>
      <c r="D9" t="s">
        <v>1520</v>
      </c>
      <c r="E9" t="s">
        <v>2282</v>
      </c>
      <c r="F9" t="s">
        <v>2283</v>
      </c>
      <c r="G9" s="8" t="s">
        <v>2169</v>
      </c>
      <c r="H9" t="s">
        <v>1637</v>
      </c>
      <c r="BA9">
        <v>5.2</v>
      </c>
      <c r="BB9">
        <v>4</v>
      </c>
      <c r="BC9">
        <v>3.8</v>
      </c>
      <c r="BD9">
        <v>4</v>
      </c>
      <c r="BJ9" s="8" t="s">
        <v>79</v>
      </c>
      <c r="BK9" s="1">
        <v>44816</v>
      </c>
      <c r="BL9" t="s">
        <v>2003</v>
      </c>
      <c r="BM9">
        <v>2585</v>
      </c>
    </row>
    <row r="10" spans="1:67" x14ac:dyDescent="0.2">
      <c r="A10" s="8" t="s">
        <v>2179</v>
      </c>
      <c r="C10" t="s">
        <v>1520</v>
      </c>
      <c r="D10" t="s">
        <v>1520</v>
      </c>
      <c r="E10" t="s">
        <v>2282</v>
      </c>
      <c r="F10" t="s">
        <v>2283</v>
      </c>
      <c r="G10" s="8" t="s">
        <v>2169</v>
      </c>
      <c r="H10" t="s">
        <v>1637</v>
      </c>
      <c r="BA10">
        <v>5.2</v>
      </c>
      <c r="BB10">
        <v>4.3</v>
      </c>
      <c r="BC10">
        <v>3.7</v>
      </c>
      <c r="BD10">
        <v>4.3</v>
      </c>
      <c r="BJ10" s="8" t="s">
        <v>79</v>
      </c>
      <c r="BK10" s="1">
        <v>44816</v>
      </c>
      <c r="BL10" t="s">
        <v>2003</v>
      </c>
      <c r="BM10">
        <v>2585</v>
      </c>
    </row>
    <row r="11" spans="1:67" x14ac:dyDescent="0.2">
      <c r="A11" s="8" t="s">
        <v>2171</v>
      </c>
      <c r="C11" t="s">
        <v>1520</v>
      </c>
      <c r="D11" t="s">
        <v>1520</v>
      </c>
      <c r="E11" t="s">
        <v>2282</v>
      </c>
      <c r="F11" t="s">
        <v>2283</v>
      </c>
      <c r="G11" s="8" t="s">
        <v>2169</v>
      </c>
      <c r="H11" s="8" t="s">
        <v>1637</v>
      </c>
      <c r="I11" s="8"/>
      <c r="Y11" t="s">
        <v>1946</v>
      </c>
      <c r="AC11" t="s">
        <v>2113</v>
      </c>
      <c r="AG11" t="s">
        <v>1929</v>
      </c>
      <c r="BI11" s="11" t="s">
        <v>2008</v>
      </c>
      <c r="BJ11" s="8" t="s">
        <v>79</v>
      </c>
      <c r="BK11" s="1">
        <v>44816</v>
      </c>
      <c r="BL11" t="s">
        <v>2003</v>
      </c>
      <c r="BM11">
        <v>2585</v>
      </c>
    </row>
    <row r="12" spans="1:67" x14ac:dyDescent="0.2">
      <c r="A12" s="8" t="s">
        <v>2172</v>
      </c>
      <c r="C12" t="s">
        <v>1520</v>
      </c>
      <c r="D12" t="s">
        <v>1520</v>
      </c>
      <c r="E12" t="s">
        <v>2282</v>
      </c>
      <c r="F12" t="s">
        <v>2283</v>
      </c>
      <c r="G12" s="8" t="s">
        <v>2169</v>
      </c>
      <c r="H12" s="8" t="s">
        <v>1637</v>
      </c>
      <c r="I12" s="8"/>
      <c r="Q12">
        <v>4.5</v>
      </c>
      <c r="T12">
        <v>4.8</v>
      </c>
      <c r="U12">
        <v>4.5999999999999996</v>
      </c>
      <c r="X12">
        <v>6</v>
      </c>
      <c r="Y12">
        <v>4.9000000000000004</v>
      </c>
      <c r="Z12">
        <v>6.6</v>
      </c>
      <c r="AA12">
        <v>6.7</v>
      </c>
      <c r="AB12">
        <v>6.7</v>
      </c>
      <c r="AC12">
        <v>4.8</v>
      </c>
      <c r="AD12">
        <v>7.6</v>
      </c>
      <c r="AE12">
        <v>7.6</v>
      </c>
      <c r="AF12">
        <v>7.6</v>
      </c>
      <c r="BJ12" s="8" t="s">
        <v>79</v>
      </c>
      <c r="BK12" s="1">
        <v>44816</v>
      </c>
      <c r="BL12" t="s">
        <v>2003</v>
      </c>
      <c r="BM12">
        <v>2585</v>
      </c>
    </row>
    <row r="13" spans="1:67" x14ac:dyDescent="0.2">
      <c r="A13" s="8" t="s">
        <v>2173</v>
      </c>
      <c r="C13" t="s">
        <v>1520</v>
      </c>
      <c r="D13" t="s">
        <v>1520</v>
      </c>
      <c r="E13" t="s">
        <v>2282</v>
      </c>
      <c r="F13" t="s">
        <v>2283</v>
      </c>
      <c r="G13" s="8" t="s">
        <v>2169</v>
      </c>
      <c r="H13" t="s">
        <v>1637</v>
      </c>
      <c r="AC13">
        <v>5.2</v>
      </c>
      <c r="AD13">
        <v>7.8</v>
      </c>
      <c r="AE13">
        <v>7.7</v>
      </c>
      <c r="AF13">
        <v>7.8</v>
      </c>
      <c r="BJ13" s="8" t="s">
        <v>79</v>
      </c>
      <c r="BK13" s="1">
        <v>44816</v>
      </c>
      <c r="BL13" t="s">
        <v>2003</v>
      </c>
      <c r="BM13">
        <v>2585</v>
      </c>
    </row>
    <row r="14" spans="1:67" x14ac:dyDescent="0.2">
      <c r="A14" s="8" t="s">
        <v>2174</v>
      </c>
      <c r="C14" t="s">
        <v>1520</v>
      </c>
      <c r="D14" t="s">
        <v>1520</v>
      </c>
      <c r="E14" t="s">
        <v>2282</v>
      </c>
      <c r="F14" t="s">
        <v>2283</v>
      </c>
      <c r="G14" s="8" t="s">
        <v>2169</v>
      </c>
      <c r="H14" t="s">
        <v>1637</v>
      </c>
      <c r="Y14" t="s">
        <v>1945</v>
      </c>
      <c r="AA14" t="s">
        <v>2088</v>
      </c>
      <c r="AB14" t="s">
        <v>2088</v>
      </c>
      <c r="AC14">
        <v>4.8</v>
      </c>
      <c r="AD14" t="s">
        <v>2115</v>
      </c>
      <c r="AE14" t="s">
        <v>2162</v>
      </c>
      <c r="AF14" t="s">
        <v>2162</v>
      </c>
      <c r="AG14" t="s">
        <v>1980</v>
      </c>
      <c r="AH14" t="s">
        <v>1949</v>
      </c>
      <c r="AJ14" t="s">
        <v>1949</v>
      </c>
      <c r="BI14" s="11" t="s">
        <v>2008</v>
      </c>
      <c r="BJ14" s="8" t="s">
        <v>79</v>
      </c>
      <c r="BK14" s="1">
        <v>44816</v>
      </c>
      <c r="BL14" t="s">
        <v>2003</v>
      </c>
      <c r="BM14">
        <v>2585</v>
      </c>
    </row>
    <row r="15" spans="1:67" x14ac:dyDescent="0.2">
      <c r="A15" s="8" t="s">
        <v>2180</v>
      </c>
      <c r="C15" t="s">
        <v>1520</v>
      </c>
      <c r="D15" t="s">
        <v>1520</v>
      </c>
      <c r="E15" t="s">
        <v>2282</v>
      </c>
      <c r="F15" t="s">
        <v>2283</v>
      </c>
      <c r="G15" s="8" t="s">
        <v>2169</v>
      </c>
      <c r="H15" t="s">
        <v>1637</v>
      </c>
      <c r="AS15">
        <v>4.8</v>
      </c>
      <c r="AV15">
        <v>4</v>
      </c>
      <c r="BJ15" s="8" t="s">
        <v>79</v>
      </c>
      <c r="BK15" s="1">
        <v>44816</v>
      </c>
      <c r="BL15" t="s">
        <v>2003</v>
      </c>
      <c r="BM15">
        <v>2585</v>
      </c>
    </row>
    <row r="16" spans="1:67" x14ac:dyDescent="0.2">
      <c r="A16" s="8" t="s">
        <v>1857</v>
      </c>
      <c r="C16" t="s">
        <v>1520</v>
      </c>
      <c r="D16" t="s">
        <v>1520</v>
      </c>
      <c r="E16" t="s">
        <v>2282</v>
      </c>
      <c r="F16" t="s">
        <v>2283</v>
      </c>
      <c r="G16" s="8" t="s">
        <v>2169</v>
      </c>
      <c r="H16" t="s">
        <v>1637</v>
      </c>
      <c r="AK16">
        <v>4.2</v>
      </c>
      <c r="AN16">
        <v>2.8</v>
      </c>
      <c r="AO16">
        <v>4.7</v>
      </c>
      <c r="AR16">
        <v>3.5</v>
      </c>
      <c r="AV16">
        <v>3.9</v>
      </c>
      <c r="AW16">
        <v>4.9000000000000004</v>
      </c>
      <c r="AX16">
        <v>3.6</v>
      </c>
      <c r="AY16">
        <v>3.6</v>
      </c>
      <c r="AZ16">
        <v>3.6</v>
      </c>
      <c r="BA16">
        <v>5</v>
      </c>
      <c r="BB16">
        <v>4.4000000000000004</v>
      </c>
      <c r="BC16">
        <v>3.7</v>
      </c>
      <c r="BD16">
        <v>4.4000000000000004</v>
      </c>
      <c r="BE16">
        <v>5.5</v>
      </c>
      <c r="BF16">
        <v>3.9</v>
      </c>
      <c r="BG16">
        <v>3.1</v>
      </c>
      <c r="BH16">
        <v>3.9</v>
      </c>
      <c r="BJ16" s="8" t="s">
        <v>79</v>
      </c>
      <c r="BK16" s="1">
        <v>44816</v>
      </c>
      <c r="BL16" t="s">
        <v>2003</v>
      </c>
      <c r="BM16">
        <v>2585</v>
      </c>
    </row>
    <row r="17" spans="1:67" x14ac:dyDescent="0.2">
      <c r="A17" s="8" t="s">
        <v>2181</v>
      </c>
      <c r="C17" t="s">
        <v>1520</v>
      </c>
      <c r="D17" t="s">
        <v>1520</v>
      </c>
      <c r="E17" t="s">
        <v>2282</v>
      </c>
      <c r="F17" t="s">
        <v>2283</v>
      </c>
      <c r="G17" s="8" t="s">
        <v>2169</v>
      </c>
      <c r="H17" t="s">
        <v>1637</v>
      </c>
      <c r="AY17">
        <v>3.8</v>
      </c>
      <c r="AZ17">
        <v>3.8</v>
      </c>
      <c r="BA17">
        <v>5.5</v>
      </c>
      <c r="BB17">
        <v>4.3</v>
      </c>
      <c r="BC17">
        <v>3.8</v>
      </c>
      <c r="BD17">
        <v>4.3</v>
      </c>
      <c r="BJ17" s="8" t="s">
        <v>79</v>
      </c>
      <c r="BK17" s="1">
        <v>44816</v>
      </c>
      <c r="BL17" t="s">
        <v>2003</v>
      </c>
      <c r="BM17">
        <v>2585</v>
      </c>
    </row>
    <row r="18" spans="1:67" x14ac:dyDescent="0.2">
      <c r="A18" s="8" t="s">
        <v>2182</v>
      </c>
      <c r="C18" t="s">
        <v>1520</v>
      </c>
      <c r="D18" t="s">
        <v>1520</v>
      </c>
      <c r="E18" t="s">
        <v>2282</v>
      </c>
      <c r="F18" t="s">
        <v>2283</v>
      </c>
      <c r="G18" s="8" t="s">
        <v>2169</v>
      </c>
      <c r="H18" t="s">
        <v>1637</v>
      </c>
      <c r="BE18">
        <v>5.0999999999999996</v>
      </c>
      <c r="BF18">
        <v>3.6</v>
      </c>
      <c r="BG18">
        <v>3</v>
      </c>
      <c r="BH18">
        <v>3.6</v>
      </c>
      <c r="BJ18" s="8" t="s">
        <v>79</v>
      </c>
      <c r="BK18" s="1">
        <v>44816</v>
      </c>
      <c r="BL18" t="s">
        <v>2003</v>
      </c>
      <c r="BM18">
        <v>2585</v>
      </c>
    </row>
    <row r="19" spans="1:67" x14ac:dyDescent="0.2">
      <c r="A19" s="8" t="s">
        <v>2183</v>
      </c>
      <c r="C19" t="s">
        <v>1520</v>
      </c>
      <c r="D19" t="s">
        <v>1520</v>
      </c>
      <c r="E19" t="s">
        <v>2282</v>
      </c>
      <c r="F19" t="s">
        <v>2283</v>
      </c>
      <c r="G19" s="8" t="s">
        <v>2169</v>
      </c>
      <c r="H19" t="s">
        <v>1637</v>
      </c>
      <c r="AS19" t="s">
        <v>1947</v>
      </c>
      <c r="AX19" t="s">
        <v>1928</v>
      </c>
      <c r="AY19">
        <v>3.7</v>
      </c>
      <c r="AZ19">
        <v>3.7</v>
      </c>
      <c r="BA19">
        <v>4.9000000000000004</v>
      </c>
      <c r="BB19">
        <v>4.2</v>
      </c>
      <c r="BC19">
        <v>3.9</v>
      </c>
      <c r="BD19">
        <v>4.2</v>
      </c>
      <c r="BI19" s="11" t="s">
        <v>2008</v>
      </c>
      <c r="BJ19" s="8" t="s">
        <v>79</v>
      </c>
      <c r="BK19" s="1">
        <v>44816</v>
      </c>
      <c r="BL19" t="s">
        <v>2003</v>
      </c>
      <c r="BM19">
        <v>2585</v>
      </c>
    </row>
    <row r="20" spans="1:67" x14ac:dyDescent="0.2">
      <c r="A20" s="8" t="s">
        <v>2184</v>
      </c>
      <c r="C20" t="s">
        <v>1520</v>
      </c>
      <c r="D20" t="s">
        <v>1520</v>
      </c>
      <c r="E20" t="s">
        <v>2282</v>
      </c>
      <c r="F20" t="s">
        <v>2283</v>
      </c>
      <c r="G20" s="8" t="s">
        <v>2169</v>
      </c>
      <c r="H20" t="s">
        <v>1637</v>
      </c>
      <c r="BA20" t="s">
        <v>2113</v>
      </c>
      <c r="BB20" t="s">
        <v>1974</v>
      </c>
      <c r="BC20" t="s">
        <v>1918</v>
      </c>
      <c r="BD20" t="s">
        <v>1974</v>
      </c>
      <c r="BI20" s="11" t="s">
        <v>2008</v>
      </c>
      <c r="BJ20" s="8" t="s">
        <v>79</v>
      </c>
      <c r="BK20" s="1">
        <v>44816</v>
      </c>
      <c r="BL20" t="s">
        <v>2003</v>
      </c>
      <c r="BM20">
        <v>2585</v>
      </c>
    </row>
    <row r="21" spans="1:67" x14ac:dyDescent="0.2">
      <c r="A21" s="8" t="s">
        <v>2185</v>
      </c>
      <c r="C21" t="s">
        <v>1520</v>
      </c>
      <c r="D21" t="s">
        <v>1520</v>
      </c>
      <c r="E21" t="s">
        <v>2282</v>
      </c>
      <c r="F21" t="s">
        <v>2283</v>
      </c>
      <c r="G21" s="8" t="s">
        <v>2169</v>
      </c>
      <c r="H21" t="s">
        <v>1637</v>
      </c>
      <c r="AS21" t="s">
        <v>1970</v>
      </c>
      <c r="AV21">
        <v>3.7</v>
      </c>
      <c r="AW21">
        <v>5.3</v>
      </c>
      <c r="AX21">
        <v>3.5</v>
      </c>
      <c r="AY21">
        <v>3.6</v>
      </c>
      <c r="AZ21">
        <v>3.6</v>
      </c>
      <c r="BI21" s="11" t="s">
        <v>2008</v>
      </c>
      <c r="BJ21" s="8" t="s">
        <v>79</v>
      </c>
      <c r="BK21" s="1">
        <v>44816</v>
      </c>
      <c r="BL21" t="s">
        <v>2003</v>
      </c>
      <c r="BM21">
        <v>2585</v>
      </c>
    </row>
    <row r="22" spans="1:67" x14ac:dyDescent="0.2">
      <c r="A22" s="8" t="s">
        <v>2186</v>
      </c>
      <c r="C22" t="s">
        <v>1520</v>
      </c>
      <c r="D22" t="s">
        <v>1520</v>
      </c>
      <c r="E22" t="s">
        <v>2282</v>
      </c>
      <c r="F22" t="s">
        <v>2283</v>
      </c>
      <c r="G22" s="8" t="s">
        <v>2169</v>
      </c>
      <c r="H22" t="s">
        <v>1637</v>
      </c>
      <c r="AO22">
        <v>4.9000000000000004</v>
      </c>
      <c r="AR22">
        <v>3.5</v>
      </c>
      <c r="AS22">
        <v>5.0999999999999996</v>
      </c>
      <c r="AV22">
        <v>3.7</v>
      </c>
      <c r="BJ22" s="8" t="s">
        <v>79</v>
      </c>
      <c r="BK22" s="1">
        <v>44816</v>
      </c>
      <c r="BL22" t="s">
        <v>2003</v>
      </c>
      <c r="BM22">
        <v>2585</v>
      </c>
    </row>
    <row r="23" spans="1:67" x14ac:dyDescent="0.2">
      <c r="A23" s="8" t="s">
        <v>2187</v>
      </c>
      <c r="C23" t="s">
        <v>1520</v>
      </c>
      <c r="D23" t="s">
        <v>1520</v>
      </c>
      <c r="E23" t="s">
        <v>2282</v>
      </c>
      <c r="F23" t="s">
        <v>2283</v>
      </c>
      <c r="G23" s="8" t="s">
        <v>2169</v>
      </c>
      <c r="H23" t="s">
        <v>1637</v>
      </c>
      <c r="AK23">
        <v>4.2</v>
      </c>
      <c r="AN23">
        <v>3.1</v>
      </c>
      <c r="AO23">
        <v>4.5999999999999996</v>
      </c>
      <c r="AR23">
        <v>3.7</v>
      </c>
      <c r="BJ23" s="8" t="s">
        <v>79</v>
      </c>
      <c r="BK23" s="1">
        <v>44816</v>
      </c>
      <c r="BL23" t="s">
        <v>2003</v>
      </c>
      <c r="BM23">
        <v>2585</v>
      </c>
    </row>
    <row r="24" spans="1:67" x14ac:dyDescent="0.2">
      <c r="A24" s="8" t="s">
        <v>2188</v>
      </c>
      <c r="C24" t="s">
        <v>1520</v>
      </c>
      <c r="D24" t="s">
        <v>1520</v>
      </c>
      <c r="E24" t="s">
        <v>2282</v>
      </c>
      <c r="F24" t="s">
        <v>2283</v>
      </c>
      <c r="G24" s="8" t="s">
        <v>2169</v>
      </c>
      <c r="H24" t="s">
        <v>1637</v>
      </c>
      <c r="BE24">
        <v>5.3</v>
      </c>
      <c r="BJ24" s="8" t="s">
        <v>79</v>
      </c>
      <c r="BK24" s="1">
        <v>44816</v>
      </c>
      <c r="BL24" t="s">
        <v>2003</v>
      </c>
      <c r="BM24">
        <v>2585</v>
      </c>
    </row>
    <row r="25" spans="1:67" x14ac:dyDescent="0.2">
      <c r="A25" s="8" t="s">
        <v>2189</v>
      </c>
      <c r="C25" t="s">
        <v>1520</v>
      </c>
      <c r="D25" t="s">
        <v>1520</v>
      </c>
      <c r="E25" t="s">
        <v>2282</v>
      </c>
      <c r="F25" t="s">
        <v>2283</v>
      </c>
      <c r="G25" s="8" t="s">
        <v>2169</v>
      </c>
      <c r="H25" t="s">
        <v>1637</v>
      </c>
      <c r="BB25">
        <v>4.3</v>
      </c>
      <c r="BD25">
        <v>4.3</v>
      </c>
      <c r="BJ25" s="8" t="s">
        <v>79</v>
      </c>
      <c r="BK25" s="1">
        <v>44816</v>
      </c>
      <c r="BL25" t="s">
        <v>2003</v>
      </c>
      <c r="BM25">
        <v>2585</v>
      </c>
    </row>
    <row r="26" spans="1:67" x14ac:dyDescent="0.2">
      <c r="A26" s="8" t="s">
        <v>2175</v>
      </c>
      <c r="C26" t="s">
        <v>1520</v>
      </c>
      <c r="D26" t="s">
        <v>1520</v>
      </c>
      <c r="E26" t="s">
        <v>2282</v>
      </c>
      <c r="F26" t="s">
        <v>2283</v>
      </c>
      <c r="G26" s="8" t="s">
        <v>2169</v>
      </c>
      <c r="H26" t="s">
        <v>1637</v>
      </c>
      <c r="Y26" t="s">
        <v>1970</v>
      </c>
      <c r="Z26" t="s">
        <v>2105</v>
      </c>
      <c r="AA26">
        <v>6.8</v>
      </c>
      <c r="AB26">
        <v>6.8</v>
      </c>
      <c r="AC26">
        <v>5.2</v>
      </c>
      <c r="AD26">
        <v>7.4</v>
      </c>
      <c r="AE26">
        <v>7.3</v>
      </c>
      <c r="AF26">
        <v>7.4</v>
      </c>
      <c r="BI26" s="11" t="s">
        <v>2008</v>
      </c>
      <c r="BJ26" s="8" t="s">
        <v>79</v>
      </c>
      <c r="BK26" s="1">
        <v>44816</v>
      </c>
      <c r="BL26" t="s">
        <v>2003</v>
      </c>
      <c r="BM26">
        <v>2585</v>
      </c>
    </row>
    <row r="27" spans="1:67" x14ac:dyDescent="0.2">
      <c r="A27" s="8" t="s">
        <v>64</v>
      </c>
      <c r="B27" s="8" t="s">
        <v>338</v>
      </c>
      <c r="C27" t="s">
        <v>65</v>
      </c>
      <c r="D27" t="s">
        <v>66</v>
      </c>
      <c r="E27" t="s">
        <v>2347</v>
      </c>
      <c r="F27" t="s">
        <v>67</v>
      </c>
      <c r="G27" s="8" t="s">
        <v>68</v>
      </c>
      <c r="H27" s="8" t="s">
        <v>67</v>
      </c>
      <c r="I27" s="8"/>
      <c r="AC27">
        <v>3.8</v>
      </c>
      <c r="AF27">
        <v>5.5</v>
      </c>
      <c r="BI27" t="s">
        <v>2315</v>
      </c>
      <c r="BJ27" s="8" t="s">
        <v>79</v>
      </c>
      <c r="BK27" s="1">
        <v>44819</v>
      </c>
      <c r="BL27" s="8" t="s">
        <v>71</v>
      </c>
      <c r="BM27" s="8">
        <v>3485</v>
      </c>
      <c r="BN27" s="8" t="s">
        <v>72</v>
      </c>
      <c r="BO27" s="8" t="s">
        <v>71</v>
      </c>
    </row>
    <row r="28" spans="1:67" x14ac:dyDescent="0.2">
      <c r="A28" s="25" t="s">
        <v>1737</v>
      </c>
      <c r="B28" s="25"/>
      <c r="C28" s="25" t="s">
        <v>1519</v>
      </c>
      <c r="D28" s="25" t="s">
        <v>123</v>
      </c>
      <c r="E28" s="25" t="s">
        <v>1731</v>
      </c>
      <c r="F28" s="25"/>
      <c r="G28" s="25" t="s">
        <v>1731</v>
      </c>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row>
    <row r="29" spans="1:67" x14ac:dyDescent="0.2">
      <c r="A29" s="13" t="s">
        <v>1737</v>
      </c>
      <c r="B29" s="13"/>
      <c r="C29" s="13" t="s">
        <v>1519</v>
      </c>
      <c r="D29" s="13" t="s">
        <v>73</v>
      </c>
      <c r="E29" s="13" t="s">
        <v>1689</v>
      </c>
      <c r="F29" s="13" t="s">
        <v>1637</v>
      </c>
      <c r="G29" s="13" t="s">
        <v>1689</v>
      </c>
      <c r="H29" s="13" t="s">
        <v>1637</v>
      </c>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row>
    <row r="30" spans="1:67" x14ac:dyDescent="0.2">
      <c r="A30" s="8" t="s">
        <v>1857</v>
      </c>
      <c r="B30" t="s">
        <v>338</v>
      </c>
      <c r="C30" t="s">
        <v>1519</v>
      </c>
      <c r="D30" t="s">
        <v>73</v>
      </c>
      <c r="E30" t="s">
        <v>1689</v>
      </c>
      <c r="F30" t="s">
        <v>1637</v>
      </c>
      <c r="G30" s="15" t="s">
        <v>1689</v>
      </c>
      <c r="H30" s="15" t="s">
        <v>1637</v>
      </c>
      <c r="I30" s="15"/>
      <c r="AK30">
        <v>4.2480000000000002</v>
      </c>
      <c r="AN30">
        <v>2.9580000000000002</v>
      </c>
      <c r="AO30">
        <v>4.79</v>
      </c>
      <c r="AR30">
        <v>3.4620000000000002</v>
      </c>
      <c r="AS30">
        <v>4.8410000000000002</v>
      </c>
      <c r="AV30">
        <v>3.9430000000000001</v>
      </c>
      <c r="AW30">
        <v>4.923</v>
      </c>
      <c r="AX30">
        <v>3.5510000000000002</v>
      </c>
      <c r="AY30">
        <v>3.5459999999999998</v>
      </c>
      <c r="AZ30">
        <v>3.5510000000000002</v>
      </c>
      <c r="BA30">
        <v>4.8499999999999996</v>
      </c>
      <c r="BB30">
        <v>4.4320000000000004</v>
      </c>
      <c r="BC30">
        <v>3.7989999999999999</v>
      </c>
      <c r="BD30">
        <v>4.4320000000000004</v>
      </c>
      <c r="BE30">
        <v>5.45</v>
      </c>
      <c r="BF30">
        <v>3.9220000000000002</v>
      </c>
      <c r="BG30">
        <v>3.1469999999999998</v>
      </c>
      <c r="BH30">
        <v>3.9220000000000002</v>
      </c>
      <c r="BJ30" s="8" t="s">
        <v>79</v>
      </c>
      <c r="BK30" s="9">
        <v>44812</v>
      </c>
      <c r="BL30" s="8" t="s">
        <v>1738</v>
      </c>
      <c r="BM30" s="8">
        <v>1420</v>
      </c>
      <c r="BN30" t="s">
        <v>72</v>
      </c>
      <c r="BO30" t="s">
        <v>1738</v>
      </c>
    </row>
    <row r="31" spans="1:67" x14ac:dyDescent="0.2">
      <c r="A31" s="8" t="s">
        <v>1858</v>
      </c>
      <c r="C31" t="s">
        <v>1519</v>
      </c>
      <c r="D31" t="s">
        <v>73</v>
      </c>
      <c r="E31" t="s">
        <v>1689</v>
      </c>
      <c r="F31" t="s">
        <v>1637</v>
      </c>
      <c r="G31" s="8" t="s">
        <v>1689</v>
      </c>
      <c r="H31" s="8" t="s">
        <v>1637</v>
      </c>
      <c r="I31" s="8"/>
      <c r="L31" t="s">
        <v>1779</v>
      </c>
      <c r="BE31">
        <v>5.7009999999999996</v>
      </c>
      <c r="BF31">
        <v>3.8250000000000002</v>
      </c>
      <c r="BG31">
        <v>3.1150000000000002</v>
      </c>
      <c r="BH31">
        <v>3.8250000000000002</v>
      </c>
      <c r="BJ31" s="8" t="s">
        <v>79</v>
      </c>
      <c r="BK31" s="9">
        <v>44812</v>
      </c>
      <c r="BL31" s="8" t="s">
        <v>1738</v>
      </c>
      <c r="BM31" s="8">
        <v>1420</v>
      </c>
      <c r="BN31" t="s">
        <v>72</v>
      </c>
      <c r="BO31" t="s">
        <v>1738</v>
      </c>
    </row>
    <row r="32" spans="1:67" x14ac:dyDescent="0.2">
      <c r="A32" s="13" t="s">
        <v>1737</v>
      </c>
      <c r="B32" s="13"/>
      <c r="C32" s="13" t="s">
        <v>1519</v>
      </c>
      <c r="D32" s="13" t="s">
        <v>73</v>
      </c>
      <c r="E32" s="13" t="s">
        <v>1689</v>
      </c>
      <c r="F32" s="13"/>
      <c r="G32" s="13" t="s">
        <v>1689</v>
      </c>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row>
    <row r="33" spans="1:67" x14ac:dyDescent="0.2">
      <c r="A33" s="13" t="s">
        <v>1737</v>
      </c>
      <c r="B33" s="13"/>
      <c r="C33" s="13" t="s">
        <v>1519</v>
      </c>
      <c r="D33" s="13" t="s">
        <v>73</v>
      </c>
      <c r="E33" s="13" t="s">
        <v>1679</v>
      </c>
      <c r="F33" s="13" t="s">
        <v>1680</v>
      </c>
      <c r="G33" s="13" t="s">
        <v>1679</v>
      </c>
      <c r="H33" s="13" t="s">
        <v>1680</v>
      </c>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row>
    <row r="34" spans="1:67" x14ac:dyDescent="0.2">
      <c r="A34" s="8" t="s">
        <v>1910</v>
      </c>
      <c r="C34" t="s">
        <v>1519</v>
      </c>
      <c r="D34" t="s">
        <v>73</v>
      </c>
      <c r="E34" t="s">
        <v>1679</v>
      </c>
      <c r="F34" t="s">
        <v>1680</v>
      </c>
      <c r="G34" s="8" t="s">
        <v>1679</v>
      </c>
      <c r="H34" s="8" t="s">
        <v>1680</v>
      </c>
      <c r="I34" s="8"/>
      <c r="AO34">
        <v>6.08</v>
      </c>
      <c r="AR34">
        <v>4.3600000000000003</v>
      </c>
      <c r="AS34">
        <v>5.96</v>
      </c>
      <c r="AV34">
        <v>5.61</v>
      </c>
      <c r="AW34">
        <v>5.91</v>
      </c>
      <c r="AX34">
        <v>4.22</v>
      </c>
      <c r="AY34">
        <v>4.5</v>
      </c>
      <c r="AZ34">
        <v>4.5</v>
      </c>
      <c r="BA34">
        <v>6.05</v>
      </c>
      <c r="BB34" t="s">
        <v>1947</v>
      </c>
      <c r="BC34" t="s">
        <v>1946</v>
      </c>
      <c r="BD34" t="s">
        <v>1946</v>
      </c>
      <c r="BE34">
        <v>7.11</v>
      </c>
      <c r="BF34" t="s">
        <v>1944</v>
      </c>
      <c r="BG34" t="s">
        <v>1945</v>
      </c>
      <c r="BH34" t="s">
        <v>1944</v>
      </c>
      <c r="BI34" t="s">
        <v>1912</v>
      </c>
      <c r="BJ34" s="8" t="s">
        <v>79</v>
      </c>
      <c r="BK34" s="9">
        <v>44813</v>
      </c>
      <c r="BL34" s="8" t="s">
        <v>1909</v>
      </c>
      <c r="BM34">
        <v>77694</v>
      </c>
      <c r="BN34" t="s">
        <v>72</v>
      </c>
      <c r="BO34" t="s">
        <v>1909</v>
      </c>
    </row>
    <row r="35" spans="1:67" x14ac:dyDescent="0.2">
      <c r="A35" s="8" t="s">
        <v>1911</v>
      </c>
      <c r="C35" t="s">
        <v>1519</v>
      </c>
      <c r="D35" t="s">
        <v>73</v>
      </c>
      <c r="E35" t="s">
        <v>1679</v>
      </c>
      <c r="F35" t="s">
        <v>1680</v>
      </c>
      <c r="G35" s="8" t="s">
        <v>1679</v>
      </c>
      <c r="H35" s="8" t="s">
        <v>1680</v>
      </c>
      <c r="I35" s="8"/>
      <c r="AO35">
        <v>6.03</v>
      </c>
      <c r="AR35">
        <v>4.5199999999999996</v>
      </c>
      <c r="AS35" t="s">
        <v>1942</v>
      </c>
      <c r="AV35" t="s">
        <v>1943</v>
      </c>
      <c r="AW35">
        <v>5.65</v>
      </c>
      <c r="AX35">
        <v>4.49</v>
      </c>
      <c r="AY35">
        <v>4.28</v>
      </c>
      <c r="AZ35">
        <v>4.49</v>
      </c>
      <c r="BA35">
        <v>5.89</v>
      </c>
      <c r="BB35">
        <v>5.12</v>
      </c>
      <c r="BC35">
        <v>4.63</v>
      </c>
      <c r="BD35" s="17">
        <v>5.12</v>
      </c>
      <c r="BI35" t="s">
        <v>1913</v>
      </c>
      <c r="BJ35" s="8" t="s">
        <v>79</v>
      </c>
      <c r="BK35" s="9">
        <v>44813</v>
      </c>
      <c r="BL35" s="8" t="s">
        <v>1909</v>
      </c>
      <c r="BM35">
        <v>77694</v>
      </c>
      <c r="BN35" t="s">
        <v>72</v>
      </c>
      <c r="BO35" t="s">
        <v>1909</v>
      </c>
    </row>
    <row r="36" spans="1:67" x14ac:dyDescent="0.2">
      <c r="A36" s="8" t="s">
        <v>1814</v>
      </c>
      <c r="B36" s="8" t="s">
        <v>338</v>
      </c>
      <c r="C36" s="8" t="s">
        <v>1519</v>
      </c>
      <c r="D36" s="8" t="s">
        <v>73</v>
      </c>
      <c r="E36" s="8" t="s">
        <v>1679</v>
      </c>
      <c r="F36" s="8" t="s">
        <v>1680</v>
      </c>
      <c r="G36" s="8" t="s">
        <v>1679</v>
      </c>
      <c r="H36" s="8" t="s">
        <v>1680</v>
      </c>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v>5.72</v>
      </c>
      <c r="AL36" s="8">
        <v>4.4160000000000004</v>
      </c>
      <c r="AM36" s="8"/>
      <c r="AN36" s="8">
        <v>4.4160000000000004</v>
      </c>
      <c r="AO36" s="8">
        <v>6.593</v>
      </c>
      <c r="AP36" s="8">
        <v>5.3419999999999996</v>
      </c>
      <c r="AQ36" s="8"/>
      <c r="AR36" s="8">
        <v>5.3419999999999996</v>
      </c>
      <c r="AS36" s="8">
        <v>6.1029999999999998</v>
      </c>
      <c r="AT36" s="8">
        <v>5.5</v>
      </c>
      <c r="AU36" s="8"/>
      <c r="AV36" s="8">
        <v>5.5</v>
      </c>
      <c r="AW36" s="8">
        <v>6.4349999999999996</v>
      </c>
      <c r="AX36" s="8">
        <v>4.5170000000000003</v>
      </c>
      <c r="AY36" s="8">
        <v>4.5369999999999999</v>
      </c>
      <c r="AZ36" s="8">
        <v>4.5369999999999999</v>
      </c>
      <c r="BA36" s="8">
        <v>6.3840000000000003</v>
      </c>
      <c r="BB36" s="8">
        <v>5.3760000000000003</v>
      </c>
      <c r="BC36" s="8">
        <v>4.7619999999999996</v>
      </c>
      <c r="BD36" s="8">
        <v>4.7619999999999996</v>
      </c>
      <c r="BE36" s="8">
        <v>7.3410000000000002</v>
      </c>
      <c r="BF36" s="8">
        <v>5.0359999999999996</v>
      </c>
      <c r="BG36" s="8">
        <v>3.972</v>
      </c>
      <c r="BH36" s="8">
        <v>5.0359999999999996</v>
      </c>
      <c r="BI36" s="8"/>
      <c r="BJ36" s="8" t="s">
        <v>79</v>
      </c>
      <c r="BK36" s="9">
        <v>44812</v>
      </c>
      <c r="BL36" s="8" t="s">
        <v>1738</v>
      </c>
      <c r="BM36" s="8">
        <v>1420</v>
      </c>
      <c r="BN36" s="8" t="s">
        <v>72</v>
      </c>
      <c r="BO36" s="8" t="s">
        <v>1738</v>
      </c>
    </row>
    <row r="37" spans="1:67" x14ac:dyDescent="0.2">
      <c r="A37" s="13" t="s">
        <v>1737</v>
      </c>
      <c r="B37" s="13"/>
      <c r="C37" s="13" t="s">
        <v>1519</v>
      </c>
      <c r="D37" s="13" t="s">
        <v>73</v>
      </c>
      <c r="E37" s="13" t="s">
        <v>1679</v>
      </c>
      <c r="F37" s="13" t="s">
        <v>1677</v>
      </c>
      <c r="G37" s="13" t="s">
        <v>1679</v>
      </c>
      <c r="H37" s="13" t="s">
        <v>1677</v>
      </c>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row>
    <row r="38" spans="1:67" x14ac:dyDescent="0.2">
      <c r="A38" s="12" t="s">
        <v>1811</v>
      </c>
      <c r="B38" s="12" t="s">
        <v>338</v>
      </c>
      <c r="C38" s="12" t="s">
        <v>1519</v>
      </c>
      <c r="D38" s="12" t="s">
        <v>73</v>
      </c>
      <c r="E38" s="12" t="s">
        <v>1679</v>
      </c>
      <c r="F38" s="12" t="s">
        <v>1677</v>
      </c>
      <c r="G38" s="12" t="s">
        <v>1679</v>
      </c>
      <c r="H38" s="12" t="s">
        <v>1677</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6" t="s">
        <v>79</v>
      </c>
      <c r="BK38" s="14">
        <v>44812</v>
      </c>
      <c r="BL38" s="12" t="s">
        <v>1738</v>
      </c>
      <c r="BM38" s="12">
        <v>1420</v>
      </c>
      <c r="BN38" s="12" t="s">
        <v>72</v>
      </c>
      <c r="BO38" s="12" t="s">
        <v>1738</v>
      </c>
    </row>
    <row r="39" spans="1:67" x14ac:dyDescent="0.2">
      <c r="A39" s="12" t="s">
        <v>1810</v>
      </c>
      <c r="B39" s="12"/>
      <c r="C39" s="12" t="s">
        <v>1519</v>
      </c>
      <c r="D39" s="12" t="s">
        <v>73</v>
      </c>
      <c r="E39" s="12" t="s">
        <v>1679</v>
      </c>
      <c r="F39" s="12" t="s">
        <v>1677</v>
      </c>
      <c r="G39" s="12" t="s">
        <v>1679</v>
      </c>
      <c r="H39" s="12" t="s">
        <v>1677</v>
      </c>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t="s">
        <v>79</v>
      </c>
      <c r="BK39" s="14">
        <v>44812</v>
      </c>
      <c r="BL39" s="12" t="s">
        <v>1738</v>
      </c>
      <c r="BM39" s="12">
        <v>1420</v>
      </c>
      <c r="BN39" s="12" t="s">
        <v>72</v>
      </c>
      <c r="BO39" s="12" t="s">
        <v>1738</v>
      </c>
    </row>
    <row r="40" spans="1:67" x14ac:dyDescent="0.2">
      <c r="A40" s="8" t="s">
        <v>2249</v>
      </c>
      <c r="C40" t="s">
        <v>1519</v>
      </c>
      <c r="D40" t="s">
        <v>73</v>
      </c>
      <c r="E40" t="s">
        <v>1679</v>
      </c>
      <c r="F40" t="s">
        <v>1677</v>
      </c>
      <c r="G40" s="8" t="s">
        <v>1679</v>
      </c>
      <c r="H40" t="s">
        <v>1677</v>
      </c>
      <c r="AK40" t="s">
        <v>1918</v>
      </c>
      <c r="AN40" t="s">
        <v>1964</v>
      </c>
      <c r="BA40">
        <v>4.4000000000000004</v>
      </c>
      <c r="BB40">
        <v>3.7</v>
      </c>
      <c r="BC40">
        <v>3.5</v>
      </c>
      <c r="BD40">
        <v>3.7</v>
      </c>
      <c r="BE40">
        <v>4.9000000000000004</v>
      </c>
      <c r="BF40">
        <v>3.3</v>
      </c>
      <c r="BG40">
        <v>2.8</v>
      </c>
      <c r="BH40">
        <v>3.3</v>
      </c>
      <c r="BI40" t="s">
        <v>2008</v>
      </c>
      <c r="BJ40" s="8" t="s">
        <v>79</v>
      </c>
      <c r="BK40" s="1">
        <v>44816</v>
      </c>
      <c r="BL40" t="s">
        <v>2003</v>
      </c>
      <c r="BM40">
        <v>2585</v>
      </c>
    </row>
    <row r="41" spans="1:67" x14ac:dyDescent="0.2">
      <c r="A41" s="8" t="s">
        <v>2250</v>
      </c>
      <c r="C41" t="s">
        <v>1519</v>
      </c>
      <c r="D41" t="s">
        <v>73</v>
      </c>
      <c r="E41" t="s">
        <v>1679</v>
      </c>
      <c r="F41" t="s">
        <v>1677</v>
      </c>
      <c r="G41" s="8" t="s">
        <v>1679</v>
      </c>
      <c r="H41" t="s">
        <v>1677</v>
      </c>
      <c r="AS41">
        <v>4.2</v>
      </c>
      <c r="AV41">
        <v>3.3</v>
      </c>
      <c r="BJ41" s="8" t="s">
        <v>79</v>
      </c>
      <c r="BK41" s="1">
        <v>44816</v>
      </c>
      <c r="BL41" t="s">
        <v>2003</v>
      </c>
      <c r="BM41">
        <v>2585</v>
      </c>
    </row>
    <row r="42" spans="1:67" x14ac:dyDescent="0.2">
      <c r="A42" s="8" t="s">
        <v>2244</v>
      </c>
      <c r="C42" t="s">
        <v>1519</v>
      </c>
      <c r="D42" t="s">
        <v>73</v>
      </c>
      <c r="E42" t="s">
        <v>1679</v>
      </c>
      <c r="F42" t="s">
        <v>1677</v>
      </c>
      <c r="G42" s="8" t="s">
        <v>1679</v>
      </c>
      <c r="H42" t="s">
        <v>1677</v>
      </c>
      <c r="Q42">
        <v>4.5</v>
      </c>
      <c r="T42">
        <v>4.7</v>
      </c>
      <c r="U42">
        <v>5</v>
      </c>
      <c r="X42">
        <v>5.8</v>
      </c>
      <c r="AC42">
        <v>4.9000000000000004</v>
      </c>
      <c r="AD42">
        <v>7.3</v>
      </c>
      <c r="AE42">
        <v>7.6</v>
      </c>
      <c r="AF42">
        <v>7.6</v>
      </c>
      <c r="AG42">
        <v>3.4</v>
      </c>
      <c r="AH42">
        <v>6.5</v>
      </c>
      <c r="AI42">
        <v>5.5</v>
      </c>
      <c r="AJ42">
        <v>6.5</v>
      </c>
      <c r="BJ42" s="8" t="s">
        <v>79</v>
      </c>
      <c r="BK42" s="1">
        <v>44816</v>
      </c>
      <c r="BL42" t="s">
        <v>2003</v>
      </c>
      <c r="BM42">
        <v>2585</v>
      </c>
    </row>
    <row r="43" spans="1:67" x14ac:dyDescent="0.2">
      <c r="A43" s="8" t="s">
        <v>2244</v>
      </c>
      <c r="C43" t="s">
        <v>1519</v>
      </c>
      <c r="D43" t="s">
        <v>73</v>
      </c>
      <c r="E43" t="s">
        <v>1679</v>
      </c>
      <c r="F43" t="s">
        <v>1677</v>
      </c>
      <c r="G43" s="8" t="s">
        <v>1679</v>
      </c>
      <c r="H43" t="s">
        <v>1677</v>
      </c>
      <c r="M43">
        <v>3.7</v>
      </c>
      <c r="P43">
        <v>3.6</v>
      </c>
      <c r="Q43">
        <v>4.5999999999999996</v>
      </c>
      <c r="T43">
        <v>4.5999999999999996</v>
      </c>
      <c r="U43">
        <v>5</v>
      </c>
      <c r="X43">
        <v>6</v>
      </c>
      <c r="Y43">
        <v>4.9000000000000004</v>
      </c>
      <c r="Z43">
        <v>6.3</v>
      </c>
      <c r="AA43">
        <v>6.8</v>
      </c>
      <c r="AB43">
        <v>6.8</v>
      </c>
      <c r="AC43">
        <v>4.9000000000000004</v>
      </c>
      <c r="AD43">
        <v>7.5</v>
      </c>
      <c r="AE43">
        <v>7.7</v>
      </c>
      <c r="AF43">
        <v>7.7</v>
      </c>
      <c r="AG43">
        <v>3.6</v>
      </c>
      <c r="AH43">
        <v>6.2</v>
      </c>
      <c r="AI43">
        <v>5.2</v>
      </c>
      <c r="AJ43">
        <v>6.2</v>
      </c>
      <c r="BJ43" s="8" t="s">
        <v>79</v>
      </c>
      <c r="BK43" s="1">
        <v>44816</v>
      </c>
      <c r="BL43" t="s">
        <v>2003</v>
      </c>
      <c r="BM43">
        <v>2585</v>
      </c>
    </row>
    <row r="44" spans="1:67" x14ac:dyDescent="0.2">
      <c r="A44" s="8" t="s">
        <v>2245</v>
      </c>
      <c r="C44" t="s">
        <v>1519</v>
      </c>
      <c r="D44" t="s">
        <v>73</v>
      </c>
      <c r="E44" t="s">
        <v>1679</v>
      </c>
      <c r="F44" t="s">
        <v>1677</v>
      </c>
      <c r="G44" s="8" t="s">
        <v>1679</v>
      </c>
      <c r="H44" t="s">
        <v>1677</v>
      </c>
      <c r="AC44">
        <v>4.4000000000000004</v>
      </c>
      <c r="AD44">
        <v>6.9</v>
      </c>
      <c r="AE44">
        <v>6.9</v>
      </c>
      <c r="AF44">
        <v>6.9</v>
      </c>
      <c r="BJ44" s="8" t="s">
        <v>79</v>
      </c>
      <c r="BK44" s="1">
        <v>44816</v>
      </c>
      <c r="BL44" t="s">
        <v>2003</v>
      </c>
      <c r="BM44">
        <v>2585</v>
      </c>
    </row>
    <row r="45" spans="1:67" x14ac:dyDescent="0.2">
      <c r="A45" s="8" t="s">
        <v>2251</v>
      </c>
      <c r="C45" t="s">
        <v>1519</v>
      </c>
      <c r="D45" t="s">
        <v>73</v>
      </c>
      <c r="E45" t="s">
        <v>1679</v>
      </c>
      <c r="F45" t="s">
        <v>1677</v>
      </c>
      <c r="G45" s="8" t="s">
        <v>1679</v>
      </c>
      <c r="H45" t="s">
        <v>1677</v>
      </c>
      <c r="BA45">
        <v>4.5999999999999996</v>
      </c>
      <c r="BB45">
        <v>3.5</v>
      </c>
      <c r="BC45">
        <v>3.5</v>
      </c>
      <c r="BD45">
        <v>3.5</v>
      </c>
      <c r="BE45">
        <v>4.7</v>
      </c>
      <c r="BF45">
        <v>2.9</v>
      </c>
      <c r="BG45">
        <v>2.6</v>
      </c>
      <c r="BH45">
        <v>2.9</v>
      </c>
      <c r="BJ45" s="8" t="s">
        <v>79</v>
      </c>
      <c r="BK45" s="1">
        <v>44816</v>
      </c>
      <c r="BL45" t="s">
        <v>2003</v>
      </c>
      <c r="BM45">
        <v>2585</v>
      </c>
    </row>
    <row r="46" spans="1:67" x14ac:dyDescent="0.2">
      <c r="A46" s="8" t="s">
        <v>2246</v>
      </c>
      <c r="C46" t="s">
        <v>1519</v>
      </c>
      <c r="D46" t="s">
        <v>73</v>
      </c>
      <c r="E46" t="s">
        <v>1679</v>
      </c>
      <c r="F46" t="s">
        <v>1677</v>
      </c>
      <c r="G46" s="8" t="s">
        <v>1679</v>
      </c>
      <c r="H46" t="s">
        <v>1677</v>
      </c>
      <c r="M46">
        <v>3.5</v>
      </c>
      <c r="P46">
        <v>3.1</v>
      </c>
      <c r="U46">
        <v>4.5</v>
      </c>
      <c r="X46">
        <v>5.6</v>
      </c>
      <c r="Y46" t="s">
        <v>1943</v>
      </c>
      <c r="AC46" t="s">
        <v>1943</v>
      </c>
      <c r="AD46" t="s">
        <v>2109</v>
      </c>
      <c r="AE46">
        <v>6.9</v>
      </c>
      <c r="AF46" t="s">
        <v>2109</v>
      </c>
      <c r="AG46">
        <v>3</v>
      </c>
      <c r="AH46">
        <v>5.9</v>
      </c>
      <c r="AI46">
        <v>5.3</v>
      </c>
      <c r="AJ46">
        <v>5.9</v>
      </c>
      <c r="BI46" t="s">
        <v>2008</v>
      </c>
      <c r="BJ46" s="8" t="s">
        <v>79</v>
      </c>
      <c r="BK46" s="1">
        <v>44816</v>
      </c>
      <c r="BL46" t="s">
        <v>2003</v>
      </c>
      <c r="BM46">
        <v>2585</v>
      </c>
    </row>
    <row r="47" spans="1:67" x14ac:dyDescent="0.2">
      <c r="A47" s="8" t="s">
        <v>2247</v>
      </c>
      <c r="C47" t="s">
        <v>1519</v>
      </c>
      <c r="D47" t="s">
        <v>73</v>
      </c>
      <c r="E47" t="s">
        <v>1679</v>
      </c>
      <c r="F47" t="s">
        <v>1677</v>
      </c>
      <c r="G47" s="8" t="s">
        <v>1679</v>
      </c>
      <c r="H47" t="s">
        <v>1677</v>
      </c>
      <c r="AG47">
        <v>3.5</v>
      </c>
      <c r="AH47">
        <v>5.5</v>
      </c>
      <c r="AI47">
        <v>5</v>
      </c>
      <c r="AJ47">
        <v>5.5</v>
      </c>
      <c r="BJ47" s="8" t="s">
        <v>79</v>
      </c>
      <c r="BK47" s="1">
        <v>44816</v>
      </c>
      <c r="BL47" t="s">
        <v>2003</v>
      </c>
      <c r="BM47">
        <v>2585</v>
      </c>
    </row>
    <row r="48" spans="1:67" x14ac:dyDescent="0.2">
      <c r="A48" s="8" t="s">
        <v>2248</v>
      </c>
      <c r="C48" t="s">
        <v>1519</v>
      </c>
      <c r="D48" t="s">
        <v>73</v>
      </c>
      <c r="E48" t="s">
        <v>1679</v>
      </c>
      <c r="F48" t="s">
        <v>1677</v>
      </c>
      <c r="G48" s="8" t="s">
        <v>1679</v>
      </c>
      <c r="H48" t="s">
        <v>1677</v>
      </c>
      <c r="Y48">
        <v>4.4000000000000004</v>
      </c>
      <c r="Z48">
        <v>5.7</v>
      </c>
      <c r="AA48">
        <v>5.7</v>
      </c>
      <c r="AB48">
        <v>5.7</v>
      </c>
      <c r="BJ48" s="8" t="s">
        <v>79</v>
      </c>
      <c r="BK48" s="1">
        <v>44816</v>
      </c>
      <c r="BL48" t="s">
        <v>2003</v>
      </c>
      <c r="BM48">
        <v>2585</v>
      </c>
    </row>
    <row r="49" spans="1:67" x14ac:dyDescent="0.2">
      <c r="A49" s="8" t="s">
        <v>2252</v>
      </c>
      <c r="C49" t="s">
        <v>1519</v>
      </c>
      <c r="D49" t="s">
        <v>73</v>
      </c>
      <c r="E49" t="s">
        <v>1679</v>
      </c>
      <c r="F49" t="s">
        <v>1677</v>
      </c>
      <c r="G49" s="8" t="s">
        <v>1679</v>
      </c>
      <c r="H49" t="s">
        <v>1677</v>
      </c>
      <c r="AK49">
        <v>3.9</v>
      </c>
      <c r="AN49">
        <v>2.5</v>
      </c>
      <c r="AO49" t="s">
        <v>2257</v>
      </c>
      <c r="AR49" t="s">
        <v>1964</v>
      </c>
      <c r="AS49">
        <v>4.4000000000000004</v>
      </c>
      <c r="AV49">
        <v>3.2</v>
      </c>
      <c r="AW49">
        <v>4.4000000000000004</v>
      </c>
      <c r="AX49">
        <v>3.2</v>
      </c>
      <c r="AY49">
        <v>3.5</v>
      </c>
      <c r="AZ49">
        <v>3.5</v>
      </c>
      <c r="BA49">
        <v>4.5</v>
      </c>
      <c r="BB49">
        <v>3.9</v>
      </c>
      <c r="BC49">
        <v>3.6</v>
      </c>
      <c r="BD49">
        <v>3.9</v>
      </c>
      <c r="BE49">
        <v>5.0999999999999996</v>
      </c>
      <c r="BF49">
        <v>3.5</v>
      </c>
      <c r="BG49">
        <v>2.8</v>
      </c>
      <c r="BH49">
        <v>3.5</v>
      </c>
      <c r="BI49" t="s">
        <v>2008</v>
      </c>
      <c r="BJ49" s="8" t="s">
        <v>79</v>
      </c>
      <c r="BK49" s="1">
        <v>44816</v>
      </c>
      <c r="BL49" t="s">
        <v>2003</v>
      </c>
      <c r="BM49">
        <v>2585</v>
      </c>
    </row>
    <row r="50" spans="1:67" x14ac:dyDescent="0.2">
      <c r="A50" s="8" t="s">
        <v>2253</v>
      </c>
      <c r="C50" t="s">
        <v>1519</v>
      </c>
      <c r="D50" t="s">
        <v>73</v>
      </c>
      <c r="E50" t="s">
        <v>1679</v>
      </c>
      <c r="F50" t="s">
        <v>1677</v>
      </c>
      <c r="G50" s="8" t="s">
        <v>1679</v>
      </c>
      <c r="H50" t="s">
        <v>1677</v>
      </c>
      <c r="AO50">
        <v>4.2</v>
      </c>
      <c r="AR50">
        <v>2.8</v>
      </c>
      <c r="AS50">
        <v>4.2</v>
      </c>
      <c r="AV50">
        <v>3.2</v>
      </c>
      <c r="AW50">
        <v>4.5</v>
      </c>
      <c r="AX50">
        <v>3.2</v>
      </c>
      <c r="AY50">
        <v>3.5</v>
      </c>
      <c r="AZ50">
        <v>3.5</v>
      </c>
      <c r="BA50">
        <v>4.7</v>
      </c>
      <c r="BB50">
        <v>4</v>
      </c>
      <c r="BC50">
        <v>3.7</v>
      </c>
      <c r="BD50">
        <v>4</v>
      </c>
      <c r="BE50">
        <v>5.2</v>
      </c>
      <c r="BF50">
        <v>3.6</v>
      </c>
      <c r="BG50">
        <v>2.8</v>
      </c>
      <c r="BH50">
        <v>3.6</v>
      </c>
      <c r="BJ50" s="8" t="s">
        <v>79</v>
      </c>
      <c r="BK50" s="1">
        <v>44816</v>
      </c>
      <c r="BL50" t="s">
        <v>2003</v>
      </c>
      <c r="BM50">
        <v>2585</v>
      </c>
    </row>
    <row r="51" spans="1:67" x14ac:dyDescent="0.2">
      <c r="A51" s="8" t="s">
        <v>2254</v>
      </c>
      <c r="C51" t="s">
        <v>1519</v>
      </c>
      <c r="D51" t="s">
        <v>73</v>
      </c>
      <c r="E51" t="s">
        <v>1679</v>
      </c>
      <c r="F51" t="s">
        <v>1677</v>
      </c>
      <c r="G51" s="8" t="s">
        <v>1679</v>
      </c>
      <c r="H51" t="s">
        <v>1677</v>
      </c>
      <c r="AO51" t="s">
        <v>1929</v>
      </c>
      <c r="AR51" t="s">
        <v>1964</v>
      </c>
      <c r="AS51" t="s">
        <v>1938</v>
      </c>
      <c r="AV51" t="s">
        <v>1957</v>
      </c>
      <c r="BI51" t="s">
        <v>2008</v>
      </c>
      <c r="BJ51" s="8" t="s">
        <v>79</v>
      </c>
      <c r="BK51" s="1">
        <v>44816</v>
      </c>
      <c r="BL51" t="s">
        <v>2003</v>
      </c>
      <c r="BM51">
        <v>2585</v>
      </c>
    </row>
    <row r="52" spans="1:67" x14ac:dyDescent="0.2">
      <c r="A52" s="8" t="s">
        <v>2255</v>
      </c>
      <c r="C52" t="s">
        <v>1519</v>
      </c>
      <c r="D52" t="s">
        <v>73</v>
      </c>
      <c r="E52" t="s">
        <v>1679</v>
      </c>
      <c r="F52" t="s">
        <v>1677</v>
      </c>
      <c r="G52" s="8" t="s">
        <v>1679</v>
      </c>
      <c r="H52" t="s">
        <v>1677</v>
      </c>
      <c r="AW52" t="s">
        <v>1943</v>
      </c>
      <c r="AY52" t="s">
        <v>1941</v>
      </c>
      <c r="AZ52" t="s">
        <v>1941</v>
      </c>
      <c r="BA52">
        <v>4.5</v>
      </c>
      <c r="BB52">
        <v>3.7</v>
      </c>
      <c r="BC52">
        <v>3.7</v>
      </c>
      <c r="BD52">
        <v>3.7</v>
      </c>
      <c r="BG52">
        <v>2.9</v>
      </c>
      <c r="BH52">
        <v>2.9</v>
      </c>
      <c r="BI52" t="s">
        <v>2008</v>
      </c>
      <c r="BJ52" s="8" t="s">
        <v>79</v>
      </c>
      <c r="BK52" s="1">
        <v>44816</v>
      </c>
      <c r="BL52" t="s">
        <v>2003</v>
      </c>
      <c r="BM52">
        <v>2585</v>
      </c>
    </row>
    <row r="53" spans="1:67" s="4" customFormat="1" x14ac:dyDescent="0.2">
      <c r="A53" s="8" t="s">
        <v>2256</v>
      </c>
      <c r="B53"/>
      <c r="C53" t="s">
        <v>1519</v>
      </c>
      <c r="D53" t="s">
        <v>73</v>
      </c>
      <c r="E53" t="s">
        <v>1679</v>
      </c>
      <c r="F53" t="s">
        <v>1677</v>
      </c>
      <c r="G53" s="8" t="s">
        <v>1679</v>
      </c>
      <c r="H53" t="s">
        <v>1677</v>
      </c>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v>3.4</v>
      </c>
      <c r="AZ53">
        <v>3.4</v>
      </c>
      <c r="BA53"/>
      <c r="BB53"/>
      <c r="BC53"/>
      <c r="BD53"/>
      <c r="BE53"/>
      <c r="BF53"/>
      <c r="BG53"/>
      <c r="BH53"/>
      <c r="BI53"/>
      <c r="BJ53" s="8" t="s">
        <v>79</v>
      </c>
      <c r="BK53" s="1">
        <v>44816</v>
      </c>
      <c r="BL53" t="s">
        <v>2003</v>
      </c>
      <c r="BM53">
        <v>2585</v>
      </c>
      <c r="BN53"/>
      <c r="BO53"/>
    </row>
    <row r="54" spans="1:67" s="4" customFormat="1" x14ac:dyDescent="0.2">
      <c r="A54" s="12" t="s">
        <v>1812</v>
      </c>
      <c r="B54" s="12"/>
      <c r="C54" s="12" t="s">
        <v>1519</v>
      </c>
      <c r="D54" s="12" t="s">
        <v>73</v>
      </c>
      <c r="E54" s="12" t="s">
        <v>1679</v>
      </c>
      <c r="F54" s="12" t="s">
        <v>1677</v>
      </c>
      <c r="G54" s="12" t="s">
        <v>1679</v>
      </c>
      <c r="H54" s="12" t="s">
        <v>1813</v>
      </c>
      <c r="I54" s="12"/>
      <c r="J54" s="12"/>
      <c r="K54" s="12"/>
      <c r="L54" s="12" t="s">
        <v>1799</v>
      </c>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t="s">
        <v>79</v>
      </c>
      <c r="BK54" s="14">
        <v>44812</v>
      </c>
      <c r="BL54" s="12" t="s">
        <v>1738</v>
      </c>
      <c r="BM54" s="12">
        <v>1420</v>
      </c>
      <c r="BN54" s="12" t="s">
        <v>72</v>
      </c>
      <c r="BO54" s="12" t="s">
        <v>1738</v>
      </c>
    </row>
    <row r="55" spans="1:67" x14ac:dyDescent="0.2">
      <c r="A55" s="13" t="s">
        <v>1737</v>
      </c>
      <c r="B55" s="13"/>
      <c r="C55" s="13" t="s">
        <v>1519</v>
      </c>
      <c r="D55" s="13" t="s">
        <v>73</v>
      </c>
      <c r="E55" s="13" t="s">
        <v>1679</v>
      </c>
      <c r="F55" s="13"/>
      <c r="G55" s="13" t="s">
        <v>1679</v>
      </c>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row>
    <row r="56" spans="1:67" x14ac:dyDescent="0.2">
      <c r="A56" s="13" t="s">
        <v>1737</v>
      </c>
      <c r="B56" s="13"/>
      <c r="C56" s="13" t="s">
        <v>1518</v>
      </c>
      <c r="D56" s="13" t="s">
        <v>76</v>
      </c>
      <c r="E56" s="13" t="s">
        <v>77</v>
      </c>
      <c r="F56" s="13" t="s">
        <v>78</v>
      </c>
      <c r="G56" s="13" t="s">
        <v>77</v>
      </c>
      <c r="H56" s="13" t="s">
        <v>78</v>
      </c>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row>
    <row r="57" spans="1:67" x14ac:dyDescent="0.2">
      <c r="A57" s="2" t="s">
        <v>74</v>
      </c>
      <c r="B57" s="2" t="s">
        <v>75</v>
      </c>
      <c r="C57" s="2" t="s">
        <v>1518</v>
      </c>
      <c r="D57" s="2" t="s">
        <v>76</v>
      </c>
      <c r="E57" s="2" t="s">
        <v>77</v>
      </c>
      <c r="F57" s="2" t="s">
        <v>78</v>
      </c>
      <c r="G57" s="2" t="s">
        <v>77</v>
      </c>
      <c r="H57" s="2" t="s">
        <v>78</v>
      </c>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t="s">
        <v>79</v>
      </c>
      <c r="BK57" s="2"/>
      <c r="BL57" s="2" t="s">
        <v>80</v>
      </c>
      <c r="BM57" s="2">
        <v>2469</v>
      </c>
      <c r="BN57" s="2" t="s">
        <v>81</v>
      </c>
      <c r="BO57" s="2" t="s">
        <v>80</v>
      </c>
    </row>
    <row r="58" spans="1:67" x14ac:dyDescent="0.2">
      <c r="A58" s="2" t="s">
        <v>74</v>
      </c>
      <c r="B58" s="2"/>
      <c r="C58" s="2" t="s">
        <v>1518</v>
      </c>
      <c r="D58" s="2" t="s">
        <v>76</v>
      </c>
      <c r="E58" s="2" t="s">
        <v>77</v>
      </c>
      <c r="F58" s="2" t="s">
        <v>78</v>
      </c>
      <c r="G58" s="2" t="s">
        <v>77</v>
      </c>
      <c r="H58" s="2" t="s">
        <v>78</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t="s">
        <v>82</v>
      </c>
      <c r="BK58" s="2"/>
      <c r="BL58" s="2" t="s">
        <v>80</v>
      </c>
      <c r="BM58" s="2">
        <v>2469</v>
      </c>
      <c r="BN58" s="2" t="s">
        <v>83</v>
      </c>
      <c r="BO58" s="2" t="s">
        <v>80</v>
      </c>
    </row>
    <row r="59" spans="1:67" x14ac:dyDescent="0.2">
      <c r="A59" s="13" t="s">
        <v>1737</v>
      </c>
      <c r="B59" s="13"/>
      <c r="C59" s="13" t="s">
        <v>1518</v>
      </c>
      <c r="D59" s="13" t="s">
        <v>76</v>
      </c>
      <c r="E59" s="13" t="s">
        <v>77</v>
      </c>
      <c r="F59" s="13" t="s">
        <v>85</v>
      </c>
      <c r="G59" s="13" t="s">
        <v>77</v>
      </c>
      <c r="H59" s="13" t="s">
        <v>85</v>
      </c>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row>
    <row r="60" spans="1:67" x14ac:dyDescent="0.2">
      <c r="A60" s="2" t="s">
        <v>84</v>
      </c>
      <c r="B60" s="2"/>
      <c r="C60" s="2" t="s">
        <v>1518</v>
      </c>
      <c r="D60" s="2" t="s">
        <v>76</v>
      </c>
      <c r="E60" s="2" t="s">
        <v>77</v>
      </c>
      <c r="F60" s="2" t="s">
        <v>85</v>
      </c>
      <c r="G60" s="2" t="s">
        <v>77</v>
      </c>
      <c r="H60" s="2" t="s">
        <v>85</v>
      </c>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t="s">
        <v>79</v>
      </c>
      <c r="BK60" s="2"/>
      <c r="BL60" s="2" t="s">
        <v>80</v>
      </c>
      <c r="BM60" s="2">
        <v>2469</v>
      </c>
      <c r="BN60" s="2" t="s">
        <v>81</v>
      </c>
      <c r="BO60" s="2" t="s">
        <v>80</v>
      </c>
    </row>
    <row r="61" spans="1:67" x14ac:dyDescent="0.2">
      <c r="A61" s="2" t="s">
        <v>86</v>
      </c>
      <c r="B61" s="2"/>
      <c r="C61" s="2" t="s">
        <v>1518</v>
      </c>
      <c r="D61" s="2" t="s">
        <v>76</v>
      </c>
      <c r="E61" s="2" t="s">
        <v>77</v>
      </c>
      <c r="F61" s="2" t="s">
        <v>85</v>
      </c>
      <c r="G61" s="2" t="s">
        <v>77</v>
      </c>
      <c r="H61" s="2" t="s">
        <v>85</v>
      </c>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t="s">
        <v>75</v>
      </c>
      <c r="BJ61" s="2" t="s">
        <v>82</v>
      </c>
      <c r="BK61" s="2"/>
      <c r="BL61" s="2" t="s">
        <v>80</v>
      </c>
      <c r="BM61" s="2">
        <v>2469</v>
      </c>
      <c r="BN61" s="2" t="s">
        <v>83</v>
      </c>
      <c r="BO61" s="2" t="s">
        <v>80</v>
      </c>
    </row>
    <row r="62" spans="1:67" x14ac:dyDescent="0.2">
      <c r="C62" t="s">
        <v>1518</v>
      </c>
      <c r="D62" t="s">
        <v>76</v>
      </c>
      <c r="E62" t="s">
        <v>77</v>
      </c>
      <c r="F62" t="s">
        <v>85</v>
      </c>
      <c r="G62" t="s">
        <v>77</v>
      </c>
      <c r="H62" t="s">
        <v>85</v>
      </c>
      <c r="BA62">
        <v>15</v>
      </c>
      <c r="BD62">
        <v>11</v>
      </c>
      <c r="BE62">
        <v>15</v>
      </c>
      <c r="BH62">
        <v>10</v>
      </c>
      <c r="BJ62" t="s">
        <v>79</v>
      </c>
      <c r="BK62" s="1">
        <v>44797</v>
      </c>
      <c r="BL62" t="s">
        <v>87</v>
      </c>
      <c r="BM62">
        <v>36083</v>
      </c>
      <c r="BN62" t="s">
        <v>72</v>
      </c>
      <c r="BO62" t="s">
        <v>87</v>
      </c>
    </row>
    <row r="63" spans="1:67" x14ac:dyDescent="0.2">
      <c r="A63" s="8"/>
      <c r="B63" s="8"/>
      <c r="C63" s="8" t="s">
        <v>1518</v>
      </c>
      <c r="D63" s="8" t="s">
        <v>76</v>
      </c>
      <c r="E63" s="8" t="s">
        <v>77</v>
      </c>
      <c r="F63" s="8" t="s">
        <v>85</v>
      </c>
      <c r="G63" s="8" t="s">
        <v>77</v>
      </c>
      <c r="H63" s="8" t="s">
        <v>85</v>
      </c>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v>15</v>
      </c>
      <c r="AX63" s="8"/>
      <c r="AY63" s="8"/>
      <c r="AZ63" s="8">
        <v>11</v>
      </c>
      <c r="BA63" s="8"/>
      <c r="BB63" s="8"/>
      <c r="BC63" s="8"/>
      <c r="BD63" s="8"/>
      <c r="BE63" s="8">
        <v>15</v>
      </c>
      <c r="BF63" s="8"/>
      <c r="BG63" s="8"/>
      <c r="BH63" s="8">
        <v>10</v>
      </c>
      <c r="BI63" s="8" t="s">
        <v>1491</v>
      </c>
      <c r="BJ63" s="8" t="s">
        <v>79</v>
      </c>
      <c r="BK63" s="9">
        <v>44806</v>
      </c>
      <c r="BL63" s="8" t="s">
        <v>1478</v>
      </c>
      <c r="BM63" s="8">
        <v>35427</v>
      </c>
      <c r="BN63" s="8"/>
      <c r="BO63" s="8"/>
    </row>
    <row r="64" spans="1:67" x14ac:dyDescent="0.2">
      <c r="A64" s="13" t="s">
        <v>1737</v>
      </c>
      <c r="B64" s="13"/>
      <c r="C64" s="13" t="s">
        <v>1518</v>
      </c>
      <c r="D64" s="13" t="s">
        <v>76</v>
      </c>
      <c r="E64" s="13" t="s">
        <v>77</v>
      </c>
      <c r="F64" s="13"/>
      <c r="G64" s="13" t="s">
        <v>77</v>
      </c>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row>
    <row r="65" spans="1:67" x14ac:dyDescent="0.2">
      <c r="A65" s="23" t="s">
        <v>1737</v>
      </c>
      <c r="B65" s="23"/>
      <c r="C65" s="23" t="s">
        <v>1524</v>
      </c>
      <c r="D65" s="23" t="s">
        <v>140</v>
      </c>
      <c r="E65" s="23" t="s">
        <v>1623</v>
      </c>
      <c r="F65" s="23" t="s">
        <v>1624</v>
      </c>
      <c r="G65" s="23" t="s">
        <v>1623</v>
      </c>
      <c r="H65" s="23" t="s">
        <v>1624</v>
      </c>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row>
    <row r="66" spans="1:67" s="24" customFormat="1" x14ac:dyDescent="0.2">
      <c r="A66" s="23" t="s">
        <v>1737</v>
      </c>
      <c r="B66" s="23"/>
      <c r="C66" s="23" t="s">
        <v>1524</v>
      </c>
      <c r="D66" s="23" t="s">
        <v>140</v>
      </c>
      <c r="E66" s="23" t="s">
        <v>1623</v>
      </c>
      <c r="F66" s="23"/>
      <c r="G66" s="23" t="s">
        <v>1623</v>
      </c>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row>
    <row r="67" spans="1:67" x14ac:dyDescent="0.2">
      <c r="A67" s="13" t="s">
        <v>1737</v>
      </c>
      <c r="B67" s="13"/>
      <c r="C67" s="13" t="s">
        <v>1519</v>
      </c>
      <c r="D67" s="13" t="s">
        <v>73</v>
      </c>
      <c r="E67" s="13" t="s">
        <v>1716</v>
      </c>
      <c r="F67" s="13"/>
      <c r="G67" s="13" t="s">
        <v>1716</v>
      </c>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row>
    <row r="68" spans="1:67" x14ac:dyDescent="0.2">
      <c r="A68" s="13" t="s">
        <v>1737</v>
      </c>
      <c r="B68" s="13"/>
      <c r="C68" s="13" t="s">
        <v>1519</v>
      </c>
      <c r="D68" s="13" t="s">
        <v>73</v>
      </c>
      <c r="E68" s="13" t="s">
        <v>89</v>
      </c>
      <c r="F68" s="13" t="s">
        <v>90</v>
      </c>
      <c r="G68" s="13" t="s">
        <v>89</v>
      </c>
      <c r="H68" s="13" t="s">
        <v>90</v>
      </c>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row>
    <row r="69" spans="1:67" x14ac:dyDescent="0.2">
      <c r="A69" t="s">
        <v>88</v>
      </c>
      <c r="C69" t="s">
        <v>1519</v>
      </c>
      <c r="D69" t="s">
        <v>73</v>
      </c>
      <c r="E69" t="s">
        <v>89</v>
      </c>
      <c r="F69" t="s">
        <v>90</v>
      </c>
      <c r="G69" t="s">
        <v>89</v>
      </c>
      <c r="H69" t="s">
        <v>90</v>
      </c>
      <c r="K69" t="s">
        <v>91</v>
      </c>
      <c r="AC69">
        <v>4.0999999999999996</v>
      </c>
      <c r="AF69">
        <v>5.9</v>
      </c>
      <c r="BJ69" t="s">
        <v>92</v>
      </c>
      <c r="BL69" t="s">
        <v>93</v>
      </c>
      <c r="BM69">
        <v>42805</v>
      </c>
    </row>
    <row r="70" spans="1:67" x14ac:dyDescent="0.2">
      <c r="A70" s="8" t="s">
        <v>88</v>
      </c>
      <c r="C70" t="s">
        <v>1519</v>
      </c>
      <c r="D70" t="s">
        <v>73</v>
      </c>
      <c r="E70" t="s">
        <v>89</v>
      </c>
      <c r="F70" t="s">
        <v>90</v>
      </c>
      <c r="G70" s="8" t="s">
        <v>89</v>
      </c>
      <c r="H70" s="8" t="s">
        <v>90</v>
      </c>
      <c r="I70" s="8"/>
      <c r="AC70">
        <v>4.0999999999999996</v>
      </c>
      <c r="AF70">
        <v>5.9</v>
      </c>
      <c r="BJ70" t="s">
        <v>79</v>
      </c>
      <c r="BK70" s="1">
        <v>44824</v>
      </c>
      <c r="BL70" t="s">
        <v>2493</v>
      </c>
      <c r="BM70">
        <v>2930</v>
      </c>
      <c r="BN70" t="s">
        <v>72</v>
      </c>
      <c r="BO70" t="s">
        <v>2493</v>
      </c>
    </row>
    <row r="71" spans="1:67" x14ac:dyDescent="0.2">
      <c r="A71" s="8" t="s">
        <v>2515</v>
      </c>
      <c r="C71" t="s">
        <v>1519</v>
      </c>
      <c r="D71" t="s">
        <v>73</v>
      </c>
      <c r="E71" t="s">
        <v>89</v>
      </c>
      <c r="F71" t="s">
        <v>90</v>
      </c>
      <c r="G71" s="8" t="s">
        <v>89</v>
      </c>
      <c r="H71" s="8" t="s">
        <v>90</v>
      </c>
      <c r="I71" s="8"/>
      <c r="AW71" t="s">
        <v>2144</v>
      </c>
      <c r="AZ71">
        <v>2.9</v>
      </c>
      <c r="BJ71" s="8" t="s">
        <v>79</v>
      </c>
      <c r="BK71" s="9">
        <v>44824</v>
      </c>
      <c r="BL71" s="8" t="s">
        <v>2493</v>
      </c>
      <c r="BM71">
        <v>2930</v>
      </c>
    </row>
    <row r="72" spans="1:67" x14ac:dyDescent="0.2">
      <c r="A72" t="s">
        <v>94</v>
      </c>
      <c r="C72" t="s">
        <v>1519</v>
      </c>
      <c r="D72" t="s">
        <v>73</v>
      </c>
      <c r="E72" t="s">
        <v>89</v>
      </c>
      <c r="F72" t="s">
        <v>90</v>
      </c>
      <c r="G72" t="s">
        <v>89</v>
      </c>
      <c r="H72" t="s">
        <v>90</v>
      </c>
      <c r="K72" t="s">
        <v>91</v>
      </c>
      <c r="AC72">
        <v>3.9</v>
      </c>
      <c r="AF72">
        <v>5.9</v>
      </c>
      <c r="BJ72" t="s">
        <v>92</v>
      </c>
      <c r="BL72" t="s">
        <v>93</v>
      </c>
      <c r="BM72">
        <v>42805</v>
      </c>
    </row>
    <row r="73" spans="1:67" x14ac:dyDescent="0.2">
      <c r="A73" s="8" t="s">
        <v>94</v>
      </c>
      <c r="C73" t="s">
        <v>1519</v>
      </c>
      <c r="D73" t="s">
        <v>73</v>
      </c>
      <c r="E73" t="s">
        <v>89</v>
      </c>
      <c r="F73" t="s">
        <v>90</v>
      </c>
      <c r="G73" s="18" t="s">
        <v>89</v>
      </c>
      <c r="H73" s="8" t="s">
        <v>90</v>
      </c>
      <c r="I73" s="8"/>
      <c r="AC73" t="s">
        <v>1974</v>
      </c>
      <c r="AF73">
        <v>5.9</v>
      </c>
      <c r="BJ73" t="s">
        <v>79</v>
      </c>
      <c r="BK73" s="1">
        <v>44824</v>
      </c>
      <c r="BL73" t="s">
        <v>2493</v>
      </c>
      <c r="BM73">
        <v>2930</v>
      </c>
    </row>
    <row r="74" spans="1:67" x14ac:dyDescent="0.2">
      <c r="A74" s="8" t="s">
        <v>2516</v>
      </c>
      <c r="C74" t="s">
        <v>1519</v>
      </c>
      <c r="D74" t="s">
        <v>73</v>
      </c>
      <c r="E74" t="s">
        <v>89</v>
      </c>
      <c r="F74" t="s">
        <v>90</v>
      </c>
      <c r="G74" s="8" t="s">
        <v>89</v>
      </c>
      <c r="H74" s="8" t="s">
        <v>90</v>
      </c>
      <c r="I74" s="8"/>
      <c r="BA74">
        <v>4.2</v>
      </c>
      <c r="BD74">
        <v>3.05</v>
      </c>
      <c r="BJ74" t="s">
        <v>79</v>
      </c>
      <c r="BK74" s="1">
        <v>44824</v>
      </c>
      <c r="BL74" t="s">
        <v>2493</v>
      </c>
      <c r="BM74">
        <v>2930</v>
      </c>
    </row>
    <row r="75" spans="1:67" x14ac:dyDescent="0.2">
      <c r="A75" s="8" t="s">
        <v>2328</v>
      </c>
      <c r="B75" s="8" t="s">
        <v>338</v>
      </c>
      <c r="C75" t="s">
        <v>1519</v>
      </c>
      <c r="D75" t="s">
        <v>73</v>
      </c>
      <c r="E75" t="s">
        <v>89</v>
      </c>
      <c r="F75" t="s">
        <v>90</v>
      </c>
      <c r="G75" s="8" t="s">
        <v>89</v>
      </c>
      <c r="H75" s="8" t="s">
        <v>90</v>
      </c>
      <c r="I75" s="8"/>
      <c r="AC75">
        <v>3.9</v>
      </c>
      <c r="AF75">
        <v>6</v>
      </c>
      <c r="BI75" t="s">
        <v>2329</v>
      </c>
      <c r="BJ75" s="8" t="s">
        <v>79</v>
      </c>
      <c r="BK75" s="1">
        <v>44819</v>
      </c>
      <c r="BL75" s="8" t="s">
        <v>71</v>
      </c>
      <c r="BM75" s="8">
        <v>3485</v>
      </c>
      <c r="BN75" s="8" t="s">
        <v>72</v>
      </c>
      <c r="BO75" s="8" t="s">
        <v>71</v>
      </c>
    </row>
    <row r="76" spans="1:67" x14ac:dyDescent="0.2">
      <c r="A76" t="s">
        <v>98</v>
      </c>
      <c r="C76" t="s">
        <v>1519</v>
      </c>
      <c r="D76" t="s">
        <v>73</v>
      </c>
      <c r="E76" t="s">
        <v>89</v>
      </c>
      <c r="F76" t="s">
        <v>90</v>
      </c>
      <c r="G76" t="s">
        <v>89</v>
      </c>
      <c r="H76" t="s">
        <v>90</v>
      </c>
      <c r="AC76">
        <v>3.9</v>
      </c>
      <c r="AF76">
        <v>6.5</v>
      </c>
      <c r="BI76" t="s">
        <v>99</v>
      </c>
      <c r="BJ76" t="s">
        <v>92</v>
      </c>
      <c r="BL76" t="s">
        <v>93</v>
      </c>
      <c r="BM76">
        <v>42805</v>
      </c>
    </row>
    <row r="77" spans="1:67" x14ac:dyDescent="0.2">
      <c r="A77" t="s">
        <v>100</v>
      </c>
      <c r="C77" t="s">
        <v>1519</v>
      </c>
      <c r="D77" t="s">
        <v>73</v>
      </c>
      <c r="E77" t="s">
        <v>89</v>
      </c>
      <c r="F77" t="s">
        <v>90</v>
      </c>
      <c r="G77" t="s">
        <v>89</v>
      </c>
      <c r="H77" t="s">
        <v>90</v>
      </c>
      <c r="AC77">
        <v>3.9</v>
      </c>
      <c r="AF77">
        <v>6</v>
      </c>
      <c r="BJ77" t="s">
        <v>92</v>
      </c>
      <c r="BL77" t="s">
        <v>93</v>
      </c>
      <c r="BM77">
        <v>42805</v>
      </c>
    </row>
    <row r="78" spans="1:67" x14ac:dyDescent="0.2">
      <c r="A78" s="8" t="s">
        <v>2271</v>
      </c>
      <c r="C78" t="s">
        <v>1519</v>
      </c>
      <c r="D78" t="s">
        <v>73</v>
      </c>
      <c r="E78" t="s">
        <v>89</v>
      </c>
      <c r="F78" t="s">
        <v>90</v>
      </c>
      <c r="G78" s="8" t="s">
        <v>89</v>
      </c>
      <c r="H78" t="s">
        <v>96</v>
      </c>
      <c r="BA78">
        <v>3.9</v>
      </c>
      <c r="BB78">
        <v>2.8</v>
      </c>
      <c r="BC78">
        <v>2.8</v>
      </c>
      <c r="BD78">
        <v>2.8</v>
      </c>
      <c r="BE78">
        <v>4.2</v>
      </c>
      <c r="BF78">
        <v>2.9</v>
      </c>
      <c r="BG78">
        <v>2.7</v>
      </c>
      <c r="BH78">
        <v>2.9</v>
      </c>
      <c r="BJ78" s="8" t="s">
        <v>79</v>
      </c>
      <c r="BK78" s="1">
        <v>44816</v>
      </c>
      <c r="BL78" t="s">
        <v>2003</v>
      </c>
      <c r="BM78">
        <v>2585</v>
      </c>
    </row>
    <row r="79" spans="1:67" x14ac:dyDescent="0.2">
      <c r="A79" s="8" t="s">
        <v>2270</v>
      </c>
      <c r="C79" t="s">
        <v>1519</v>
      </c>
      <c r="D79" t="s">
        <v>73</v>
      </c>
      <c r="E79" t="s">
        <v>89</v>
      </c>
      <c r="F79" t="s">
        <v>90</v>
      </c>
      <c r="G79" s="8" t="s">
        <v>89</v>
      </c>
      <c r="H79" t="s">
        <v>96</v>
      </c>
      <c r="AC79">
        <v>3.7</v>
      </c>
      <c r="BJ79" s="8" t="s">
        <v>79</v>
      </c>
      <c r="BK79" s="1">
        <v>44816</v>
      </c>
      <c r="BL79" t="s">
        <v>2003</v>
      </c>
      <c r="BM79">
        <v>2585</v>
      </c>
    </row>
    <row r="80" spans="1:67" x14ac:dyDescent="0.2">
      <c r="A80" s="8" t="s">
        <v>2272</v>
      </c>
      <c r="C80" t="s">
        <v>1519</v>
      </c>
      <c r="D80" t="s">
        <v>73</v>
      </c>
      <c r="E80" t="s">
        <v>89</v>
      </c>
      <c r="F80" t="s">
        <v>90</v>
      </c>
      <c r="G80" s="8" t="s">
        <v>89</v>
      </c>
      <c r="H80" t="s">
        <v>96</v>
      </c>
      <c r="BA80">
        <v>4.0999999999999996</v>
      </c>
      <c r="BB80">
        <v>3.2</v>
      </c>
      <c r="BD80">
        <v>3.2</v>
      </c>
      <c r="BJ80" s="8" t="s">
        <v>79</v>
      </c>
      <c r="BK80" s="1">
        <v>44816</v>
      </c>
      <c r="BL80" t="s">
        <v>2003</v>
      </c>
      <c r="BM80">
        <v>2585</v>
      </c>
    </row>
    <row r="81" spans="1:67" x14ac:dyDescent="0.2">
      <c r="A81" t="s">
        <v>95</v>
      </c>
      <c r="C81" t="s">
        <v>1519</v>
      </c>
      <c r="D81" t="s">
        <v>73</v>
      </c>
      <c r="E81" t="s">
        <v>89</v>
      </c>
      <c r="F81" t="s">
        <v>90</v>
      </c>
      <c r="G81" t="s">
        <v>89</v>
      </c>
      <c r="H81" t="s">
        <v>96</v>
      </c>
      <c r="AC81">
        <v>4.05</v>
      </c>
      <c r="AD81">
        <v>5.96</v>
      </c>
      <c r="AE81">
        <v>5.67</v>
      </c>
      <c r="AF81">
        <v>5.96</v>
      </c>
      <c r="BJ81" t="s">
        <v>79</v>
      </c>
      <c r="BL81" t="s">
        <v>93</v>
      </c>
      <c r="BM81">
        <v>42805</v>
      </c>
      <c r="BN81" t="s">
        <v>81</v>
      </c>
      <c r="BO81" t="s">
        <v>93</v>
      </c>
    </row>
    <row r="82" spans="1:67" x14ac:dyDescent="0.2">
      <c r="A82" t="s">
        <v>97</v>
      </c>
      <c r="C82" t="s">
        <v>1519</v>
      </c>
      <c r="D82" t="s">
        <v>73</v>
      </c>
      <c r="E82" t="s">
        <v>89</v>
      </c>
      <c r="F82" t="s">
        <v>90</v>
      </c>
      <c r="G82" t="s">
        <v>89</v>
      </c>
      <c r="H82" t="s">
        <v>96</v>
      </c>
      <c r="BA82">
        <v>3.97</v>
      </c>
      <c r="BB82">
        <v>2.79</v>
      </c>
      <c r="BC82">
        <v>2.87</v>
      </c>
      <c r="BD82">
        <v>2.79</v>
      </c>
      <c r="BE82">
        <v>4.7</v>
      </c>
      <c r="BF82">
        <v>2.79</v>
      </c>
      <c r="BG82">
        <v>2.7</v>
      </c>
      <c r="BH82">
        <v>2.79</v>
      </c>
      <c r="BJ82" t="s">
        <v>79</v>
      </c>
      <c r="BL82" t="s">
        <v>93</v>
      </c>
      <c r="BM82">
        <v>42805</v>
      </c>
      <c r="BN82" t="s">
        <v>81</v>
      </c>
      <c r="BO82" t="s">
        <v>93</v>
      </c>
    </row>
    <row r="83" spans="1:67" x14ac:dyDescent="0.2">
      <c r="A83" s="13" t="s">
        <v>1737</v>
      </c>
      <c r="B83" s="13"/>
      <c r="C83" s="13" t="s">
        <v>1519</v>
      </c>
      <c r="D83" s="13" t="s">
        <v>73</v>
      </c>
      <c r="E83" s="13" t="s">
        <v>89</v>
      </c>
      <c r="F83" s="13" t="s">
        <v>90</v>
      </c>
      <c r="G83" s="13" t="s">
        <v>89</v>
      </c>
      <c r="H83" s="13" t="s">
        <v>1703</v>
      </c>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row>
    <row r="84" spans="1:67" x14ac:dyDescent="0.2">
      <c r="A84" s="8" t="s">
        <v>98</v>
      </c>
      <c r="B84" s="8" t="s">
        <v>338</v>
      </c>
      <c r="C84" t="s">
        <v>1519</v>
      </c>
      <c r="D84" t="s">
        <v>73</v>
      </c>
      <c r="E84" t="s">
        <v>89</v>
      </c>
      <c r="F84" t="s">
        <v>90</v>
      </c>
      <c r="G84" s="8" t="s">
        <v>89</v>
      </c>
      <c r="H84" s="8" t="s">
        <v>1703</v>
      </c>
      <c r="I84" s="8"/>
      <c r="AC84">
        <v>3.9</v>
      </c>
      <c r="AF84">
        <v>6.5</v>
      </c>
      <c r="BJ84" s="8" t="s">
        <v>79</v>
      </c>
      <c r="BK84" s="1">
        <v>44819</v>
      </c>
      <c r="BL84" s="8" t="s">
        <v>71</v>
      </c>
      <c r="BM84" s="8">
        <v>3485</v>
      </c>
      <c r="BN84" s="8" t="s">
        <v>72</v>
      </c>
      <c r="BO84" s="8" t="s">
        <v>71</v>
      </c>
    </row>
    <row r="85" spans="1:67" x14ac:dyDescent="0.2">
      <c r="A85" s="13" t="s">
        <v>1737</v>
      </c>
      <c r="B85" s="13"/>
      <c r="C85" s="13" t="s">
        <v>1519</v>
      </c>
      <c r="D85" s="13" t="s">
        <v>73</v>
      </c>
      <c r="E85" s="13" t="s">
        <v>89</v>
      </c>
      <c r="F85" s="13" t="s">
        <v>1705</v>
      </c>
      <c r="G85" s="13" t="s">
        <v>89</v>
      </c>
      <c r="H85" s="13" t="s">
        <v>1705</v>
      </c>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row>
    <row r="86" spans="1:67" x14ac:dyDescent="0.2">
      <c r="A86" s="2" t="s">
        <v>2474</v>
      </c>
      <c r="B86" s="2" t="s">
        <v>338</v>
      </c>
      <c r="C86" s="2" t="s">
        <v>1519</v>
      </c>
      <c r="D86" s="2" t="s">
        <v>73</v>
      </c>
      <c r="E86" s="2" t="s">
        <v>89</v>
      </c>
      <c r="F86" s="2" t="s">
        <v>1705</v>
      </c>
      <c r="G86" s="2" t="s">
        <v>89</v>
      </c>
      <c r="H86" s="2" t="s">
        <v>1705</v>
      </c>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t="s">
        <v>2475</v>
      </c>
      <c r="BJ86" s="2" t="s">
        <v>79</v>
      </c>
      <c r="BK86" s="3">
        <v>44824</v>
      </c>
      <c r="BL86" s="2" t="s">
        <v>2476</v>
      </c>
      <c r="BM86" s="2">
        <v>3136</v>
      </c>
      <c r="BN86" s="2" t="s">
        <v>72</v>
      </c>
      <c r="BO86" s="2" t="s">
        <v>2476</v>
      </c>
    </row>
    <row r="87" spans="1:67" x14ac:dyDescent="0.2">
      <c r="A87" t="s">
        <v>101</v>
      </c>
      <c r="C87" t="s">
        <v>1519</v>
      </c>
      <c r="D87" t="s">
        <v>73</v>
      </c>
      <c r="E87" t="s">
        <v>89</v>
      </c>
      <c r="F87" t="s">
        <v>1541</v>
      </c>
      <c r="G87" t="s">
        <v>89</v>
      </c>
      <c r="H87" t="s">
        <v>102</v>
      </c>
      <c r="AG87">
        <v>3.1</v>
      </c>
      <c r="BI87" s="5" t="s">
        <v>103</v>
      </c>
      <c r="BJ87" t="s">
        <v>79</v>
      </c>
      <c r="BL87" t="s">
        <v>104</v>
      </c>
      <c r="BM87">
        <v>1216</v>
      </c>
      <c r="BN87" t="s">
        <v>72</v>
      </c>
      <c r="BO87" t="s">
        <v>104</v>
      </c>
    </row>
    <row r="88" spans="1:67" x14ac:dyDescent="0.2">
      <c r="A88" s="8" t="s">
        <v>2523</v>
      </c>
      <c r="C88" t="s">
        <v>1519</v>
      </c>
      <c r="D88" t="s">
        <v>73</v>
      </c>
      <c r="E88" t="s">
        <v>89</v>
      </c>
      <c r="F88" t="s">
        <v>1541</v>
      </c>
      <c r="G88" s="8" t="s">
        <v>89</v>
      </c>
      <c r="H88" s="8" t="s">
        <v>2522</v>
      </c>
      <c r="I88" s="8"/>
      <c r="Y88" t="s">
        <v>1927</v>
      </c>
      <c r="AB88" t="s">
        <v>2105</v>
      </c>
      <c r="AC88" t="s">
        <v>1948</v>
      </c>
      <c r="AF88">
        <v>6.9</v>
      </c>
      <c r="BJ88" t="s">
        <v>79</v>
      </c>
      <c r="BK88" s="1">
        <v>44824</v>
      </c>
      <c r="BL88" t="s">
        <v>2493</v>
      </c>
      <c r="BM88">
        <v>2930</v>
      </c>
    </row>
    <row r="89" spans="1:67" x14ac:dyDescent="0.2">
      <c r="A89" s="8" t="s">
        <v>2524</v>
      </c>
      <c r="C89" t="s">
        <v>1519</v>
      </c>
      <c r="D89" t="s">
        <v>73</v>
      </c>
      <c r="E89" t="s">
        <v>89</v>
      </c>
      <c r="F89" t="s">
        <v>1541</v>
      </c>
      <c r="G89" s="8" t="s">
        <v>89</v>
      </c>
      <c r="H89" s="8" t="s">
        <v>2522</v>
      </c>
      <c r="I89" s="8"/>
      <c r="Y89">
        <v>4.3</v>
      </c>
      <c r="AB89">
        <v>6.4</v>
      </c>
      <c r="BJ89" s="8" t="s">
        <v>79</v>
      </c>
      <c r="BK89" s="9">
        <v>44824</v>
      </c>
      <c r="BL89" s="8" t="s">
        <v>2493</v>
      </c>
      <c r="BM89">
        <v>2930</v>
      </c>
    </row>
    <row r="90" spans="1:67" x14ac:dyDescent="0.2">
      <c r="A90" s="8" t="s">
        <v>2525</v>
      </c>
      <c r="C90" t="s">
        <v>1519</v>
      </c>
      <c r="D90" t="s">
        <v>73</v>
      </c>
      <c r="E90" t="s">
        <v>89</v>
      </c>
      <c r="F90" t="s">
        <v>1541</v>
      </c>
      <c r="G90" s="8" t="s">
        <v>89</v>
      </c>
      <c r="H90" s="8" t="s">
        <v>2522</v>
      </c>
      <c r="I90" s="8"/>
      <c r="BG90">
        <v>3.1</v>
      </c>
      <c r="BH90">
        <v>3.1</v>
      </c>
      <c r="BJ90" t="s">
        <v>79</v>
      </c>
      <c r="BK90" s="1">
        <v>44824</v>
      </c>
      <c r="BL90" t="s">
        <v>2493</v>
      </c>
      <c r="BM90">
        <v>2930</v>
      </c>
    </row>
    <row r="91" spans="1:67" x14ac:dyDescent="0.2">
      <c r="A91" s="8" t="s">
        <v>2526</v>
      </c>
      <c r="C91" t="s">
        <v>1519</v>
      </c>
      <c r="D91" t="s">
        <v>73</v>
      </c>
      <c r="E91" t="s">
        <v>89</v>
      </c>
      <c r="F91" t="s">
        <v>1541</v>
      </c>
      <c r="G91" s="8" t="s">
        <v>89</v>
      </c>
      <c r="H91" s="8" t="s">
        <v>2522</v>
      </c>
      <c r="I91" s="8"/>
      <c r="BE91" t="s">
        <v>2527</v>
      </c>
      <c r="BH91">
        <v>2.9</v>
      </c>
      <c r="BJ91" t="s">
        <v>79</v>
      </c>
      <c r="BK91" s="1">
        <v>44824</v>
      </c>
      <c r="BL91" t="s">
        <v>2493</v>
      </c>
      <c r="BM91">
        <v>2930</v>
      </c>
    </row>
    <row r="92" spans="1:67" x14ac:dyDescent="0.2">
      <c r="A92" s="13" t="s">
        <v>1737</v>
      </c>
      <c r="B92" s="13"/>
      <c r="C92" s="13" t="s">
        <v>1519</v>
      </c>
      <c r="D92" s="13" t="s">
        <v>73</v>
      </c>
      <c r="E92" s="13" t="s">
        <v>89</v>
      </c>
      <c r="F92" s="13" t="s">
        <v>1541</v>
      </c>
      <c r="G92" s="13" t="s">
        <v>89</v>
      </c>
      <c r="H92" s="13" t="s">
        <v>1541</v>
      </c>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row>
    <row r="93" spans="1:67" x14ac:dyDescent="0.2">
      <c r="A93" s="8" t="s">
        <v>2468</v>
      </c>
      <c r="B93" t="s">
        <v>338</v>
      </c>
      <c r="C93" t="s">
        <v>1519</v>
      </c>
      <c r="D93" t="s">
        <v>73</v>
      </c>
      <c r="E93" t="s">
        <v>89</v>
      </c>
      <c r="F93" t="s">
        <v>1541</v>
      </c>
      <c r="G93" s="8" t="s">
        <v>89</v>
      </c>
      <c r="H93" s="8" t="s">
        <v>1541</v>
      </c>
      <c r="I93" s="8"/>
      <c r="Y93">
        <v>3.9</v>
      </c>
      <c r="AB93">
        <v>5.0999999999999996</v>
      </c>
      <c r="AC93">
        <v>3.7</v>
      </c>
      <c r="AF93">
        <v>6</v>
      </c>
      <c r="AW93">
        <v>3.8</v>
      </c>
      <c r="AZ93">
        <v>2.8</v>
      </c>
      <c r="BD93">
        <v>2.9</v>
      </c>
      <c r="BJ93" t="s">
        <v>79</v>
      </c>
      <c r="BK93" s="1">
        <v>44820</v>
      </c>
      <c r="BL93" s="8" t="s">
        <v>2434</v>
      </c>
      <c r="BM93" s="8" t="s">
        <v>2471</v>
      </c>
      <c r="BN93" t="s">
        <v>72</v>
      </c>
      <c r="BO93" s="8" t="s">
        <v>2434</v>
      </c>
    </row>
    <row r="94" spans="1:67" x14ac:dyDescent="0.2">
      <c r="A94" s="13" t="s">
        <v>1737</v>
      </c>
      <c r="B94" s="13"/>
      <c r="C94" s="13" t="s">
        <v>1519</v>
      </c>
      <c r="D94" s="13" t="s">
        <v>73</v>
      </c>
      <c r="E94" s="13" t="s">
        <v>89</v>
      </c>
      <c r="F94" s="13" t="s">
        <v>105</v>
      </c>
      <c r="G94" s="13" t="s">
        <v>89</v>
      </c>
      <c r="H94" s="13" t="s">
        <v>105</v>
      </c>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row>
    <row r="95" spans="1:67" x14ac:dyDescent="0.2">
      <c r="A95" s="8" t="s">
        <v>1014</v>
      </c>
      <c r="C95" t="s">
        <v>1519</v>
      </c>
      <c r="D95" t="s">
        <v>73</v>
      </c>
      <c r="E95" t="s">
        <v>89</v>
      </c>
      <c r="F95" t="s">
        <v>105</v>
      </c>
      <c r="G95" s="8" t="s">
        <v>89</v>
      </c>
      <c r="H95" s="8" t="s">
        <v>105</v>
      </c>
      <c r="I95" s="8"/>
      <c r="BA95">
        <v>4.25</v>
      </c>
      <c r="BD95">
        <v>3.3</v>
      </c>
      <c r="BJ95" t="s">
        <v>79</v>
      </c>
      <c r="BK95" s="1">
        <v>44824</v>
      </c>
      <c r="BL95" t="s">
        <v>2493</v>
      </c>
      <c r="BM95">
        <v>2930</v>
      </c>
    </row>
    <row r="96" spans="1:67" s="23" customFormat="1" x14ac:dyDescent="0.2">
      <c r="A96" t="s">
        <v>1462</v>
      </c>
      <c r="B96" t="s">
        <v>75</v>
      </c>
      <c r="C96" t="s">
        <v>1519</v>
      </c>
      <c r="D96" t="s">
        <v>73</v>
      </c>
      <c r="E96" t="s">
        <v>89</v>
      </c>
      <c r="F96" t="s">
        <v>105</v>
      </c>
      <c r="G96" t="s">
        <v>89</v>
      </c>
      <c r="H96" t="s">
        <v>105</v>
      </c>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v>4.3</v>
      </c>
      <c r="AX96"/>
      <c r="AY96"/>
      <c r="AZ96">
        <v>4.0999999999999996</v>
      </c>
      <c r="BA96">
        <v>2.9</v>
      </c>
      <c r="BB96"/>
      <c r="BC96"/>
      <c r="BD96">
        <v>3.2</v>
      </c>
      <c r="BE96"/>
      <c r="BF96"/>
      <c r="BG96"/>
      <c r="BH96"/>
      <c r="BI96"/>
      <c r="BJ96" t="s">
        <v>79</v>
      </c>
      <c r="BK96" s="1">
        <v>44806</v>
      </c>
      <c r="BL96" t="s">
        <v>1457</v>
      </c>
      <c r="BM96">
        <v>6619</v>
      </c>
      <c r="BN96" t="s">
        <v>72</v>
      </c>
      <c r="BO96" t="s">
        <v>1457</v>
      </c>
    </row>
    <row r="97" spans="1:67" x14ac:dyDescent="0.2">
      <c r="A97" s="8" t="s">
        <v>1462</v>
      </c>
      <c r="B97" t="s">
        <v>338</v>
      </c>
      <c r="C97" t="s">
        <v>1519</v>
      </c>
      <c r="D97" t="s">
        <v>73</v>
      </c>
      <c r="E97" t="s">
        <v>89</v>
      </c>
      <c r="F97" t="s">
        <v>105</v>
      </c>
      <c r="G97" s="8" t="s">
        <v>89</v>
      </c>
      <c r="H97" s="8" t="s">
        <v>105</v>
      </c>
      <c r="I97" s="8"/>
      <c r="AW97">
        <v>4.3</v>
      </c>
      <c r="AZ97">
        <v>2.9</v>
      </c>
      <c r="BA97">
        <v>4.0999999999999996</v>
      </c>
      <c r="BD97">
        <v>3.2</v>
      </c>
      <c r="BJ97" t="s">
        <v>79</v>
      </c>
      <c r="BK97" s="1">
        <v>44820</v>
      </c>
      <c r="BL97" s="8" t="s">
        <v>2434</v>
      </c>
      <c r="BM97" s="8" t="s">
        <v>2471</v>
      </c>
      <c r="BN97" t="s">
        <v>72</v>
      </c>
      <c r="BO97" s="8" t="s">
        <v>2434</v>
      </c>
    </row>
    <row r="98" spans="1:67" x14ac:dyDescent="0.2">
      <c r="A98" s="13" t="s">
        <v>1737</v>
      </c>
      <c r="B98" s="13"/>
      <c r="C98" s="13" t="s">
        <v>1519</v>
      </c>
      <c r="D98" s="13" t="s">
        <v>73</v>
      </c>
      <c r="E98" s="13" t="s">
        <v>89</v>
      </c>
      <c r="F98" s="13" t="s">
        <v>107</v>
      </c>
      <c r="G98" s="13" t="s">
        <v>89</v>
      </c>
      <c r="H98" s="13" t="s">
        <v>1460</v>
      </c>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row>
    <row r="99" spans="1:67" x14ac:dyDescent="0.2">
      <c r="A99" s="8" t="s">
        <v>2518</v>
      </c>
      <c r="C99" t="s">
        <v>1519</v>
      </c>
      <c r="D99" t="s">
        <v>73</v>
      </c>
      <c r="E99" t="s">
        <v>89</v>
      </c>
      <c r="F99" t="s">
        <v>107</v>
      </c>
      <c r="G99" s="8" t="s">
        <v>89</v>
      </c>
      <c r="H99" s="8" t="s">
        <v>1460</v>
      </c>
      <c r="I99" s="8"/>
      <c r="Y99">
        <v>4.9000000000000004</v>
      </c>
      <c r="AB99">
        <v>6.3</v>
      </c>
      <c r="BJ99" t="s">
        <v>79</v>
      </c>
      <c r="BK99" s="1">
        <v>44824</v>
      </c>
      <c r="BL99" t="s">
        <v>2493</v>
      </c>
      <c r="BM99">
        <v>2930</v>
      </c>
    </row>
    <row r="100" spans="1:67" s="22" customFormat="1" x14ac:dyDescent="0.2">
      <c r="A100" s="8" t="s">
        <v>2519</v>
      </c>
      <c r="B100"/>
      <c r="C100" t="s">
        <v>1519</v>
      </c>
      <c r="D100" t="s">
        <v>73</v>
      </c>
      <c r="E100" t="s">
        <v>89</v>
      </c>
      <c r="F100" t="s">
        <v>107</v>
      </c>
      <c r="G100" s="8" t="s">
        <v>89</v>
      </c>
      <c r="H100" s="8" t="s">
        <v>1460</v>
      </c>
      <c r="I100" s="8"/>
      <c r="J100"/>
      <c r="K100"/>
      <c r="L100"/>
      <c r="M100"/>
      <c r="N100"/>
      <c r="O100"/>
      <c r="P100"/>
      <c r="Q100"/>
      <c r="R100"/>
      <c r="S100"/>
      <c r="T100"/>
      <c r="U100"/>
      <c r="V100"/>
      <c r="W100"/>
      <c r="X100"/>
      <c r="Y100">
        <v>4.9000000000000004</v>
      </c>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s="8" t="s">
        <v>79</v>
      </c>
      <c r="BK100" s="9">
        <v>44824</v>
      </c>
      <c r="BL100" s="8" t="s">
        <v>2493</v>
      </c>
      <c r="BM100">
        <v>2930</v>
      </c>
      <c r="BN100"/>
      <c r="BO100"/>
    </row>
    <row r="101" spans="1:67" x14ac:dyDescent="0.2">
      <c r="A101" s="8" t="s">
        <v>2520</v>
      </c>
      <c r="C101" t="s">
        <v>1519</v>
      </c>
      <c r="D101" t="s">
        <v>73</v>
      </c>
      <c r="E101" t="s">
        <v>89</v>
      </c>
      <c r="F101" t="s">
        <v>107</v>
      </c>
      <c r="G101" s="8" t="s">
        <v>89</v>
      </c>
      <c r="H101" s="8" t="s">
        <v>1460</v>
      </c>
      <c r="I101" s="8"/>
      <c r="BA101">
        <v>4.8</v>
      </c>
      <c r="BD101">
        <v>3.7</v>
      </c>
      <c r="BJ101" t="s">
        <v>79</v>
      </c>
      <c r="BK101" s="1">
        <v>44824</v>
      </c>
      <c r="BL101" t="s">
        <v>2493</v>
      </c>
      <c r="BM101">
        <v>2930</v>
      </c>
    </row>
    <row r="102" spans="1:67" s="22" customFormat="1" x14ac:dyDescent="0.2">
      <c r="A102" s="8" t="s">
        <v>2517</v>
      </c>
      <c r="B102"/>
      <c r="C102" t="s">
        <v>1519</v>
      </c>
      <c r="D102" t="s">
        <v>73</v>
      </c>
      <c r="E102" t="s">
        <v>89</v>
      </c>
      <c r="F102" t="s">
        <v>107</v>
      </c>
      <c r="G102" s="8" t="s">
        <v>89</v>
      </c>
      <c r="H102" s="8" t="s">
        <v>1460</v>
      </c>
      <c r="I102" s="8"/>
      <c r="J102"/>
      <c r="K102"/>
      <c r="L102"/>
      <c r="M102"/>
      <c r="N102"/>
      <c r="O102"/>
      <c r="P102"/>
      <c r="Q102"/>
      <c r="R102"/>
      <c r="S102"/>
      <c r="T102"/>
      <c r="U102"/>
      <c r="V102"/>
      <c r="W102"/>
      <c r="X102"/>
      <c r="Y102">
        <v>4.8</v>
      </c>
      <c r="Z102"/>
      <c r="AA102"/>
      <c r="AB102">
        <v>6.75</v>
      </c>
      <c r="AC102">
        <v>5</v>
      </c>
      <c r="AD102"/>
      <c r="AE102"/>
      <c r="AF102">
        <v>7.6</v>
      </c>
      <c r="AG102"/>
      <c r="AH102"/>
      <c r="AI102"/>
      <c r="AJ102"/>
      <c r="AK102"/>
      <c r="AL102"/>
      <c r="AM102"/>
      <c r="AN102"/>
      <c r="AO102"/>
      <c r="AP102"/>
      <c r="AQ102"/>
      <c r="AR102"/>
      <c r="AS102"/>
      <c r="AT102"/>
      <c r="AU102"/>
      <c r="AV102"/>
      <c r="AW102"/>
      <c r="AX102"/>
      <c r="AY102"/>
      <c r="AZ102"/>
      <c r="BA102"/>
      <c r="BB102"/>
      <c r="BC102"/>
      <c r="BD102"/>
      <c r="BE102"/>
      <c r="BF102"/>
      <c r="BG102"/>
      <c r="BH102"/>
      <c r="BI102"/>
      <c r="BJ102" t="s">
        <v>79</v>
      </c>
      <c r="BK102" s="1">
        <v>44824</v>
      </c>
      <c r="BL102" t="s">
        <v>2493</v>
      </c>
      <c r="BM102">
        <v>2930</v>
      </c>
      <c r="BN102"/>
      <c r="BO102"/>
    </row>
    <row r="103" spans="1:67" x14ac:dyDescent="0.2">
      <c r="A103" s="8" t="s">
        <v>2521</v>
      </c>
      <c r="C103" t="s">
        <v>1519</v>
      </c>
      <c r="D103" t="s">
        <v>73</v>
      </c>
      <c r="E103" t="s">
        <v>89</v>
      </c>
      <c r="F103" t="s">
        <v>107</v>
      </c>
      <c r="G103" s="8" t="s">
        <v>89</v>
      </c>
      <c r="H103" s="8" t="s">
        <v>1460</v>
      </c>
      <c r="I103" s="8"/>
      <c r="BE103">
        <v>5.55</v>
      </c>
      <c r="BH103">
        <v>3.9</v>
      </c>
      <c r="BJ103" t="s">
        <v>79</v>
      </c>
      <c r="BK103" s="1">
        <v>44824</v>
      </c>
      <c r="BL103" t="s">
        <v>2493</v>
      </c>
      <c r="BM103">
        <v>2930</v>
      </c>
    </row>
    <row r="104" spans="1:67" x14ac:dyDescent="0.2">
      <c r="A104" s="8" t="s">
        <v>106</v>
      </c>
      <c r="C104" t="s">
        <v>1519</v>
      </c>
      <c r="D104" t="s">
        <v>73</v>
      </c>
      <c r="E104" t="s">
        <v>89</v>
      </c>
      <c r="F104" t="s">
        <v>107</v>
      </c>
      <c r="G104" s="8" t="s">
        <v>89</v>
      </c>
      <c r="H104" s="8" t="s">
        <v>1460</v>
      </c>
      <c r="I104" s="8"/>
      <c r="AG104">
        <v>4.6500000000000004</v>
      </c>
      <c r="AJ104">
        <v>6.5</v>
      </c>
      <c r="BJ104" t="s">
        <v>79</v>
      </c>
      <c r="BK104" s="1">
        <v>44824</v>
      </c>
      <c r="BL104" t="s">
        <v>2493</v>
      </c>
      <c r="BM104">
        <v>2930</v>
      </c>
    </row>
    <row r="105" spans="1:67" x14ac:dyDescent="0.2">
      <c r="A105" t="s">
        <v>1459</v>
      </c>
      <c r="B105" t="s">
        <v>75</v>
      </c>
      <c r="C105" t="s">
        <v>1519</v>
      </c>
      <c r="D105" t="s">
        <v>73</v>
      </c>
      <c r="E105" t="s">
        <v>89</v>
      </c>
      <c r="F105" t="s">
        <v>107</v>
      </c>
      <c r="G105" t="s">
        <v>89</v>
      </c>
      <c r="H105" t="s">
        <v>1460</v>
      </c>
      <c r="U105">
        <v>5</v>
      </c>
      <c r="Y105">
        <v>4.4000000000000004</v>
      </c>
      <c r="AB105">
        <v>6.6</v>
      </c>
      <c r="AC105">
        <v>4.8</v>
      </c>
      <c r="AF105">
        <v>7.8</v>
      </c>
      <c r="AG105">
        <v>4</v>
      </c>
      <c r="BI105" s="5" t="s">
        <v>1461</v>
      </c>
      <c r="BJ105" t="s">
        <v>79</v>
      </c>
      <c r="BK105" s="1">
        <v>44806</v>
      </c>
      <c r="BL105" t="s">
        <v>1457</v>
      </c>
      <c r="BM105">
        <v>6619</v>
      </c>
      <c r="BN105" t="s">
        <v>72</v>
      </c>
      <c r="BO105" t="s">
        <v>1457</v>
      </c>
    </row>
    <row r="106" spans="1:67" x14ac:dyDescent="0.2">
      <c r="A106" s="8" t="s">
        <v>1459</v>
      </c>
      <c r="B106" t="s">
        <v>338</v>
      </c>
      <c r="C106" t="s">
        <v>1519</v>
      </c>
      <c r="D106" t="s">
        <v>73</v>
      </c>
      <c r="E106" t="s">
        <v>89</v>
      </c>
      <c r="F106" t="s">
        <v>107</v>
      </c>
      <c r="G106" s="8" t="s">
        <v>89</v>
      </c>
      <c r="H106" s="8" t="s">
        <v>1460</v>
      </c>
      <c r="I106" s="8"/>
      <c r="U106" t="s">
        <v>2463</v>
      </c>
      <c r="Y106" t="s">
        <v>2464</v>
      </c>
      <c r="AB106" t="s">
        <v>2465</v>
      </c>
      <c r="AC106">
        <v>4.8</v>
      </c>
      <c r="AF106">
        <v>7.8</v>
      </c>
      <c r="AG106" t="s">
        <v>2466</v>
      </c>
      <c r="BI106" t="s">
        <v>2467</v>
      </c>
      <c r="BJ106" t="s">
        <v>79</v>
      </c>
      <c r="BK106" s="1">
        <v>44820</v>
      </c>
      <c r="BL106" s="8" t="s">
        <v>2434</v>
      </c>
      <c r="BM106" s="8" t="s">
        <v>2471</v>
      </c>
      <c r="BN106" t="s">
        <v>72</v>
      </c>
      <c r="BO106" s="8" t="s">
        <v>2434</v>
      </c>
    </row>
    <row r="107" spans="1:67" x14ac:dyDescent="0.2">
      <c r="A107" s="8" t="s">
        <v>2462</v>
      </c>
      <c r="C107" t="s">
        <v>1519</v>
      </c>
      <c r="D107" t="s">
        <v>73</v>
      </c>
      <c r="E107" t="s">
        <v>89</v>
      </c>
      <c r="F107" t="s">
        <v>107</v>
      </c>
      <c r="G107" s="18" t="s">
        <v>89</v>
      </c>
      <c r="H107" s="8" t="s">
        <v>1460</v>
      </c>
      <c r="I107" s="8"/>
      <c r="AW107">
        <v>5.2</v>
      </c>
      <c r="AZ107">
        <v>3.6</v>
      </c>
      <c r="BA107">
        <v>5.2</v>
      </c>
      <c r="BD107">
        <v>3.9</v>
      </c>
      <c r="BJ107" t="s">
        <v>79</v>
      </c>
      <c r="BK107" s="1">
        <v>44820</v>
      </c>
      <c r="BL107" s="8" t="s">
        <v>2434</v>
      </c>
      <c r="BM107" s="8" t="s">
        <v>2471</v>
      </c>
      <c r="BN107" t="s">
        <v>72</v>
      </c>
      <c r="BO107" s="8" t="s">
        <v>2434</v>
      </c>
    </row>
    <row r="108" spans="1:67" x14ac:dyDescent="0.2">
      <c r="A108" s="13" t="s">
        <v>1737</v>
      </c>
      <c r="B108" s="13"/>
      <c r="C108" s="13" t="s">
        <v>1519</v>
      </c>
      <c r="D108" s="13" t="s">
        <v>73</v>
      </c>
      <c r="E108" s="13" t="s">
        <v>89</v>
      </c>
      <c r="F108" s="13" t="s">
        <v>107</v>
      </c>
      <c r="G108" s="13" t="s">
        <v>89</v>
      </c>
      <c r="H108" s="13" t="s">
        <v>107</v>
      </c>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row>
    <row r="109" spans="1:67" x14ac:dyDescent="0.2">
      <c r="A109" s="12" t="s">
        <v>2397</v>
      </c>
      <c r="B109" s="12"/>
      <c r="C109" s="12" t="s">
        <v>1519</v>
      </c>
      <c r="D109" s="12" t="s">
        <v>73</v>
      </c>
      <c r="E109" s="12" t="s">
        <v>89</v>
      </c>
      <c r="F109" s="12" t="s">
        <v>107</v>
      </c>
      <c r="G109" s="12" t="s">
        <v>89</v>
      </c>
      <c r="H109" s="12" t="s">
        <v>107</v>
      </c>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t="s">
        <v>79</v>
      </c>
      <c r="BK109" s="14">
        <v>44820</v>
      </c>
      <c r="BL109" s="12" t="s">
        <v>2354</v>
      </c>
      <c r="BM109" s="12">
        <v>2905</v>
      </c>
      <c r="BN109" s="12" t="s">
        <v>72</v>
      </c>
      <c r="BO109" s="12" t="s">
        <v>2354</v>
      </c>
    </row>
    <row r="110" spans="1:67" x14ac:dyDescent="0.2">
      <c r="A110" t="s">
        <v>106</v>
      </c>
      <c r="C110" t="s">
        <v>1519</v>
      </c>
      <c r="D110" t="s">
        <v>73</v>
      </c>
      <c r="E110" t="s">
        <v>89</v>
      </c>
      <c r="F110" t="s">
        <v>107</v>
      </c>
      <c r="G110" t="s">
        <v>89</v>
      </c>
      <c r="H110" t="s">
        <v>107</v>
      </c>
      <c r="AC110">
        <v>4.6500000000000004</v>
      </c>
      <c r="AF110">
        <v>6.5</v>
      </c>
      <c r="BJ110" t="s">
        <v>92</v>
      </c>
      <c r="BL110" t="s">
        <v>93</v>
      </c>
      <c r="BM110">
        <v>42805</v>
      </c>
    </row>
    <row r="111" spans="1:67" x14ac:dyDescent="0.2">
      <c r="A111" t="s">
        <v>108</v>
      </c>
      <c r="C111" t="s">
        <v>1519</v>
      </c>
      <c r="D111" t="s">
        <v>73</v>
      </c>
      <c r="E111" t="s">
        <v>89</v>
      </c>
      <c r="F111" t="s">
        <v>107</v>
      </c>
      <c r="G111" t="s">
        <v>89</v>
      </c>
      <c r="H111" t="s">
        <v>107</v>
      </c>
      <c r="AO111">
        <v>6.28</v>
      </c>
      <c r="AR111">
        <v>3.22</v>
      </c>
      <c r="AS111">
        <v>5.86</v>
      </c>
      <c r="AV111">
        <v>3.88</v>
      </c>
      <c r="AW111">
        <v>5.47</v>
      </c>
      <c r="AZ111">
        <v>3.87</v>
      </c>
      <c r="BA111">
        <v>5.34</v>
      </c>
      <c r="BD111">
        <v>4.0599999999999996</v>
      </c>
      <c r="BE111">
        <v>5.58</v>
      </c>
      <c r="BH111">
        <v>3.54</v>
      </c>
      <c r="BJ111" t="s">
        <v>79</v>
      </c>
      <c r="BL111" t="s">
        <v>109</v>
      </c>
      <c r="BM111">
        <v>3144</v>
      </c>
      <c r="BN111" t="s">
        <v>81</v>
      </c>
      <c r="BO111" t="s">
        <v>109</v>
      </c>
    </row>
    <row r="112" spans="1:67" x14ac:dyDescent="0.2">
      <c r="A112" t="s">
        <v>108</v>
      </c>
      <c r="C112" t="s">
        <v>1519</v>
      </c>
      <c r="D112" t="s">
        <v>73</v>
      </c>
      <c r="E112" t="s">
        <v>89</v>
      </c>
      <c r="F112" t="s">
        <v>107</v>
      </c>
      <c r="G112" t="s">
        <v>89</v>
      </c>
      <c r="H112" t="s">
        <v>107</v>
      </c>
      <c r="AS112">
        <v>5.94</v>
      </c>
      <c r="AV112">
        <v>3.92</v>
      </c>
      <c r="BJ112" t="s">
        <v>79</v>
      </c>
      <c r="BL112" t="s">
        <v>109</v>
      </c>
      <c r="BM112">
        <v>3144</v>
      </c>
    </row>
    <row r="113" spans="1:67" x14ac:dyDescent="0.2">
      <c r="A113" s="8" t="s">
        <v>108</v>
      </c>
      <c r="C113" t="s">
        <v>1519</v>
      </c>
      <c r="D113" t="s">
        <v>73</v>
      </c>
      <c r="E113" t="s">
        <v>89</v>
      </c>
      <c r="F113" t="s">
        <v>107</v>
      </c>
      <c r="G113" s="8" t="s">
        <v>89</v>
      </c>
      <c r="H113" s="8" t="s">
        <v>107</v>
      </c>
      <c r="I113" s="8"/>
      <c r="Y113">
        <v>5.0999999999999996</v>
      </c>
      <c r="AB113">
        <v>6.94</v>
      </c>
      <c r="AC113">
        <v>5.7</v>
      </c>
      <c r="AF113">
        <v>6.75</v>
      </c>
      <c r="AG113">
        <v>4.1500000000000004</v>
      </c>
      <c r="AJ113">
        <v>5.55</v>
      </c>
      <c r="AK113">
        <v>6.09</v>
      </c>
      <c r="AN113">
        <v>3.55</v>
      </c>
      <c r="AO113">
        <v>5.79</v>
      </c>
      <c r="AR113">
        <v>3.76</v>
      </c>
      <c r="AS113">
        <v>5.89</v>
      </c>
      <c r="AV113">
        <v>3.87</v>
      </c>
      <c r="AW113">
        <v>5.79</v>
      </c>
      <c r="AX113">
        <v>3.7</v>
      </c>
      <c r="AY113">
        <v>3.85</v>
      </c>
      <c r="AZ113">
        <v>3.85</v>
      </c>
      <c r="BA113">
        <v>5.47</v>
      </c>
      <c r="BB113">
        <v>4.09</v>
      </c>
      <c r="BC113">
        <v>3.94</v>
      </c>
      <c r="BD113">
        <v>4.09</v>
      </c>
      <c r="BE113">
        <v>5.85</v>
      </c>
      <c r="BH113">
        <v>3.7</v>
      </c>
      <c r="BJ113" s="8" t="s">
        <v>79</v>
      </c>
      <c r="BK113" s="9">
        <v>44820</v>
      </c>
      <c r="BL113" s="8" t="s">
        <v>2354</v>
      </c>
      <c r="BM113" s="8">
        <v>2905</v>
      </c>
    </row>
    <row r="114" spans="1:67" x14ac:dyDescent="0.2">
      <c r="C114" t="s">
        <v>1519</v>
      </c>
      <c r="D114" t="s">
        <v>73</v>
      </c>
      <c r="E114" t="s">
        <v>89</v>
      </c>
      <c r="F114" t="s">
        <v>107</v>
      </c>
      <c r="G114" t="s">
        <v>89</v>
      </c>
      <c r="H114" t="s">
        <v>107</v>
      </c>
      <c r="U114">
        <v>5.5</v>
      </c>
      <c r="X114">
        <v>7</v>
      </c>
      <c r="Y114">
        <v>5.2</v>
      </c>
      <c r="AB114">
        <v>6</v>
      </c>
      <c r="AS114">
        <v>6</v>
      </c>
      <c r="AV114">
        <v>4</v>
      </c>
      <c r="AW114">
        <v>5</v>
      </c>
      <c r="AZ114">
        <v>4</v>
      </c>
      <c r="BJ114" t="s">
        <v>79</v>
      </c>
      <c r="BK114" s="1">
        <v>44797</v>
      </c>
      <c r="BL114" t="s">
        <v>87</v>
      </c>
      <c r="BM114">
        <v>36083</v>
      </c>
      <c r="BN114" t="s">
        <v>72</v>
      </c>
      <c r="BO114" t="s">
        <v>87</v>
      </c>
    </row>
    <row r="115" spans="1:67" x14ac:dyDescent="0.2">
      <c r="A115" s="13" t="s">
        <v>1737</v>
      </c>
      <c r="B115" s="13"/>
      <c r="C115" s="13" t="s">
        <v>1519</v>
      </c>
      <c r="D115" s="13" t="s">
        <v>73</v>
      </c>
      <c r="E115" s="13" t="s">
        <v>89</v>
      </c>
      <c r="F115" s="13" t="s">
        <v>107</v>
      </c>
      <c r="G115" s="13" t="s">
        <v>1706</v>
      </c>
      <c r="H115" s="13" t="s">
        <v>1125</v>
      </c>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row>
    <row r="116" spans="1:67" x14ac:dyDescent="0.2">
      <c r="A116" s="13" t="s">
        <v>1737</v>
      </c>
      <c r="B116" s="13"/>
      <c r="C116" s="13" t="s">
        <v>1519</v>
      </c>
      <c r="D116" s="13" t="s">
        <v>73</v>
      </c>
      <c r="E116" s="13" t="s">
        <v>89</v>
      </c>
      <c r="F116" s="13" t="s">
        <v>1704</v>
      </c>
      <c r="G116" s="13" t="s">
        <v>89</v>
      </c>
      <c r="H116" s="13" t="s">
        <v>1704</v>
      </c>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row>
    <row r="117" spans="1:67" x14ac:dyDescent="0.2">
      <c r="A117" s="12" t="s">
        <v>2398</v>
      </c>
      <c r="B117" s="12"/>
      <c r="C117" s="12" t="s">
        <v>1519</v>
      </c>
      <c r="D117" s="12" t="s">
        <v>73</v>
      </c>
      <c r="E117" s="12" t="s">
        <v>89</v>
      </c>
      <c r="F117" s="12" t="s">
        <v>1704</v>
      </c>
      <c r="G117" s="12" t="s">
        <v>89</v>
      </c>
      <c r="H117" s="12" t="s">
        <v>1704</v>
      </c>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t="s">
        <v>79</v>
      </c>
      <c r="BK117" s="14">
        <v>44820</v>
      </c>
      <c r="BL117" s="12" t="s">
        <v>2354</v>
      </c>
      <c r="BM117" s="12">
        <v>2905</v>
      </c>
      <c r="BN117" s="12" t="s">
        <v>72</v>
      </c>
      <c r="BO117" s="12" t="s">
        <v>2354</v>
      </c>
    </row>
    <row r="118" spans="1:67" x14ac:dyDescent="0.2">
      <c r="A118" s="12" t="s">
        <v>2399</v>
      </c>
      <c r="B118" s="12"/>
      <c r="C118" s="12" t="s">
        <v>1519</v>
      </c>
      <c r="D118" s="12" t="s">
        <v>73</v>
      </c>
      <c r="E118" s="12" t="s">
        <v>89</v>
      </c>
      <c r="F118" s="12" t="s">
        <v>1704</v>
      </c>
      <c r="G118" s="12" t="s">
        <v>89</v>
      </c>
      <c r="H118" s="12" t="s">
        <v>1704</v>
      </c>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t="s">
        <v>79</v>
      </c>
      <c r="BK118" s="14">
        <v>44820</v>
      </c>
      <c r="BL118" s="12" t="s">
        <v>2354</v>
      </c>
      <c r="BM118" s="12">
        <v>2905</v>
      </c>
      <c r="BN118" s="12" t="s">
        <v>72</v>
      </c>
      <c r="BO118" s="12" t="s">
        <v>2354</v>
      </c>
    </row>
    <row r="119" spans="1:67" x14ac:dyDescent="0.2">
      <c r="A119" s="12" t="s">
        <v>2401</v>
      </c>
      <c r="B119" s="12"/>
      <c r="C119" s="12" t="s">
        <v>1519</v>
      </c>
      <c r="D119" s="12" t="s">
        <v>73</v>
      </c>
      <c r="E119" s="12" t="s">
        <v>89</v>
      </c>
      <c r="F119" s="12" t="s">
        <v>1704</v>
      </c>
      <c r="G119" s="12" t="s">
        <v>89</v>
      </c>
      <c r="H119" s="12" t="s">
        <v>1704</v>
      </c>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t="s">
        <v>79</v>
      </c>
      <c r="BK119" s="14">
        <v>44820</v>
      </c>
      <c r="BL119" s="12" t="s">
        <v>2354</v>
      </c>
      <c r="BM119" s="12">
        <v>2905</v>
      </c>
      <c r="BN119" s="12" t="s">
        <v>72</v>
      </c>
      <c r="BO119" s="12" t="s">
        <v>2354</v>
      </c>
    </row>
    <row r="120" spans="1:67" x14ac:dyDescent="0.2">
      <c r="A120" s="12" t="s">
        <v>2400</v>
      </c>
      <c r="B120" s="12"/>
      <c r="C120" s="12" t="s">
        <v>1519</v>
      </c>
      <c r="D120" s="12" t="s">
        <v>73</v>
      </c>
      <c r="E120" s="12" t="s">
        <v>89</v>
      </c>
      <c r="F120" s="12" t="s">
        <v>1704</v>
      </c>
      <c r="G120" s="12" t="s">
        <v>89</v>
      </c>
      <c r="H120" s="12" t="s">
        <v>1704</v>
      </c>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t="s">
        <v>79</v>
      </c>
      <c r="BK120" s="14">
        <v>44820</v>
      </c>
      <c r="BL120" s="12" t="s">
        <v>2354</v>
      </c>
      <c r="BM120" s="12">
        <v>2905</v>
      </c>
      <c r="BN120" s="12" t="s">
        <v>72</v>
      </c>
      <c r="BO120" s="12" t="s">
        <v>2354</v>
      </c>
    </row>
    <row r="121" spans="1:67" x14ac:dyDescent="0.2">
      <c r="A121" s="8" t="s">
        <v>108</v>
      </c>
      <c r="C121" t="s">
        <v>1519</v>
      </c>
      <c r="D121" t="s">
        <v>73</v>
      </c>
      <c r="E121" t="s">
        <v>89</v>
      </c>
      <c r="F121" t="s">
        <v>1704</v>
      </c>
      <c r="G121" s="8" t="s">
        <v>89</v>
      </c>
      <c r="H121" s="8" t="s">
        <v>1704</v>
      </c>
      <c r="I121" s="8"/>
      <c r="Y121">
        <v>3.68</v>
      </c>
      <c r="AB121">
        <v>5.25</v>
      </c>
      <c r="AC121">
        <v>3.87</v>
      </c>
      <c r="AF121">
        <v>5.96</v>
      </c>
      <c r="AG121">
        <v>3.64</v>
      </c>
      <c r="AJ121">
        <v>5.77</v>
      </c>
      <c r="AO121">
        <v>4.53</v>
      </c>
      <c r="AR121">
        <v>2.5299999999999998</v>
      </c>
      <c r="AS121">
        <v>4.53</v>
      </c>
      <c r="AV121">
        <v>3.01</v>
      </c>
      <c r="AW121">
        <v>4.05</v>
      </c>
      <c r="AX121">
        <v>2.8</v>
      </c>
      <c r="AY121">
        <v>3</v>
      </c>
      <c r="AZ121">
        <v>3</v>
      </c>
      <c r="BA121">
        <v>4.09</v>
      </c>
      <c r="BB121">
        <v>3.23</v>
      </c>
      <c r="BC121">
        <v>3.4</v>
      </c>
      <c r="BD121">
        <v>3.4</v>
      </c>
      <c r="BE121">
        <v>4.87</v>
      </c>
      <c r="BH121">
        <v>2.9</v>
      </c>
      <c r="BJ121" s="8" t="s">
        <v>79</v>
      </c>
      <c r="BK121" s="9">
        <v>44820</v>
      </c>
      <c r="BL121" s="8" t="s">
        <v>2354</v>
      </c>
      <c r="BM121" s="8">
        <v>2905</v>
      </c>
    </row>
    <row r="122" spans="1:67" x14ac:dyDescent="0.2">
      <c r="A122" s="13" t="s">
        <v>1737</v>
      </c>
      <c r="B122" s="13"/>
      <c r="C122" s="13" t="s">
        <v>1519</v>
      </c>
      <c r="D122" s="13" t="s">
        <v>73</v>
      </c>
      <c r="E122" s="13" t="s">
        <v>89</v>
      </c>
      <c r="F122" s="13"/>
      <c r="G122" s="13" t="s">
        <v>89</v>
      </c>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row>
    <row r="123" spans="1:67" x14ac:dyDescent="0.2">
      <c r="A123" s="13" t="s">
        <v>1737</v>
      </c>
      <c r="B123" s="13"/>
      <c r="C123" s="13" t="s">
        <v>1519</v>
      </c>
      <c r="D123" s="13" t="s">
        <v>73</v>
      </c>
      <c r="E123" s="13" t="s">
        <v>89</v>
      </c>
      <c r="F123" s="13"/>
      <c r="G123" s="13" t="s">
        <v>1706</v>
      </c>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row>
    <row r="124" spans="1:67" x14ac:dyDescent="0.2">
      <c r="A124" t="s">
        <v>110</v>
      </c>
      <c r="C124" t="s">
        <v>111</v>
      </c>
      <c r="D124" t="s">
        <v>1521</v>
      </c>
      <c r="E124" t="s">
        <v>112</v>
      </c>
      <c r="F124" t="s">
        <v>113</v>
      </c>
      <c r="G124" t="s">
        <v>114</v>
      </c>
      <c r="H124" t="s">
        <v>113</v>
      </c>
      <c r="BJ124" t="s">
        <v>82</v>
      </c>
      <c r="BL124" t="s">
        <v>80</v>
      </c>
      <c r="BM124">
        <v>2469</v>
      </c>
      <c r="BN124" t="s">
        <v>115</v>
      </c>
    </row>
    <row r="125" spans="1:67" x14ac:dyDescent="0.2">
      <c r="A125" s="13" t="s">
        <v>1737</v>
      </c>
      <c r="B125" s="13"/>
      <c r="C125" s="13" t="s">
        <v>1518</v>
      </c>
      <c r="D125" s="13" t="s">
        <v>76</v>
      </c>
      <c r="E125" s="13" t="s">
        <v>1566</v>
      </c>
      <c r="F125" s="13" t="s">
        <v>1567</v>
      </c>
      <c r="G125" s="13" t="s">
        <v>1566</v>
      </c>
      <c r="H125" s="13" t="s">
        <v>1567</v>
      </c>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row>
    <row r="126" spans="1:67" x14ac:dyDescent="0.2">
      <c r="A126" t="s">
        <v>2963</v>
      </c>
      <c r="B126" t="s">
        <v>338</v>
      </c>
      <c r="C126" t="s">
        <v>1518</v>
      </c>
      <c r="D126" t="s">
        <v>76</v>
      </c>
      <c r="E126" t="s">
        <v>1566</v>
      </c>
      <c r="F126" t="s">
        <v>1567</v>
      </c>
      <c r="G126" t="s">
        <v>1566</v>
      </c>
      <c r="H126" t="s">
        <v>1567</v>
      </c>
      <c r="L126" t="s">
        <v>2915</v>
      </c>
      <c r="AS126">
        <v>8.9</v>
      </c>
      <c r="AV126">
        <v>5.9</v>
      </c>
      <c r="AW126">
        <v>9.1</v>
      </c>
      <c r="AX126">
        <v>6.9</v>
      </c>
      <c r="AY126">
        <v>7.7</v>
      </c>
      <c r="AZ126">
        <v>7.7</v>
      </c>
      <c r="BJ126" s="8" t="s">
        <v>79</v>
      </c>
      <c r="BK126" s="9">
        <v>44830</v>
      </c>
      <c r="BL126" s="8" t="s">
        <v>2859</v>
      </c>
      <c r="BM126">
        <v>63104</v>
      </c>
      <c r="BN126" t="s">
        <v>72</v>
      </c>
      <c r="BO126" s="8" t="s">
        <v>2859</v>
      </c>
    </row>
    <row r="127" spans="1:67" x14ac:dyDescent="0.2">
      <c r="A127" t="s">
        <v>2964</v>
      </c>
      <c r="C127" t="s">
        <v>1518</v>
      </c>
      <c r="D127" t="s">
        <v>76</v>
      </c>
      <c r="E127" t="s">
        <v>1566</v>
      </c>
      <c r="F127" t="s">
        <v>1567</v>
      </c>
      <c r="G127" t="s">
        <v>1566</v>
      </c>
      <c r="H127" t="s">
        <v>1567</v>
      </c>
      <c r="L127" t="s">
        <v>2915</v>
      </c>
      <c r="U127">
        <v>7.3</v>
      </c>
      <c r="X127">
        <v>8.5</v>
      </c>
      <c r="Y127">
        <v>8.1999999999999993</v>
      </c>
      <c r="AB127">
        <v>10.3</v>
      </c>
      <c r="AC127">
        <v>8.5</v>
      </c>
      <c r="AF127">
        <v>11.4</v>
      </c>
      <c r="BJ127" s="8" t="s">
        <v>79</v>
      </c>
      <c r="BK127" s="9">
        <v>44830</v>
      </c>
      <c r="BL127" s="8" t="s">
        <v>2859</v>
      </c>
      <c r="BM127">
        <v>63104</v>
      </c>
      <c r="BN127" t="s">
        <v>72</v>
      </c>
      <c r="BO127" s="8" t="s">
        <v>2859</v>
      </c>
    </row>
    <row r="128" spans="1:67" s="2" customFormat="1" x14ac:dyDescent="0.2">
      <c r="A128" s="13" t="s">
        <v>1737</v>
      </c>
      <c r="B128" s="13"/>
      <c r="C128" s="13" t="s">
        <v>1518</v>
      </c>
      <c r="D128" s="13" t="s">
        <v>76</v>
      </c>
      <c r="E128" s="13" t="s">
        <v>1566</v>
      </c>
      <c r="F128" s="13" t="s">
        <v>1568</v>
      </c>
      <c r="G128" s="13" t="s">
        <v>1566</v>
      </c>
      <c r="H128" s="13" t="s">
        <v>1568</v>
      </c>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row>
    <row r="129" spans="1:67" x14ac:dyDescent="0.2">
      <c r="A129" t="s">
        <v>2962</v>
      </c>
      <c r="C129" t="s">
        <v>1518</v>
      </c>
      <c r="D129" t="s">
        <v>76</v>
      </c>
      <c r="E129" t="s">
        <v>1566</v>
      </c>
      <c r="F129" t="s">
        <v>1568</v>
      </c>
      <c r="G129" t="s">
        <v>1566</v>
      </c>
      <c r="H129" t="s">
        <v>1568</v>
      </c>
      <c r="L129" t="s">
        <v>2916</v>
      </c>
      <c r="BE129">
        <v>13.9</v>
      </c>
      <c r="BH129">
        <v>9.4</v>
      </c>
      <c r="BJ129" s="8" t="s">
        <v>79</v>
      </c>
      <c r="BK129" s="9">
        <v>44830</v>
      </c>
      <c r="BL129" s="8" t="s">
        <v>2859</v>
      </c>
      <c r="BM129">
        <v>63104</v>
      </c>
    </row>
    <row r="130" spans="1:67" x14ac:dyDescent="0.2">
      <c r="A130" t="s">
        <v>2960</v>
      </c>
      <c r="B130" t="s">
        <v>338</v>
      </c>
      <c r="C130" t="s">
        <v>1518</v>
      </c>
      <c r="D130" t="s">
        <v>76</v>
      </c>
      <c r="E130" t="s">
        <v>1566</v>
      </c>
      <c r="F130" t="s">
        <v>1568</v>
      </c>
      <c r="G130" t="s">
        <v>1566</v>
      </c>
      <c r="H130" t="s">
        <v>1568</v>
      </c>
      <c r="L130" t="s">
        <v>2961</v>
      </c>
      <c r="Q130" t="s">
        <v>2142</v>
      </c>
      <c r="T130">
        <v>5.0999999999999996</v>
      </c>
      <c r="U130" t="s">
        <v>2116</v>
      </c>
      <c r="X130">
        <v>10</v>
      </c>
      <c r="Y130">
        <v>9.6</v>
      </c>
      <c r="AB130">
        <v>12.6</v>
      </c>
      <c r="AC130">
        <v>10.5</v>
      </c>
      <c r="AF130">
        <v>14</v>
      </c>
      <c r="AS130" t="s">
        <v>2240</v>
      </c>
      <c r="AV130">
        <v>6</v>
      </c>
      <c r="BA130">
        <v>11.1</v>
      </c>
      <c r="BB130">
        <v>10.4</v>
      </c>
      <c r="BC130">
        <v>10.3</v>
      </c>
      <c r="BD130">
        <v>10.4</v>
      </c>
      <c r="BE130">
        <v>12.1</v>
      </c>
      <c r="BH130">
        <v>8.4</v>
      </c>
      <c r="BJ130" s="8" t="s">
        <v>79</v>
      </c>
      <c r="BK130" s="9">
        <v>44830</v>
      </c>
      <c r="BL130" s="8" t="s">
        <v>2859</v>
      </c>
      <c r="BM130">
        <v>63104</v>
      </c>
      <c r="BN130" t="s">
        <v>72</v>
      </c>
      <c r="BO130" t="s">
        <v>2859</v>
      </c>
    </row>
    <row r="131" spans="1:67" x14ac:dyDescent="0.2">
      <c r="A131" t="s">
        <v>2965</v>
      </c>
      <c r="C131" t="s">
        <v>1518</v>
      </c>
      <c r="D131" t="s">
        <v>76</v>
      </c>
      <c r="E131" t="s">
        <v>1566</v>
      </c>
      <c r="F131" t="s">
        <v>283</v>
      </c>
      <c r="G131" t="s">
        <v>2967</v>
      </c>
      <c r="H131" t="s">
        <v>283</v>
      </c>
      <c r="L131" t="s">
        <v>2966</v>
      </c>
      <c r="AG131">
        <v>7.1</v>
      </c>
      <c r="AJ131">
        <v>8.9</v>
      </c>
      <c r="AO131" t="s">
        <v>2551</v>
      </c>
      <c r="AR131">
        <v>5.0999999999999996</v>
      </c>
      <c r="BA131" t="s">
        <v>2551</v>
      </c>
      <c r="BI131" t="s">
        <v>2968</v>
      </c>
      <c r="BJ131" s="8" t="s">
        <v>79</v>
      </c>
      <c r="BK131" s="9">
        <v>44830</v>
      </c>
      <c r="BL131" s="8" t="s">
        <v>2859</v>
      </c>
      <c r="BM131">
        <v>63104</v>
      </c>
    </row>
    <row r="132" spans="1:67" s="2" customFormat="1" x14ac:dyDescent="0.2">
      <c r="A132" s="13" t="s">
        <v>1737</v>
      </c>
      <c r="B132" s="13"/>
      <c r="C132" s="13" t="s">
        <v>1518</v>
      </c>
      <c r="D132" s="13" t="s">
        <v>76</v>
      </c>
      <c r="E132" s="13" t="s">
        <v>1566</v>
      </c>
      <c r="F132" s="13"/>
      <c r="G132" s="13" t="s">
        <v>1566</v>
      </c>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row>
    <row r="133" spans="1:67" s="2" customFormat="1" x14ac:dyDescent="0.2">
      <c r="A133" t="s">
        <v>116</v>
      </c>
      <c r="B133"/>
      <c r="C133" t="s">
        <v>65</v>
      </c>
      <c r="D133" t="s">
        <v>66</v>
      </c>
      <c r="E133" t="s">
        <v>117</v>
      </c>
      <c r="F133" t="s">
        <v>118</v>
      </c>
      <c r="G133" t="s">
        <v>117</v>
      </c>
      <c r="H133" t="s">
        <v>118</v>
      </c>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v>2.75</v>
      </c>
      <c r="AT133"/>
      <c r="AU133"/>
      <c r="AV133">
        <v>3</v>
      </c>
      <c r="AW133"/>
      <c r="AX133"/>
      <c r="AY133"/>
      <c r="AZ133"/>
      <c r="BA133"/>
      <c r="BB133"/>
      <c r="BC133"/>
      <c r="BD133"/>
      <c r="BE133"/>
      <c r="BF133"/>
      <c r="BG133"/>
      <c r="BH133"/>
      <c r="BI133"/>
      <c r="BJ133" t="s">
        <v>79</v>
      </c>
      <c r="BK133"/>
      <c r="BL133" t="s">
        <v>119</v>
      </c>
      <c r="BM133">
        <v>1358</v>
      </c>
      <c r="BN133"/>
      <c r="BO133"/>
    </row>
    <row r="134" spans="1:67" s="22" customFormat="1" x14ac:dyDescent="0.2">
      <c r="A134" t="s">
        <v>120</v>
      </c>
      <c r="B134"/>
      <c r="C134" t="s">
        <v>65</v>
      </c>
      <c r="D134" t="s">
        <v>66</v>
      </c>
      <c r="E134" t="s">
        <v>117</v>
      </c>
      <c r="F134" t="s">
        <v>118</v>
      </c>
      <c r="G134" t="s">
        <v>117</v>
      </c>
      <c r="H134" t="s">
        <v>118</v>
      </c>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v>1.95</v>
      </c>
      <c r="AT134"/>
      <c r="AU134"/>
      <c r="AV134">
        <v>2.15</v>
      </c>
      <c r="AW134"/>
      <c r="AX134"/>
      <c r="AY134"/>
      <c r="AZ134"/>
      <c r="BA134"/>
      <c r="BB134"/>
      <c r="BC134"/>
      <c r="BD134"/>
      <c r="BE134"/>
      <c r="BF134"/>
      <c r="BG134"/>
      <c r="BH134"/>
      <c r="BI134"/>
      <c r="BJ134" t="s">
        <v>79</v>
      </c>
      <c r="BK134"/>
      <c r="BL134" t="s">
        <v>119</v>
      </c>
      <c r="BM134">
        <v>1358</v>
      </c>
      <c r="BN134"/>
      <c r="BO134"/>
    </row>
    <row r="135" spans="1:67" x14ac:dyDescent="0.2">
      <c r="A135" t="s">
        <v>121</v>
      </c>
      <c r="C135" t="s">
        <v>65</v>
      </c>
      <c r="D135" t="s">
        <v>66</v>
      </c>
      <c r="E135" t="s">
        <v>117</v>
      </c>
      <c r="F135" t="s">
        <v>118</v>
      </c>
      <c r="G135" t="s">
        <v>117</v>
      </c>
      <c r="H135" t="s">
        <v>118</v>
      </c>
      <c r="AS135">
        <v>2.0499999999999998</v>
      </c>
      <c r="AV135">
        <v>2.1</v>
      </c>
      <c r="BJ135" t="s">
        <v>79</v>
      </c>
      <c r="BL135" t="s">
        <v>119</v>
      </c>
      <c r="BM135">
        <v>1358</v>
      </c>
    </row>
    <row r="136" spans="1:67" x14ac:dyDescent="0.2">
      <c r="A136" t="s">
        <v>122</v>
      </c>
      <c r="C136" t="s">
        <v>1522</v>
      </c>
      <c r="D136" t="s">
        <v>1523</v>
      </c>
      <c r="E136" t="s">
        <v>124</v>
      </c>
      <c r="F136" t="s">
        <v>125</v>
      </c>
      <c r="G136" t="s">
        <v>124</v>
      </c>
      <c r="H136" t="s">
        <v>125</v>
      </c>
      <c r="U136">
        <v>3.3</v>
      </c>
      <c r="X136">
        <v>4.0999999999999996</v>
      </c>
      <c r="AO136">
        <v>2.4</v>
      </c>
      <c r="AR136">
        <v>1.4</v>
      </c>
      <c r="AS136">
        <v>4</v>
      </c>
      <c r="AV136">
        <v>2.5</v>
      </c>
      <c r="BJ136" t="s">
        <v>79</v>
      </c>
      <c r="BL136" t="s">
        <v>104</v>
      </c>
      <c r="BM136">
        <v>1216</v>
      </c>
      <c r="BN136" t="s">
        <v>81</v>
      </c>
      <c r="BO136" t="s">
        <v>104</v>
      </c>
    </row>
    <row r="137" spans="1:67" x14ac:dyDescent="0.2">
      <c r="A137" s="8" t="s">
        <v>1745</v>
      </c>
      <c r="B137" s="8"/>
      <c r="C137" s="8" t="s">
        <v>1520</v>
      </c>
      <c r="D137" s="8" t="s">
        <v>1520</v>
      </c>
      <c r="E137" s="8" t="s">
        <v>2274</v>
      </c>
      <c r="F137" s="8" t="s">
        <v>2276</v>
      </c>
      <c r="G137" s="8" t="s">
        <v>1898</v>
      </c>
      <c r="H137" s="8" t="s">
        <v>283</v>
      </c>
      <c r="I137" s="8"/>
      <c r="J137" s="8"/>
      <c r="K137" s="8"/>
      <c r="L137" s="8" t="s">
        <v>1741</v>
      </c>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v>3.0760000000000001</v>
      </c>
      <c r="AX137" s="8">
        <v>4.1100000000000003</v>
      </c>
      <c r="AY137" s="8"/>
      <c r="AZ137" s="8">
        <v>4.1100000000000003</v>
      </c>
      <c r="BA137" s="8"/>
      <c r="BB137" s="8"/>
      <c r="BC137" s="8"/>
      <c r="BD137" s="8"/>
      <c r="BE137" s="8"/>
      <c r="BF137" s="8"/>
      <c r="BG137" s="8"/>
      <c r="BH137" s="8"/>
      <c r="BI137" s="8" t="s">
        <v>1740</v>
      </c>
      <c r="BJ137" s="8" t="s">
        <v>79</v>
      </c>
      <c r="BK137" s="9">
        <v>44812</v>
      </c>
      <c r="BL137" s="8" t="s">
        <v>1738</v>
      </c>
      <c r="BM137" s="8">
        <v>1420</v>
      </c>
      <c r="BN137" s="8" t="s">
        <v>72</v>
      </c>
      <c r="BO137" s="8" t="s">
        <v>1738</v>
      </c>
    </row>
    <row r="138" spans="1:67" x14ac:dyDescent="0.2">
      <c r="A138" s="8" t="s">
        <v>1739</v>
      </c>
      <c r="B138" s="8"/>
      <c r="C138" s="8" t="s">
        <v>1520</v>
      </c>
      <c r="D138" s="8" t="s">
        <v>1520</v>
      </c>
      <c r="E138" s="8" t="s">
        <v>2274</v>
      </c>
      <c r="F138" s="8" t="s">
        <v>2275</v>
      </c>
      <c r="G138" s="8" t="s">
        <v>1897</v>
      </c>
      <c r="H138" s="8" t="s">
        <v>283</v>
      </c>
      <c r="I138" s="8"/>
      <c r="J138" s="8"/>
      <c r="K138" s="8"/>
      <c r="L138" s="8" t="s">
        <v>1743</v>
      </c>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v>5.6479999999999997</v>
      </c>
      <c r="BF138" s="8">
        <v>3.2240000000000002</v>
      </c>
      <c r="BG138" s="8">
        <v>3.01</v>
      </c>
      <c r="BH138" s="8">
        <v>3.2240000000000002</v>
      </c>
      <c r="BI138" s="8"/>
      <c r="BJ138" s="8" t="s">
        <v>79</v>
      </c>
      <c r="BK138" s="9">
        <v>44812</v>
      </c>
      <c r="BL138" s="8" t="s">
        <v>1738</v>
      </c>
      <c r="BM138" s="8">
        <v>1420</v>
      </c>
      <c r="BN138" s="8" t="s">
        <v>72</v>
      </c>
      <c r="BO138" s="8" t="s">
        <v>1738</v>
      </c>
    </row>
    <row r="139" spans="1:67" x14ac:dyDescent="0.2">
      <c r="A139" s="8" t="s">
        <v>1744</v>
      </c>
      <c r="B139" s="8"/>
      <c r="C139" s="8" t="s">
        <v>1520</v>
      </c>
      <c r="D139" s="8" t="s">
        <v>1520</v>
      </c>
      <c r="E139" s="8" t="s">
        <v>2274</v>
      </c>
      <c r="F139" s="8" t="s">
        <v>2276</v>
      </c>
      <c r="G139" s="8" t="s">
        <v>1898</v>
      </c>
      <c r="H139" s="8" t="s">
        <v>283</v>
      </c>
      <c r="I139" s="8"/>
      <c r="J139" s="8"/>
      <c r="K139" s="8"/>
      <c r="L139" s="8" t="s">
        <v>1742</v>
      </c>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v>4.1639999999999997</v>
      </c>
      <c r="AX139" s="8">
        <v>2.976</v>
      </c>
      <c r="AY139" s="8">
        <v>3.1</v>
      </c>
      <c r="AZ139" s="8">
        <v>3.1</v>
      </c>
      <c r="BA139" s="8"/>
      <c r="BB139" s="8"/>
      <c r="BC139" s="8"/>
      <c r="BD139" s="8"/>
      <c r="BE139" s="8"/>
      <c r="BF139" s="8"/>
      <c r="BG139" s="8"/>
      <c r="BH139" s="8"/>
      <c r="BI139" s="8" t="s">
        <v>1740</v>
      </c>
      <c r="BJ139" s="8" t="s">
        <v>79</v>
      </c>
      <c r="BK139" s="9">
        <v>44812</v>
      </c>
      <c r="BL139" s="8" t="s">
        <v>1738</v>
      </c>
      <c r="BM139" s="8">
        <v>1420</v>
      </c>
      <c r="BN139" s="8"/>
      <c r="BO139" s="8"/>
    </row>
    <row r="140" spans="1:67" x14ac:dyDescent="0.2">
      <c r="A140" s="13" t="s">
        <v>1737</v>
      </c>
      <c r="B140" s="13"/>
      <c r="C140" s="13" t="s">
        <v>1518</v>
      </c>
      <c r="D140" s="13" t="s">
        <v>76</v>
      </c>
      <c r="E140" s="13" t="s">
        <v>127</v>
      </c>
      <c r="F140" s="13" t="s">
        <v>128</v>
      </c>
      <c r="G140" s="13" t="s">
        <v>127</v>
      </c>
      <c r="H140" s="13" t="s">
        <v>128</v>
      </c>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row>
    <row r="141" spans="1:67" x14ac:dyDescent="0.2">
      <c r="A141" t="s">
        <v>131</v>
      </c>
      <c r="C141" t="s">
        <v>1518</v>
      </c>
      <c r="D141" t="s">
        <v>76</v>
      </c>
      <c r="E141" t="s">
        <v>127</v>
      </c>
      <c r="F141" t="s">
        <v>128</v>
      </c>
      <c r="G141" t="s">
        <v>127</v>
      </c>
      <c r="H141" t="s">
        <v>128</v>
      </c>
      <c r="X141">
        <v>11.6</v>
      </c>
      <c r="Y141">
        <v>10.6</v>
      </c>
      <c r="AB141">
        <v>12.6</v>
      </c>
      <c r="AC141">
        <v>13.7</v>
      </c>
      <c r="AF141">
        <v>17.100000000000001</v>
      </c>
      <c r="BA141">
        <v>16.5</v>
      </c>
      <c r="BB141">
        <v>14.8</v>
      </c>
      <c r="BC141">
        <v>13.6</v>
      </c>
      <c r="BD141">
        <v>14.8</v>
      </c>
      <c r="BJ141" t="s">
        <v>70</v>
      </c>
      <c r="BL141" t="s">
        <v>132</v>
      </c>
      <c r="BM141">
        <v>76629</v>
      </c>
    </row>
    <row r="142" spans="1:67" x14ac:dyDescent="0.2">
      <c r="A142" t="s">
        <v>133</v>
      </c>
      <c r="C142" t="s">
        <v>1518</v>
      </c>
      <c r="D142" t="s">
        <v>76</v>
      </c>
      <c r="E142" t="s">
        <v>127</v>
      </c>
      <c r="F142" t="s">
        <v>128</v>
      </c>
      <c r="G142" t="s">
        <v>127</v>
      </c>
      <c r="H142" t="s">
        <v>128</v>
      </c>
      <c r="BE142">
        <v>15.1</v>
      </c>
      <c r="BF142">
        <v>9.8000000000000007</v>
      </c>
      <c r="BG142">
        <v>8.1</v>
      </c>
      <c r="BH142">
        <v>9.8000000000000007</v>
      </c>
      <c r="BJ142" t="s">
        <v>70</v>
      </c>
      <c r="BL142" t="s">
        <v>132</v>
      </c>
      <c r="BM142">
        <v>76629</v>
      </c>
    </row>
    <row r="143" spans="1:67" x14ac:dyDescent="0.2">
      <c r="A143" t="s">
        <v>2913</v>
      </c>
      <c r="C143" t="s">
        <v>1518</v>
      </c>
      <c r="D143" t="s">
        <v>76</v>
      </c>
      <c r="E143" t="s">
        <v>127</v>
      </c>
      <c r="F143" t="s">
        <v>128</v>
      </c>
      <c r="G143" t="s">
        <v>127</v>
      </c>
      <c r="H143" t="s">
        <v>2909</v>
      </c>
      <c r="L143" t="s">
        <v>2916</v>
      </c>
      <c r="AY143">
        <v>9.9</v>
      </c>
      <c r="AZ143">
        <v>9.9</v>
      </c>
      <c r="BJ143" s="8" t="s">
        <v>79</v>
      </c>
      <c r="BK143" s="9">
        <v>44830</v>
      </c>
      <c r="BL143" s="8" t="s">
        <v>2859</v>
      </c>
      <c r="BM143">
        <v>63104</v>
      </c>
    </row>
    <row r="144" spans="1:67" x14ac:dyDescent="0.2">
      <c r="A144" t="s">
        <v>2914</v>
      </c>
      <c r="C144" t="s">
        <v>1518</v>
      </c>
      <c r="D144" t="s">
        <v>76</v>
      </c>
      <c r="E144" t="s">
        <v>127</v>
      </c>
      <c r="F144" t="s">
        <v>128</v>
      </c>
      <c r="G144" t="s">
        <v>127</v>
      </c>
      <c r="H144" t="s">
        <v>2909</v>
      </c>
      <c r="L144" t="s">
        <v>2917</v>
      </c>
      <c r="BB144">
        <v>11.5</v>
      </c>
      <c r="BD144">
        <v>11.5</v>
      </c>
      <c r="BJ144" s="8" t="s">
        <v>79</v>
      </c>
      <c r="BK144" s="9">
        <v>44830</v>
      </c>
      <c r="BL144" s="8" t="s">
        <v>2859</v>
      </c>
      <c r="BM144">
        <v>63104</v>
      </c>
    </row>
    <row r="145" spans="1:67" x14ac:dyDescent="0.2">
      <c r="A145" t="s">
        <v>2911</v>
      </c>
      <c r="C145" t="s">
        <v>1518</v>
      </c>
      <c r="D145" t="s">
        <v>76</v>
      </c>
      <c r="E145" t="s">
        <v>127</v>
      </c>
      <c r="F145" t="s">
        <v>128</v>
      </c>
      <c r="G145" t="s">
        <v>127</v>
      </c>
      <c r="H145" t="s">
        <v>2909</v>
      </c>
      <c r="L145" t="s">
        <v>2915</v>
      </c>
      <c r="AS145">
        <v>14.4</v>
      </c>
      <c r="AV145">
        <v>7.9</v>
      </c>
      <c r="AW145">
        <v>11.8</v>
      </c>
      <c r="AX145">
        <v>8.8000000000000007</v>
      </c>
      <c r="AY145">
        <v>10.7</v>
      </c>
      <c r="AZ145">
        <v>10.7</v>
      </c>
      <c r="BA145">
        <v>14.4</v>
      </c>
      <c r="BB145">
        <v>12.3</v>
      </c>
      <c r="BC145">
        <v>12.2</v>
      </c>
      <c r="BD145">
        <v>12.3</v>
      </c>
      <c r="BE145">
        <v>14.4</v>
      </c>
      <c r="BH145">
        <v>9.6999999999999993</v>
      </c>
      <c r="BJ145" s="8" t="s">
        <v>79</v>
      </c>
      <c r="BK145" s="9">
        <v>44830</v>
      </c>
      <c r="BL145" s="8" t="s">
        <v>2859</v>
      </c>
      <c r="BM145">
        <v>63104</v>
      </c>
      <c r="BN145" t="s">
        <v>72</v>
      </c>
      <c r="BO145" s="8" t="s">
        <v>2859</v>
      </c>
    </row>
    <row r="146" spans="1:67" x14ac:dyDescent="0.2">
      <c r="A146" t="s">
        <v>2912</v>
      </c>
      <c r="C146" t="s">
        <v>1518</v>
      </c>
      <c r="D146" t="s">
        <v>76</v>
      </c>
      <c r="E146" t="s">
        <v>127</v>
      </c>
      <c r="F146" t="s">
        <v>128</v>
      </c>
      <c r="G146" t="s">
        <v>127</v>
      </c>
      <c r="H146" t="s">
        <v>2909</v>
      </c>
      <c r="L146" t="s">
        <v>2915</v>
      </c>
      <c r="AR146">
        <v>5.4</v>
      </c>
      <c r="AS146">
        <v>12.6</v>
      </c>
      <c r="AV146">
        <v>7.1</v>
      </c>
      <c r="AW146">
        <v>11.9</v>
      </c>
      <c r="AX146">
        <v>8.1999999999999993</v>
      </c>
      <c r="AY146">
        <v>9.1999999999999993</v>
      </c>
      <c r="AZ146">
        <v>9.1999999999999993</v>
      </c>
      <c r="BJ146" s="8" t="s">
        <v>79</v>
      </c>
      <c r="BK146" s="9">
        <v>44830</v>
      </c>
      <c r="BL146" s="8" t="s">
        <v>2859</v>
      </c>
      <c r="BM146">
        <v>63104</v>
      </c>
    </row>
    <row r="147" spans="1:67" x14ac:dyDescent="0.2">
      <c r="A147" t="s">
        <v>2910</v>
      </c>
      <c r="C147" t="s">
        <v>1518</v>
      </c>
      <c r="D147" t="s">
        <v>76</v>
      </c>
      <c r="E147" t="s">
        <v>127</v>
      </c>
      <c r="F147" t="s">
        <v>128</v>
      </c>
      <c r="G147" t="s">
        <v>127</v>
      </c>
      <c r="H147" t="s">
        <v>2909</v>
      </c>
      <c r="L147" t="s">
        <v>2918</v>
      </c>
      <c r="AW147">
        <v>13</v>
      </c>
      <c r="AY147" t="s">
        <v>2119</v>
      </c>
      <c r="AZ147" t="s">
        <v>2119</v>
      </c>
      <c r="BA147" t="s">
        <v>2919</v>
      </c>
      <c r="BB147" t="s">
        <v>2237</v>
      </c>
      <c r="BC147" t="s">
        <v>1976</v>
      </c>
      <c r="BD147" t="s">
        <v>2237</v>
      </c>
      <c r="BJ147" s="8" t="s">
        <v>79</v>
      </c>
      <c r="BK147" s="9">
        <v>44830</v>
      </c>
      <c r="BL147" s="8" t="s">
        <v>2859</v>
      </c>
      <c r="BM147">
        <v>63104</v>
      </c>
    </row>
    <row r="148" spans="1:67" x14ac:dyDescent="0.2">
      <c r="A148" t="s">
        <v>2898</v>
      </c>
      <c r="C148" t="s">
        <v>1518</v>
      </c>
      <c r="D148" t="s">
        <v>76</v>
      </c>
      <c r="E148" t="s">
        <v>127</v>
      </c>
      <c r="F148" t="s">
        <v>128</v>
      </c>
      <c r="G148" t="s">
        <v>127</v>
      </c>
      <c r="H148" t="s">
        <v>129</v>
      </c>
      <c r="L148" t="s">
        <v>2904</v>
      </c>
      <c r="Y148">
        <v>13.9</v>
      </c>
      <c r="AB148">
        <v>16.3</v>
      </c>
      <c r="BJ148" s="8" t="s">
        <v>79</v>
      </c>
      <c r="BK148" s="9">
        <v>44830</v>
      </c>
      <c r="BL148" s="8" t="s">
        <v>2859</v>
      </c>
      <c r="BM148">
        <v>63104</v>
      </c>
    </row>
    <row r="149" spans="1:67" x14ac:dyDescent="0.2">
      <c r="A149" t="s">
        <v>2894</v>
      </c>
      <c r="C149" t="s">
        <v>1518</v>
      </c>
      <c r="D149" t="s">
        <v>76</v>
      </c>
      <c r="E149" t="s">
        <v>127</v>
      </c>
      <c r="F149" t="s">
        <v>128</v>
      </c>
      <c r="G149" t="s">
        <v>127</v>
      </c>
      <c r="H149" t="s">
        <v>129</v>
      </c>
      <c r="L149" t="s">
        <v>2903</v>
      </c>
      <c r="U149">
        <v>13.4</v>
      </c>
      <c r="AG149">
        <v>11</v>
      </c>
      <c r="BJ149" s="8" t="s">
        <v>79</v>
      </c>
      <c r="BK149" s="9">
        <v>44830</v>
      </c>
      <c r="BL149" s="8" t="s">
        <v>2859</v>
      </c>
      <c r="BM149">
        <v>63104</v>
      </c>
    </row>
    <row r="150" spans="1:67" x14ac:dyDescent="0.2">
      <c r="A150" t="s">
        <v>2893</v>
      </c>
      <c r="C150" t="s">
        <v>1518</v>
      </c>
      <c r="D150" t="s">
        <v>76</v>
      </c>
      <c r="E150" t="s">
        <v>127</v>
      </c>
      <c r="F150" t="s">
        <v>128</v>
      </c>
      <c r="G150" t="s">
        <v>127</v>
      </c>
      <c r="H150" t="s">
        <v>129</v>
      </c>
      <c r="L150" t="s">
        <v>2902</v>
      </c>
      <c r="Y150">
        <v>14.5</v>
      </c>
      <c r="AB150">
        <v>16.8</v>
      </c>
      <c r="BJ150" s="8" t="s">
        <v>79</v>
      </c>
      <c r="BK150" s="9">
        <v>44830</v>
      </c>
      <c r="BL150" s="8" t="s">
        <v>2859</v>
      </c>
      <c r="BM150">
        <v>63104</v>
      </c>
    </row>
    <row r="151" spans="1:67" x14ac:dyDescent="0.2">
      <c r="A151" t="s">
        <v>2895</v>
      </c>
      <c r="C151" t="s">
        <v>1518</v>
      </c>
      <c r="D151" t="s">
        <v>76</v>
      </c>
      <c r="E151" t="s">
        <v>127</v>
      </c>
      <c r="F151" t="s">
        <v>128</v>
      </c>
      <c r="G151" t="s">
        <v>127</v>
      </c>
      <c r="H151" t="s">
        <v>129</v>
      </c>
      <c r="L151" t="s">
        <v>2904</v>
      </c>
      <c r="AC151">
        <v>15</v>
      </c>
      <c r="AF151">
        <v>19.399999999999999</v>
      </c>
      <c r="BJ151" s="8" t="s">
        <v>79</v>
      </c>
      <c r="BK151" s="9">
        <v>44830</v>
      </c>
      <c r="BL151" s="8" t="s">
        <v>2859</v>
      </c>
      <c r="BM151">
        <v>63104</v>
      </c>
    </row>
    <row r="152" spans="1:67" x14ac:dyDescent="0.2">
      <c r="A152" t="s">
        <v>2896</v>
      </c>
      <c r="C152" t="s">
        <v>1518</v>
      </c>
      <c r="D152" t="s">
        <v>76</v>
      </c>
      <c r="E152" t="s">
        <v>127</v>
      </c>
      <c r="F152" t="s">
        <v>128</v>
      </c>
      <c r="G152" t="s">
        <v>127</v>
      </c>
      <c r="H152" t="s">
        <v>129</v>
      </c>
      <c r="L152" t="s">
        <v>2904</v>
      </c>
      <c r="Y152">
        <v>11.8</v>
      </c>
      <c r="AB152">
        <v>13.2</v>
      </c>
      <c r="BJ152" s="8" t="s">
        <v>79</v>
      </c>
      <c r="BK152" s="9">
        <v>44830</v>
      </c>
      <c r="BL152" s="8" t="s">
        <v>2859</v>
      </c>
      <c r="BM152">
        <v>63104</v>
      </c>
    </row>
    <row r="153" spans="1:67" x14ac:dyDescent="0.2">
      <c r="A153" t="s">
        <v>2897</v>
      </c>
      <c r="C153" t="s">
        <v>1518</v>
      </c>
      <c r="D153" t="s">
        <v>76</v>
      </c>
      <c r="E153" t="s">
        <v>127</v>
      </c>
      <c r="F153" t="s">
        <v>128</v>
      </c>
      <c r="G153" t="s">
        <v>127</v>
      </c>
      <c r="H153" t="s">
        <v>129</v>
      </c>
      <c r="L153" t="s">
        <v>2904</v>
      </c>
      <c r="Y153">
        <v>12.8</v>
      </c>
      <c r="AB153">
        <v>15</v>
      </c>
      <c r="BJ153" s="8" t="s">
        <v>79</v>
      </c>
      <c r="BK153" s="9">
        <v>44830</v>
      </c>
      <c r="BL153" s="8" t="s">
        <v>2859</v>
      </c>
      <c r="BM153">
        <v>63104</v>
      </c>
    </row>
    <row r="154" spans="1:67" x14ac:dyDescent="0.2">
      <c r="A154" t="s">
        <v>126</v>
      </c>
      <c r="C154" t="s">
        <v>1518</v>
      </c>
      <c r="D154" t="s">
        <v>76</v>
      </c>
      <c r="E154" t="s">
        <v>127</v>
      </c>
      <c r="F154" t="s">
        <v>128</v>
      </c>
      <c r="G154" t="s">
        <v>127</v>
      </c>
      <c r="H154" t="s">
        <v>129</v>
      </c>
      <c r="Y154">
        <v>14.4</v>
      </c>
      <c r="AB154">
        <v>16.600000000000001</v>
      </c>
      <c r="AC154">
        <v>15</v>
      </c>
      <c r="BJ154" t="s">
        <v>79</v>
      </c>
      <c r="BL154" t="s">
        <v>130</v>
      </c>
      <c r="BM154">
        <v>3096</v>
      </c>
    </row>
    <row r="155" spans="1:67" x14ac:dyDescent="0.2">
      <c r="A155" t="s">
        <v>2899</v>
      </c>
      <c r="B155" t="s">
        <v>338</v>
      </c>
      <c r="C155" t="s">
        <v>1518</v>
      </c>
      <c r="D155" t="s">
        <v>76</v>
      </c>
      <c r="E155" t="s">
        <v>127</v>
      </c>
      <c r="F155" t="s">
        <v>128</v>
      </c>
      <c r="G155" t="s">
        <v>127</v>
      </c>
      <c r="H155" t="s">
        <v>129</v>
      </c>
      <c r="L155" t="s">
        <v>2905</v>
      </c>
      <c r="Y155" t="s">
        <v>2210</v>
      </c>
      <c r="AB155" t="s">
        <v>2906</v>
      </c>
      <c r="AC155" t="s">
        <v>2907</v>
      </c>
      <c r="AF155" t="s">
        <v>2908</v>
      </c>
      <c r="AS155">
        <v>18.5</v>
      </c>
      <c r="AV155">
        <v>9.5</v>
      </c>
      <c r="AW155">
        <v>14.9</v>
      </c>
      <c r="AX155">
        <v>10</v>
      </c>
      <c r="AY155">
        <v>11.6</v>
      </c>
      <c r="AZ155">
        <v>11.6</v>
      </c>
      <c r="BA155">
        <v>17.5</v>
      </c>
      <c r="BB155">
        <v>14.7</v>
      </c>
      <c r="BC155">
        <v>13.4</v>
      </c>
      <c r="BD155">
        <v>14.7</v>
      </c>
      <c r="BE155">
        <v>16.8</v>
      </c>
      <c r="BH155">
        <v>11.3</v>
      </c>
      <c r="BJ155" s="8" t="s">
        <v>79</v>
      </c>
      <c r="BK155" s="9">
        <v>44830</v>
      </c>
      <c r="BL155" s="8" t="s">
        <v>2859</v>
      </c>
      <c r="BM155">
        <v>63104</v>
      </c>
    </row>
    <row r="156" spans="1:67" x14ac:dyDescent="0.2">
      <c r="A156" t="s">
        <v>2900</v>
      </c>
      <c r="C156" t="s">
        <v>1518</v>
      </c>
      <c r="D156" t="s">
        <v>76</v>
      </c>
      <c r="E156" t="s">
        <v>127</v>
      </c>
      <c r="F156" t="s">
        <v>128</v>
      </c>
      <c r="G156" t="s">
        <v>127</v>
      </c>
      <c r="H156" t="s">
        <v>129</v>
      </c>
      <c r="L156" t="s">
        <v>2902</v>
      </c>
      <c r="AC156">
        <v>14.1</v>
      </c>
      <c r="AF156">
        <v>18.8</v>
      </c>
      <c r="BJ156" s="8" t="s">
        <v>79</v>
      </c>
      <c r="BK156" s="9">
        <v>44830</v>
      </c>
      <c r="BL156" s="8" t="s">
        <v>2859</v>
      </c>
      <c r="BM156">
        <v>63104</v>
      </c>
    </row>
    <row r="157" spans="1:67" x14ac:dyDescent="0.2">
      <c r="A157" t="s">
        <v>2901</v>
      </c>
      <c r="C157" t="s">
        <v>1518</v>
      </c>
      <c r="D157" t="s">
        <v>76</v>
      </c>
      <c r="E157" t="s">
        <v>127</v>
      </c>
      <c r="F157" t="s">
        <v>128</v>
      </c>
      <c r="G157" t="s">
        <v>127</v>
      </c>
      <c r="H157" t="s">
        <v>129</v>
      </c>
      <c r="L157" t="s">
        <v>2902</v>
      </c>
      <c r="BE157">
        <v>16.5</v>
      </c>
      <c r="BH157">
        <v>11.4</v>
      </c>
      <c r="BJ157" s="8" t="s">
        <v>79</v>
      </c>
      <c r="BK157" s="9">
        <v>44830</v>
      </c>
      <c r="BL157" s="8" t="s">
        <v>2859</v>
      </c>
      <c r="BM157">
        <v>63104</v>
      </c>
    </row>
    <row r="158" spans="1:67" x14ac:dyDescent="0.2">
      <c r="A158" s="13" t="s">
        <v>1737</v>
      </c>
      <c r="B158" s="13"/>
      <c r="C158" s="13" t="s">
        <v>1518</v>
      </c>
      <c r="D158" s="13" t="s">
        <v>76</v>
      </c>
      <c r="E158" s="13" t="s">
        <v>127</v>
      </c>
      <c r="F158" s="13" t="s">
        <v>128</v>
      </c>
      <c r="G158" s="13" t="s">
        <v>439</v>
      </c>
      <c r="H158" s="13" t="s">
        <v>129</v>
      </c>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row>
    <row r="159" spans="1:67" x14ac:dyDescent="0.2">
      <c r="A159" t="s">
        <v>438</v>
      </c>
      <c r="C159" t="s">
        <v>1518</v>
      </c>
      <c r="D159" t="s">
        <v>76</v>
      </c>
      <c r="E159" t="s">
        <v>127</v>
      </c>
      <c r="F159" t="s">
        <v>128</v>
      </c>
      <c r="G159" t="s">
        <v>439</v>
      </c>
      <c r="H159" t="s">
        <v>129</v>
      </c>
      <c r="BA159">
        <v>16.5</v>
      </c>
      <c r="BB159">
        <v>14.8</v>
      </c>
      <c r="BC159">
        <v>13.6</v>
      </c>
      <c r="BD159">
        <v>14.8</v>
      </c>
      <c r="BJ159" t="s">
        <v>70</v>
      </c>
      <c r="BK159" s="1">
        <v>44819</v>
      </c>
      <c r="BL159" t="s">
        <v>71</v>
      </c>
      <c r="BM159">
        <v>3485</v>
      </c>
      <c r="BN159" t="s">
        <v>72</v>
      </c>
      <c r="BO159" t="s">
        <v>71</v>
      </c>
    </row>
    <row r="160" spans="1:67" x14ac:dyDescent="0.2">
      <c r="A160" t="s">
        <v>932</v>
      </c>
      <c r="C160" t="s">
        <v>1518</v>
      </c>
      <c r="D160" t="s">
        <v>76</v>
      </c>
      <c r="E160" t="s">
        <v>127</v>
      </c>
      <c r="F160" t="s">
        <v>128</v>
      </c>
      <c r="G160" t="s">
        <v>144</v>
      </c>
      <c r="H160" t="s">
        <v>128</v>
      </c>
      <c r="AO160">
        <v>11</v>
      </c>
      <c r="AS160">
        <v>13.5</v>
      </c>
      <c r="AW160">
        <v>12.2</v>
      </c>
      <c r="AZ160">
        <v>9.6999999999999993</v>
      </c>
      <c r="BA160">
        <v>15</v>
      </c>
      <c r="BD160">
        <v>9.9</v>
      </c>
      <c r="BI160" s="5" t="s">
        <v>933</v>
      </c>
      <c r="BJ160" t="s">
        <v>79</v>
      </c>
      <c r="BL160" t="s">
        <v>229</v>
      </c>
      <c r="BM160">
        <v>1609</v>
      </c>
      <c r="BN160" t="s">
        <v>72</v>
      </c>
      <c r="BO160" t="s">
        <v>229</v>
      </c>
    </row>
    <row r="161" spans="1:67" x14ac:dyDescent="0.2">
      <c r="A161" s="13" t="s">
        <v>1737</v>
      </c>
      <c r="B161" s="13"/>
      <c r="C161" s="13" t="s">
        <v>1518</v>
      </c>
      <c r="D161" s="13" t="s">
        <v>76</v>
      </c>
      <c r="E161" s="13" t="s">
        <v>127</v>
      </c>
      <c r="F161" s="13" t="s">
        <v>135</v>
      </c>
      <c r="G161" s="13" t="s">
        <v>127</v>
      </c>
      <c r="H161" s="13" t="s">
        <v>135</v>
      </c>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row>
    <row r="162" spans="1:67" x14ac:dyDescent="0.2">
      <c r="A162" t="s">
        <v>162</v>
      </c>
      <c r="C162" t="s">
        <v>1518</v>
      </c>
      <c r="D162" t="s">
        <v>76</v>
      </c>
      <c r="E162" t="s">
        <v>127</v>
      </c>
      <c r="F162" t="s">
        <v>135</v>
      </c>
      <c r="G162" t="s">
        <v>127</v>
      </c>
      <c r="H162" t="s">
        <v>135</v>
      </c>
      <c r="U162">
        <v>9</v>
      </c>
      <c r="X162">
        <v>8.1</v>
      </c>
      <c r="Y162">
        <v>9.1</v>
      </c>
      <c r="AB162">
        <v>11.1</v>
      </c>
      <c r="AC162">
        <v>9.9</v>
      </c>
      <c r="AF162">
        <v>11.6</v>
      </c>
      <c r="AG162">
        <v>7.3</v>
      </c>
      <c r="AJ162">
        <v>10.5</v>
      </c>
      <c r="BJ162" t="s">
        <v>70</v>
      </c>
      <c r="BL162" t="s">
        <v>132</v>
      </c>
      <c r="BM162">
        <v>76629</v>
      </c>
      <c r="BN162" t="s">
        <v>81</v>
      </c>
      <c r="BO162" t="s">
        <v>132</v>
      </c>
    </row>
    <row r="163" spans="1:67" x14ac:dyDescent="0.2">
      <c r="A163" t="s">
        <v>194</v>
      </c>
      <c r="C163" t="s">
        <v>1518</v>
      </c>
      <c r="D163" t="s">
        <v>76</v>
      </c>
      <c r="E163" t="s">
        <v>127</v>
      </c>
      <c r="F163" t="s">
        <v>135</v>
      </c>
      <c r="G163" t="s">
        <v>127</v>
      </c>
      <c r="H163" t="s">
        <v>135</v>
      </c>
      <c r="AW163">
        <v>9.17</v>
      </c>
      <c r="AX163">
        <v>5.71</v>
      </c>
      <c r="AY163">
        <v>5.83</v>
      </c>
      <c r="AZ163">
        <v>5.83</v>
      </c>
      <c r="BA163">
        <v>9.9700000000000006</v>
      </c>
      <c r="BC163">
        <v>7.88</v>
      </c>
      <c r="BD163">
        <v>7.88</v>
      </c>
      <c r="BG163">
        <v>7.04</v>
      </c>
      <c r="BH163">
        <v>7.04</v>
      </c>
      <c r="BJ163" t="s">
        <v>70</v>
      </c>
      <c r="BL163" t="s">
        <v>132</v>
      </c>
      <c r="BM163">
        <v>76629</v>
      </c>
    </row>
    <row r="164" spans="1:67" x14ac:dyDescent="0.2">
      <c r="A164" t="s">
        <v>219</v>
      </c>
      <c r="C164" t="s">
        <v>1518</v>
      </c>
      <c r="D164" t="s">
        <v>76</v>
      </c>
      <c r="E164" t="s">
        <v>127</v>
      </c>
      <c r="F164" t="s">
        <v>135</v>
      </c>
      <c r="G164" t="s">
        <v>127</v>
      </c>
      <c r="H164" t="s">
        <v>135</v>
      </c>
      <c r="AC164">
        <v>8.9</v>
      </c>
      <c r="AF164">
        <v>12.6</v>
      </c>
      <c r="AG164">
        <v>6.79</v>
      </c>
      <c r="AJ164">
        <v>10.17</v>
      </c>
      <c r="BJ164" t="s">
        <v>70</v>
      </c>
      <c r="BL164" t="s">
        <v>132</v>
      </c>
      <c r="BM164">
        <v>76629</v>
      </c>
    </row>
    <row r="165" spans="1:67" x14ac:dyDescent="0.2">
      <c r="A165" t="s">
        <v>224</v>
      </c>
      <c r="C165" t="s">
        <v>1518</v>
      </c>
      <c r="D165" t="s">
        <v>76</v>
      </c>
      <c r="E165" t="s">
        <v>127</v>
      </c>
      <c r="F165" t="s">
        <v>135</v>
      </c>
      <c r="G165" t="s">
        <v>127</v>
      </c>
      <c r="H165" t="s">
        <v>135</v>
      </c>
      <c r="AW165">
        <v>9.3000000000000007</v>
      </c>
      <c r="AX165">
        <v>5.9</v>
      </c>
      <c r="AY165">
        <v>6.2</v>
      </c>
      <c r="AZ165">
        <v>6.2</v>
      </c>
      <c r="BJ165" t="s">
        <v>70</v>
      </c>
      <c r="BL165" t="s">
        <v>132</v>
      </c>
      <c r="BM165">
        <v>76629</v>
      </c>
    </row>
    <row r="166" spans="1:67" x14ac:dyDescent="0.2">
      <c r="A166" t="s">
        <v>225</v>
      </c>
      <c r="C166" t="s">
        <v>1518</v>
      </c>
      <c r="D166" t="s">
        <v>76</v>
      </c>
      <c r="E166" t="s">
        <v>127</v>
      </c>
      <c r="F166" t="s">
        <v>135</v>
      </c>
      <c r="G166" t="s">
        <v>127</v>
      </c>
      <c r="H166" t="s">
        <v>135</v>
      </c>
      <c r="BA166">
        <v>9.6999999999999993</v>
      </c>
      <c r="BB166">
        <v>7.2</v>
      </c>
      <c r="BC166">
        <v>6</v>
      </c>
      <c r="BD166">
        <v>7.2</v>
      </c>
      <c r="BE166">
        <v>9.4</v>
      </c>
      <c r="BF166">
        <v>6</v>
      </c>
      <c r="BG166">
        <v>5.2</v>
      </c>
      <c r="BH166">
        <v>6</v>
      </c>
      <c r="BJ166" t="s">
        <v>70</v>
      </c>
      <c r="BL166" t="s">
        <v>132</v>
      </c>
      <c r="BM166">
        <v>76629</v>
      </c>
    </row>
    <row r="167" spans="1:67" x14ac:dyDescent="0.2">
      <c r="A167" t="s">
        <v>233</v>
      </c>
      <c r="C167" t="s">
        <v>1518</v>
      </c>
      <c r="D167" t="s">
        <v>76</v>
      </c>
      <c r="E167" t="s">
        <v>127</v>
      </c>
      <c r="F167" t="s">
        <v>135</v>
      </c>
      <c r="G167" t="s">
        <v>127</v>
      </c>
      <c r="H167" t="s">
        <v>135</v>
      </c>
      <c r="BA167">
        <v>10</v>
      </c>
      <c r="BB167">
        <v>8.1999999999999993</v>
      </c>
      <c r="BC167">
        <v>8</v>
      </c>
      <c r="BD167">
        <v>8.1999999999999993</v>
      </c>
      <c r="BJ167" t="s">
        <v>70</v>
      </c>
      <c r="BL167" t="s">
        <v>132</v>
      </c>
      <c r="BM167">
        <v>76629</v>
      </c>
    </row>
    <row r="168" spans="1:67" x14ac:dyDescent="0.2">
      <c r="A168" t="s">
        <v>134</v>
      </c>
      <c r="C168" t="s">
        <v>1518</v>
      </c>
      <c r="D168" t="s">
        <v>76</v>
      </c>
      <c r="E168" t="s">
        <v>127</v>
      </c>
      <c r="F168" t="s">
        <v>135</v>
      </c>
      <c r="G168" t="s">
        <v>127</v>
      </c>
      <c r="H168" t="s">
        <v>135</v>
      </c>
      <c r="M168">
        <v>4.4000000000000004</v>
      </c>
      <c r="P168">
        <v>2.1</v>
      </c>
      <c r="Q168">
        <v>7.4</v>
      </c>
      <c r="T168">
        <v>5.3</v>
      </c>
      <c r="U168">
        <v>7.3</v>
      </c>
      <c r="X168">
        <v>7.7</v>
      </c>
      <c r="Y168">
        <v>9.1</v>
      </c>
      <c r="AB168">
        <v>10.3</v>
      </c>
      <c r="AG168">
        <v>5.2</v>
      </c>
      <c r="AJ168">
        <v>8.1</v>
      </c>
      <c r="AO168">
        <v>7.7</v>
      </c>
      <c r="AR168">
        <v>3.6</v>
      </c>
      <c r="AS168">
        <v>9.6</v>
      </c>
      <c r="AV168">
        <v>4.9000000000000004</v>
      </c>
      <c r="AW168">
        <v>9.1</v>
      </c>
      <c r="AX168">
        <v>6</v>
      </c>
      <c r="AZ168">
        <v>6</v>
      </c>
      <c r="BA168">
        <v>8.6</v>
      </c>
      <c r="BB168">
        <v>7.1</v>
      </c>
      <c r="BC168">
        <v>7.3</v>
      </c>
      <c r="BD168">
        <v>7.3</v>
      </c>
      <c r="BE168">
        <v>9.4</v>
      </c>
      <c r="BF168">
        <v>6.7</v>
      </c>
      <c r="BG168">
        <v>5.7</v>
      </c>
      <c r="BH168">
        <v>6.7</v>
      </c>
      <c r="BJ168" t="s">
        <v>70</v>
      </c>
      <c r="BL168" t="s">
        <v>132</v>
      </c>
      <c r="BM168">
        <v>76629</v>
      </c>
    </row>
    <row r="169" spans="1:67" x14ac:dyDescent="0.2">
      <c r="A169" t="s">
        <v>245</v>
      </c>
      <c r="C169" t="s">
        <v>1518</v>
      </c>
      <c r="D169" t="s">
        <v>76</v>
      </c>
      <c r="E169" t="s">
        <v>127</v>
      </c>
      <c r="F169" t="s">
        <v>135</v>
      </c>
      <c r="G169" t="s">
        <v>127</v>
      </c>
      <c r="H169" t="s">
        <v>135</v>
      </c>
      <c r="Q169">
        <v>7.52</v>
      </c>
      <c r="T169">
        <v>5.12</v>
      </c>
      <c r="U169">
        <v>6.69</v>
      </c>
      <c r="X169">
        <v>7.82</v>
      </c>
      <c r="Y169">
        <v>7.96</v>
      </c>
      <c r="AB169">
        <v>9.4</v>
      </c>
      <c r="AC169">
        <v>8.23</v>
      </c>
      <c r="AF169">
        <v>11.81</v>
      </c>
      <c r="AG169">
        <v>5.7</v>
      </c>
      <c r="AJ169">
        <v>8.99</v>
      </c>
      <c r="BJ169" t="s">
        <v>70</v>
      </c>
      <c r="BL169" t="s">
        <v>132</v>
      </c>
      <c r="BM169">
        <v>76629</v>
      </c>
    </row>
    <row r="170" spans="1:67" x14ac:dyDescent="0.2">
      <c r="A170" t="s">
        <v>246</v>
      </c>
      <c r="C170" t="s">
        <v>1518</v>
      </c>
      <c r="D170" t="s">
        <v>76</v>
      </c>
      <c r="E170" t="s">
        <v>127</v>
      </c>
      <c r="F170" t="s">
        <v>135</v>
      </c>
      <c r="G170" t="s">
        <v>127</v>
      </c>
      <c r="H170" t="s">
        <v>135</v>
      </c>
      <c r="BA170">
        <v>10.15</v>
      </c>
      <c r="BB170">
        <v>8.4499999999999993</v>
      </c>
      <c r="BC170">
        <v>8.2200000000000006</v>
      </c>
      <c r="BD170">
        <v>8.4499999999999993</v>
      </c>
      <c r="BE170">
        <v>9.91</v>
      </c>
      <c r="BF170">
        <v>7.59</v>
      </c>
      <c r="BG170">
        <v>6.2</v>
      </c>
      <c r="BH170">
        <v>7.59</v>
      </c>
      <c r="BJ170" t="s">
        <v>70</v>
      </c>
      <c r="BL170" t="s">
        <v>132</v>
      </c>
      <c r="BM170">
        <v>76629</v>
      </c>
    </row>
    <row r="171" spans="1:67" x14ac:dyDescent="0.2">
      <c r="A171" t="s">
        <v>253</v>
      </c>
      <c r="C171" t="s">
        <v>1518</v>
      </c>
      <c r="D171" t="s">
        <v>76</v>
      </c>
      <c r="E171" t="s">
        <v>127</v>
      </c>
      <c r="F171" t="s">
        <v>135</v>
      </c>
      <c r="G171" t="s">
        <v>127</v>
      </c>
      <c r="H171" t="s">
        <v>135</v>
      </c>
      <c r="Y171">
        <v>9.5</v>
      </c>
      <c r="AB171">
        <v>11.4</v>
      </c>
      <c r="AC171">
        <v>9.6999999999999993</v>
      </c>
      <c r="AF171">
        <v>12.2</v>
      </c>
      <c r="AG171">
        <v>7.3</v>
      </c>
      <c r="AJ171">
        <v>10.199999999999999</v>
      </c>
      <c r="BJ171" t="s">
        <v>70</v>
      </c>
      <c r="BL171" t="s">
        <v>132</v>
      </c>
      <c r="BM171">
        <v>76629</v>
      </c>
    </row>
    <row r="172" spans="1:67" x14ac:dyDescent="0.2">
      <c r="A172" t="s">
        <v>256</v>
      </c>
      <c r="C172" t="s">
        <v>1518</v>
      </c>
      <c r="D172" t="s">
        <v>76</v>
      </c>
      <c r="E172" t="s">
        <v>127</v>
      </c>
      <c r="F172" t="s">
        <v>135</v>
      </c>
      <c r="G172" t="s">
        <v>127</v>
      </c>
      <c r="H172" t="s">
        <v>135</v>
      </c>
      <c r="Y172">
        <v>9.1999999999999993</v>
      </c>
      <c r="AC172">
        <v>9.6999999999999993</v>
      </c>
      <c r="AF172">
        <v>12.5</v>
      </c>
      <c r="AG172">
        <v>7.7</v>
      </c>
      <c r="AJ172">
        <v>10.6</v>
      </c>
      <c r="BJ172" t="s">
        <v>70</v>
      </c>
      <c r="BL172" t="s">
        <v>132</v>
      </c>
      <c r="BM172">
        <v>76629</v>
      </c>
      <c r="BN172" t="s">
        <v>81</v>
      </c>
      <c r="BO172" t="s">
        <v>132</v>
      </c>
    </row>
    <row r="173" spans="1:67" x14ac:dyDescent="0.2">
      <c r="A173" t="s">
        <v>257</v>
      </c>
      <c r="C173" t="s">
        <v>1518</v>
      </c>
      <c r="D173" t="s">
        <v>76</v>
      </c>
      <c r="E173" t="s">
        <v>127</v>
      </c>
      <c r="F173" t="s">
        <v>135</v>
      </c>
      <c r="G173" t="s">
        <v>127</v>
      </c>
      <c r="H173" t="s">
        <v>135</v>
      </c>
      <c r="AS173">
        <v>10.5</v>
      </c>
      <c r="AV173">
        <v>5</v>
      </c>
      <c r="AW173">
        <v>9.4</v>
      </c>
      <c r="AX173">
        <v>6.1</v>
      </c>
      <c r="AY173">
        <v>7.3</v>
      </c>
      <c r="AZ173">
        <v>7.3</v>
      </c>
      <c r="BJ173" t="s">
        <v>70</v>
      </c>
      <c r="BL173" t="s">
        <v>132</v>
      </c>
      <c r="BM173">
        <v>76629</v>
      </c>
    </row>
    <row r="174" spans="1:67" x14ac:dyDescent="0.2">
      <c r="A174" t="s">
        <v>258</v>
      </c>
      <c r="C174" t="s">
        <v>1518</v>
      </c>
      <c r="D174" t="s">
        <v>76</v>
      </c>
      <c r="E174" t="s">
        <v>127</v>
      </c>
      <c r="F174" t="s">
        <v>135</v>
      </c>
      <c r="G174" t="s">
        <v>127</v>
      </c>
      <c r="H174" t="s">
        <v>135</v>
      </c>
      <c r="AK174">
        <v>5.2</v>
      </c>
      <c r="AN174">
        <v>2.5</v>
      </c>
      <c r="AO174">
        <v>8.1</v>
      </c>
      <c r="AR174">
        <v>4.0999999999999996</v>
      </c>
      <c r="AS174">
        <v>11.1</v>
      </c>
      <c r="AV174">
        <v>5.2</v>
      </c>
      <c r="BJ174" t="s">
        <v>70</v>
      </c>
      <c r="BL174" t="s">
        <v>132</v>
      </c>
      <c r="BM174">
        <v>76629</v>
      </c>
    </row>
    <row r="175" spans="1:67" x14ac:dyDescent="0.2">
      <c r="A175" t="s">
        <v>260</v>
      </c>
      <c r="C175" t="s">
        <v>1518</v>
      </c>
      <c r="D175" t="s">
        <v>76</v>
      </c>
      <c r="E175" t="s">
        <v>127</v>
      </c>
      <c r="F175" t="s">
        <v>135</v>
      </c>
      <c r="G175" t="s">
        <v>127</v>
      </c>
      <c r="H175" t="s">
        <v>135</v>
      </c>
      <c r="Y175">
        <v>8.3000000000000007</v>
      </c>
      <c r="AB175">
        <v>9.1</v>
      </c>
      <c r="AC175">
        <v>8.6</v>
      </c>
      <c r="AF175">
        <v>12.1</v>
      </c>
      <c r="AG175">
        <v>6.1</v>
      </c>
      <c r="AJ175">
        <v>8.5</v>
      </c>
      <c r="BJ175" t="s">
        <v>70</v>
      </c>
      <c r="BL175" t="s">
        <v>132</v>
      </c>
      <c r="BM175">
        <v>76629</v>
      </c>
      <c r="BN175" t="s">
        <v>81</v>
      </c>
      <c r="BO175" t="s">
        <v>132</v>
      </c>
    </row>
    <row r="176" spans="1:67" x14ac:dyDescent="0.2">
      <c r="A176" t="s">
        <v>261</v>
      </c>
      <c r="C176" t="s">
        <v>1518</v>
      </c>
      <c r="D176" t="s">
        <v>76</v>
      </c>
      <c r="E176" t="s">
        <v>127</v>
      </c>
      <c r="F176" t="s">
        <v>135</v>
      </c>
      <c r="G176" t="s">
        <v>127</v>
      </c>
      <c r="H176" t="s">
        <v>135</v>
      </c>
      <c r="U176">
        <v>7.7</v>
      </c>
      <c r="X176">
        <v>8.6</v>
      </c>
      <c r="Y176">
        <v>8.6999999999999993</v>
      </c>
      <c r="AB176">
        <v>9.6999999999999993</v>
      </c>
      <c r="AC176">
        <v>9.9</v>
      </c>
      <c r="AF176">
        <v>12.7</v>
      </c>
      <c r="AG176">
        <v>6.6</v>
      </c>
      <c r="AJ176">
        <v>10.4</v>
      </c>
      <c r="BJ176" t="s">
        <v>70</v>
      </c>
      <c r="BL176" t="s">
        <v>132</v>
      </c>
      <c r="BM176">
        <v>76629</v>
      </c>
      <c r="BN176" t="s">
        <v>81</v>
      </c>
      <c r="BO176" t="s">
        <v>132</v>
      </c>
    </row>
    <row r="177" spans="1:67" x14ac:dyDescent="0.2">
      <c r="A177" t="s">
        <v>263</v>
      </c>
      <c r="C177" t="s">
        <v>1518</v>
      </c>
      <c r="D177" t="s">
        <v>76</v>
      </c>
      <c r="E177" t="s">
        <v>127</v>
      </c>
      <c r="F177" t="s">
        <v>135</v>
      </c>
      <c r="G177" t="s">
        <v>127</v>
      </c>
      <c r="H177" t="s">
        <v>135</v>
      </c>
      <c r="Y177">
        <v>9.6</v>
      </c>
      <c r="AB177">
        <v>10.5</v>
      </c>
      <c r="AC177">
        <v>10.4</v>
      </c>
      <c r="AF177">
        <v>13.3</v>
      </c>
      <c r="AG177">
        <v>7.6</v>
      </c>
      <c r="AJ177">
        <v>12.1</v>
      </c>
      <c r="BJ177" t="s">
        <v>70</v>
      </c>
      <c r="BL177" t="s">
        <v>132</v>
      </c>
      <c r="BM177">
        <v>76629</v>
      </c>
      <c r="BN177" t="s">
        <v>81</v>
      </c>
      <c r="BO177" t="s">
        <v>132</v>
      </c>
    </row>
    <row r="178" spans="1:67" x14ac:dyDescent="0.2">
      <c r="A178" t="s">
        <v>264</v>
      </c>
      <c r="C178" t="s">
        <v>1518</v>
      </c>
      <c r="D178" t="s">
        <v>76</v>
      </c>
      <c r="E178" t="s">
        <v>127</v>
      </c>
      <c r="F178" t="s">
        <v>135</v>
      </c>
      <c r="G178" t="s">
        <v>127</v>
      </c>
      <c r="H178" t="s">
        <v>135</v>
      </c>
      <c r="AW178">
        <v>8.9</v>
      </c>
      <c r="AX178">
        <v>6.7</v>
      </c>
      <c r="AY178">
        <v>7.3</v>
      </c>
      <c r="AZ178">
        <v>7.3</v>
      </c>
      <c r="BA178">
        <v>9.8000000000000007</v>
      </c>
      <c r="BB178">
        <v>8.1999999999999993</v>
      </c>
      <c r="BC178">
        <v>7.4</v>
      </c>
      <c r="BD178">
        <v>8.1999999999999993</v>
      </c>
      <c r="BJ178" t="s">
        <v>70</v>
      </c>
      <c r="BL178" t="s">
        <v>132</v>
      </c>
      <c r="BM178">
        <v>76629</v>
      </c>
    </row>
    <row r="179" spans="1:67" x14ac:dyDescent="0.2">
      <c r="A179" t="s">
        <v>265</v>
      </c>
      <c r="C179" t="s">
        <v>1518</v>
      </c>
      <c r="D179" t="s">
        <v>76</v>
      </c>
      <c r="E179" t="s">
        <v>127</v>
      </c>
      <c r="F179" t="s">
        <v>135</v>
      </c>
      <c r="G179" t="s">
        <v>127</v>
      </c>
      <c r="H179" t="s">
        <v>135</v>
      </c>
      <c r="AW179">
        <v>8.8000000000000007</v>
      </c>
      <c r="AX179">
        <v>6.4</v>
      </c>
      <c r="AY179">
        <v>7.5</v>
      </c>
      <c r="AZ179">
        <v>7.5</v>
      </c>
      <c r="BA179">
        <v>9.8000000000000007</v>
      </c>
      <c r="BB179">
        <v>8.5</v>
      </c>
      <c r="BC179">
        <v>8</v>
      </c>
      <c r="BD179">
        <v>8.5</v>
      </c>
      <c r="BE179">
        <v>9.3000000000000007</v>
      </c>
      <c r="BF179">
        <v>7.4</v>
      </c>
      <c r="BG179">
        <v>6.3</v>
      </c>
      <c r="BH179">
        <v>7.4</v>
      </c>
      <c r="BJ179" t="s">
        <v>70</v>
      </c>
      <c r="BL179" t="s">
        <v>132</v>
      </c>
      <c r="BM179">
        <v>76629</v>
      </c>
    </row>
    <row r="180" spans="1:67" x14ac:dyDescent="0.2">
      <c r="A180" t="s">
        <v>266</v>
      </c>
      <c r="C180" t="s">
        <v>1518</v>
      </c>
      <c r="D180" t="s">
        <v>76</v>
      </c>
      <c r="E180" t="s">
        <v>127</v>
      </c>
      <c r="F180" t="s">
        <v>135</v>
      </c>
      <c r="G180" t="s">
        <v>127</v>
      </c>
      <c r="H180" t="s">
        <v>135</v>
      </c>
      <c r="AB180">
        <v>10.6</v>
      </c>
      <c r="BJ180" t="s">
        <v>70</v>
      </c>
      <c r="BL180" t="s">
        <v>132</v>
      </c>
      <c r="BM180">
        <v>76629</v>
      </c>
    </row>
    <row r="181" spans="1:67" x14ac:dyDescent="0.2">
      <c r="A181" t="s">
        <v>267</v>
      </c>
      <c r="C181" t="s">
        <v>1518</v>
      </c>
      <c r="D181" t="s">
        <v>76</v>
      </c>
      <c r="E181" t="s">
        <v>127</v>
      </c>
      <c r="F181" t="s">
        <v>135</v>
      </c>
      <c r="G181" t="s">
        <v>127</v>
      </c>
      <c r="H181" t="s">
        <v>135</v>
      </c>
      <c r="AW181">
        <v>8.5</v>
      </c>
      <c r="AX181">
        <v>6.4</v>
      </c>
      <c r="AY181">
        <v>6.9</v>
      </c>
      <c r="AZ181">
        <v>6.9</v>
      </c>
      <c r="BA181">
        <v>9.1999999999999993</v>
      </c>
      <c r="BB181">
        <v>7.8</v>
      </c>
      <c r="BC181">
        <v>7.7</v>
      </c>
      <c r="BD181">
        <v>7.8</v>
      </c>
      <c r="BJ181" t="s">
        <v>70</v>
      </c>
      <c r="BL181" t="s">
        <v>132</v>
      </c>
      <c r="BM181">
        <v>76629</v>
      </c>
    </row>
    <row r="182" spans="1:67" x14ac:dyDescent="0.2">
      <c r="A182" t="s">
        <v>268</v>
      </c>
      <c r="C182" t="s">
        <v>1518</v>
      </c>
      <c r="D182" t="s">
        <v>76</v>
      </c>
      <c r="E182" t="s">
        <v>127</v>
      </c>
      <c r="F182" t="s">
        <v>135</v>
      </c>
      <c r="G182" t="s">
        <v>127</v>
      </c>
      <c r="H182" t="s">
        <v>135</v>
      </c>
      <c r="BA182">
        <v>8.5</v>
      </c>
      <c r="BB182">
        <v>6.8</v>
      </c>
      <c r="BC182">
        <v>8</v>
      </c>
      <c r="BD182">
        <v>8</v>
      </c>
      <c r="BJ182" t="s">
        <v>70</v>
      </c>
      <c r="BL182" t="s">
        <v>132</v>
      </c>
      <c r="BM182">
        <v>76629</v>
      </c>
    </row>
    <row r="183" spans="1:67" x14ac:dyDescent="0.2">
      <c r="A183" t="s">
        <v>269</v>
      </c>
      <c r="C183" t="s">
        <v>1518</v>
      </c>
      <c r="D183" t="s">
        <v>76</v>
      </c>
      <c r="E183" t="s">
        <v>127</v>
      </c>
      <c r="F183" t="s">
        <v>135</v>
      </c>
      <c r="G183" t="s">
        <v>127</v>
      </c>
      <c r="H183" t="s">
        <v>135</v>
      </c>
      <c r="BE183">
        <v>10.1</v>
      </c>
      <c r="BF183">
        <v>6.5</v>
      </c>
      <c r="BG183">
        <v>5.4</v>
      </c>
      <c r="BH183">
        <v>6.5</v>
      </c>
      <c r="BJ183" t="s">
        <v>70</v>
      </c>
      <c r="BL183" t="s">
        <v>132</v>
      </c>
      <c r="BM183">
        <v>76629</v>
      </c>
    </row>
    <row r="184" spans="1:67" x14ac:dyDescent="0.2">
      <c r="A184" t="s">
        <v>270</v>
      </c>
      <c r="C184" t="s">
        <v>1518</v>
      </c>
      <c r="D184" t="s">
        <v>76</v>
      </c>
      <c r="E184" t="s">
        <v>127</v>
      </c>
      <c r="F184" t="s">
        <v>135</v>
      </c>
      <c r="G184" t="s">
        <v>127</v>
      </c>
      <c r="H184" t="s">
        <v>135</v>
      </c>
      <c r="U184">
        <v>8.1999999999999993</v>
      </c>
      <c r="X184">
        <v>8.1</v>
      </c>
      <c r="Y184">
        <v>8.6</v>
      </c>
      <c r="AB184">
        <v>10.7</v>
      </c>
      <c r="AC184">
        <v>9.1</v>
      </c>
      <c r="AF184">
        <v>12.9</v>
      </c>
      <c r="BA184">
        <v>9.6</v>
      </c>
      <c r="BB184">
        <v>9.3000000000000007</v>
      </c>
      <c r="BC184">
        <v>8.1</v>
      </c>
      <c r="BD184">
        <v>9.3000000000000007</v>
      </c>
      <c r="BE184">
        <v>9.8000000000000007</v>
      </c>
      <c r="BF184">
        <v>7.1</v>
      </c>
      <c r="BG184">
        <v>6.1</v>
      </c>
      <c r="BH184">
        <v>7.1</v>
      </c>
      <c r="BJ184" t="s">
        <v>70</v>
      </c>
      <c r="BL184" t="s">
        <v>132</v>
      </c>
      <c r="BM184">
        <v>76629</v>
      </c>
      <c r="BN184" t="s">
        <v>81</v>
      </c>
      <c r="BO184" t="s">
        <v>132</v>
      </c>
    </row>
    <row r="185" spans="1:67" x14ac:dyDescent="0.2">
      <c r="A185" t="s">
        <v>225</v>
      </c>
      <c r="C185" t="s">
        <v>1518</v>
      </c>
      <c r="D185" t="s">
        <v>76</v>
      </c>
      <c r="E185" t="s">
        <v>127</v>
      </c>
      <c r="F185" t="s">
        <v>135</v>
      </c>
      <c r="G185" t="s">
        <v>144</v>
      </c>
      <c r="H185" t="s">
        <v>441</v>
      </c>
      <c r="BA185" t="s">
        <v>1975</v>
      </c>
      <c r="BD185">
        <v>7.5</v>
      </c>
      <c r="BE185">
        <v>9.8000000000000007</v>
      </c>
      <c r="BH185">
        <v>6.3</v>
      </c>
      <c r="BI185" t="s">
        <v>442</v>
      </c>
      <c r="BJ185" t="s">
        <v>79</v>
      </c>
      <c r="BL185" t="s">
        <v>229</v>
      </c>
      <c r="BM185">
        <v>1609</v>
      </c>
      <c r="BN185" t="s">
        <v>72</v>
      </c>
      <c r="BO185" t="s">
        <v>229</v>
      </c>
    </row>
    <row r="186" spans="1:67" x14ac:dyDescent="0.2">
      <c r="A186" t="s">
        <v>142</v>
      </c>
      <c r="C186" t="s">
        <v>1518</v>
      </c>
      <c r="D186" t="s">
        <v>76</v>
      </c>
      <c r="E186" t="s">
        <v>127</v>
      </c>
      <c r="F186" t="s">
        <v>135</v>
      </c>
      <c r="G186" t="s">
        <v>144</v>
      </c>
      <c r="H186" t="s">
        <v>135</v>
      </c>
      <c r="AW186">
        <v>11</v>
      </c>
      <c r="BJ186" t="s">
        <v>79</v>
      </c>
      <c r="BL186" t="s">
        <v>109</v>
      </c>
      <c r="BM186">
        <v>3144</v>
      </c>
    </row>
    <row r="187" spans="1:67" s="12" customFormat="1" x14ac:dyDescent="0.2">
      <c r="A187" t="s">
        <v>155</v>
      </c>
      <c r="B187"/>
      <c r="C187" t="s">
        <v>1518</v>
      </c>
      <c r="D187" t="s">
        <v>76</v>
      </c>
      <c r="E187" t="s">
        <v>127</v>
      </c>
      <c r="F187" t="s">
        <v>135</v>
      </c>
      <c r="G187" t="s">
        <v>144</v>
      </c>
      <c r="H187" t="s">
        <v>135</v>
      </c>
      <c r="I187"/>
      <c r="J187"/>
      <c r="K187"/>
      <c r="L187"/>
      <c r="M187"/>
      <c r="N187"/>
      <c r="O187"/>
      <c r="P187"/>
      <c r="Q187"/>
      <c r="R187"/>
      <c r="S187"/>
      <c r="T187"/>
      <c r="U187"/>
      <c r="V187"/>
      <c r="W187"/>
      <c r="X187"/>
      <c r="Y187">
        <v>10</v>
      </c>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t="s">
        <v>79</v>
      </c>
      <c r="BK187"/>
      <c r="BL187" t="s">
        <v>109</v>
      </c>
      <c r="BM187">
        <v>3144</v>
      </c>
      <c r="BN187"/>
      <c r="BO187"/>
    </row>
    <row r="188" spans="1:67" x14ac:dyDescent="0.2">
      <c r="A188" t="s">
        <v>156</v>
      </c>
      <c r="C188" t="s">
        <v>1518</v>
      </c>
      <c r="D188" t="s">
        <v>76</v>
      </c>
      <c r="E188" t="s">
        <v>127</v>
      </c>
      <c r="F188" t="s">
        <v>135</v>
      </c>
      <c r="G188" t="s">
        <v>144</v>
      </c>
      <c r="H188" t="s">
        <v>135</v>
      </c>
      <c r="Y188">
        <v>10.5</v>
      </c>
      <c r="AW188">
        <v>12.5</v>
      </c>
      <c r="BI188" t="s">
        <v>157</v>
      </c>
      <c r="BJ188" t="s">
        <v>79</v>
      </c>
      <c r="BL188" t="s">
        <v>109</v>
      </c>
      <c r="BM188">
        <v>3144</v>
      </c>
    </row>
    <row r="189" spans="1:67" x14ac:dyDescent="0.2">
      <c r="A189" t="s">
        <v>167</v>
      </c>
      <c r="C189" t="s">
        <v>1518</v>
      </c>
      <c r="D189" t="s">
        <v>76</v>
      </c>
      <c r="E189" t="s">
        <v>127</v>
      </c>
      <c r="F189" t="s">
        <v>135</v>
      </c>
      <c r="G189" t="s">
        <v>144</v>
      </c>
      <c r="H189" t="s">
        <v>135</v>
      </c>
      <c r="AW189">
        <v>11.2</v>
      </c>
      <c r="BJ189" t="s">
        <v>79</v>
      </c>
      <c r="BL189" t="s">
        <v>109</v>
      </c>
      <c r="BM189">
        <v>3144</v>
      </c>
    </row>
    <row r="190" spans="1:67" x14ac:dyDescent="0.2">
      <c r="A190" t="s">
        <v>108</v>
      </c>
      <c r="C190" t="s">
        <v>1518</v>
      </c>
      <c r="D190" t="s">
        <v>76</v>
      </c>
      <c r="E190" t="s">
        <v>127</v>
      </c>
      <c r="F190" t="s">
        <v>135</v>
      </c>
      <c r="G190" t="s">
        <v>144</v>
      </c>
      <c r="H190" t="s">
        <v>135</v>
      </c>
      <c r="AC190">
        <v>10</v>
      </c>
      <c r="AF190">
        <v>11.8</v>
      </c>
      <c r="BJ190" t="s">
        <v>79</v>
      </c>
      <c r="BL190" t="s">
        <v>216</v>
      </c>
      <c r="BM190">
        <v>7016</v>
      </c>
    </row>
    <row r="191" spans="1:67" x14ac:dyDescent="0.2">
      <c r="A191" t="s">
        <v>134</v>
      </c>
      <c r="C191" t="s">
        <v>1518</v>
      </c>
      <c r="D191" t="s">
        <v>76</v>
      </c>
      <c r="E191" t="s">
        <v>127</v>
      </c>
      <c r="F191" t="s">
        <v>135</v>
      </c>
      <c r="G191" t="s">
        <v>144</v>
      </c>
      <c r="H191" t="s">
        <v>137</v>
      </c>
      <c r="U191">
        <v>7.3</v>
      </c>
      <c r="X191">
        <v>7.5</v>
      </c>
      <c r="Y191">
        <v>9.4</v>
      </c>
      <c r="AB191">
        <v>10</v>
      </c>
      <c r="AG191">
        <v>5.5</v>
      </c>
      <c r="AJ191">
        <v>9.3000000000000007</v>
      </c>
      <c r="AW191">
        <v>9.1999999999999993</v>
      </c>
      <c r="BA191">
        <v>9.4</v>
      </c>
      <c r="BD191">
        <v>7.5</v>
      </c>
      <c r="BE191">
        <v>9.9</v>
      </c>
      <c r="BH191">
        <v>6.5</v>
      </c>
      <c r="BI191" t="s">
        <v>138</v>
      </c>
      <c r="BJ191" t="s">
        <v>79</v>
      </c>
      <c r="BL191" t="s">
        <v>109</v>
      </c>
      <c r="BM191">
        <v>3144</v>
      </c>
      <c r="BN191" t="s">
        <v>81</v>
      </c>
      <c r="BO191" t="s">
        <v>109</v>
      </c>
    </row>
    <row r="192" spans="1:67" x14ac:dyDescent="0.2">
      <c r="A192" s="13" t="s">
        <v>1737</v>
      </c>
      <c r="B192" s="13"/>
      <c r="C192" s="13" t="s">
        <v>1518</v>
      </c>
      <c r="D192" s="13" t="s">
        <v>76</v>
      </c>
      <c r="E192" s="13" t="s">
        <v>127</v>
      </c>
      <c r="F192" s="13" t="s">
        <v>135</v>
      </c>
      <c r="G192" s="13" t="s">
        <v>144</v>
      </c>
      <c r="H192" s="13" t="s">
        <v>440</v>
      </c>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row>
    <row r="193" spans="1:67" x14ac:dyDescent="0.2">
      <c r="A193" t="s">
        <v>219</v>
      </c>
      <c r="C193" t="s">
        <v>1518</v>
      </c>
      <c r="D193" t="s">
        <v>76</v>
      </c>
      <c r="E193" t="s">
        <v>127</v>
      </c>
      <c r="F193" t="s">
        <v>135</v>
      </c>
      <c r="G193" t="s">
        <v>144</v>
      </c>
      <c r="H193" t="s">
        <v>440</v>
      </c>
      <c r="AC193">
        <v>9</v>
      </c>
      <c r="AF193">
        <v>13.5</v>
      </c>
      <c r="AG193">
        <v>6.7</v>
      </c>
      <c r="AJ193">
        <v>10</v>
      </c>
      <c r="BJ193" t="s">
        <v>70</v>
      </c>
      <c r="BL193" t="s">
        <v>388</v>
      </c>
      <c r="BM193">
        <v>3140</v>
      </c>
    </row>
    <row r="194" spans="1:67" x14ac:dyDescent="0.2">
      <c r="A194" t="s">
        <v>219</v>
      </c>
      <c r="C194" t="s">
        <v>1518</v>
      </c>
      <c r="D194" t="s">
        <v>76</v>
      </c>
      <c r="E194" t="s">
        <v>127</v>
      </c>
      <c r="F194" t="s">
        <v>135</v>
      </c>
      <c r="G194" t="s">
        <v>144</v>
      </c>
      <c r="H194" t="s">
        <v>440</v>
      </c>
      <c r="AC194">
        <v>9</v>
      </c>
      <c r="AF194">
        <v>13.5</v>
      </c>
      <c r="AG194">
        <v>6.7</v>
      </c>
      <c r="AJ194">
        <v>10</v>
      </c>
      <c r="BJ194" t="s">
        <v>79</v>
      </c>
      <c r="BL194" t="s">
        <v>109</v>
      </c>
      <c r="BM194">
        <v>3144</v>
      </c>
      <c r="BN194" t="s">
        <v>81</v>
      </c>
      <c r="BO194" t="s">
        <v>109</v>
      </c>
    </row>
    <row r="195" spans="1:67" x14ac:dyDescent="0.2">
      <c r="C195" t="s">
        <v>1518</v>
      </c>
      <c r="D195" t="s">
        <v>76</v>
      </c>
      <c r="E195" t="s">
        <v>127</v>
      </c>
      <c r="F195" t="s">
        <v>135</v>
      </c>
      <c r="G195" t="s">
        <v>141</v>
      </c>
      <c r="H195" t="s">
        <v>135</v>
      </c>
      <c r="U195">
        <v>10</v>
      </c>
      <c r="X195">
        <v>8</v>
      </c>
      <c r="Y195">
        <v>10</v>
      </c>
      <c r="AB195">
        <v>10</v>
      </c>
      <c r="AG195">
        <v>8</v>
      </c>
      <c r="AJ195">
        <v>11</v>
      </c>
      <c r="BJ195" t="s">
        <v>79</v>
      </c>
      <c r="BK195" s="1">
        <v>44797</v>
      </c>
      <c r="BL195" t="s">
        <v>87</v>
      </c>
      <c r="BM195">
        <v>36083</v>
      </c>
      <c r="BN195" t="s">
        <v>72</v>
      </c>
      <c r="BO195" t="s">
        <v>87</v>
      </c>
    </row>
    <row r="196" spans="1:67" x14ac:dyDescent="0.2">
      <c r="A196" s="13" t="s">
        <v>1737</v>
      </c>
      <c r="B196" s="13"/>
      <c r="C196" s="13" t="s">
        <v>1518</v>
      </c>
      <c r="D196" s="13" t="s">
        <v>76</v>
      </c>
      <c r="E196" s="13" t="s">
        <v>127</v>
      </c>
      <c r="F196" s="13" t="s">
        <v>135</v>
      </c>
      <c r="G196" s="13" t="s">
        <v>136</v>
      </c>
      <c r="H196" s="13" t="s">
        <v>137</v>
      </c>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row>
    <row r="197" spans="1:67" x14ac:dyDescent="0.2">
      <c r="A197" t="s">
        <v>134</v>
      </c>
      <c r="C197" t="s">
        <v>1518</v>
      </c>
      <c r="D197" t="s">
        <v>76</v>
      </c>
      <c r="E197" t="s">
        <v>127</v>
      </c>
      <c r="F197" t="s">
        <v>135</v>
      </c>
      <c r="G197" t="s">
        <v>136</v>
      </c>
      <c r="H197" t="s">
        <v>137</v>
      </c>
      <c r="U197">
        <v>7.3</v>
      </c>
      <c r="X197">
        <v>7.5</v>
      </c>
      <c r="Y197">
        <v>9.4</v>
      </c>
      <c r="AB197">
        <v>10</v>
      </c>
      <c r="AG197">
        <v>5.5</v>
      </c>
      <c r="AJ197">
        <v>9.3000000000000007</v>
      </c>
      <c r="BA197">
        <v>9.4</v>
      </c>
      <c r="BD197">
        <v>7.5</v>
      </c>
      <c r="BE197">
        <v>9.9</v>
      </c>
      <c r="BH197">
        <v>6.5</v>
      </c>
      <c r="BI197" t="s">
        <v>138</v>
      </c>
      <c r="BJ197" t="s">
        <v>70</v>
      </c>
      <c r="BL197" t="s">
        <v>139</v>
      </c>
      <c r="BM197">
        <v>3875</v>
      </c>
      <c r="BN197" t="s">
        <v>81</v>
      </c>
      <c r="BO197" t="s">
        <v>139</v>
      </c>
    </row>
    <row r="198" spans="1:67" x14ac:dyDescent="0.2">
      <c r="A198" s="13" t="s">
        <v>1737</v>
      </c>
      <c r="B198" s="13"/>
      <c r="C198" s="13" t="s">
        <v>1518</v>
      </c>
      <c r="D198" s="13" t="s">
        <v>76</v>
      </c>
      <c r="E198" s="13" t="s">
        <v>127</v>
      </c>
      <c r="F198" s="13" t="s">
        <v>143</v>
      </c>
      <c r="G198" s="13" t="s">
        <v>127</v>
      </c>
      <c r="H198" s="13" t="s">
        <v>143</v>
      </c>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row>
    <row r="199" spans="1:67" x14ac:dyDescent="0.2">
      <c r="A199" s="8" t="s">
        <v>2358</v>
      </c>
      <c r="C199" t="s">
        <v>1518</v>
      </c>
      <c r="D199" t="s">
        <v>76</v>
      </c>
      <c r="E199" t="s">
        <v>127</v>
      </c>
      <c r="F199" t="s">
        <v>143</v>
      </c>
      <c r="G199" s="8" t="s">
        <v>127</v>
      </c>
      <c r="H199" s="8" t="s">
        <v>143</v>
      </c>
      <c r="I199" s="8"/>
      <c r="AS199">
        <v>10.65</v>
      </c>
      <c r="AV199">
        <v>5.55</v>
      </c>
      <c r="BJ199" s="8" t="s">
        <v>79</v>
      </c>
      <c r="BK199" s="9">
        <v>44820</v>
      </c>
      <c r="BL199" s="8" t="s">
        <v>2354</v>
      </c>
      <c r="BM199" s="8">
        <v>2905</v>
      </c>
    </row>
    <row r="200" spans="1:67" x14ac:dyDescent="0.2">
      <c r="A200" s="8" t="s">
        <v>2357</v>
      </c>
      <c r="C200" t="s">
        <v>1518</v>
      </c>
      <c r="D200" t="s">
        <v>76</v>
      </c>
      <c r="E200" t="s">
        <v>127</v>
      </c>
      <c r="F200" t="s">
        <v>143</v>
      </c>
      <c r="G200" s="8" t="s">
        <v>127</v>
      </c>
      <c r="H200" s="8" t="s">
        <v>143</v>
      </c>
      <c r="I200" s="8"/>
      <c r="U200">
        <v>9.75</v>
      </c>
      <c r="X200">
        <v>10.65</v>
      </c>
      <c r="BJ200" s="8" t="s">
        <v>79</v>
      </c>
      <c r="BK200" s="9">
        <v>44820</v>
      </c>
      <c r="BL200" s="8" t="s">
        <v>2354</v>
      </c>
      <c r="BM200" s="8">
        <v>2905</v>
      </c>
    </row>
    <row r="201" spans="1:67" x14ac:dyDescent="0.2">
      <c r="A201" t="s">
        <v>142</v>
      </c>
      <c r="C201" t="s">
        <v>1518</v>
      </c>
      <c r="D201" t="s">
        <v>76</v>
      </c>
      <c r="E201" t="s">
        <v>127</v>
      </c>
      <c r="F201" t="s">
        <v>143</v>
      </c>
      <c r="G201" t="s">
        <v>127</v>
      </c>
      <c r="H201" t="s">
        <v>143</v>
      </c>
      <c r="AS201">
        <v>10.4</v>
      </c>
      <c r="AV201">
        <v>5.9</v>
      </c>
      <c r="AW201">
        <v>10.3</v>
      </c>
      <c r="AX201">
        <v>7.1</v>
      </c>
      <c r="AY201">
        <v>8.1999999999999993</v>
      </c>
      <c r="AZ201">
        <v>8.1999999999999993</v>
      </c>
      <c r="BA201">
        <v>11</v>
      </c>
      <c r="BB201">
        <v>9.1999999999999993</v>
      </c>
      <c r="BC201">
        <v>9.4</v>
      </c>
      <c r="BD201">
        <v>9.4</v>
      </c>
      <c r="BE201">
        <v>10.6</v>
      </c>
      <c r="BF201">
        <v>8.6999999999999993</v>
      </c>
      <c r="BG201">
        <v>7.9</v>
      </c>
      <c r="BH201">
        <v>8.6999999999999993</v>
      </c>
      <c r="BJ201" t="s">
        <v>70</v>
      </c>
      <c r="BL201" t="s">
        <v>132</v>
      </c>
      <c r="BM201">
        <v>76629</v>
      </c>
    </row>
    <row r="202" spans="1:67" x14ac:dyDescent="0.2">
      <c r="A202" t="s">
        <v>145</v>
      </c>
      <c r="C202" t="s">
        <v>1518</v>
      </c>
      <c r="D202" t="s">
        <v>76</v>
      </c>
      <c r="E202" t="s">
        <v>127</v>
      </c>
      <c r="F202" t="s">
        <v>143</v>
      </c>
      <c r="G202" t="s">
        <v>127</v>
      </c>
      <c r="H202" t="s">
        <v>143</v>
      </c>
      <c r="BA202">
        <v>12.1</v>
      </c>
      <c r="BB202">
        <v>7.8</v>
      </c>
      <c r="BC202">
        <v>9.3000000000000007</v>
      </c>
      <c r="BD202">
        <v>9.3000000000000007</v>
      </c>
      <c r="BE202">
        <v>12.3</v>
      </c>
      <c r="BF202">
        <v>8.5</v>
      </c>
      <c r="BG202">
        <v>7.5</v>
      </c>
      <c r="BH202">
        <v>8.5</v>
      </c>
      <c r="BJ202" t="s">
        <v>70</v>
      </c>
      <c r="BL202" t="s">
        <v>132</v>
      </c>
      <c r="BM202">
        <v>76629</v>
      </c>
    </row>
    <row r="203" spans="1:67" x14ac:dyDescent="0.2">
      <c r="A203" t="s">
        <v>146</v>
      </c>
      <c r="C203" t="s">
        <v>1518</v>
      </c>
      <c r="D203" t="s">
        <v>76</v>
      </c>
      <c r="E203" t="s">
        <v>127</v>
      </c>
      <c r="F203" t="s">
        <v>143</v>
      </c>
      <c r="G203" t="s">
        <v>127</v>
      </c>
      <c r="H203" t="s">
        <v>143</v>
      </c>
      <c r="U203">
        <v>10.8</v>
      </c>
      <c r="X203">
        <v>9.3000000000000007</v>
      </c>
      <c r="AG203">
        <v>8.15</v>
      </c>
      <c r="AJ203">
        <v>11.25</v>
      </c>
      <c r="BE203">
        <v>12.1</v>
      </c>
      <c r="BF203">
        <v>8.4</v>
      </c>
      <c r="BG203">
        <v>7.2</v>
      </c>
      <c r="BH203">
        <v>8.4</v>
      </c>
      <c r="BJ203" t="s">
        <v>70</v>
      </c>
      <c r="BL203" t="s">
        <v>132</v>
      </c>
      <c r="BM203">
        <v>76629</v>
      </c>
    </row>
    <row r="204" spans="1:67" x14ac:dyDescent="0.2">
      <c r="A204" t="s">
        <v>147</v>
      </c>
      <c r="C204" t="s">
        <v>1518</v>
      </c>
      <c r="D204" t="s">
        <v>76</v>
      </c>
      <c r="E204" t="s">
        <v>127</v>
      </c>
      <c r="F204" t="s">
        <v>143</v>
      </c>
      <c r="G204" t="s">
        <v>127</v>
      </c>
      <c r="H204" t="s">
        <v>143</v>
      </c>
      <c r="AO204">
        <v>10.1</v>
      </c>
      <c r="AR204">
        <v>5.7</v>
      </c>
      <c r="AS204">
        <v>1.1000000000000001</v>
      </c>
      <c r="AV204">
        <v>6.9</v>
      </c>
      <c r="AW204">
        <v>10.4</v>
      </c>
      <c r="AX204">
        <v>7.4</v>
      </c>
      <c r="AY204">
        <v>9.3000000000000007</v>
      </c>
      <c r="AZ204">
        <v>9.3000000000000007</v>
      </c>
      <c r="BA204">
        <v>11.8</v>
      </c>
      <c r="BB204">
        <v>10.3</v>
      </c>
      <c r="BC204">
        <v>11.2</v>
      </c>
      <c r="BD204">
        <v>11.2</v>
      </c>
      <c r="BI204" t="s">
        <v>148</v>
      </c>
      <c r="BJ204" t="s">
        <v>70</v>
      </c>
      <c r="BL204" t="s">
        <v>132</v>
      </c>
      <c r="BM204">
        <v>76629</v>
      </c>
    </row>
    <row r="205" spans="1:67" x14ac:dyDescent="0.2">
      <c r="A205" t="s">
        <v>149</v>
      </c>
      <c r="C205" t="s">
        <v>1518</v>
      </c>
      <c r="D205" t="s">
        <v>76</v>
      </c>
      <c r="E205" t="s">
        <v>127</v>
      </c>
      <c r="F205" t="s">
        <v>143</v>
      </c>
      <c r="G205" t="s">
        <v>127</v>
      </c>
      <c r="H205" t="s">
        <v>143</v>
      </c>
      <c r="AO205">
        <v>9.1</v>
      </c>
      <c r="AR205">
        <v>4.9000000000000004</v>
      </c>
      <c r="AS205">
        <v>11.9</v>
      </c>
      <c r="AV205">
        <v>5.3</v>
      </c>
      <c r="BJ205" t="s">
        <v>70</v>
      </c>
      <c r="BL205" t="s">
        <v>132</v>
      </c>
      <c r="BM205">
        <v>76629</v>
      </c>
    </row>
    <row r="206" spans="1:67" x14ac:dyDescent="0.2">
      <c r="A206" t="s">
        <v>150</v>
      </c>
      <c r="C206" t="s">
        <v>1518</v>
      </c>
      <c r="D206" t="s">
        <v>76</v>
      </c>
      <c r="E206" t="s">
        <v>127</v>
      </c>
      <c r="F206" t="s">
        <v>143</v>
      </c>
      <c r="G206" t="s">
        <v>127</v>
      </c>
      <c r="H206" t="s">
        <v>143</v>
      </c>
      <c r="U206">
        <v>8.9</v>
      </c>
      <c r="X206">
        <v>9.1999999999999993</v>
      </c>
      <c r="Y206">
        <v>10.074999999999999</v>
      </c>
      <c r="AB206">
        <v>11.15</v>
      </c>
      <c r="AC206">
        <v>10.3</v>
      </c>
      <c r="AF206">
        <v>13.25</v>
      </c>
      <c r="AG206">
        <v>7</v>
      </c>
      <c r="AJ206">
        <v>9.6999999999999993</v>
      </c>
      <c r="BJ206" t="s">
        <v>70</v>
      </c>
      <c r="BL206" t="s">
        <v>132</v>
      </c>
      <c r="BM206">
        <v>76629</v>
      </c>
    </row>
    <row r="207" spans="1:67" x14ac:dyDescent="0.2">
      <c r="A207" t="s">
        <v>151</v>
      </c>
      <c r="C207" t="s">
        <v>1518</v>
      </c>
      <c r="D207" t="s">
        <v>76</v>
      </c>
      <c r="E207" t="s">
        <v>127</v>
      </c>
      <c r="F207" t="s">
        <v>143</v>
      </c>
      <c r="G207" t="s">
        <v>127</v>
      </c>
      <c r="H207" t="s">
        <v>143</v>
      </c>
      <c r="Y207">
        <v>10.199999999999999</v>
      </c>
      <c r="AB207">
        <v>12.7</v>
      </c>
      <c r="AC207">
        <v>11.1</v>
      </c>
      <c r="AF207">
        <v>14.9</v>
      </c>
      <c r="AG207">
        <v>7.9</v>
      </c>
      <c r="AJ207">
        <v>12.1</v>
      </c>
      <c r="BJ207" t="s">
        <v>70</v>
      </c>
      <c r="BL207" t="s">
        <v>132</v>
      </c>
      <c r="BM207">
        <v>76629</v>
      </c>
    </row>
    <row r="208" spans="1:67" x14ac:dyDescent="0.2">
      <c r="A208" t="s">
        <v>152</v>
      </c>
      <c r="C208" t="s">
        <v>1518</v>
      </c>
      <c r="D208" t="s">
        <v>76</v>
      </c>
      <c r="E208" t="s">
        <v>127</v>
      </c>
      <c r="F208" t="s">
        <v>143</v>
      </c>
      <c r="G208" t="s">
        <v>127</v>
      </c>
      <c r="H208" t="s">
        <v>143</v>
      </c>
      <c r="AS208">
        <v>10.6</v>
      </c>
      <c r="AV208">
        <v>6</v>
      </c>
      <c r="AW208">
        <v>11.7</v>
      </c>
      <c r="AX208">
        <v>7.3</v>
      </c>
      <c r="AY208">
        <v>9.4</v>
      </c>
      <c r="AZ208">
        <v>9.4</v>
      </c>
      <c r="BB208">
        <v>9.8000000000000007</v>
      </c>
      <c r="BE208">
        <v>12.3</v>
      </c>
      <c r="BF208">
        <v>8</v>
      </c>
      <c r="BG208">
        <v>7.2</v>
      </c>
      <c r="BH208">
        <v>8</v>
      </c>
      <c r="BJ208" t="s">
        <v>70</v>
      </c>
      <c r="BL208" t="s">
        <v>132</v>
      </c>
      <c r="BM208">
        <v>76629</v>
      </c>
    </row>
    <row r="209" spans="1:67" x14ac:dyDescent="0.2">
      <c r="A209" t="s">
        <v>153</v>
      </c>
      <c r="C209" t="s">
        <v>1518</v>
      </c>
      <c r="D209" t="s">
        <v>76</v>
      </c>
      <c r="E209" t="s">
        <v>127</v>
      </c>
      <c r="F209" t="s">
        <v>143</v>
      </c>
      <c r="G209" t="s">
        <v>127</v>
      </c>
      <c r="H209" t="s">
        <v>143</v>
      </c>
      <c r="AV209">
        <v>6.2</v>
      </c>
      <c r="AW209">
        <v>12.1</v>
      </c>
      <c r="AX209">
        <v>7.3</v>
      </c>
      <c r="AY209">
        <v>8.1999999999999993</v>
      </c>
      <c r="AZ209">
        <v>8.1999999999999993</v>
      </c>
      <c r="BB209">
        <v>9.9</v>
      </c>
      <c r="BC209">
        <v>10.1</v>
      </c>
      <c r="BD209">
        <v>10.1</v>
      </c>
      <c r="BJ209" t="s">
        <v>70</v>
      </c>
      <c r="BL209" t="s">
        <v>132</v>
      </c>
      <c r="BM209">
        <v>76629</v>
      </c>
    </row>
    <row r="210" spans="1:67" x14ac:dyDescent="0.2">
      <c r="A210" t="s">
        <v>154</v>
      </c>
      <c r="C210" t="s">
        <v>1518</v>
      </c>
      <c r="D210" t="s">
        <v>76</v>
      </c>
      <c r="E210" t="s">
        <v>127</v>
      </c>
      <c r="F210" t="s">
        <v>143</v>
      </c>
      <c r="G210" t="s">
        <v>127</v>
      </c>
      <c r="H210" t="s">
        <v>143</v>
      </c>
      <c r="AO210">
        <v>7.9</v>
      </c>
      <c r="AR210">
        <v>5.0999999999999996</v>
      </c>
      <c r="AS210">
        <v>10.6</v>
      </c>
      <c r="AV210">
        <v>6.4</v>
      </c>
      <c r="AW210">
        <v>9.8000000000000007</v>
      </c>
      <c r="AX210">
        <v>7</v>
      </c>
      <c r="AY210">
        <v>8.1999999999999993</v>
      </c>
      <c r="AZ210">
        <v>8.1999999999999993</v>
      </c>
      <c r="BA210">
        <v>12</v>
      </c>
      <c r="BB210">
        <v>8.9</v>
      </c>
      <c r="BC210">
        <v>9.1999999999999993</v>
      </c>
      <c r="BD210">
        <v>9.1999999999999993</v>
      </c>
      <c r="BF210">
        <v>6.3</v>
      </c>
      <c r="BH210">
        <v>6.3</v>
      </c>
      <c r="BJ210" t="s">
        <v>70</v>
      </c>
      <c r="BL210" t="s">
        <v>132</v>
      </c>
      <c r="BM210">
        <v>76629</v>
      </c>
    </row>
    <row r="211" spans="1:67" x14ac:dyDescent="0.2">
      <c r="A211" t="s">
        <v>158</v>
      </c>
      <c r="C211" t="s">
        <v>1518</v>
      </c>
      <c r="D211" t="s">
        <v>76</v>
      </c>
      <c r="E211" t="s">
        <v>127</v>
      </c>
      <c r="F211" t="s">
        <v>143</v>
      </c>
      <c r="G211" t="s">
        <v>127</v>
      </c>
      <c r="H211" t="s">
        <v>143</v>
      </c>
      <c r="AK211">
        <v>5.0999999999999996</v>
      </c>
      <c r="AN211">
        <v>2.8</v>
      </c>
      <c r="AS211">
        <v>11.1</v>
      </c>
      <c r="AV211">
        <v>6.1</v>
      </c>
      <c r="AW211">
        <v>10.6</v>
      </c>
      <c r="AX211">
        <v>7.8</v>
      </c>
      <c r="AY211">
        <v>7.9</v>
      </c>
      <c r="AZ211">
        <v>7.9</v>
      </c>
      <c r="BA211">
        <v>12.6</v>
      </c>
      <c r="BB211">
        <v>10.1</v>
      </c>
      <c r="BC211">
        <v>10</v>
      </c>
      <c r="BD211">
        <v>10.1</v>
      </c>
      <c r="BE211">
        <v>11.3</v>
      </c>
      <c r="BF211">
        <v>8.6999999999999993</v>
      </c>
      <c r="BG211">
        <v>7.2</v>
      </c>
      <c r="BH211">
        <v>8.6999999999999993</v>
      </c>
      <c r="BJ211" t="s">
        <v>70</v>
      </c>
      <c r="BL211" t="s">
        <v>132</v>
      </c>
      <c r="BM211">
        <v>76629</v>
      </c>
    </row>
    <row r="212" spans="1:67" x14ac:dyDescent="0.2">
      <c r="A212" t="s">
        <v>159</v>
      </c>
      <c r="C212" t="s">
        <v>1518</v>
      </c>
      <c r="D212" t="s">
        <v>76</v>
      </c>
      <c r="E212" t="s">
        <v>127</v>
      </c>
      <c r="F212" t="s">
        <v>143</v>
      </c>
      <c r="G212" t="s">
        <v>127</v>
      </c>
      <c r="H212" t="s">
        <v>143</v>
      </c>
      <c r="AO212">
        <v>10.199999999999999</v>
      </c>
      <c r="AR212">
        <v>4.8</v>
      </c>
      <c r="AS212">
        <v>12.9</v>
      </c>
      <c r="AV212">
        <v>6.65</v>
      </c>
      <c r="AW212">
        <v>10.8</v>
      </c>
      <c r="AX212">
        <v>7.5</v>
      </c>
      <c r="AY212">
        <v>8.6</v>
      </c>
      <c r="AZ212">
        <v>8.6</v>
      </c>
      <c r="BA212">
        <v>12.8</v>
      </c>
      <c r="BB212">
        <v>10.35</v>
      </c>
      <c r="BC212">
        <v>10.199999999999999</v>
      </c>
      <c r="BD212">
        <v>10.35</v>
      </c>
      <c r="BE212">
        <v>13.15</v>
      </c>
      <c r="BF212">
        <v>9.1999999999999993</v>
      </c>
      <c r="BG212">
        <v>8.8000000000000007</v>
      </c>
      <c r="BH212">
        <v>9.1999999999999993</v>
      </c>
      <c r="BJ212" t="s">
        <v>70</v>
      </c>
      <c r="BL212" t="s">
        <v>132</v>
      </c>
      <c r="BM212">
        <v>76629</v>
      </c>
    </row>
    <row r="213" spans="1:67" x14ac:dyDescent="0.2">
      <c r="A213" t="s">
        <v>160</v>
      </c>
      <c r="C213" t="s">
        <v>1518</v>
      </c>
      <c r="D213" t="s">
        <v>76</v>
      </c>
      <c r="E213" t="s">
        <v>127</v>
      </c>
      <c r="F213" t="s">
        <v>143</v>
      </c>
      <c r="G213" t="s">
        <v>127</v>
      </c>
      <c r="H213" t="s">
        <v>143</v>
      </c>
      <c r="AY213">
        <v>8.6999999999999993</v>
      </c>
      <c r="AZ213">
        <v>8.6999999999999993</v>
      </c>
      <c r="BJ213" t="s">
        <v>70</v>
      </c>
      <c r="BL213" t="s">
        <v>132</v>
      </c>
      <c r="BM213">
        <v>76629</v>
      </c>
    </row>
    <row r="214" spans="1:67" x14ac:dyDescent="0.2">
      <c r="A214" t="s">
        <v>161</v>
      </c>
      <c r="C214" t="s">
        <v>1518</v>
      </c>
      <c r="D214" t="s">
        <v>76</v>
      </c>
      <c r="E214" t="s">
        <v>127</v>
      </c>
      <c r="F214" t="s">
        <v>143</v>
      </c>
      <c r="G214" t="s">
        <v>127</v>
      </c>
      <c r="H214" t="s">
        <v>143</v>
      </c>
      <c r="AV214">
        <v>8.1</v>
      </c>
      <c r="BA214">
        <v>13.4</v>
      </c>
      <c r="BE214">
        <v>13.3</v>
      </c>
      <c r="BF214">
        <v>9.0500000000000007</v>
      </c>
      <c r="BG214">
        <v>8.5</v>
      </c>
      <c r="BH214">
        <v>9.0500000000000007</v>
      </c>
      <c r="BJ214" t="s">
        <v>70</v>
      </c>
      <c r="BL214" t="s">
        <v>132</v>
      </c>
      <c r="BM214">
        <v>76629</v>
      </c>
    </row>
    <row r="215" spans="1:67" x14ac:dyDescent="0.2">
      <c r="A215" t="s">
        <v>163</v>
      </c>
      <c r="C215" t="s">
        <v>1518</v>
      </c>
      <c r="D215" t="s">
        <v>76</v>
      </c>
      <c r="E215" t="s">
        <v>127</v>
      </c>
      <c r="F215" t="s">
        <v>143</v>
      </c>
      <c r="G215" t="s">
        <v>127</v>
      </c>
      <c r="H215" t="s">
        <v>143</v>
      </c>
      <c r="AC215">
        <v>10.8</v>
      </c>
      <c r="AF215">
        <v>13.4</v>
      </c>
      <c r="BJ215" t="s">
        <v>70</v>
      </c>
      <c r="BL215" t="s">
        <v>132</v>
      </c>
      <c r="BM215">
        <v>76629</v>
      </c>
    </row>
    <row r="216" spans="1:67" x14ac:dyDescent="0.2">
      <c r="A216" t="s">
        <v>164</v>
      </c>
      <c r="C216" t="s">
        <v>1518</v>
      </c>
      <c r="D216" t="s">
        <v>76</v>
      </c>
      <c r="E216" t="s">
        <v>127</v>
      </c>
      <c r="F216" t="s">
        <v>143</v>
      </c>
      <c r="G216" t="s">
        <v>127</v>
      </c>
      <c r="H216" t="s">
        <v>143</v>
      </c>
      <c r="AW216">
        <v>10.8</v>
      </c>
      <c r="AX216">
        <v>6.9</v>
      </c>
      <c r="AY216">
        <v>8.3000000000000007</v>
      </c>
      <c r="AZ216">
        <v>8.3000000000000007</v>
      </c>
      <c r="BA216">
        <v>12.7</v>
      </c>
      <c r="BB216">
        <v>9.1999999999999993</v>
      </c>
      <c r="BC216">
        <v>10.1</v>
      </c>
      <c r="BD216">
        <v>10.1</v>
      </c>
      <c r="BE216">
        <v>12.8</v>
      </c>
      <c r="BF216">
        <v>8.6</v>
      </c>
      <c r="BG216">
        <v>7.9</v>
      </c>
      <c r="BH216">
        <v>8.6</v>
      </c>
      <c r="BJ216" t="s">
        <v>70</v>
      </c>
      <c r="BL216" t="s">
        <v>132</v>
      </c>
      <c r="BM216">
        <v>76629</v>
      </c>
    </row>
    <row r="217" spans="1:67" x14ac:dyDescent="0.2">
      <c r="A217" t="s">
        <v>165</v>
      </c>
      <c r="C217" t="s">
        <v>1518</v>
      </c>
      <c r="D217" t="s">
        <v>76</v>
      </c>
      <c r="E217" t="s">
        <v>127</v>
      </c>
      <c r="F217" t="s">
        <v>143</v>
      </c>
      <c r="G217" t="s">
        <v>127</v>
      </c>
      <c r="H217" t="s">
        <v>143</v>
      </c>
      <c r="AO217">
        <v>9.8000000000000007</v>
      </c>
      <c r="AR217">
        <v>5.9</v>
      </c>
      <c r="AV217">
        <v>7</v>
      </c>
      <c r="AW217">
        <v>12.5</v>
      </c>
      <c r="AX217">
        <v>8.1999999999999993</v>
      </c>
      <c r="AZ217">
        <v>8.1999999999999993</v>
      </c>
      <c r="BA217">
        <v>13</v>
      </c>
      <c r="BB217">
        <v>10.9</v>
      </c>
      <c r="BC217">
        <v>10.9</v>
      </c>
      <c r="BD217">
        <v>10.9</v>
      </c>
      <c r="BE217">
        <v>12.4</v>
      </c>
      <c r="BF217">
        <v>9.1999999999999993</v>
      </c>
      <c r="BG217">
        <v>8.5</v>
      </c>
      <c r="BH217">
        <v>9.1999999999999993</v>
      </c>
      <c r="BJ217" t="s">
        <v>70</v>
      </c>
      <c r="BL217" t="s">
        <v>132</v>
      </c>
      <c r="BM217">
        <v>76629</v>
      </c>
    </row>
    <row r="218" spans="1:67" x14ac:dyDescent="0.2">
      <c r="A218" t="s">
        <v>166</v>
      </c>
      <c r="C218" t="s">
        <v>1518</v>
      </c>
      <c r="D218" t="s">
        <v>76</v>
      </c>
      <c r="E218" t="s">
        <v>127</v>
      </c>
      <c r="F218" t="s">
        <v>143</v>
      </c>
      <c r="G218" t="s">
        <v>127</v>
      </c>
      <c r="H218" t="s">
        <v>143</v>
      </c>
      <c r="AW218">
        <v>11.9</v>
      </c>
      <c r="AX218">
        <v>8</v>
      </c>
      <c r="AY218">
        <v>9.3000000000000007</v>
      </c>
      <c r="AZ218">
        <v>9.3000000000000007</v>
      </c>
      <c r="BE218">
        <v>14.4</v>
      </c>
      <c r="BF218">
        <v>8.9</v>
      </c>
      <c r="BG218">
        <v>7.8</v>
      </c>
      <c r="BH218">
        <v>8.9</v>
      </c>
      <c r="BJ218" t="s">
        <v>70</v>
      </c>
      <c r="BL218" t="s">
        <v>132</v>
      </c>
      <c r="BM218">
        <v>76629</v>
      </c>
    </row>
    <row r="219" spans="1:67" x14ac:dyDescent="0.2">
      <c r="A219" t="s">
        <v>167</v>
      </c>
      <c r="C219" t="s">
        <v>1518</v>
      </c>
      <c r="D219" t="s">
        <v>76</v>
      </c>
      <c r="E219" t="s">
        <v>127</v>
      </c>
      <c r="F219" t="s">
        <v>143</v>
      </c>
      <c r="G219" t="s">
        <v>127</v>
      </c>
      <c r="H219" t="s">
        <v>143</v>
      </c>
      <c r="AK219">
        <v>6</v>
      </c>
      <c r="AN219">
        <v>3.2</v>
      </c>
      <c r="AO219">
        <v>9.8000000000000007</v>
      </c>
      <c r="AR219">
        <v>4.3</v>
      </c>
      <c r="AS219">
        <v>11</v>
      </c>
      <c r="AV219">
        <v>6.1</v>
      </c>
      <c r="AW219">
        <v>10.95</v>
      </c>
      <c r="AX219">
        <v>7.65</v>
      </c>
      <c r="AY219">
        <v>8.6999999999999993</v>
      </c>
      <c r="AZ219">
        <v>8.6999999999999993</v>
      </c>
      <c r="BA219">
        <v>12.1</v>
      </c>
      <c r="BB219">
        <v>9.5</v>
      </c>
      <c r="BC219">
        <v>10.1</v>
      </c>
      <c r="BD219">
        <v>10.1</v>
      </c>
      <c r="BJ219" t="s">
        <v>70</v>
      </c>
      <c r="BL219" t="s">
        <v>132</v>
      </c>
      <c r="BM219">
        <v>76629</v>
      </c>
    </row>
    <row r="220" spans="1:67" x14ac:dyDescent="0.2">
      <c r="A220" t="s">
        <v>168</v>
      </c>
      <c r="B220" t="s">
        <v>169</v>
      </c>
      <c r="C220" t="s">
        <v>1518</v>
      </c>
      <c r="D220" t="s">
        <v>76</v>
      </c>
      <c r="E220" t="s">
        <v>127</v>
      </c>
      <c r="F220" t="s">
        <v>143</v>
      </c>
      <c r="G220" t="s">
        <v>127</v>
      </c>
      <c r="H220" t="s">
        <v>143</v>
      </c>
      <c r="Y220">
        <v>10.9</v>
      </c>
      <c r="AB220">
        <v>11.45</v>
      </c>
      <c r="AG220">
        <v>9.1</v>
      </c>
      <c r="AJ220">
        <v>11.6</v>
      </c>
      <c r="BA220">
        <v>14.3</v>
      </c>
      <c r="BB220">
        <v>9.9</v>
      </c>
      <c r="BC220">
        <v>10.9</v>
      </c>
      <c r="BD220">
        <v>10.9</v>
      </c>
      <c r="BE220">
        <v>14.5</v>
      </c>
      <c r="BF220">
        <v>8.9</v>
      </c>
      <c r="BG220">
        <v>8</v>
      </c>
      <c r="BH220">
        <v>8.9</v>
      </c>
      <c r="BJ220" t="s">
        <v>70</v>
      </c>
      <c r="BL220" t="s">
        <v>132</v>
      </c>
      <c r="BM220">
        <v>76629</v>
      </c>
      <c r="BN220" t="s">
        <v>81</v>
      </c>
      <c r="BO220" t="s">
        <v>132</v>
      </c>
    </row>
    <row r="221" spans="1:67" x14ac:dyDescent="0.2">
      <c r="A221" s="4" t="s">
        <v>170</v>
      </c>
      <c r="B221" s="4"/>
      <c r="C221" s="4" t="s">
        <v>1518</v>
      </c>
      <c r="D221" s="4" t="s">
        <v>76</v>
      </c>
      <c r="E221" s="4" t="s">
        <v>127</v>
      </c>
      <c r="F221" s="4" t="s">
        <v>143</v>
      </c>
      <c r="G221" s="4" t="s">
        <v>127</v>
      </c>
      <c r="H221" s="4" t="s">
        <v>143</v>
      </c>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v>11.2</v>
      </c>
      <c r="AT221" s="4"/>
      <c r="AU221" s="4"/>
      <c r="AV221" s="4">
        <v>5.8</v>
      </c>
      <c r="AW221" s="4"/>
      <c r="AX221" s="4"/>
      <c r="AY221" s="4"/>
      <c r="AZ221" s="4"/>
      <c r="BA221" s="4"/>
      <c r="BB221" s="4"/>
      <c r="BC221" s="4"/>
      <c r="BD221" s="4"/>
      <c r="BE221" s="4">
        <v>12.1</v>
      </c>
      <c r="BF221" s="4">
        <v>8.1999999999999993</v>
      </c>
      <c r="BG221" s="4">
        <v>7.6</v>
      </c>
      <c r="BH221" s="4">
        <v>8.1999999999999993</v>
      </c>
      <c r="BI221" s="4"/>
      <c r="BJ221" s="4" t="s">
        <v>70</v>
      </c>
      <c r="BK221" s="4"/>
      <c r="BL221" s="4" t="s">
        <v>132</v>
      </c>
      <c r="BM221" s="4">
        <v>76629</v>
      </c>
      <c r="BN221" s="4"/>
      <c r="BO221" s="4"/>
    </row>
    <row r="222" spans="1:67" x14ac:dyDescent="0.2">
      <c r="A222" s="4" t="s">
        <v>170</v>
      </c>
      <c r="B222" s="4"/>
      <c r="C222" s="4" t="s">
        <v>1518</v>
      </c>
      <c r="D222" s="4" t="s">
        <v>76</v>
      </c>
      <c r="E222" s="4" t="s">
        <v>127</v>
      </c>
      <c r="F222" s="4" t="s">
        <v>143</v>
      </c>
      <c r="G222" s="4" t="s">
        <v>127</v>
      </c>
      <c r="H222" s="4" t="s">
        <v>143</v>
      </c>
      <c r="I222" s="4"/>
      <c r="J222" s="4"/>
      <c r="K222" s="4"/>
      <c r="L222" s="4"/>
      <c r="M222" s="4"/>
      <c r="N222" s="4"/>
      <c r="O222" s="4"/>
      <c r="P222" s="4"/>
      <c r="Q222" s="4"/>
      <c r="R222" s="4"/>
      <c r="S222" s="4"/>
      <c r="T222" s="4"/>
      <c r="U222" s="4">
        <v>9.6</v>
      </c>
      <c r="V222" s="4"/>
      <c r="W222" s="4"/>
      <c r="X222" s="4"/>
      <c r="Y222" s="4"/>
      <c r="Z222" s="4"/>
      <c r="AA222" s="4"/>
      <c r="AB222" s="4"/>
      <c r="AC222" s="4">
        <v>11.4</v>
      </c>
      <c r="AD222" s="4"/>
      <c r="AE222" s="4"/>
      <c r="AF222" s="4"/>
      <c r="AG222" s="4">
        <v>8.6999999999999993</v>
      </c>
      <c r="AH222" s="4"/>
      <c r="AI222" s="4"/>
      <c r="AJ222" s="4">
        <v>12.2</v>
      </c>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t="s">
        <v>70</v>
      </c>
      <c r="BK222" s="4"/>
      <c r="BL222" s="4" t="s">
        <v>132</v>
      </c>
      <c r="BM222" s="4">
        <v>76629</v>
      </c>
      <c r="BN222" s="4"/>
      <c r="BO222" s="4"/>
    </row>
    <row r="223" spans="1:67" x14ac:dyDescent="0.2">
      <c r="A223" t="s">
        <v>171</v>
      </c>
      <c r="C223" t="s">
        <v>1518</v>
      </c>
      <c r="D223" t="s">
        <v>76</v>
      </c>
      <c r="E223" t="s">
        <v>127</v>
      </c>
      <c r="F223" t="s">
        <v>143</v>
      </c>
      <c r="G223" t="s">
        <v>127</v>
      </c>
      <c r="H223" t="s">
        <v>143</v>
      </c>
      <c r="AC223">
        <v>12.5</v>
      </c>
      <c r="AF223">
        <v>15.3</v>
      </c>
      <c r="BJ223" t="s">
        <v>70</v>
      </c>
      <c r="BL223" t="s">
        <v>132</v>
      </c>
      <c r="BM223">
        <v>76629</v>
      </c>
    </row>
    <row r="224" spans="1:67" x14ac:dyDescent="0.2">
      <c r="A224" t="s">
        <v>172</v>
      </c>
      <c r="C224" t="s">
        <v>1518</v>
      </c>
      <c r="D224" t="s">
        <v>76</v>
      </c>
      <c r="E224" t="s">
        <v>127</v>
      </c>
      <c r="F224" t="s">
        <v>143</v>
      </c>
      <c r="G224" t="s">
        <v>127</v>
      </c>
      <c r="H224" t="s">
        <v>143</v>
      </c>
      <c r="AS224">
        <v>10.9</v>
      </c>
      <c r="AV224">
        <v>6.3</v>
      </c>
      <c r="AW224">
        <v>11.1</v>
      </c>
      <c r="AX224">
        <v>7.8</v>
      </c>
      <c r="AY224">
        <v>9.1999999999999993</v>
      </c>
      <c r="AZ224">
        <v>9.1999999999999993</v>
      </c>
      <c r="BJ224" t="s">
        <v>70</v>
      </c>
      <c r="BL224" t="s">
        <v>132</v>
      </c>
      <c r="BM224">
        <v>76629</v>
      </c>
    </row>
    <row r="225" spans="1:65" x14ac:dyDescent="0.2">
      <c r="A225" t="s">
        <v>173</v>
      </c>
      <c r="C225" t="s">
        <v>1518</v>
      </c>
      <c r="D225" t="s">
        <v>76</v>
      </c>
      <c r="E225" t="s">
        <v>127</v>
      </c>
      <c r="F225" t="s">
        <v>143</v>
      </c>
      <c r="G225" t="s">
        <v>127</v>
      </c>
      <c r="H225" t="s">
        <v>143</v>
      </c>
      <c r="AC225">
        <v>12.5</v>
      </c>
      <c r="AF225">
        <v>13.6</v>
      </c>
      <c r="BJ225" t="s">
        <v>70</v>
      </c>
      <c r="BL225" t="s">
        <v>132</v>
      </c>
      <c r="BM225">
        <v>76629</v>
      </c>
    </row>
    <row r="226" spans="1:65" x14ac:dyDescent="0.2">
      <c r="A226" t="s">
        <v>174</v>
      </c>
      <c r="C226" t="s">
        <v>1518</v>
      </c>
      <c r="D226" t="s">
        <v>76</v>
      </c>
      <c r="E226" t="s">
        <v>127</v>
      </c>
      <c r="F226" t="s">
        <v>143</v>
      </c>
      <c r="G226" t="s">
        <v>127</v>
      </c>
      <c r="H226" t="s">
        <v>143</v>
      </c>
      <c r="U226">
        <v>9.9</v>
      </c>
      <c r="X226">
        <v>8</v>
      </c>
      <c r="BJ226" t="s">
        <v>70</v>
      </c>
      <c r="BL226" t="s">
        <v>132</v>
      </c>
      <c r="BM226">
        <v>76629</v>
      </c>
    </row>
    <row r="227" spans="1:65" x14ac:dyDescent="0.2">
      <c r="A227" t="s">
        <v>175</v>
      </c>
      <c r="C227" t="s">
        <v>1518</v>
      </c>
      <c r="D227" t="s">
        <v>76</v>
      </c>
      <c r="E227" t="s">
        <v>127</v>
      </c>
      <c r="F227" t="s">
        <v>143</v>
      </c>
      <c r="G227" t="s">
        <v>127</v>
      </c>
      <c r="H227" t="s">
        <v>143</v>
      </c>
      <c r="BA227">
        <v>10.9</v>
      </c>
      <c r="BB227">
        <v>9.3000000000000007</v>
      </c>
      <c r="BC227">
        <v>8.3000000000000007</v>
      </c>
      <c r="BD227">
        <v>9.3000000000000007</v>
      </c>
      <c r="BJ227" t="s">
        <v>70</v>
      </c>
      <c r="BL227" t="s">
        <v>132</v>
      </c>
      <c r="BM227">
        <v>76629</v>
      </c>
    </row>
    <row r="228" spans="1:65" x14ac:dyDescent="0.2">
      <c r="A228" t="s">
        <v>176</v>
      </c>
      <c r="C228" t="s">
        <v>1518</v>
      </c>
      <c r="D228" t="s">
        <v>76</v>
      </c>
      <c r="E228" t="s">
        <v>127</v>
      </c>
      <c r="F228" t="s">
        <v>143</v>
      </c>
      <c r="G228" t="s">
        <v>127</v>
      </c>
      <c r="H228" t="s">
        <v>143</v>
      </c>
      <c r="BE228">
        <v>13.7</v>
      </c>
      <c r="BF228">
        <v>8.6</v>
      </c>
      <c r="BG228">
        <v>7.9</v>
      </c>
      <c r="BH228">
        <v>8.6</v>
      </c>
      <c r="BJ228" t="s">
        <v>70</v>
      </c>
      <c r="BL228" t="s">
        <v>132</v>
      </c>
      <c r="BM228">
        <v>76629</v>
      </c>
    </row>
    <row r="229" spans="1:65" x14ac:dyDescent="0.2">
      <c r="A229" t="s">
        <v>177</v>
      </c>
      <c r="C229" t="s">
        <v>1518</v>
      </c>
      <c r="D229" t="s">
        <v>76</v>
      </c>
      <c r="E229" t="s">
        <v>127</v>
      </c>
      <c r="F229" t="s">
        <v>143</v>
      </c>
      <c r="G229" t="s">
        <v>127</v>
      </c>
      <c r="H229" t="s">
        <v>143</v>
      </c>
      <c r="BA229">
        <v>13.9</v>
      </c>
      <c r="BC229">
        <v>11.2</v>
      </c>
      <c r="BD229">
        <v>11</v>
      </c>
      <c r="BJ229" t="s">
        <v>70</v>
      </c>
      <c r="BL229" t="s">
        <v>132</v>
      </c>
      <c r="BM229">
        <v>76629</v>
      </c>
    </row>
    <row r="230" spans="1:65" x14ac:dyDescent="0.2">
      <c r="A230" t="s">
        <v>178</v>
      </c>
      <c r="C230" t="s">
        <v>1518</v>
      </c>
      <c r="D230" t="s">
        <v>76</v>
      </c>
      <c r="E230" t="s">
        <v>127</v>
      </c>
      <c r="F230" t="s">
        <v>143</v>
      </c>
      <c r="G230" t="s">
        <v>127</v>
      </c>
      <c r="H230" t="s">
        <v>143</v>
      </c>
      <c r="AV230">
        <v>6.6</v>
      </c>
      <c r="AW230">
        <v>12</v>
      </c>
      <c r="AX230">
        <v>7.8</v>
      </c>
      <c r="AY230">
        <v>9.1999999999999993</v>
      </c>
      <c r="AZ230">
        <v>9.1999999999999993</v>
      </c>
      <c r="BB230">
        <v>9.9</v>
      </c>
      <c r="BC230">
        <v>10.3</v>
      </c>
      <c r="BD230">
        <v>10.3</v>
      </c>
      <c r="BJ230" t="s">
        <v>70</v>
      </c>
      <c r="BL230" t="s">
        <v>132</v>
      </c>
      <c r="BM230">
        <v>76629</v>
      </c>
    </row>
    <row r="231" spans="1:65" x14ac:dyDescent="0.2">
      <c r="A231" t="s">
        <v>179</v>
      </c>
      <c r="C231" t="s">
        <v>1518</v>
      </c>
      <c r="D231" t="s">
        <v>76</v>
      </c>
      <c r="E231" t="s">
        <v>127</v>
      </c>
      <c r="F231" t="s">
        <v>143</v>
      </c>
      <c r="G231" t="s">
        <v>127</v>
      </c>
      <c r="H231" t="s">
        <v>143</v>
      </c>
      <c r="BA231">
        <v>13.8</v>
      </c>
      <c r="BB231">
        <v>9.9</v>
      </c>
      <c r="BC231">
        <v>10.4</v>
      </c>
      <c r="BD231">
        <v>10.4</v>
      </c>
      <c r="BE231">
        <v>14.6</v>
      </c>
      <c r="BF231">
        <v>9.8000000000000007</v>
      </c>
      <c r="BG231">
        <v>7.9</v>
      </c>
      <c r="BH231">
        <v>9.8000000000000007</v>
      </c>
      <c r="BJ231" t="s">
        <v>70</v>
      </c>
      <c r="BL231" t="s">
        <v>132</v>
      </c>
      <c r="BM231">
        <v>76629</v>
      </c>
    </row>
    <row r="232" spans="1:65" x14ac:dyDescent="0.2">
      <c r="A232" t="s">
        <v>180</v>
      </c>
      <c r="C232" t="s">
        <v>1518</v>
      </c>
      <c r="D232" t="s">
        <v>76</v>
      </c>
      <c r="E232" t="s">
        <v>127</v>
      </c>
      <c r="F232" t="s">
        <v>143</v>
      </c>
      <c r="G232" t="s">
        <v>127</v>
      </c>
      <c r="H232" t="s">
        <v>143</v>
      </c>
      <c r="AK232">
        <v>5.9</v>
      </c>
      <c r="AN232">
        <v>2.9</v>
      </c>
      <c r="AR232">
        <v>4.9000000000000004</v>
      </c>
      <c r="AS232">
        <v>10.9</v>
      </c>
      <c r="AV232">
        <v>7.6</v>
      </c>
      <c r="AW232">
        <v>11.6</v>
      </c>
      <c r="AX232">
        <v>8.3000000000000007</v>
      </c>
      <c r="AZ232">
        <v>8.3000000000000007</v>
      </c>
      <c r="BC232">
        <v>9.5</v>
      </c>
      <c r="BD232">
        <v>9.5</v>
      </c>
      <c r="BE232">
        <v>12</v>
      </c>
      <c r="BF232">
        <v>8.9</v>
      </c>
      <c r="BG232">
        <v>8</v>
      </c>
      <c r="BH232">
        <v>8.9</v>
      </c>
      <c r="BJ232" t="s">
        <v>70</v>
      </c>
      <c r="BL232" t="s">
        <v>132</v>
      </c>
      <c r="BM232">
        <v>76629</v>
      </c>
    </row>
    <row r="233" spans="1:65" x14ac:dyDescent="0.2">
      <c r="A233" s="8" t="s">
        <v>2361</v>
      </c>
      <c r="C233" t="s">
        <v>1518</v>
      </c>
      <c r="D233" t="s">
        <v>76</v>
      </c>
      <c r="E233" t="s">
        <v>127</v>
      </c>
      <c r="F233" t="s">
        <v>143</v>
      </c>
      <c r="G233" s="8" t="s">
        <v>127</v>
      </c>
      <c r="H233" s="8" t="s">
        <v>143</v>
      </c>
      <c r="I233" s="8"/>
      <c r="BE233">
        <v>11.1</v>
      </c>
      <c r="BH233">
        <v>7.5</v>
      </c>
      <c r="BJ233" s="8" t="s">
        <v>79</v>
      </c>
      <c r="BK233" s="9">
        <v>44820</v>
      </c>
      <c r="BL233" s="8" t="s">
        <v>2354</v>
      </c>
      <c r="BM233" s="8">
        <v>2905</v>
      </c>
    </row>
    <row r="234" spans="1:65" x14ac:dyDescent="0.2">
      <c r="A234" s="8" t="s">
        <v>2359</v>
      </c>
      <c r="C234" t="s">
        <v>1518</v>
      </c>
      <c r="D234" t="s">
        <v>76</v>
      </c>
      <c r="E234" t="s">
        <v>127</v>
      </c>
      <c r="F234" t="s">
        <v>143</v>
      </c>
      <c r="G234" s="8" t="s">
        <v>127</v>
      </c>
      <c r="H234" s="8" t="s">
        <v>143</v>
      </c>
      <c r="I234" s="8"/>
      <c r="AW234" s="8">
        <v>9.35</v>
      </c>
      <c r="AX234" s="8">
        <v>6.3</v>
      </c>
      <c r="AY234" s="8">
        <v>7.2</v>
      </c>
      <c r="AZ234" s="8">
        <v>7.2</v>
      </c>
      <c r="BJ234" s="8" t="s">
        <v>79</v>
      </c>
      <c r="BK234" s="9">
        <v>44820</v>
      </c>
      <c r="BL234" s="8" t="s">
        <v>2354</v>
      </c>
      <c r="BM234" s="8">
        <v>2905</v>
      </c>
    </row>
    <row r="235" spans="1:65" x14ac:dyDescent="0.2">
      <c r="A235" s="8" t="s">
        <v>2360</v>
      </c>
      <c r="C235" t="s">
        <v>1518</v>
      </c>
      <c r="D235" t="s">
        <v>76</v>
      </c>
      <c r="E235" t="s">
        <v>127</v>
      </c>
      <c r="F235" t="s">
        <v>143</v>
      </c>
      <c r="G235" s="8" t="s">
        <v>127</v>
      </c>
      <c r="H235" s="8" t="s">
        <v>143</v>
      </c>
      <c r="I235" s="8"/>
      <c r="BA235" s="8">
        <v>11.4</v>
      </c>
      <c r="BB235" s="8">
        <v>8.1</v>
      </c>
      <c r="BC235" s="8">
        <v>8.6999999999999993</v>
      </c>
      <c r="BD235" s="8">
        <v>8.6999999999999993</v>
      </c>
      <c r="BJ235" s="8" t="s">
        <v>79</v>
      </c>
      <c r="BK235" s="9">
        <v>44820</v>
      </c>
      <c r="BL235" s="8" t="s">
        <v>2354</v>
      </c>
      <c r="BM235" s="8">
        <v>2905</v>
      </c>
    </row>
    <row r="236" spans="1:65" x14ac:dyDescent="0.2">
      <c r="A236" s="8" t="s">
        <v>2362</v>
      </c>
      <c r="C236" t="s">
        <v>1518</v>
      </c>
      <c r="D236" t="s">
        <v>76</v>
      </c>
      <c r="E236" t="s">
        <v>127</v>
      </c>
      <c r="F236" t="s">
        <v>143</v>
      </c>
      <c r="G236" s="8" t="s">
        <v>127</v>
      </c>
      <c r="H236" s="8" t="s">
        <v>143</v>
      </c>
      <c r="I236" s="8"/>
      <c r="BE236">
        <v>10.199999999999999</v>
      </c>
      <c r="BH236">
        <v>6.15</v>
      </c>
      <c r="BJ236" s="8" t="s">
        <v>79</v>
      </c>
      <c r="BK236" s="9">
        <v>44820</v>
      </c>
      <c r="BL236" s="8" t="s">
        <v>2354</v>
      </c>
      <c r="BM236" s="8">
        <v>2905</v>
      </c>
    </row>
    <row r="237" spans="1:65" x14ac:dyDescent="0.2">
      <c r="A237" s="8" t="s">
        <v>2356</v>
      </c>
      <c r="C237" t="s">
        <v>1518</v>
      </c>
      <c r="D237" t="s">
        <v>76</v>
      </c>
      <c r="E237" t="s">
        <v>127</v>
      </c>
      <c r="F237" t="s">
        <v>143</v>
      </c>
      <c r="G237" s="8" t="s">
        <v>127</v>
      </c>
      <c r="H237" s="8" t="s">
        <v>143</v>
      </c>
      <c r="I237" s="8"/>
      <c r="Q237">
        <v>7.5</v>
      </c>
      <c r="T237">
        <v>5.25</v>
      </c>
      <c r="BJ237" s="8" t="s">
        <v>79</v>
      </c>
      <c r="BK237" s="9">
        <v>44820</v>
      </c>
      <c r="BL237" s="8" t="s">
        <v>2354</v>
      </c>
      <c r="BM237" s="8">
        <v>2905</v>
      </c>
    </row>
    <row r="238" spans="1:65" x14ac:dyDescent="0.2">
      <c r="A238" t="s">
        <v>181</v>
      </c>
      <c r="C238" t="s">
        <v>1518</v>
      </c>
      <c r="D238" t="s">
        <v>76</v>
      </c>
      <c r="E238" t="s">
        <v>127</v>
      </c>
      <c r="F238" t="s">
        <v>143</v>
      </c>
      <c r="G238" t="s">
        <v>127</v>
      </c>
      <c r="H238" t="s">
        <v>143</v>
      </c>
      <c r="BE238">
        <v>11.89</v>
      </c>
      <c r="BF238">
        <v>7.96</v>
      </c>
      <c r="BG238">
        <v>7.44</v>
      </c>
      <c r="BH238">
        <v>7.96</v>
      </c>
      <c r="BJ238" t="s">
        <v>70</v>
      </c>
      <c r="BL238" t="s">
        <v>132</v>
      </c>
      <c r="BM238">
        <v>76629</v>
      </c>
    </row>
    <row r="239" spans="1:65" x14ac:dyDescent="0.2">
      <c r="A239" t="s">
        <v>182</v>
      </c>
      <c r="C239" t="s">
        <v>1518</v>
      </c>
      <c r="D239" t="s">
        <v>76</v>
      </c>
      <c r="E239" t="s">
        <v>127</v>
      </c>
      <c r="F239" t="s">
        <v>143</v>
      </c>
      <c r="G239" t="s">
        <v>127</v>
      </c>
      <c r="H239" t="s">
        <v>143</v>
      </c>
      <c r="AK239">
        <v>8.17</v>
      </c>
      <c r="AN239">
        <v>3.99</v>
      </c>
      <c r="BJ239" t="s">
        <v>70</v>
      </c>
      <c r="BL239" t="s">
        <v>132</v>
      </c>
      <c r="BM239">
        <v>76629</v>
      </c>
    </row>
    <row r="240" spans="1:65" x14ac:dyDescent="0.2">
      <c r="A240" t="s">
        <v>183</v>
      </c>
      <c r="C240" t="s">
        <v>1518</v>
      </c>
      <c r="D240" t="s">
        <v>76</v>
      </c>
      <c r="E240" t="s">
        <v>127</v>
      </c>
      <c r="F240" t="s">
        <v>143</v>
      </c>
      <c r="G240" t="s">
        <v>127</v>
      </c>
      <c r="H240" t="s">
        <v>143</v>
      </c>
      <c r="BE240">
        <v>11.78</v>
      </c>
      <c r="BF240">
        <v>8.5</v>
      </c>
      <c r="BG240">
        <v>7.45</v>
      </c>
      <c r="BH240">
        <v>8.5</v>
      </c>
      <c r="BJ240" t="s">
        <v>70</v>
      </c>
      <c r="BL240" t="s">
        <v>132</v>
      </c>
      <c r="BM240">
        <v>76629</v>
      </c>
    </row>
    <row r="241" spans="1:67" x14ac:dyDescent="0.2">
      <c r="A241" t="s">
        <v>184</v>
      </c>
      <c r="C241" t="s">
        <v>1518</v>
      </c>
      <c r="D241" t="s">
        <v>76</v>
      </c>
      <c r="E241" t="s">
        <v>127</v>
      </c>
      <c r="F241" t="s">
        <v>143</v>
      </c>
      <c r="G241" t="s">
        <v>127</v>
      </c>
      <c r="H241" t="s">
        <v>143</v>
      </c>
      <c r="AC241">
        <v>12.14</v>
      </c>
      <c r="AF241">
        <v>15.05</v>
      </c>
      <c r="BJ241" t="s">
        <v>70</v>
      </c>
      <c r="BL241" t="s">
        <v>132</v>
      </c>
      <c r="BM241">
        <v>76629</v>
      </c>
    </row>
    <row r="242" spans="1:67" x14ac:dyDescent="0.2">
      <c r="A242" t="s">
        <v>185</v>
      </c>
      <c r="C242" t="s">
        <v>1518</v>
      </c>
      <c r="D242" t="s">
        <v>76</v>
      </c>
      <c r="E242" t="s">
        <v>127</v>
      </c>
      <c r="F242" t="s">
        <v>143</v>
      </c>
      <c r="G242" t="s">
        <v>127</v>
      </c>
      <c r="H242" t="s">
        <v>143</v>
      </c>
      <c r="U242">
        <v>9.7799999999999994</v>
      </c>
      <c r="X242">
        <v>9.14</v>
      </c>
      <c r="BJ242" t="s">
        <v>70</v>
      </c>
      <c r="BL242" t="s">
        <v>132</v>
      </c>
      <c r="BM242">
        <v>76629</v>
      </c>
    </row>
    <row r="243" spans="1:67" x14ac:dyDescent="0.2">
      <c r="A243" t="s">
        <v>186</v>
      </c>
      <c r="C243" t="s">
        <v>1518</v>
      </c>
      <c r="D243" t="s">
        <v>76</v>
      </c>
      <c r="E243" t="s">
        <v>127</v>
      </c>
      <c r="F243" t="s">
        <v>143</v>
      </c>
      <c r="G243" t="s">
        <v>127</v>
      </c>
      <c r="H243" t="s">
        <v>143</v>
      </c>
      <c r="AV243">
        <v>6.83</v>
      </c>
      <c r="AW243">
        <v>11.14</v>
      </c>
      <c r="AX243">
        <v>7.22</v>
      </c>
      <c r="AY243">
        <v>8.8699999999999992</v>
      </c>
      <c r="AZ243">
        <v>8.8699999999999992</v>
      </c>
      <c r="BB243">
        <v>9.75</v>
      </c>
      <c r="BD243">
        <v>9.75</v>
      </c>
      <c r="BE243">
        <v>13.33</v>
      </c>
      <c r="BG243">
        <v>6.17</v>
      </c>
      <c r="BH243">
        <v>6.17</v>
      </c>
      <c r="BJ243" t="s">
        <v>70</v>
      </c>
      <c r="BL243" t="s">
        <v>132</v>
      </c>
      <c r="BM243">
        <v>76629</v>
      </c>
    </row>
    <row r="244" spans="1:67" x14ac:dyDescent="0.2">
      <c r="A244" t="s">
        <v>187</v>
      </c>
      <c r="C244" t="s">
        <v>1518</v>
      </c>
      <c r="D244" t="s">
        <v>76</v>
      </c>
      <c r="E244" t="s">
        <v>127</v>
      </c>
      <c r="F244" t="s">
        <v>143</v>
      </c>
      <c r="G244" t="s">
        <v>127</v>
      </c>
      <c r="H244" t="s">
        <v>143</v>
      </c>
      <c r="AO244">
        <v>8.5</v>
      </c>
      <c r="AR244">
        <v>4.51</v>
      </c>
      <c r="BJ244" t="s">
        <v>70</v>
      </c>
      <c r="BL244" t="s">
        <v>132</v>
      </c>
      <c r="BM244">
        <v>76629</v>
      </c>
    </row>
    <row r="245" spans="1:67" x14ac:dyDescent="0.2">
      <c r="A245" t="s">
        <v>188</v>
      </c>
      <c r="C245" t="s">
        <v>1518</v>
      </c>
      <c r="D245" t="s">
        <v>76</v>
      </c>
      <c r="E245" t="s">
        <v>127</v>
      </c>
      <c r="F245" t="s">
        <v>143</v>
      </c>
      <c r="G245" t="s">
        <v>127</v>
      </c>
      <c r="H245" t="s">
        <v>143</v>
      </c>
      <c r="Y245">
        <v>10.93</v>
      </c>
      <c r="AB245">
        <v>11.2</v>
      </c>
      <c r="BJ245" t="s">
        <v>70</v>
      </c>
      <c r="BL245" t="s">
        <v>132</v>
      </c>
      <c r="BM245">
        <v>76629</v>
      </c>
    </row>
    <row r="246" spans="1:67" x14ac:dyDescent="0.2">
      <c r="A246" t="s">
        <v>189</v>
      </c>
      <c r="C246" t="s">
        <v>1518</v>
      </c>
      <c r="D246" t="s">
        <v>76</v>
      </c>
      <c r="E246" t="s">
        <v>127</v>
      </c>
      <c r="F246" t="s">
        <v>143</v>
      </c>
      <c r="G246" t="s">
        <v>127</v>
      </c>
      <c r="H246" t="s">
        <v>143</v>
      </c>
      <c r="Y246">
        <v>11.08</v>
      </c>
      <c r="AB246">
        <v>11.76</v>
      </c>
      <c r="BJ246" t="s">
        <v>70</v>
      </c>
      <c r="BL246" t="s">
        <v>132</v>
      </c>
      <c r="BM246">
        <v>76629</v>
      </c>
    </row>
    <row r="247" spans="1:67" x14ac:dyDescent="0.2">
      <c r="A247" t="s">
        <v>190</v>
      </c>
      <c r="C247" t="s">
        <v>1518</v>
      </c>
      <c r="D247" t="s">
        <v>76</v>
      </c>
      <c r="E247" t="s">
        <v>127</v>
      </c>
      <c r="F247" t="s">
        <v>143</v>
      </c>
      <c r="G247" t="s">
        <v>127</v>
      </c>
      <c r="H247" t="s">
        <v>143</v>
      </c>
      <c r="BA247">
        <v>12.56</v>
      </c>
      <c r="BB247">
        <v>9.6199999999999992</v>
      </c>
      <c r="BC247">
        <v>9.7200000000000006</v>
      </c>
      <c r="BD247">
        <v>9.7200000000000006</v>
      </c>
      <c r="BJ247" t="s">
        <v>70</v>
      </c>
      <c r="BL247" t="s">
        <v>132</v>
      </c>
      <c r="BM247">
        <v>76629</v>
      </c>
    </row>
    <row r="248" spans="1:67" x14ac:dyDescent="0.2">
      <c r="A248" t="s">
        <v>191</v>
      </c>
      <c r="C248" t="s">
        <v>1518</v>
      </c>
      <c r="D248" t="s">
        <v>76</v>
      </c>
      <c r="E248" t="s">
        <v>127</v>
      </c>
      <c r="F248" t="s">
        <v>143</v>
      </c>
      <c r="G248" t="s">
        <v>127</v>
      </c>
      <c r="H248" t="s">
        <v>143</v>
      </c>
      <c r="AS248">
        <v>12.05</v>
      </c>
      <c r="AV248">
        <v>6.4850000000000003</v>
      </c>
      <c r="AX248">
        <v>7.28</v>
      </c>
      <c r="AY248">
        <v>8.5299999999999994</v>
      </c>
      <c r="AZ248">
        <v>8.5299999999999994</v>
      </c>
      <c r="BA248">
        <v>13.55</v>
      </c>
      <c r="BB248">
        <v>10.4</v>
      </c>
      <c r="BC248">
        <v>10.18</v>
      </c>
      <c r="BD248">
        <v>10.4</v>
      </c>
      <c r="BE248">
        <v>12.23</v>
      </c>
      <c r="BF248">
        <v>8.65</v>
      </c>
      <c r="BG248">
        <v>7.55</v>
      </c>
      <c r="BH248">
        <v>8.65</v>
      </c>
      <c r="BJ248" t="s">
        <v>70</v>
      </c>
      <c r="BL248" t="s">
        <v>132</v>
      </c>
      <c r="BM248">
        <v>76629</v>
      </c>
    </row>
    <row r="249" spans="1:67" x14ac:dyDescent="0.2">
      <c r="A249" t="s">
        <v>191</v>
      </c>
      <c r="C249" t="s">
        <v>1518</v>
      </c>
      <c r="D249" t="s">
        <v>76</v>
      </c>
      <c r="E249" t="s">
        <v>127</v>
      </c>
      <c r="F249" t="s">
        <v>143</v>
      </c>
      <c r="G249" t="s">
        <v>127</v>
      </c>
      <c r="H249" t="s">
        <v>143</v>
      </c>
      <c r="Q249">
        <v>9.99</v>
      </c>
      <c r="T249">
        <v>7.11</v>
      </c>
      <c r="U249">
        <v>10.27</v>
      </c>
      <c r="Y249">
        <v>10.37</v>
      </c>
      <c r="AB249">
        <v>11.26</v>
      </c>
      <c r="AC249">
        <v>11.99</v>
      </c>
      <c r="AF249">
        <v>15.2</v>
      </c>
      <c r="BJ249" t="s">
        <v>70</v>
      </c>
      <c r="BL249" t="s">
        <v>132</v>
      </c>
      <c r="BM249">
        <v>76629</v>
      </c>
    </row>
    <row r="250" spans="1:67" x14ac:dyDescent="0.2">
      <c r="A250" t="s">
        <v>192</v>
      </c>
      <c r="C250" t="s">
        <v>1518</v>
      </c>
      <c r="D250" t="s">
        <v>76</v>
      </c>
      <c r="E250" t="s">
        <v>127</v>
      </c>
      <c r="F250" t="s">
        <v>143</v>
      </c>
      <c r="G250" t="s">
        <v>127</v>
      </c>
      <c r="H250" t="s">
        <v>143</v>
      </c>
      <c r="AC250">
        <v>10.61</v>
      </c>
      <c r="AF250">
        <v>14.09</v>
      </c>
      <c r="BJ250" t="s">
        <v>70</v>
      </c>
      <c r="BL250" t="s">
        <v>132</v>
      </c>
      <c r="BM250">
        <v>76629</v>
      </c>
    </row>
    <row r="251" spans="1:67" x14ac:dyDescent="0.2">
      <c r="A251" t="s">
        <v>193</v>
      </c>
      <c r="C251" t="s">
        <v>1518</v>
      </c>
      <c r="D251" t="s">
        <v>76</v>
      </c>
      <c r="E251" t="s">
        <v>127</v>
      </c>
      <c r="F251" t="s">
        <v>143</v>
      </c>
      <c r="G251" t="s">
        <v>127</v>
      </c>
      <c r="H251" t="s">
        <v>143</v>
      </c>
      <c r="BA251">
        <v>10.96</v>
      </c>
      <c r="BE251">
        <v>13.19</v>
      </c>
      <c r="BF251">
        <v>8.9</v>
      </c>
      <c r="BG251">
        <v>8.09</v>
      </c>
      <c r="BH251">
        <v>8.9</v>
      </c>
      <c r="BJ251" t="s">
        <v>70</v>
      </c>
      <c r="BL251" t="s">
        <v>132</v>
      </c>
      <c r="BM251">
        <v>76629</v>
      </c>
    </row>
    <row r="252" spans="1:67" x14ac:dyDescent="0.2">
      <c r="A252" t="s">
        <v>195</v>
      </c>
      <c r="C252" t="s">
        <v>1518</v>
      </c>
      <c r="D252" t="s">
        <v>76</v>
      </c>
      <c r="E252" t="s">
        <v>127</v>
      </c>
      <c r="F252" t="s">
        <v>143</v>
      </c>
      <c r="G252" t="s">
        <v>127</v>
      </c>
      <c r="H252" t="s">
        <v>143</v>
      </c>
      <c r="AX252">
        <v>8.3800000000000008</v>
      </c>
      <c r="AY252">
        <v>9.08</v>
      </c>
      <c r="AZ252">
        <v>9.08</v>
      </c>
      <c r="BA252">
        <v>11.87</v>
      </c>
      <c r="BB252">
        <v>7.43</v>
      </c>
      <c r="BC252">
        <v>9.4600000000000009</v>
      </c>
      <c r="BD252">
        <v>9.4600000000000009</v>
      </c>
      <c r="BE252">
        <v>12.09</v>
      </c>
      <c r="BF252">
        <v>6.88</v>
      </c>
      <c r="BG252">
        <v>5.29</v>
      </c>
      <c r="BH252">
        <v>6.88</v>
      </c>
      <c r="BJ252" t="s">
        <v>70</v>
      </c>
      <c r="BL252" t="s">
        <v>132</v>
      </c>
      <c r="BM252">
        <v>76629</v>
      </c>
    </row>
    <row r="253" spans="1:67" x14ac:dyDescent="0.2">
      <c r="A253" t="s">
        <v>196</v>
      </c>
      <c r="C253" t="s">
        <v>1518</v>
      </c>
      <c r="D253" t="s">
        <v>76</v>
      </c>
      <c r="E253" t="s">
        <v>127</v>
      </c>
      <c r="F253" t="s">
        <v>143</v>
      </c>
      <c r="G253" t="s">
        <v>127</v>
      </c>
      <c r="H253" t="s">
        <v>143</v>
      </c>
      <c r="AO253">
        <v>9.6999999999999993</v>
      </c>
      <c r="AR253">
        <v>5.04</v>
      </c>
      <c r="AS253">
        <v>11.78</v>
      </c>
      <c r="AV253">
        <v>6.61</v>
      </c>
      <c r="AW253">
        <v>10.96</v>
      </c>
      <c r="AX253">
        <v>8.32</v>
      </c>
      <c r="AZ253">
        <v>8.32</v>
      </c>
      <c r="BE253">
        <v>11.48</v>
      </c>
      <c r="BF253">
        <v>8.91</v>
      </c>
      <c r="BG253">
        <v>7.23</v>
      </c>
      <c r="BH253">
        <v>8.91</v>
      </c>
      <c r="BJ253" t="s">
        <v>70</v>
      </c>
      <c r="BL253" t="s">
        <v>132</v>
      </c>
      <c r="BM253">
        <v>76629</v>
      </c>
    </row>
    <row r="254" spans="1:67" x14ac:dyDescent="0.2">
      <c r="A254" t="s">
        <v>197</v>
      </c>
      <c r="C254" t="s">
        <v>1518</v>
      </c>
      <c r="D254" t="s">
        <v>76</v>
      </c>
      <c r="E254" t="s">
        <v>127</v>
      </c>
      <c r="F254" t="s">
        <v>143</v>
      </c>
      <c r="G254" t="s">
        <v>127</v>
      </c>
      <c r="H254" t="s">
        <v>143</v>
      </c>
      <c r="AG254">
        <v>7.18</v>
      </c>
      <c r="AJ254">
        <v>9.7799999999999994</v>
      </c>
      <c r="BJ254" t="s">
        <v>70</v>
      </c>
      <c r="BL254" t="s">
        <v>132</v>
      </c>
      <c r="BM254">
        <v>76629</v>
      </c>
    </row>
    <row r="255" spans="1:67" x14ac:dyDescent="0.2">
      <c r="A255" t="s">
        <v>198</v>
      </c>
      <c r="C255" t="s">
        <v>1518</v>
      </c>
      <c r="D255" t="s">
        <v>76</v>
      </c>
      <c r="E255" t="s">
        <v>127</v>
      </c>
      <c r="F255" t="s">
        <v>143</v>
      </c>
      <c r="G255" t="s">
        <v>127</v>
      </c>
      <c r="H255" t="s">
        <v>143</v>
      </c>
      <c r="AW255">
        <v>9.8699999999999992</v>
      </c>
      <c r="AX255">
        <v>6.58</v>
      </c>
      <c r="AY255">
        <v>7.55</v>
      </c>
      <c r="AZ255">
        <v>7.55</v>
      </c>
      <c r="BA255">
        <v>11.05</v>
      </c>
      <c r="BB255">
        <v>8.59</v>
      </c>
      <c r="BC255">
        <v>8.64</v>
      </c>
      <c r="BD255">
        <v>8.64</v>
      </c>
      <c r="BE255">
        <v>11.44</v>
      </c>
      <c r="BF255">
        <v>7.5</v>
      </c>
      <c r="BG255">
        <v>6.55</v>
      </c>
      <c r="BH255">
        <v>7.5</v>
      </c>
      <c r="BJ255" t="s">
        <v>70</v>
      </c>
      <c r="BL255" t="s">
        <v>132</v>
      </c>
      <c r="BM255">
        <v>76629</v>
      </c>
    </row>
    <row r="256" spans="1:67" s="23" customFormat="1" x14ac:dyDescent="0.2">
      <c r="A256" t="s">
        <v>199</v>
      </c>
      <c r="B256"/>
      <c r="C256" t="s">
        <v>1518</v>
      </c>
      <c r="D256" t="s">
        <v>76</v>
      </c>
      <c r="E256" t="s">
        <v>127</v>
      </c>
      <c r="F256" t="s">
        <v>143</v>
      </c>
      <c r="G256" t="s">
        <v>127</v>
      </c>
      <c r="H256" t="s">
        <v>143</v>
      </c>
      <c r="I256"/>
      <c r="J256"/>
      <c r="K256"/>
      <c r="L256"/>
      <c r="M256"/>
      <c r="N256"/>
      <c r="O256"/>
      <c r="P256"/>
      <c r="Q256">
        <v>9.81</v>
      </c>
      <c r="R256"/>
      <c r="S256"/>
      <c r="T256">
        <v>6.91</v>
      </c>
      <c r="U256">
        <v>10.51</v>
      </c>
      <c r="V256"/>
      <c r="W256"/>
      <c r="X256">
        <v>9.76</v>
      </c>
      <c r="Y256">
        <v>10.32</v>
      </c>
      <c r="Z256"/>
      <c r="AA256"/>
      <c r="AB256"/>
      <c r="AC256">
        <v>11.33</v>
      </c>
      <c r="AD256"/>
      <c r="AE256"/>
      <c r="AF256"/>
      <c r="AG256">
        <v>8.75</v>
      </c>
      <c r="AH256"/>
      <c r="AI256"/>
      <c r="AJ256">
        <v>11.38</v>
      </c>
      <c r="AK256"/>
      <c r="AL256"/>
      <c r="AM256"/>
      <c r="AN256"/>
      <c r="AO256"/>
      <c r="AP256"/>
      <c r="AQ256"/>
      <c r="AR256"/>
      <c r="AS256"/>
      <c r="AT256"/>
      <c r="AU256"/>
      <c r="AV256"/>
      <c r="AW256"/>
      <c r="AX256"/>
      <c r="AY256"/>
      <c r="AZ256"/>
      <c r="BA256"/>
      <c r="BB256"/>
      <c r="BC256"/>
      <c r="BD256"/>
      <c r="BE256"/>
      <c r="BF256"/>
      <c r="BG256"/>
      <c r="BH256"/>
      <c r="BI256"/>
      <c r="BJ256" t="s">
        <v>70</v>
      </c>
      <c r="BK256"/>
      <c r="BL256" t="s">
        <v>132</v>
      </c>
      <c r="BM256">
        <v>76629</v>
      </c>
      <c r="BN256"/>
      <c r="BO256"/>
    </row>
    <row r="257" spans="1:67" x14ac:dyDescent="0.2">
      <c r="A257" t="s">
        <v>200</v>
      </c>
      <c r="C257" t="s">
        <v>1518</v>
      </c>
      <c r="D257" t="s">
        <v>76</v>
      </c>
      <c r="E257" t="s">
        <v>127</v>
      </c>
      <c r="F257" t="s">
        <v>143</v>
      </c>
      <c r="G257" t="s">
        <v>127</v>
      </c>
      <c r="H257" t="s">
        <v>143</v>
      </c>
      <c r="AO257">
        <v>9.65</v>
      </c>
      <c r="AR257">
        <v>5.57</v>
      </c>
      <c r="BJ257" t="s">
        <v>70</v>
      </c>
      <c r="BL257" t="s">
        <v>132</v>
      </c>
      <c r="BM257">
        <v>76629</v>
      </c>
    </row>
    <row r="258" spans="1:67" s="5" customFormat="1" x14ac:dyDescent="0.2">
      <c r="A258" t="s">
        <v>201</v>
      </c>
      <c r="B258"/>
      <c r="C258" t="s">
        <v>1518</v>
      </c>
      <c r="D258" t="s">
        <v>76</v>
      </c>
      <c r="E258" t="s">
        <v>127</v>
      </c>
      <c r="F258" t="s">
        <v>143</v>
      </c>
      <c r="G258" t="s">
        <v>127</v>
      </c>
      <c r="H258" t="s">
        <v>143</v>
      </c>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v>11.79</v>
      </c>
      <c r="AT258"/>
      <c r="AU258"/>
      <c r="AV258">
        <v>6.36</v>
      </c>
      <c r="AW258">
        <v>11.255000000000001</v>
      </c>
      <c r="AX258">
        <v>7.33</v>
      </c>
      <c r="AY258">
        <v>8.7949999999999999</v>
      </c>
      <c r="AZ258">
        <v>8.7949999999999999</v>
      </c>
      <c r="BA258">
        <v>12.085000000000001</v>
      </c>
      <c r="BB258">
        <v>10.005000000000001</v>
      </c>
      <c r="BC258">
        <v>10.335000000000001</v>
      </c>
      <c r="BD258">
        <v>10.335000000000001</v>
      </c>
      <c r="BE258">
        <v>12.08</v>
      </c>
      <c r="BF258">
        <v>8.83</v>
      </c>
      <c r="BG258">
        <v>7.25</v>
      </c>
      <c r="BH258">
        <v>8.83</v>
      </c>
      <c r="BI258"/>
      <c r="BJ258" t="s">
        <v>70</v>
      </c>
      <c r="BK258"/>
      <c r="BL258" t="s">
        <v>132</v>
      </c>
      <c r="BM258">
        <v>76629</v>
      </c>
      <c r="BN258"/>
      <c r="BO258"/>
    </row>
    <row r="259" spans="1:67" s="23" customFormat="1" x14ac:dyDescent="0.2">
      <c r="A259" t="s">
        <v>202</v>
      </c>
      <c r="B259"/>
      <c r="C259" t="s">
        <v>1518</v>
      </c>
      <c r="D259" t="s">
        <v>76</v>
      </c>
      <c r="E259" t="s">
        <v>127</v>
      </c>
      <c r="F259" t="s">
        <v>143</v>
      </c>
      <c r="G259" t="s">
        <v>127</v>
      </c>
      <c r="H259" t="s">
        <v>143</v>
      </c>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v>10.84</v>
      </c>
      <c r="BF259">
        <v>7.28</v>
      </c>
      <c r="BG259">
        <v>7.06</v>
      </c>
      <c r="BH259">
        <v>7.28</v>
      </c>
      <c r="BI259"/>
      <c r="BJ259" t="s">
        <v>70</v>
      </c>
      <c r="BK259"/>
      <c r="BL259" t="s">
        <v>132</v>
      </c>
      <c r="BM259">
        <v>76629</v>
      </c>
      <c r="BN259"/>
      <c r="BO259"/>
    </row>
    <row r="260" spans="1:67" s="23" customFormat="1" x14ac:dyDescent="0.2">
      <c r="A260" t="s">
        <v>203</v>
      </c>
      <c r="B260"/>
      <c r="C260" t="s">
        <v>1518</v>
      </c>
      <c r="D260" t="s">
        <v>76</v>
      </c>
      <c r="E260" t="s">
        <v>127</v>
      </c>
      <c r="F260" t="s">
        <v>143</v>
      </c>
      <c r="G260" t="s">
        <v>127</v>
      </c>
      <c r="H260" t="s">
        <v>143</v>
      </c>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v>9.5299999999999994</v>
      </c>
      <c r="AP260"/>
      <c r="AQ260"/>
      <c r="AR260">
        <v>4.96</v>
      </c>
      <c r="AS260">
        <v>13.31</v>
      </c>
      <c r="AT260"/>
      <c r="AU260"/>
      <c r="AV260">
        <v>6.9349999999999996</v>
      </c>
      <c r="AW260">
        <v>11.29</v>
      </c>
      <c r="AX260">
        <v>7.6749999999999998</v>
      </c>
      <c r="AY260">
        <v>9.2949999999999999</v>
      </c>
      <c r="AZ260">
        <v>9.2949999999999999</v>
      </c>
      <c r="BA260">
        <v>12.42</v>
      </c>
      <c r="BB260">
        <v>10.35</v>
      </c>
      <c r="BC260">
        <v>10.744999999999999</v>
      </c>
      <c r="BD260">
        <v>10.744999999999999</v>
      </c>
      <c r="BE260">
        <v>14.414999999999999</v>
      </c>
      <c r="BF260">
        <v>9.5050000000000008</v>
      </c>
      <c r="BG260">
        <v>7.81</v>
      </c>
      <c r="BH260">
        <v>9.5050000000000008</v>
      </c>
      <c r="BI260"/>
      <c r="BJ260" t="s">
        <v>70</v>
      </c>
      <c r="BK260"/>
      <c r="BL260" t="s">
        <v>132</v>
      </c>
      <c r="BM260">
        <v>76629</v>
      </c>
      <c r="BN260"/>
      <c r="BO260"/>
    </row>
    <row r="261" spans="1:67" s="23" customFormat="1" x14ac:dyDescent="0.2">
      <c r="A261" t="s">
        <v>204</v>
      </c>
      <c r="B261"/>
      <c r="C261" t="s">
        <v>1518</v>
      </c>
      <c r="D261" t="s">
        <v>76</v>
      </c>
      <c r="E261" t="s">
        <v>127</v>
      </c>
      <c r="F261" t="s">
        <v>143</v>
      </c>
      <c r="G261" t="s">
        <v>127</v>
      </c>
      <c r="H261" t="s">
        <v>143</v>
      </c>
      <c r="I261"/>
      <c r="J261"/>
      <c r="K261"/>
      <c r="L261"/>
      <c r="M261"/>
      <c r="N261"/>
      <c r="O261"/>
      <c r="P261"/>
      <c r="Q261"/>
      <c r="R261"/>
      <c r="S261"/>
      <c r="T261"/>
      <c r="U261"/>
      <c r="V261"/>
      <c r="W261"/>
      <c r="X261">
        <v>9.18</v>
      </c>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t="s">
        <v>70</v>
      </c>
      <c r="BK261"/>
      <c r="BL261" t="s">
        <v>132</v>
      </c>
      <c r="BM261">
        <v>76629</v>
      </c>
      <c r="BN261"/>
      <c r="BO261"/>
    </row>
    <row r="262" spans="1:67" s="23" customFormat="1" x14ac:dyDescent="0.2">
      <c r="A262" t="s">
        <v>205</v>
      </c>
      <c r="B262"/>
      <c r="C262" t="s">
        <v>1518</v>
      </c>
      <c r="D262" t="s">
        <v>76</v>
      </c>
      <c r="E262" t="s">
        <v>127</v>
      </c>
      <c r="F262" t="s">
        <v>143</v>
      </c>
      <c r="G262" t="s">
        <v>127</v>
      </c>
      <c r="H262" t="s">
        <v>143</v>
      </c>
      <c r="I262"/>
      <c r="J262"/>
      <c r="K262"/>
      <c r="L262"/>
      <c r="M262"/>
      <c r="N262"/>
      <c r="O262"/>
      <c r="P262"/>
      <c r="Q262"/>
      <c r="R262"/>
      <c r="S262"/>
      <c r="T262"/>
      <c r="U262"/>
      <c r="V262"/>
      <c r="W262"/>
      <c r="X262"/>
      <c r="Y262"/>
      <c r="Z262"/>
      <c r="AA262"/>
      <c r="AB262"/>
      <c r="AC262"/>
      <c r="AD262"/>
      <c r="AE262"/>
      <c r="AF262"/>
      <c r="AG262">
        <v>7.23</v>
      </c>
      <c r="AH262"/>
      <c r="AI262"/>
      <c r="AJ262">
        <v>10.46</v>
      </c>
      <c r="AK262"/>
      <c r="AL262"/>
      <c r="AM262"/>
      <c r="AN262"/>
      <c r="AO262"/>
      <c r="AP262"/>
      <c r="AQ262"/>
      <c r="AR262"/>
      <c r="AS262"/>
      <c r="AT262"/>
      <c r="AU262"/>
      <c r="AV262"/>
      <c r="AW262"/>
      <c r="AX262"/>
      <c r="AY262"/>
      <c r="AZ262"/>
      <c r="BA262"/>
      <c r="BB262"/>
      <c r="BC262"/>
      <c r="BD262"/>
      <c r="BE262"/>
      <c r="BF262"/>
      <c r="BG262"/>
      <c r="BH262"/>
      <c r="BI262"/>
      <c r="BJ262" t="s">
        <v>70</v>
      </c>
      <c r="BK262"/>
      <c r="BL262" t="s">
        <v>132</v>
      </c>
      <c r="BM262">
        <v>76629</v>
      </c>
      <c r="BN262"/>
      <c r="BO262"/>
    </row>
    <row r="263" spans="1:67" s="23" customFormat="1" x14ac:dyDescent="0.2">
      <c r="A263" t="s">
        <v>206</v>
      </c>
      <c r="B263"/>
      <c r="C263" t="s">
        <v>1518</v>
      </c>
      <c r="D263" t="s">
        <v>76</v>
      </c>
      <c r="E263" t="s">
        <v>127</v>
      </c>
      <c r="F263" t="s">
        <v>143</v>
      </c>
      <c r="G263" t="s">
        <v>127</v>
      </c>
      <c r="H263" t="s">
        <v>143</v>
      </c>
      <c r="I263"/>
      <c r="J263"/>
      <c r="K263"/>
      <c r="L263"/>
      <c r="M263"/>
      <c r="N263"/>
      <c r="O263"/>
      <c r="P263"/>
      <c r="Q263"/>
      <c r="R263"/>
      <c r="S263"/>
      <c r="T263"/>
      <c r="U263"/>
      <c r="V263"/>
      <c r="W263"/>
      <c r="X263"/>
      <c r="Y263"/>
      <c r="Z263"/>
      <c r="AA263"/>
      <c r="AB263"/>
      <c r="AC263"/>
      <c r="AD263"/>
      <c r="AE263"/>
      <c r="AF263"/>
      <c r="AG263">
        <v>8.01</v>
      </c>
      <c r="AH263"/>
      <c r="AI263"/>
      <c r="AJ263">
        <v>11.02</v>
      </c>
      <c r="AK263"/>
      <c r="AL263"/>
      <c r="AM263"/>
      <c r="AN263"/>
      <c r="AO263"/>
      <c r="AP263"/>
      <c r="AQ263"/>
      <c r="AR263"/>
      <c r="AS263"/>
      <c r="AT263"/>
      <c r="AU263"/>
      <c r="AV263"/>
      <c r="AW263"/>
      <c r="AX263"/>
      <c r="AY263"/>
      <c r="AZ263"/>
      <c r="BA263"/>
      <c r="BB263"/>
      <c r="BC263"/>
      <c r="BD263"/>
      <c r="BE263"/>
      <c r="BF263"/>
      <c r="BG263"/>
      <c r="BH263"/>
      <c r="BI263"/>
      <c r="BJ263" t="s">
        <v>70</v>
      </c>
      <c r="BK263"/>
      <c r="BL263" t="s">
        <v>132</v>
      </c>
      <c r="BM263">
        <v>76629</v>
      </c>
      <c r="BN263"/>
      <c r="BO263"/>
    </row>
    <row r="264" spans="1:67" x14ac:dyDescent="0.2">
      <c r="A264" t="s">
        <v>207</v>
      </c>
      <c r="C264" t="s">
        <v>1518</v>
      </c>
      <c r="D264" t="s">
        <v>76</v>
      </c>
      <c r="E264" t="s">
        <v>127</v>
      </c>
      <c r="F264" t="s">
        <v>143</v>
      </c>
      <c r="G264" t="s">
        <v>127</v>
      </c>
      <c r="H264" t="s">
        <v>143</v>
      </c>
      <c r="BA264">
        <v>12.8</v>
      </c>
      <c r="BB264">
        <v>10.51</v>
      </c>
      <c r="BC264">
        <v>9.8000000000000007</v>
      </c>
      <c r="BD264">
        <v>10.51</v>
      </c>
      <c r="BE264">
        <v>12.98</v>
      </c>
      <c r="BF264">
        <v>8.84</v>
      </c>
      <c r="BG264">
        <v>6.45</v>
      </c>
      <c r="BH264">
        <v>8.84</v>
      </c>
      <c r="BJ264" t="s">
        <v>70</v>
      </c>
      <c r="BL264" t="s">
        <v>132</v>
      </c>
      <c r="BM264">
        <v>76629</v>
      </c>
    </row>
    <row r="265" spans="1:67" s="24" customFormat="1" x14ac:dyDescent="0.2">
      <c r="A265" t="s">
        <v>208</v>
      </c>
      <c r="B265"/>
      <c r="C265" t="s">
        <v>1518</v>
      </c>
      <c r="D265" t="s">
        <v>76</v>
      </c>
      <c r="E265" t="s">
        <v>127</v>
      </c>
      <c r="F265" t="s">
        <v>143</v>
      </c>
      <c r="G265" t="s">
        <v>127</v>
      </c>
      <c r="H265" t="s">
        <v>143</v>
      </c>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v>14.65</v>
      </c>
      <c r="BB265">
        <v>10.17</v>
      </c>
      <c r="BC265">
        <v>11</v>
      </c>
      <c r="BD265">
        <v>11</v>
      </c>
      <c r="BE265"/>
      <c r="BF265"/>
      <c r="BG265"/>
      <c r="BH265"/>
      <c r="BI265"/>
      <c r="BJ265" t="s">
        <v>70</v>
      </c>
      <c r="BK265"/>
      <c r="BL265" t="s">
        <v>132</v>
      </c>
      <c r="BM265">
        <v>76629</v>
      </c>
      <c r="BN265"/>
      <c r="BO265"/>
    </row>
    <row r="266" spans="1:67" s="24" customFormat="1" x14ac:dyDescent="0.2">
      <c r="A266" t="s">
        <v>209</v>
      </c>
      <c r="B266"/>
      <c r="C266" t="s">
        <v>1518</v>
      </c>
      <c r="D266" t="s">
        <v>76</v>
      </c>
      <c r="E266" t="s">
        <v>127</v>
      </c>
      <c r="F266" t="s">
        <v>143</v>
      </c>
      <c r="G266" t="s">
        <v>127</v>
      </c>
      <c r="H266" t="s">
        <v>143</v>
      </c>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v>13.27</v>
      </c>
      <c r="BB266">
        <v>10.11</v>
      </c>
      <c r="BC266">
        <v>10.49</v>
      </c>
      <c r="BD266">
        <v>10.49</v>
      </c>
      <c r="BE266"/>
      <c r="BF266"/>
      <c r="BG266"/>
      <c r="BH266"/>
      <c r="BI266"/>
      <c r="BJ266" t="s">
        <v>70</v>
      </c>
      <c r="BK266"/>
      <c r="BL266" t="s">
        <v>132</v>
      </c>
      <c r="BM266">
        <v>76629</v>
      </c>
      <c r="BN266"/>
      <c r="BO266"/>
    </row>
    <row r="267" spans="1:67" x14ac:dyDescent="0.2">
      <c r="A267" t="s">
        <v>210</v>
      </c>
      <c r="C267" t="s">
        <v>1518</v>
      </c>
      <c r="D267" t="s">
        <v>76</v>
      </c>
      <c r="E267" t="s">
        <v>127</v>
      </c>
      <c r="F267" t="s">
        <v>143</v>
      </c>
      <c r="G267" t="s">
        <v>127</v>
      </c>
      <c r="H267" t="s">
        <v>143</v>
      </c>
      <c r="Y267">
        <v>10.84</v>
      </c>
      <c r="AC267">
        <v>12.62</v>
      </c>
      <c r="BJ267" t="s">
        <v>70</v>
      </c>
      <c r="BL267" t="s">
        <v>132</v>
      </c>
      <c r="BM267">
        <v>76629</v>
      </c>
    </row>
    <row r="268" spans="1:67" x14ac:dyDescent="0.2">
      <c r="A268" t="s">
        <v>211</v>
      </c>
      <c r="C268" t="s">
        <v>1518</v>
      </c>
      <c r="D268" t="s">
        <v>76</v>
      </c>
      <c r="E268" t="s">
        <v>127</v>
      </c>
      <c r="F268" t="s">
        <v>143</v>
      </c>
      <c r="G268" t="s">
        <v>127</v>
      </c>
      <c r="H268" t="s">
        <v>143</v>
      </c>
      <c r="BJ268" t="s">
        <v>70</v>
      </c>
      <c r="BL268" t="s">
        <v>132</v>
      </c>
      <c r="BM268">
        <v>76629</v>
      </c>
    </row>
    <row r="269" spans="1:67" x14ac:dyDescent="0.2">
      <c r="A269" t="s">
        <v>212</v>
      </c>
      <c r="C269" t="s">
        <v>1518</v>
      </c>
      <c r="D269" t="s">
        <v>76</v>
      </c>
      <c r="E269" t="s">
        <v>127</v>
      </c>
      <c r="F269" t="s">
        <v>143</v>
      </c>
      <c r="G269" t="s">
        <v>127</v>
      </c>
      <c r="H269" t="s">
        <v>143</v>
      </c>
      <c r="Q269">
        <v>8.18</v>
      </c>
      <c r="T269">
        <v>6.3</v>
      </c>
      <c r="BJ269" t="s">
        <v>70</v>
      </c>
      <c r="BL269" t="s">
        <v>132</v>
      </c>
      <c r="BM269">
        <v>76629</v>
      </c>
    </row>
    <row r="270" spans="1:67" x14ac:dyDescent="0.2">
      <c r="A270" t="s">
        <v>213</v>
      </c>
      <c r="C270" t="s">
        <v>1518</v>
      </c>
      <c r="D270" t="s">
        <v>76</v>
      </c>
      <c r="E270" t="s">
        <v>127</v>
      </c>
      <c r="F270" t="s">
        <v>143</v>
      </c>
      <c r="G270" t="s">
        <v>127</v>
      </c>
      <c r="H270" t="s">
        <v>143</v>
      </c>
      <c r="Q270">
        <v>8.9949999999999992</v>
      </c>
      <c r="T270">
        <v>6.0149999999999997</v>
      </c>
      <c r="U270">
        <v>9.86</v>
      </c>
      <c r="X270">
        <v>8.6349999999999998</v>
      </c>
      <c r="Y270">
        <v>10.52</v>
      </c>
      <c r="AB270">
        <v>11.62</v>
      </c>
      <c r="AC270">
        <v>11.25</v>
      </c>
      <c r="AF270">
        <v>15.045</v>
      </c>
      <c r="AG270">
        <v>9.1999999999999993</v>
      </c>
      <c r="AJ270">
        <v>12.065</v>
      </c>
      <c r="BJ270" t="s">
        <v>70</v>
      </c>
      <c r="BL270" t="s">
        <v>132</v>
      </c>
      <c r="BM270">
        <v>76629</v>
      </c>
      <c r="BN270" t="s">
        <v>81</v>
      </c>
      <c r="BO270" t="s">
        <v>132</v>
      </c>
    </row>
    <row r="271" spans="1:67" x14ac:dyDescent="0.2">
      <c r="A271" t="s">
        <v>214</v>
      </c>
      <c r="C271" t="s">
        <v>1518</v>
      </c>
      <c r="D271" t="s">
        <v>76</v>
      </c>
      <c r="E271" t="s">
        <v>127</v>
      </c>
      <c r="F271" t="s">
        <v>143</v>
      </c>
      <c r="G271" t="s">
        <v>127</v>
      </c>
      <c r="H271" t="s">
        <v>143</v>
      </c>
      <c r="BA271">
        <v>13.29</v>
      </c>
      <c r="BB271">
        <v>9.7200000000000006</v>
      </c>
      <c r="BC271">
        <v>10.02</v>
      </c>
      <c r="BD271">
        <v>10.02</v>
      </c>
      <c r="BJ271" t="s">
        <v>70</v>
      </c>
      <c r="BL271" t="s">
        <v>132</v>
      </c>
      <c r="BM271">
        <v>76629</v>
      </c>
    </row>
    <row r="272" spans="1:67" x14ac:dyDescent="0.2">
      <c r="A272" t="s">
        <v>215</v>
      </c>
      <c r="C272" t="s">
        <v>1518</v>
      </c>
      <c r="D272" t="s">
        <v>76</v>
      </c>
      <c r="E272" t="s">
        <v>127</v>
      </c>
      <c r="F272" t="s">
        <v>143</v>
      </c>
      <c r="G272" t="s">
        <v>127</v>
      </c>
      <c r="H272" t="s">
        <v>143</v>
      </c>
      <c r="BA272">
        <v>16.5</v>
      </c>
      <c r="BB272">
        <v>14.8</v>
      </c>
      <c r="BC272">
        <v>13.6</v>
      </c>
      <c r="BD272">
        <v>14.8</v>
      </c>
      <c r="BJ272" t="s">
        <v>70</v>
      </c>
      <c r="BL272" t="s">
        <v>132</v>
      </c>
      <c r="BM272">
        <v>76629</v>
      </c>
    </row>
    <row r="273" spans="1:67" x14ac:dyDescent="0.2">
      <c r="A273" t="s">
        <v>217</v>
      </c>
      <c r="C273" t="s">
        <v>1518</v>
      </c>
      <c r="D273" t="s">
        <v>76</v>
      </c>
      <c r="E273" t="s">
        <v>127</v>
      </c>
      <c r="F273" t="s">
        <v>143</v>
      </c>
      <c r="G273" t="s">
        <v>127</v>
      </c>
      <c r="H273" t="s">
        <v>143</v>
      </c>
      <c r="BC273">
        <v>8.35</v>
      </c>
      <c r="BJ273" t="s">
        <v>79</v>
      </c>
      <c r="BL273" t="s">
        <v>218</v>
      </c>
      <c r="BM273">
        <v>46399</v>
      </c>
      <c r="BN273" t="s">
        <v>81</v>
      </c>
      <c r="BO273" t="s">
        <v>218</v>
      </c>
    </row>
    <row r="274" spans="1:67" x14ac:dyDescent="0.2">
      <c r="A274" t="s">
        <v>220</v>
      </c>
      <c r="C274" t="s">
        <v>1518</v>
      </c>
      <c r="D274" t="s">
        <v>76</v>
      </c>
      <c r="E274" t="s">
        <v>127</v>
      </c>
      <c r="F274" t="s">
        <v>143</v>
      </c>
      <c r="G274" t="s">
        <v>127</v>
      </c>
      <c r="H274" t="s">
        <v>143</v>
      </c>
      <c r="BA274">
        <v>12.3</v>
      </c>
      <c r="BB274">
        <v>9.3000000000000007</v>
      </c>
      <c r="BC274">
        <v>9.8000000000000007</v>
      </c>
      <c r="BD274">
        <v>9.8000000000000007</v>
      </c>
      <c r="BJ274" t="s">
        <v>70</v>
      </c>
      <c r="BL274" t="s">
        <v>132</v>
      </c>
      <c r="BM274">
        <v>76629</v>
      </c>
    </row>
    <row r="275" spans="1:67" x14ac:dyDescent="0.2">
      <c r="A275" t="s">
        <v>221</v>
      </c>
      <c r="C275" t="s">
        <v>1518</v>
      </c>
      <c r="D275" t="s">
        <v>76</v>
      </c>
      <c r="E275" t="s">
        <v>127</v>
      </c>
      <c r="F275" t="s">
        <v>143</v>
      </c>
      <c r="G275" t="s">
        <v>127</v>
      </c>
      <c r="H275" t="s">
        <v>143</v>
      </c>
      <c r="BA275">
        <v>13.2</v>
      </c>
      <c r="BB275">
        <v>9.6999999999999993</v>
      </c>
      <c r="BC275">
        <v>9.9</v>
      </c>
      <c r="BD275">
        <v>9.9</v>
      </c>
      <c r="BJ275" t="s">
        <v>70</v>
      </c>
      <c r="BL275" t="s">
        <v>132</v>
      </c>
      <c r="BM275">
        <v>76629</v>
      </c>
    </row>
    <row r="276" spans="1:67" x14ac:dyDescent="0.2">
      <c r="A276" t="s">
        <v>222</v>
      </c>
      <c r="C276" t="s">
        <v>1518</v>
      </c>
      <c r="D276" t="s">
        <v>76</v>
      </c>
      <c r="E276" t="s">
        <v>127</v>
      </c>
      <c r="F276" t="s">
        <v>143</v>
      </c>
      <c r="G276" t="s">
        <v>127</v>
      </c>
      <c r="H276" t="s">
        <v>143</v>
      </c>
      <c r="AK276">
        <v>5.9</v>
      </c>
      <c r="AN276">
        <v>3.4</v>
      </c>
      <c r="AO276">
        <v>9.1999999999999993</v>
      </c>
      <c r="AR276">
        <v>4.2</v>
      </c>
      <c r="BE276">
        <v>12.9</v>
      </c>
      <c r="BF276">
        <v>8.6</v>
      </c>
      <c r="BG276">
        <v>7.8</v>
      </c>
      <c r="BH276">
        <v>8.6</v>
      </c>
      <c r="BJ276" t="s">
        <v>70</v>
      </c>
      <c r="BL276" t="s">
        <v>132</v>
      </c>
      <c r="BM276">
        <v>76629</v>
      </c>
    </row>
    <row r="277" spans="1:67" x14ac:dyDescent="0.2">
      <c r="A277" t="s">
        <v>223</v>
      </c>
      <c r="C277" t="s">
        <v>1518</v>
      </c>
      <c r="D277" t="s">
        <v>76</v>
      </c>
      <c r="E277" t="s">
        <v>127</v>
      </c>
      <c r="F277" t="s">
        <v>143</v>
      </c>
      <c r="G277" t="s">
        <v>127</v>
      </c>
      <c r="H277" t="s">
        <v>143</v>
      </c>
      <c r="AW277">
        <v>11.8</v>
      </c>
      <c r="AX277">
        <v>7.2</v>
      </c>
      <c r="AY277">
        <v>8.1999999999999993</v>
      </c>
      <c r="AZ277">
        <v>8.1999999999999993</v>
      </c>
      <c r="BJ277" t="s">
        <v>70</v>
      </c>
      <c r="BL277" t="s">
        <v>132</v>
      </c>
      <c r="BM277">
        <v>76629</v>
      </c>
    </row>
    <row r="278" spans="1:67" x14ac:dyDescent="0.2">
      <c r="A278" t="s">
        <v>226</v>
      </c>
      <c r="C278" t="s">
        <v>1518</v>
      </c>
      <c r="D278" t="s">
        <v>76</v>
      </c>
      <c r="E278" t="s">
        <v>127</v>
      </c>
      <c r="F278" t="s">
        <v>143</v>
      </c>
      <c r="G278" t="s">
        <v>127</v>
      </c>
      <c r="H278" t="s">
        <v>143</v>
      </c>
      <c r="BB278">
        <v>9.1999999999999993</v>
      </c>
      <c r="BD278">
        <v>9.1999999999999993</v>
      </c>
      <c r="BF278">
        <v>8.6</v>
      </c>
      <c r="BG278">
        <v>7.1</v>
      </c>
      <c r="BH278">
        <v>8.6</v>
      </c>
      <c r="BJ278" t="s">
        <v>70</v>
      </c>
      <c r="BL278" t="s">
        <v>132</v>
      </c>
      <c r="BM278">
        <v>76629</v>
      </c>
    </row>
    <row r="279" spans="1:67" x14ac:dyDescent="0.2">
      <c r="A279" t="s">
        <v>230</v>
      </c>
      <c r="C279" t="s">
        <v>1518</v>
      </c>
      <c r="D279" t="s">
        <v>76</v>
      </c>
      <c r="E279" t="s">
        <v>127</v>
      </c>
      <c r="F279" t="s">
        <v>143</v>
      </c>
      <c r="G279" t="s">
        <v>127</v>
      </c>
      <c r="H279" t="s">
        <v>143</v>
      </c>
      <c r="AC279">
        <v>10.8</v>
      </c>
      <c r="AF279">
        <v>15</v>
      </c>
      <c r="AG279">
        <v>7.4</v>
      </c>
      <c r="AJ279">
        <v>11.7</v>
      </c>
      <c r="BJ279" t="s">
        <v>70</v>
      </c>
      <c r="BL279" t="s">
        <v>132</v>
      </c>
      <c r="BM279">
        <v>76629</v>
      </c>
    </row>
    <row r="280" spans="1:67" x14ac:dyDescent="0.2">
      <c r="A280" t="s">
        <v>232</v>
      </c>
      <c r="C280" t="s">
        <v>1518</v>
      </c>
      <c r="D280" t="s">
        <v>76</v>
      </c>
      <c r="E280" t="s">
        <v>127</v>
      </c>
      <c r="F280" t="s">
        <v>143</v>
      </c>
      <c r="G280" t="s">
        <v>127</v>
      </c>
      <c r="H280" t="s">
        <v>143</v>
      </c>
      <c r="AO280">
        <v>10.8</v>
      </c>
      <c r="AR280">
        <v>4.9000000000000004</v>
      </c>
      <c r="BE280">
        <v>13.1</v>
      </c>
      <c r="BF280">
        <v>9</v>
      </c>
      <c r="BG280">
        <v>7.6</v>
      </c>
      <c r="BH280">
        <v>9</v>
      </c>
      <c r="BJ280" t="s">
        <v>70</v>
      </c>
      <c r="BL280" t="s">
        <v>132</v>
      </c>
      <c r="BM280">
        <v>76629</v>
      </c>
    </row>
    <row r="281" spans="1:67" x14ac:dyDescent="0.2">
      <c r="A281" t="s">
        <v>234</v>
      </c>
      <c r="C281" t="s">
        <v>1518</v>
      </c>
      <c r="D281" t="s">
        <v>76</v>
      </c>
      <c r="E281" t="s">
        <v>127</v>
      </c>
      <c r="F281" t="s">
        <v>143</v>
      </c>
      <c r="G281" t="s">
        <v>127</v>
      </c>
      <c r="H281" t="s">
        <v>143</v>
      </c>
      <c r="Y281">
        <v>11.5</v>
      </c>
      <c r="AB281">
        <v>12.5</v>
      </c>
      <c r="AC281">
        <v>11.55</v>
      </c>
      <c r="AF281">
        <v>14.5</v>
      </c>
      <c r="AG281">
        <v>7.9</v>
      </c>
      <c r="AJ281">
        <v>11.3</v>
      </c>
      <c r="BJ281" t="s">
        <v>70</v>
      </c>
      <c r="BL281" t="s">
        <v>132</v>
      </c>
      <c r="BM281">
        <v>76629</v>
      </c>
    </row>
    <row r="282" spans="1:67" x14ac:dyDescent="0.2">
      <c r="A282" t="s">
        <v>235</v>
      </c>
      <c r="C282" t="s">
        <v>1518</v>
      </c>
      <c r="D282" t="s">
        <v>76</v>
      </c>
      <c r="E282" t="s">
        <v>127</v>
      </c>
      <c r="F282" t="s">
        <v>143</v>
      </c>
      <c r="G282" t="s">
        <v>127</v>
      </c>
      <c r="H282" t="s">
        <v>143</v>
      </c>
      <c r="M282">
        <v>5.8</v>
      </c>
      <c r="P282">
        <v>2.9</v>
      </c>
      <c r="Q282">
        <v>8.6</v>
      </c>
      <c r="T282">
        <v>6.8</v>
      </c>
      <c r="U282">
        <v>9.4499999999999993</v>
      </c>
      <c r="X282">
        <v>9.25</v>
      </c>
      <c r="Y282">
        <v>10.3</v>
      </c>
      <c r="AB282">
        <v>11.455</v>
      </c>
      <c r="AC282">
        <v>11.05</v>
      </c>
      <c r="AF282">
        <v>13.85</v>
      </c>
      <c r="AG282">
        <v>8.4499999999999993</v>
      </c>
      <c r="AJ282">
        <v>10.9</v>
      </c>
      <c r="BJ282" t="s">
        <v>70</v>
      </c>
      <c r="BL282" t="s">
        <v>132</v>
      </c>
      <c r="BM282">
        <v>76629</v>
      </c>
    </row>
    <row r="283" spans="1:67" x14ac:dyDescent="0.2">
      <c r="A283" t="s">
        <v>236</v>
      </c>
      <c r="C283" t="s">
        <v>1518</v>
      </c>
      <c r="D283" t="s">
        <v>76</v>
      </c>
      <c r="E283" t="s">
        <v>127</v>
      </c>
      <c r="F283" t="s">
        <v>143</v>
      </c>
      <c r="G283" t="s">
        <v>127</v>
      </c>
      <c r="H283" t="s">
        <v>143</v>
      </c>
      <c r="AC283">
        <v>10.9</v>
      </c>
      <c r="AF283">
        <v>14.1</v>
      </c>
      <c r="BJ283" t="s">
        <v>70</v>
      </c>
      <c r="BL283" t="s">
        <v>132</v>
      </c>
      <c r="BM283">
        <v>76629</v>
      </c>
    </row>
    <row r="284" spans="1:67" x14ac:dyDescent="0.2">
      <c r="A284" t="s">
        <v>237</v>
      </c>
      <c r="C284" t="s">
        <v>1518</v>
      </c>
      <c r="D284" t="s">
        <v>76</v>
      </c>
      <c r="E284" t="s">
        <v>127</v>
      </c>
      <c r="F284" t="s">
        <v>143</v>
      </c>
      <c r="G284" t="s">
        <v>127</v>
      </c>
      <c r="H284" t="s">
        <v>143</v>
      </c>
      <c r="BE284">
        <v>13.4</v>
      </c>
      <c r="BF284">
        <v>9.4</v>
      </c>
      <c r="BG284">
        <v>7.5</v>
      </c>
      <c r="BH284">
        <v>9.4</v>
      </c>
      <c r="BJ284" t="s">
        <v>70</v>
      </c>
      <c r="BL284" t="s">
        <v>132</v>
      </c>
      <c r="BM284">
        <v>76629</v>
      </c>
    </row>
    <row r="285" spans="1:67" x14ac:dyDescent="0.2">
      <c r="A285" t="s">
        <v>238</v>
      </c>
      <c r="C285" t="s">
        <v>1518</v>
      </c>
      <c r="D285" t="s">
        <v>76</v>
      </c>
      <c r="E285" t="s">
        <v>127</v>
      </c>
      <c r="F285" t="s">
        <v>143</v>
      </c>
      <c r="G285" t="s">
        <v>127</v>
      </c>
      <c r="H285" t="s">
        <v>143</v>
      </c>
      <c r="Y285">
        <v>11.1</v>
      </c>
      <c r="AB285">
        <v>12.2</v>
      </c>
      <c r="AC285">
        <v>13.1</v>
      </c>
      <c r="AF285">
        <v>16</v>
      </c>
      <c r="BJ285" t="s">
        <v>70</v>
      </c>
      <c r="BL285" t="s">
        <v>132</v>
      </c>
      <c r="BM285">
        <v>76629</v>
      </c>
    </row>
    <row r="286" spans="1:67" x14ac:dyDescent="0.2">
      <c r="A286" t="s">
        <v>239</v>
      </c>
      <c r="C286" t="s">
        <v>1518</v>
      </c>
      <c r="D286" t="s">
        <v>76</v>
      </c>
      <c r="E286" t="s">
        <v>127</v>
      </c>
      <c r="F286" t="s">
        <v>143</v>
      </c>
      <c r="G286" t="s">
        <v>127</v>
      </c>
      <c r="H286" t="s">
        <v>143</v>
      </c>
      <c r="AZ286">
        <v>8.9</v>
      </c>
      <c r="BA286">
        <v>12.8</v>
      </c>
      <c r="BB286">
        <v>9.8000000000000007</v>
      </c>
      <c r="BC286">
        <v>10.4</v>
      </c>
      <c r="BD286">
        <v>10.4</v>
      </c>
      <c r="BE286">
        <v>12.9</v>
      </c>
      <c r="BF286">
        <v>8.9</v>
      </c>
      <c r="BG286">
        <v>7.9</v>
      </c>
      <c r="BH286">
        <v>8.9</v>
      </c>
      <c r="BJ286" t="s">
        <v>70</v>
      </c>
      <c r="BL286" t="s">
        <v>132</v>
      </c>
      <c r="BM286">
        <v>76629</v>
      </c>
    </row>
    <row r="287" spans="1:67" s="8" customFormat="1" x14ac:dyDescent="0.2">
      <c r="A287" t="s">
        <v>240</v>
      </c>
      <c r="B287"/>
      <c r="C287" t="s">
        <v>1518</v>
      </c>
      <c r="D287" t="s">
        <v>76</v>
      </c>
      <c r="E287" t="s">
        <v>127</v>
      </c>
      <c r="F287" t="s">
        <v>143</v>
      </c>
      <c r="G287" t="s">
        <v>127</v>
      </c>
      <c r="H287" t="s">
        <v>143</v>
      </c>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v>13.3</v>
      </c>
      <c r="BB287">
        <v>9.6999999999999993</v>
      </c>
      <c r="BC287">
        <v>9.9</v>
      </c>
      <c r="BD287">
        <v>9.9</v>
      </c>
      <c r="BE287"/>
      <c r="BF287"/>
      <c r="BG287"/>
      <c r="BH287"/>
      <c r="BI287"/>
      <c r="BJ287" t="s">
        <v>70</v>
      </c>
      <c r="BK287"/>
      <c r="BL287" t="s">
        <v>132</v>
      </c>
      <c r="BM287">
        <v>76629</v>
      </c>
      <c r="BN287"/>
      <c r="BO287"/>
    </row>
    <row r="288" spans="1:67" s="8" customFormat="1" x14ac:dyDescent="0.2">
      <c r="A288" t="s">
        <v>241</v>
      </c>
      <c r="B288"/>
      <c r="C288" t="s">
        <v>1518</v>
      </c>
      <c r="D288" t="s">
        <v>76</v>
      </c>
      <c r="E288" t="s">
        <v>127</v>
      </c>
      <c r="F288" t="s">
        <v>143</v>
      </c>
      <c r="G288" t="s">
        <v>127</v>
      </c>
      <c r="H288" t="s">
        <v>143</v>
      </c>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v>13</v>
      </c>
      <c r="BB288">
        <v>9</v>
      </c>
      <c r="BC288">
        <v>9.1</v>
      </c>
      <c r="BD288">
        <v>9.1</v>
      </c>
      <c r="BE288">
        <v>12.5</v>
      </c>
      <c r="BF288">
        <v>7.7</v>
      </c>
      <c r="BG288">
        <v>6.8</v>
      </c>
      <c r="BH288">
        <v>7.7</v>
      </c>
      <c r="BI288"/>
      <c r="BJ288" t="s">
        <v>70</v>
      </c>
      <c r="BK288"/>
      <c r="BL288" t="s">
        <v>132</v>
      </c>
      <c r="BM288">
        <v>76629</v>
      </c>
      <c r="BN288"/>
      <c r="BO288"/>
    </row>
    <row r="289" spans="1:67" x14ac:dyDescent="0.2">
      <c r="A289" t="s">
        <v>242</v>
      </c>
      <c r="C289" t="s">
        <v>1518</v>
      </c>
      <c r="D289" t="s">
        <v>76</v>
      </c>
      <c r="E289" t="s">
        <v>127</v>
      </c>
      <c r="F289" t="s">
        <v>143</v>
      </c>
      <c r="G289" t="s">
        <v>127</v>
      </c>
      <c r="H289" t="s">
        <v>143</v>
      </c>
      <c r="AS289">
        <v>11.34</v>
      </c>
      <c r="AV289">
        <v>5.68</v>
      </c>
      <c r="AW289">
        <v>10.39</v>
      </c>
      <c r="AX289">
        <v>6.76</v>
      </c>
      <c r="AY289">
        <v>7.89</v>
      </c>
      <c r="AZ289">
        <v>7.89</v>
      </c>
      <c r="BA289">
        <v>11.22</v>
      </c>
      <c r="BB289">
        <v>88.84</v>
      </c>
      <c r="BC289">
        <v>8.9</v>
      </c>
      <c r="BD289">
        <v>8.9</v>
      </c>
      <c r="BE289">
        <v>11.22</v>
      </c>
      <c r="BF289">
        <v>7.94</v>
      </c>
      <c r="BG289">
        <v>7.19</v>
      </c>
      <c r="BH289">
        <v>7.94</v>
      </c>
      <c r="BJ289" t="s">
        <v>70</v>
      </c>
      <c r="BL289" t="s">
        <v>132</v>
      </c>
      <c r="BM289">
        <v>76629</v>
      </c>
      <c r="BN289" t="s">
        <v>81</v>
      </c>
      <c r="BO289" t="s">
        <v>132</v>
      </c>
    </row>
    <row r="290" spans="1:67" x14ac:dyDescent="0.2">
      <c r="A290" t="s">
        <v>243</v>
      </c>
      <c r="C290" t="s">
        <v>1518</v>
      </c>
      <c r="D290" t="s">
        <v>76</v>
      </c>
      <c r="E290" t="s">
        <v>127</v>
      </c>
      <c r="F290" t="s">
        <v>143</v>
      </c>
      <c r="G290" t="s">
        <v>127</v>
      </c>
      <c r="H290" t="s">
        <v>143</v>
      </c>
      <c r="AS290">
        <v>11.4</v>
      </c>
      <c r="AV290">
        <v>6.3</v>
      </c>
      <c r="AW290">
        <v>11.1</v>
      </c>
      <c r="AX290">
        <v>8.6</v>
      </c>
      <c r="AY290">
        <v>9.1999999999999993</v>
      </c>
      <c r="AZ290">
        <v>9.1999999999999993</v>
      </c>
      <c r="BA290">
        <v>12.3</v>
      </c>
      <c r="BB290">
        <v>10.4</v>
      </c>
      <c r="BC290">
        <v>10.7</v>
      </c>
      <c r="BD290">
        <v>10.7</v>
      </c>
      <c r="BE290">
        <v>12.1</v>
      </c>
      <c r="BF290">
        <v>9</v>
      </c>
      <c r="BG290">
        <v>7.8</v>
      </c>
      <c r="BH290">
        <v>9</v>
      </c>
      <c r="BJ290" t="s">
        <v>70</v>
      </c>
      <c r="BL290" t="s">
        <v>132</v>
      </c>
      <c r="BM290">
        <v>76629</v>
      </c>
    </row>
    <row r="291" spans="1:67" x14ac:dyDescent="0.2">
      <c r="A291" t="s">
        <v>249</v>
      </c>
      <c r="C291" t="s">
        <v>1518</v>
      </c>
      <c r="D291" t="s">
        <v>76</v>
      </c>
      <c r="E291" t="s">
        <v>127</v>
      </c>
      <c r="F291" t="s">
        <v>143</v>
      </c>
      <c r="G291" t="s">
        <v>127</v>
      </c>
      <c r="H291" t="s">
        <v>143</v>
      </c>
      <c r="AB291">
        <v>12.9</v>
      </c>
      <c r="AC291">
        <v>11.4</v>
      </c>
      <c r="AF291">
        <v>14.1</v>
      </c>
      <c r="AG291">
        <v>7.4</v>
      </c>
      <c r="AJ291">
        <v>11.6</v>
      </c>
      <c r="BJ291" t="s">
        <v>70</v>
      </c>
      <c r="BL291" t="s">
        <v>132</v>
      </c>
      <c r="BM291">
        <v>76629</v>
      </c>
    </row>
    <row r="292" spans="1:67" x14ac:dyDescent="0.2">
      <c r="A292" t="s">
        <v>250</v>
      </c>
      <c r="C292" t="s">
        <v>1518</v>
      </c>
      <c r="D292" t="s">
        <v>76</v>
      </c>
      <c r="E292" t="s">
        <v>127</v>
      </c>
      <c r="F292" t="s">
        <v>143</v>
      </c>
      <c r="G292" t="s">
        <v>127</v>
      </c>
      <c r="H292" t="s">
        <v>143</v>
      </c>
      <c r="Y292">
        <v>10.6</v>
      </c>
      <c r="AB292">
        <v>11.9</v>
      </c>
      <c r="AC292">
        <v>11.4</v>
      </c>
      <c r="AF292">
        <v>14.9</v>
      </c>
      <c r="AG292">
        <v>7.5</v>
      </c>
      <c r="AJ292">
        <v>11.8</v>
      </c>
      <c r="BJ292" t="s">
        <v>70</v>
      </c>
      <c r="BL292" t="s">
        <v>132</v>
      </c>
      <c r="BM292">
        <v>76629</v>
      </c>
    </row>
    <row r="293" spans="1:67" x14ac:dyDescent="0.2">
      <c r="A293" t="s">
        <v>251</v>
      </c>
      <c r="C293" t="s">
        <v>1518</v>
      </c>
      <c r="D293" t="s">
        <v>76</v>
      </c>
      <c r="E293" t="s">
        <v>127</v>
      </c>
      <c r="F293" t="s">
        <v>143</v>
      </c>
      <c r="G293" t="s">
        <v>127</v>
      </c>
      <c r="H293" t="s">
        <v>143</v>
      </c>
      <c r="Y293">
        <v>10.5</v>
      </c>
      <c r="AB293">
        <v>11.8</v>
      </c>
      <c r="AC293">
        <v>10.1</v>
      </c>
      <c r="AF293">
        <v>13.2</v>
      </c>
      <c r="BJ293" t="s">
        <v>70</v>
      </c>
      <c r="BL293" t="s">
        <v>132</v>
      </c>
      <c r="BM293">
        <v>76629</v>
      </c>
    </row>
    <row r="294" spans="1:67" x14ac:dyDescent="0.2">
      <c r="A294" t="s">
        <v>252</v>
      </c>
      <c r="C294" t="s">
        <v>1518</v>
      </c>
      <c r="D294" t="s">
        <v>76</v>
      </c>
      <c r="E294" t="s">
        <v>127</v>
      </c>
      <c r="F294" t="s">
        <v>143</v>
      </c>
      <c r="G294" t="s">
        <v>127</v>
      </c>
      <c r="H294" t="s">
        <v>143</v>
      </c>
      <c r="AC294">
        <v>10.3</v>
      </c>
      <c r="AF294">
        <v>13.11</v>
      </c>
      <c r="BJ294" t="s">
        <v>70</v>
      </c>
      <c r="BL294" t="s">
        <v>132</v>
      </c>
      <c r="BM294">
        <v>76629</v>
      </c>
    </row>
    <row r="295" spans="1:67" x14ac:dyDescent="0.2">
      <c r="A295" t="s">
        <v>131</v>
      </c>
      <c r="C295" t="s">
        <v>1518</v>
      </c>
      <c r="D295" t="s">
        <v>76</v>
      </c>
      <c r="E295" t="s">
        <v>127</v>
      </c>
      <c r="F295" t="s">
        <v>143</v>
      </c>
      <c r="G295" t="s">
        <v>127</v>
      </c>
      <c r="H295" t="s">
        <v>143</v>
      </c>
      <c r="BE295">
        <v>15.1</v>
      </c>
      <c r="BF295">
        <v>9.8000000000000007</v>
      </c>
      <c r="BG295">
        <v>8.1</v>
      </c>
      <c r="BH295">
        <v>9.8000000000000007</v>
      </c>
      <c r="BJ295" t="s">
        <v>70</v>
      </c>
      <c r="BL295" t="s">
        <v>132</v>
      </c>
      <c r="BM295">
        <v>76629</v>
      </c>
    </row>
    <row r="296" spans="1:67" x14ac:dyDescent="0.2">
      <c r="A296" t="s">
        <v>254</v>
      </c>
      <c r="C296" t="s">
        <v>1518</v>
      </c>
      <c r="D296" t="s">
        <v>76</v>
      </c>
      <c r="E296" t="s">
        <v>127</v>
      </c>
      <c r="F296" t="s">
        <v>143</v>
      </c>
      <c r="G296" t="s">
        <v>127</v>
      </c>
      <c r="H296" t="s">
        <v>143</v>
      </c>
      <c r="AW296">
        <v>12.1</v>
      </c>
      <c r="AX296">
        <v>7.6</v>
      </c>
      <c r="AY296">
        <v>9.3000000000000007</v>
      </c>
      <c r="AZ296">
        <v>9.3000000000000007</v>
      </c>
      <c r="BJ296" t="s">
        <v>70</v>
      </c>
      <c r="BL296" t="s">
        <v>132</v>
      </c>
      <c r="BM296">
        <v>76629</v>
      </c>
    </row>
    <row r="297" spans="1:67" x14ac:dyDescent="0.2">
      <c r="A297" t="s">
        <v>255</v>
      </c>
      <c r="C297" t="s">
        <v>1518</v>
      </c>
      <c r="D297" t="s">
        <v>76</v>
      </c>
      <c r="E297" t="s">
        <v>127</v>
      </c>
      <c r="F297" t="s">
        <v>143</v>
      </c>
      <c r="G297" t="s">
        <v>127</v>
      </c>
      <c r="H297" t="s">
        <v>143</v>
      </c>
      <c r="AY297">
        <v>9.6999999999999993</v>
      </c>
      <c r="AZ297">
        <v>9.6999999999999993</v>
      </c>
      <c r="BA297">
        <v>12.2</v>
      </c>
      <c r="BB297">
        <v>10.5</v>
      </c>
      <c r="BC297">
        <v>9.9</v>
      </c>
      <c r="BD297">
        <v>10.5</v>
      </c>
      <c r="BE297">
        <v>11.4</v>
      </c>
      <c r="BF297">
        <v>8.3000000000000007</v>
      </c>
      <c r="BG297">
        <v>7.6</v>
      </c>
      <c r="BH297">
        <v>8.3000000000000007</v>
      </c>
      <c r="BJ297" t="s">
        <v>70</v>
      </c>
      <c r="BL297" t="s">
        <v>132</v>
      </c>
      <c r="BM297">
        <v>76629</v>
      </c>
    </row>
    <row r="298" spans="1:67" x14ac:dyDescent="0.2">
      <c r="A298" t="s">
        <v>259</v>
      </c>
      <c r="C298" t="s">
        <v>1518</v>
      </c>
      <c r="D298" t="s">
        <v>76</v>
      </c>
      <c r="E298" t="s">
        <v>127</v>
      </c>
      <c r="F298" t="s">
        <v>143</v>
      </c>
      <c r="G298" t="s">
        <v>127</v>
      </c>
      <c r="H298" t="s">
        <v>143</v>
      </c>
      <c r="AO298">
        <v>8.8000000000000007</v>
      </c>
      <c r="AR298">
        <v>4.0999999999999996</v>
      </c>
      <c r="AS298">
        <v>11.5</v>
      </c>
      <c r="AV298">
        <v>5.5</v>
      </c>
      <c r="AW298">
        <v>10.1</v>
      </c>
      <c r="AX298">
        <v>6.6</v>
      </c>
      <c r="AY298">
        <v>7.8</v>
      </c>
      <c r="AZ298">
        <v>7.8</v>
      </c>
      <c r="BJ298" t="s">
        <v>70</v>
      </c>
      <c r="BL298" t="s">
        <v>132</v>
      </c>
      <c r="BM298">
        <v>76629</v>
      </c>
      <c r="BN298" t="s">
        <v>81</v>
      </c>
      <c r="BO298" t="s">
        <v>132</v>
      </c>
    </row>
    <row r="299" spans="1:67" x14ac:dyDescent="0.2">
      <c r="A299" t="s">
        <v>262</v>
      </c>
      <c r="C299" t="s">
        <v>1518</v>
      </c>
      <c r="D299" t="s">
        <v>76</v>
      </c>
      <c r="E299" t="s">
        <v>127</v>
      </c>
      <c r="F299" t="s">
        <v>143</v>
      </c>
      <c r="G299" t="s">
        <v>127</v>
      </c>
      <c r="H299" t="s">
        <v>143</v>
      </c>
      <c r="BE299">
        <v>12</v>
      </c>
      <c r="BF299">
        <v>7.9</v>
      </c>
      <c r="BG299">
        <v>6.1</v>
      </c>
      <c r="BH299">
        <v>7.9</v>
      </c>
      <c r="BJ299" t="s">
        <v>70</v>
      </c>
      <c r="BL299" t="s">
        <v>132</v>
      </c>
      <c r="BM299">
        <v>76629</v>
      </c>
      <c r="BN299" t="s">
        <v>81</v>
      </c>
      <c r="BO299" t="s">
        <v>132</v>
      </c>
    </row>
    <row r="300" spans="1:67" x14ac:dyDescent="0.2">
      <c r="A300" t="s">
        <v>227</v>
      </c>
      <c r="C300" t="s">
        <v>1518</v>
      </c>
      <c r="D300" t="s">
        <v>76</v>
      </c>
      <c r="E300" t="s">
        <v>127</v>
      </c>
      <c r="F300" t="s">
        <v>143</v>
      </c>
      <c r="G300" t="s">
        <v>144</v>
      </c>
      <c r="H300" t="s">
        <v>228</v>
      </c>
      <c r="BA300">
        <v>11.4</v>
      </c>
      <c r="BD300">
        <v>10.4</v>
      </c>
      <c r="BE300">
        <v>12.7</v>
      </c>
      <c r="BH300">
        <v>9.1</v>
      </c>
      <c r="BJ300" t="s">
        <v>79</v>
      </c>
      <c r="BL300" t="s">
        <v>229</v>
      </c>
      <c r="BM300">
        <v>1609</v>
      </c>
      <c r="BN300" t="s">
        <v>72</v>
      </c>
      <c r="BO300" t="s">
        <v>229</v>
      </c>
    </row>
    <row r="301" spans="1:67" x14ac:dyDescent="0.2">
      <c r="A301" t="s">
        <v>231</v>
      </c>
      <c r="C301" t="s">
        <v>1518</v>
      </c>
      <c r="D301" t="s">
        <v>76</v>
      </c>
      <c r="E301" t="s">
        <v>127</v>
      </c>
      <c r="F301" t="s">
        <v>143</v>
      </c>
      <c r="G301" t="s">
        <v>144</v>
      </c>
      <c r="H301" t="s">
        <v>228</v>
      </c>
      <c r="AC301">
        <v>10.7</v>
      </c>
      <c r="AF301">
        <v>15.9</v>
      </c>
      <c r="AG301">
        <v>8.1999999999999993</v>
      </c>
      <c r="AJ301">
        <v>11.1</v>
      </c>
      <c r="BJ301" t="s">
        <v>79</v>
      </c>
      <c r="BL301" t="s">
        <v>229</v>
      </c>
      <c r="BM301">
        <v>1609</v>
      </c>
      <c r="BN301" t="s">
        <v>72</v>
      </c>
      <c r="BO301" t="s">
        <v>229</v>
      </c>
    </row>
    <row r="302" spans="1:67" x14ac:dyDescent="0.2">
      <c r="A302" t="s">
        <v>168</v>
      </c>
      <c r="B302" t="s">
        <v>169</v>
      </c>
      <c r="C302" t="s">
        <v>1518</v>
      </c>
      <c r="D302" t="s">
        <v>76</v>
      </c>
      <c r="E302" t="s">
        <v>127</v>
      </c>
      <c r="F302" t="s">
        <v>143</v>
      </c>
      <c r="G302" t="s">
        <v>144</v>
      </c>
      <c r="H302" t="s">
        <v>143</v>
      </c>
      <c r="Y302">
        <v>11.1</v>
      </c>
      <c r="BI302" t="s">
        <v>75</v>
      </c>
      <c r="BJ302" t="s">
        <v>79</v>
      </c>
      <c r="BL302" t="s">
        <v>109</v>
      </c>
      <c r="BM302">
        <v>3144</v>
      </c>
    </row>
    <row r="303" spans="1:67" x14ac:dyDescent="0.2">
      <c r="A303" t="s">
        <v>172</v>
      </c>
      <c r="C303" t="s">
        <v>1518</v>
      </c>
      <c r="D303" t="s">
        <v>76</v>
      </c>
      <c r="E303" t="s">
        <v>127</v>
      </c>
      <c r="F303" t="s">
        <v>143</v>
      </c>
      <c r="G303" t="s">
        <v>144</v>
      </c>
      <c r="H303" t="s">
        <v>143</v>
      </c>
      <c r="AW303">
        <v>10.6</v>
      </c>
      <c r="BJ303" t="s">
        <v>79</v>
      </c>
      <c r="BL303" t="s">
        <v>109</v>
      </c>
      <c r="BM303">
        <v>3144</v>
      </c>
    </row>
    <row r="304" spans="1:67" x14ac:dyDescent="0.2">
      <c r="A304" s="2" t="s">
        <v>244</v>
      </c>
      <c r="B304" s="2"/>
      <c r="C304" s="2" t="s">
        <v>1518</v>
      </c>
      <c r="D304" s="2" t="s">
        <v>76</v>
      </c>
      <c r="E304" s="2" t="s">
        <v>127</v>
      </c>
      <c r="F304" s="2" t="s">
        <v>143</v>
      </c>
      <c r="G304" s="2" t="s">
        <v>144</v>
      </c>
      <c r="H304" s="2" t="s">
        <v>143</v>
      </c>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t="s">
        <v>79</v>
      </c>
      <c r="BK304" s="2"/>
      <c r="BL304" s="2" t="s">
        <v>109</v>
      </c>
      <c r="BM304" s="2">
        <v>3144</v>
      </c>
      <c r="BN304" s="2" t="s">
        <v>81</v>
      </c>
      <c r="BO304" s="2" t="s">
        <v>109</v>
      </c>
    </row>
    <row r="305" spans="1:67" x14ac:dyDescent="0.2">
      <c r="A305" s="2" t="s">
        <v>247</v>
      </c>
      <c r="B305" s="2"/>
      <c r="C305" s="2" t="s">
        <v>1518</v>
      </c>
      <c r="D305" s="2" t="s">
        <v>76</v>
      </c>
      <c r="E305" s="2" t="s">
        <v>127</v>
      </c>
      <c r="F305" s="2" t="s">
        <v>143</v>
      </c>
      <c r="G305" s="2" t="s">
        <v>144</v>
      </c>
      <c r="H305" s="2" t="s">
        <v>143</v>
      </c>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t="s">
        <v>79</v>
      </c>
      <c r="BK305" s="2"/>
      <c r="BL305" s="2" t="s">
        <v>109</v>
      </c>
      <c r="BM305" s="2">
        <v>3144</v>
      </c>
      <c r="BN305" s="2" t="s">
        <v>81</v>
      </c>
      <c r="BO305" s="2" t="s">
        <v>109</v>
      </c>
    </row>
    <row r="306" spans="1:67" x14ac:dyDescent="0.2">
      <c r="A306" s="2" t="s">
        <v>248</v>
      </c>
      <c r="B306" s="2"/>
      <c r="C306" s="2" t="s">
        <v>1518</v>
      </c>
      <c r="D306" s="2" t="s">
        <v>76</v>
      </c>
      <c r="E306" s="2" t="s">
        <v>127</v>
      </c>
      <c r="F306" s="2" t="s">
        <v>143</v>
      </c>
      <c r="G306" s="2" t="s">
        <v>144</v>
      </c>
      <c r="H306" s="2" t="s">
        <v>143</v>
      </c>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t="s">
        <v>79</v>
      </c>
      <c r="BK306" s="2"/>
      <c r="BL306" s="2" t="s">
        <v>109</v>
      </c>
      <c r="BM306" s="2">
        <v>3144</v>
      </c>
      <c r="BN306" s="2" t="s">
        <v>81</v>
      </c>
      <c r="BO306" s="2" t="s">
        <v>109</v>
      </c>
    </row>
    <row r="307" spans="1:67" x14ac:dyDescent="0.2">
      <c r="A307" t="s">
        <v>108</v>
      </c>
      <c r="C307" t="s">
        <v>1518</v>
      </c>
      <c r="D307" t="s">
        <v>76</v>
      </c>
      <c r="E307" t="s">
        <v>127</v>
      </c>
      <c r="F307" t="s">
        <v>143</v>
      </c>
      <c r="G307" t="s">
        <v>141</v>
      </c>
      <c r="H307" t="s">
        <v>143</v>
      </c>
      <c r="AC307">
        <v>13</v>
      </c>
      <c r="AF307">
        <v>15</v>
      </c>
      <c r="BJ307" t="s">
        <v>79</v>
      </c>
      <c r="BL307" t="s">
        <v>216</v>
      </c>
      <c r="BM307">
        <v>7016</v>
      </c>
    </row>
    <row r="308" spans="1:67" x14ac:dyDescent="0.2">
      <c r="C308" t="s">
        <v>1518</v>
      </c>
      <c r="D308" t="s">
        <v>76</v>
      </c>
      <c r="E308" t="s">
        <v>127</v>
      </c>
      <c r="F308" t="s">
        <v>143</v>
      </c>
      <c r="G308" t="s">
        <v>141</v>
      </c>
      <c r="H308" t="s">
        <v>143</v>
      </c>
      <c r="Y308">
        <v>9.5</v>
      </c>
      <c r="AB308">
        <v>12</v>
      </c>
      <c r="AC308">
        <v>11</v>
      </c>
      <c r="AF308">
        <v>11</v>
      </c>
      <c r="BA308">
        <v>12</v>
      </c>
      <c r="BD308">
        <v>10.5</v>
      </c>
      <c r="BE308">
        <v>12.5</v>
      </c>
      <c r="BH308">
        <v>9</v>
      </c>
      <c r="BJ308" t="s">
        <v>79</v>
      </c>
      <c r="BK308" s="1">
        <v>44797</v>
      </c>
      <c r="BL308" t="s">
        <v>87</v>
      </c>
      <c r="BM308">
        <v>36083</v>
      </c>
      <c r="BN308" t="s">
        <v>72</v>
      </c>
      <c r="BO308" t="s">
        <v>87</v>
      </c>
    </row>
    <row r="309" spans="1:67" x14ac:dyDescent="0.2">
      <c r="A309" t="s">
        <v>272</v>
      </c>
      <c r="C309" t="s">
        <v>1518</v>
      </c>
      <c r="D309" t="s">
        <v>76</v>
      </c>
      <c r="E309" t="s">
        <v>127</v>
      </c>
      <c r="F309" t="s">
        <v>271</v>
      </c>
      <c r="G309" t="s">
        <v>273</v>
      </c>
      <c r="H309" t="s">
        <v>271</v>
      </c>
      <c r="AW309">
        <v>9.5</v>
      </c>
      <c r="AZ309">
        <v>7.8</v>
      </c>
      <c r="BA309">
        <v>10.7</v>
      </c>
      <c r="BD309">
        <v>8.5</v>
      </c>
      <c r="BJ309" t="s">
        <v>79</v>
      </c>
      <c r="BK309" s="1">
        <v>44795</v>
      </c>
      <c r="BL309" t="s">
        <v>229</v>
      </c>
      <c r="BM309">
        <v>4269</v>
      </c>
    </row>
    <row r="310" spans="1:67" x14ac:dyDescent="0.2">
      <c r="A310" t="s">
        <v>272</v>
      </c>
      <c r="B310" t="s">
        <v>338</v>
      </c>
      <c r="C310" t="s">
        <v>1518</v>
      </c>
      <c r="D310" t="s">
        <v>76</v>
      </c>
      <c r="E310" t="s">
        <v>127</v>
      </c>
      <c r="F310" t="s">
        <v>271</v>
      </c>
      <c r="G310" t="s">
        <v>273</v>
      </c>
      <c r="H310" t="s">
        <v>271</v>
      </c>
      <c r="L310" t="s">
        <v>2938</v>
      </c>
      <c r="AW310">
        <v>9.5</v>
      </c>
      <c r="AX310">
        <v>7.8</v>
      </c>
      <c r="AZ310">
        <v>7.8</v>
      </c>
      <c r="BA310">
        <v>10.7</v>
      </c>
      <c r="BB310">
        <v>8.5</v>
      </c>
      <c r="BD310">
        <v>8.5</v>
      </c>
      <c r="BJ310" s="8" t="s">
        <v>79</v>
      </c>
      <c r="BK310" s="9">
        <v>44830</v>
      </c>
      <c r="BL310" s="8" t="s">
        <v>2859</v>
      </c>
      <c r="BM310">
        <v>63104</v>
      </c>
    </row>
    <row r="311" spans="1:67" x14ac:dyDescent="0.2">
      <c r="A311" t="s">
        <v>2921</v>
      </c>
      <c r="C311" t="s">
        <v>1518</v>
      </c>
      <c r="D311" t="s">
        <v>76</v>
      </c>
      <c r="E311" t="s">
        <v>127</v>
      </c>
      <c r="F311" t="s">
        <v>271</v>
      </c>
      <c r="G311" t="s">
        <v>127</v>
      </c>
      <c r="H311" t="s">
        <v>2920</v>
      </c>
      <c r="L311" t="s">
        <v>2887</v>
      </c>
      <c r="AW311">
        <v>8.9</v>
      </c>
      <c r="AX311">
        <v>6.2</v>
      </c>
      <c r="AY311">
        <v>6.9</v>
      </c>
      <c r="AZ311">
        <v>6.9</v>
      </c>
      <c r="BI311" t="s">
        <v>2941</v>
      </c>
      <c r="BJ311" s="8" t="s">
        <v>79</v>
      </c>
      <c r="BK311" s="9">
        <v>44830</v>
      </c>
      <c r="BL311" s="8" t="s">
        <v>2859</v>
      </c>
      <c r="BM311">
        <v>63104</v>
      </c>
    </row>
    <row r="312" spans="1:67" x14ac:dyDescent="0.2">
      <c r="A312" t="s">
        <v>2932</v>
      </c>
      <c r="C312" t="s">
        <v>1518</v>
      </c>
      <c r="D312" t="s">
        <v>76</v>
      </c>
      <c r="E312" t="s">
        <v>127</v>
      </c>
      <c r="F312" t="s">
        <v>271</v>
      </c>
      <c r="G312" t="s">
        <v>127</v>
      </c>
      <c r="H312" t="s">
        <v>2920</v>
      </c>
      <c r="L312" t="s">
        <v>2933</v>
      </c>
      <c r="AC312">
        <v>8.1999999999999993</v>
      </c>
      <c r="AF312">
        <v>11.7</v>
      </c>
      <c r="AW312">
        <v>9.1999999999999993</v>
      </c>
      <c r="AX312">
        <v>6.5</v>
      </c>
      <c r="AY312">
        <v>7.4</v>
      </c>
      <c r="AZ312">
        <v>7.4</v>
      </c>
      <c r="BA312">
        <v>10.199999999999999</v>
      </c>
      <c r="BB312">
        <v>8</v>
      </c>
      <c r="BC312">
        <v>7.8</v>
      </c>
      <c r="BD312">
        <v>8</v>
      </c>
      <c r="BE312">
        <v>8.9</v>
      </c>
      <c r="BH312">
        <v>6.4</v>
      </c>
      <c r="BJ312" s="8" t="s">
        <v>79</v>
      </c>
      <c r="BK312" s="9">
        <v>44830</v>
      </c>
      <c r="BL312" s="8" t="s">
        <v>2859</v>
      </c>
      <c r="BM312">
        <v>63104</v>
      </c>
    </row>
    <row r="313" spans="1:67" x14ac:dyDescent="0.2">
      <c r="A313" t="s">
        <v>2934</v>
      </c>
      <c r="C313" t="s">
        <v>1518</v>
      </c>
      <c r="D313" t="s">
        <v>76</v>
      </c>
      <c r="E313" t="s">
        <v>127</v>
      </c>
      <c r="F313" t="s">
        <v>271</v>
      </c>
      <c r="G313" t="s">
        <v>127</v>
      </c>
      <c r="H313" t="s">
        <v>2920</v>
      </c>
      <c r="L313" t="s">
        <v>2935</v>
      </c>
      <c r="AW313">
        <v>8.8000000000000007</v>
      </c>
      <c r="AX313">
        <v>5.9</v>
      </c>
      <c r="AY313">
        <v>6.8</v>
      </c>
      <c r="AZ313">
        <v>6.8</v>
      </c>
      <c r="BA313" t="s">
        <v>2942</v>
      </c>
      <c r="BC313">
        <v>7.6</v>
      </c>
      <c r="BD313">
        <v>7.6</v>
      </c>
      <c r="BJ313" s="8" t="s">
        <v>79</v>
      </c>
      <c r="BK313" s="9">
        <v>44830</v>
      </c>
      <c r="BL313" s="8" t="s">
        <v>2859</v>
      </c>
      <c r="BM313">
        <v>63104</v>
      </c>
    </row>
    <row r="314" spans="1:67" x14ac:dyDescent="0.2">
      <c r="A314" t="s">
        <v>2936</v>
      </c>
      <c r="C314" t="s">
        <v>1518</v>
      </c>
      <c r="D314" t="s">
        <v>76</v>
      </c>
      <c r="E314" t="s">
        <v>127</v>
      </c>
      <c r="F314" t="s">
        <v>271</v>
      </c>
      <c r="G314" t="s">
        <v>127</v>
      </c>
      <c r="H314" t="s">
        <v>2920</v>
      </c>
      <c r="L314" t="s">
        <v>2937</v>
      </c>
      <c r="U314">
        <v>7.9</v>
      </c>
      <c r="X314">
        <v>7.5</v>
      </c>
      <c r="Y314">
        <v>8.6</v>
      </c>
      <c r="AB314">
        <v>10.199999999999999</v>
      </c>
      <c r="AC314">
        <v>8.4</v>
      </c>
      <c r="AF314">
        <v>12.1</v>
      </c>
      <c r="AG314">
        <v>6</v>
      </c>
      <c r="AJ314">
        <v>7.9</v>
      </c>
      <c r="BJ314" s="8" t="s">
        <v>79</v>
      </c>
      <c r="BK314" s="9">
        <v>44830</v>
      </c>
      <c r="BL314" s="8" t="s">
        <v>2859</v>
      </c>
      <c r="BM314">
        <v>63104</v>
      </c>
    </row>
    <row r="315" spans="1:67" x14ac:dyDescent="0.2">
      <c r="A315" t="s">
        <v>2922</v>
      </c>
      <c r="C315" t="s">
        <v>1518</v>
      </c>
      <c r="D315" t="s">
        <v>76</v>
      </c>
      <c r="E315" t="s">
        <v>127</v>
      </c>
      <c r="F315" t="s">
        <v>271</v>
      </c>
      <c r="G315" t="s">
        <v>127</v>
      </c>
      <c r="H315" t="s">
        <v>2920</v>
      </c>
      <c r="L315" t="s">
        <v>2923</v>
      </c>
      <c r="U315">
        <v>7.5</v>
      </c>
      <c r="X315">
        <v>8</v>
      </c>
      <c r="Y315">
        <v>8.8000000000000007</v>
      </c>
      <c r="AB315">
        <v>10</v>
      </c>
      <c r="BJ315" s="8" t="s">
        <v>79</v>
      </c>
      <c r="BK315" s="9">
        <v>44830</v>
      </c>
      <c r="BL315" s="8" t="s">
        <v>2859</v>
      </c>
      <c r="BM315">
        <v>63104</v>
      </c>
    </row>
    <row r="316" spans="1:67" x14ac:dyDescent="0.2">
      <c r="A316" t="s">
        <v>2924</v>
      </c>
      <c r="C316" t="s">
        <v>1518</v>
      </c>
      <c r="D316" t="s">
        <v>76</v>
      </c>
      <c r="E316" t="s">
        <v>127</v>
      </c>
      <c r="F316" t="s">
        <v>271</v>
      </c>
      <c r="G316" t="s">
        <v>127</v>
      </c>
      <c r="H316" t="s">
        <v>2920</v>
      </c>
      <c r="L316" t="s">
        <v>2923</v>
      </c>
      <c r="AO316">
        <v>8</v>
      </c>
      <c r="AR316">
        <v>4.3</v>
      </c>
      <c r="BA316">
        <v>10.3</v>
      </c>
      <c r="BB316">
        <v>9</v>
      </c>
      <c r="BC316">
        <v>8</v>
      </c>
      <c r="BD316">
        <v>9</v>
      </c>
      <c r="BE316">
        <v>9.8000000000000007</v>
      </c>
      <c r="BH316">
        <v>7.3</v>
      </c>
      <c r="BJ316" s="8" t="s">
        <v>79</v>
      </c>
      <c r="BK316" s="9">
        <v>44830</v>
      </c>
      <c r="BL316" s="8" t="s">
        <v>2859</v>
      </c>
      <c r="BM316">
        <v>63104</v>
      </c>
    </row>
    <row r="317" spans="1:67" x14ac:dyDescent="0.2">
      <c r="A317" t="s">
        <v>2925</v>
      </c>
      <c r="C317" t="s">
        <v>1518</v>
      </c>
      <c r="D317" t="s">
        <v>76</v>
      </c>
      <c r="E317" t="s">
        <v>127</v>
      </c>
      <c r="F317" t="s">
        <v>271</v>
      </c>
      <c r="G317" t="s">
        <v>127</v>
      </c>
      <c r="H317" t="s">
        <v>2920</v>
      </c>
      <c r="L317" t="s">
        <v>2926</v>
      </c>
      <c r="AW317">
        <v>9</v>
      </c>
      <c r="AX317">
        <v>6.5</v>
      </c>
      <c r="AY317">
        <v>7.3</v>
      </c>
      <c r="AZ317">
        <v>7.3</v>
      </c>
      <c r="BA317">
        <v>9.6999999999999993</v>
      </c>
      <c r="BB317">
        <v>7.8</v>
      </c>
      <c r="BC317">
        <v>7.5</v>
      </c>
      <c r="BD317">
        <v>7.8</v>
      </c>
      <c r="BJ317" s="8" t="s">
        <v>79</v>
      </c>
      <c r="BK317" s="9">
        <v>44830</v>
      </c>
      <c r="BL317" s="8" t="s">
        <v>2859</v>
      </c>
      <c r="BM317">
        <v>63104</v>
      </c>
    </row>
    <row r="318" spans="1:67" x14ac:dyDescent="0.2">
      <c r="A318" t="s">
        <v>2927</v>
      </c>
      <c r="C318" t="s">
        <v>1518</v>
      </c>
      <c r="D318" t="s">
        <v>76</v>
      </c>
      <c r="E318" t="s">
        <v>127</v>
      </c>
      <c r="F318" t="s">
        <v>271</v>
      </c>
      <c r="G318" t="s">
        <v>127</v>
      </c>
      <c r="H318" t="s">
        <v>2920</v>
      </c>
      <c r="L318" t="s">
        <v>2928</v>
      </c>
      <c r="Q318">
        <v>6.3</v>
      </c>
      <c r="T318">
        <v>4.5999999999999996</v>
      </c>
      <c r="U318">
        <v>6.9</v>
      </c>
      <c r="X318">
        <v>7.4</v>
      </c>
      <c r="AW318">
        <v>9</v>
      </c>
      <c r="AX318">
        <v>6.7</v>
      </c>
      <c r="AY318">
        <v>7.7</v>
      </c>
      <c r="AZ318">
        <v>7.7</v>
      </c>
      <c r="BJ318" s="8" t="s">
        <v>79</v>
      </c>
      <c r="BK318" s="9">
        <v>44830</v>
      </c>
      <c r="BL318" s="8" t="s">
        <v>2859</v>
      </c>
      <c r="BM318">
        <v>63104</v>
      </c>
    </row>
    <row r="319" spans="1:67" x14ac:dyDescent="0.2">
      <c r="A319" t="s">
        <v>2929</v>
      </c>
      <c r="C319" t="s">
        <v>1518</v>
      </c>
      <c r="D319" t="s">
        <v>76</v>
      </c>
      <c r="E319" t="s">
        <v>127</v>
      </c>
      <c r="F319" t="s">
        <v>271</v>
      </c>
      <c r="G319" t="s">
        <v>127</v>
      </c>
      <c r="H319" t="s">
        <v>2920</v>
      </c>
      <c r="L319" t="s">
        <v>2926</v>
      </c>
      <c r="AS319">
        <v>8.6</v>
      </c>
      <c r="AV319">
        <v>4.9000000000000004</v>
      </c>
      <c r="AW319">
        <v>8.5</v>
      </c>
      <c r="AX319">
        <v>6.4</v>
      </c>
      <c r="AY319">
        <v>7.4</v>
      </c>
      <c r="AZ319">
        <v>7.4</v>
      </c>
      <c r="BA319">
        <v>9.6999999999999993</v>
      </c>
      <c r="BB319" t="s">
        <v>2236</v>
      </c>
      <c r="BD319" t="s">
        <v>2236</v>
      </c>
      <c r="BE319">
        <v>8.9</v>
      </c>
      <c r="BH319">
        <v>6.4</v>
      </c>
      <c r="BJ319" s="8" t="s">
        <v>79</v>
      </c>
      <c r="BK319" s="9">
        <v>44830</v>
      </c>
      <c r="BL319" s="8" t="s">
        <v>2859</v>
      </c>
      <c r="BM319">
        <v>63104</v>
      </c>
    </row>
    <row r="320" spans="1:67" x14ac:dyDescent="0.2">
      <c r="A320" t="s">
        <v>2930</v>
      </c>
      <c r="C320" t="s">
        <v>1518</v>
      </c>
      <c r="D320" t="s">
        <v>76</v>
      </c>
      <c r="E320" t="s">
        <v>127</v>
      </c>
      <c r="F320" t="s">
        <v>271</v>
      </c>
      <c r="G320" t="s">
        <v>127</v>
      </c>
      <c r="H320" t="s">
        <v>2920</v>
      </c>
      <c r="L320" t="s">
        <v>2931</v>
      </c>
      <c r="AC320">
        <v>8.5</v>
      </c>
      <c r="AF320">
        <v>11.4</v>
      </c>
      <c r="AG320">
        <v>6.4</v>
      </c>
      <c r="AJ320">
        <v>7.6</v>
      </c>
      <c r="BJ320" s="8" t="s">
        <v>79</v>
      </c>
      <c r="BK320" s="9">
        <v>44830</v>
      </c>
      <c r="BL320" s="8" t="s">
        <v>2859</v>
      </c>
      <c r="BM320">
        <v>63104</v>
      </c>
    </row>
    <row r="321" spans="1:67" x14ac:dyDescent="0.2">
      <c r="A321" t="s">
        <v>2939</v>
      </c>
      <c r="C321" t="s">
        <v>1518</v>
      </c>
      <c r="D321" t="s">
        <v>76</v>
      </c>
      <c r="E321" t="s">
        <v>127</v>
      </c>
      <c r="F321" t="s">
        <v>271</v>
      </c>
      <c r="G321" t="s">
        <v>127</v>
      </c>
      <c r="H321" t="s">
        <v>2920</v>
      </c>
      <c r="L321" t="s">
        <v>2940</v>
      </c>
      <c r="AO321">
        <v>6.8</v>
      </c>
      <c r="AR321">
        <v>3.8</v>
      </c>
      <c r="AS321">
        <v>10.7</v>
      </c>
      <c r="AV321">
        <v>5.4</v>
      </c>
      <c r="AW321" t="s">
        <v>2108</v>
      </c>
      <c r="AX321">
        <v>6.5</v>
      </c>
      <c r="AY321">
        <v>7.5</v>
      </c>
      <c r="AZ321">
        <v>7.5</v>
      </c>
      <c r="BA321">
        <v>9.6</v>
      </c>
      <c r="BB321">
        <v>8.1</v>
      </c>
      <c r="BC321">
        <v>7.8</v>
      </c>
      <c r="BD321">
        <v>8.1</v>
      </c>
      <c r="BE321">
        <v>8.4</v>
      </c>
      <c r="BJ321" s="8" t="s">
        <v>79</v>
      </c>
      <c r="BK321" s="9">
        <v>44830</v>
      </c>
      <c r="BL321" s="8" t="s">
        <v>2859</v>
      </c>
      <c r="BM321">
        <v>63104</v>
      </c>
      <c r="BN321" t="s">
        <v>72</v>
      </c>
      <c r="BO321" s="8" t="s">
        <v>2859</v>
      </c>
    </row>
    <row r="322" spans="1:67" x14ac:dyDescent="0.2">
      <c r="A322" s="13" t="s">
        <v>1737</v>
      </c>
      <c r="B322" s="13"/>
      <c r="C322" s="13" t="s">
        <v>1518</v>
      </c>
      <c r="D322" s="13" t="s">
        <v>76</v>
      </c>
      <c r="E322" s="13" t="s">
        <v>127</v>
      </c>
      <c r="F322" s="13" t="s">
        <v>271</v>
      </c>
      <c r="G322" s="13" t="s">
        <v>127</v>
      </c>
      <c r="H322" s="13" t="s">
        <v>271</v>
      </c>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row>
    <row r="323" spans="1:67" x14ac:dyDescent="0.2">
      <c r="A323" s="23" t="s">
        <v>1737</v>
      </c>
      <c r="B323" s="23"/>
      <c r="C323" s="23" t="s">
        <v>1518</v>
      </c>
      <c r="D323" s="23" t="s">
        <v>76</v>
      </c>
      <c r="E323" s="23" t="s">
        <v>127</v>
      </c>
      <c r="F323" s="23" t="s">
        <v>1000</v>
      </c>
      <c r="G323" s="23" t="s">
        <v>127</v>
      </c>
      <c r="H323" s="23" t="s">
        <v>1000</v>
      </c>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c r="AY323" s="23"/>
      <c r="AZ323" s="23"/>
      <c r="BA323" s="23"/>
      <c r="BB323" s="23"/>
      <c r="BC323" s="23"/>
      <c r="BD323" s="23"/>
      <c r="BE323" s="23"/>
      <c r="BF323" s="23"/>
      <c r="BG323" s="23"/>
      <c r="BH323" s="23"/>
      <c r="BI323" s="23"/>
      <c r="BJ323" s="23"/>
      <c r="BK323" s="23"/>
      <c r="BL323" s="23"/>
      <c r="BM323" s="23"/>
      <c r="BN323" s="23"/>
      <c r="BO323" s="23"/>
    </row>
    <row r="324" spans="1:67" x14ac:dyDescent="0.2">
      <c r="A324" s="13" t="s">
        <v>1737</v>
      </c>
      <c r="B324" s="13"/>
      <c r="C324" s="13" t="s">
        <v>1518</v>
      </c>
      <c r="D324" s="13" t="s">
        <v>76</v>
      </c>
      <c r="E324" s="13" t="s">
        <v>127</v>
      </c>
      <c r="F324" s="13"/>
      <c r="G324" s="13" t="s">
        <v>127</v>
      </c>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row>
    <row r="325" spans="1:67" x14ac:dyDescent="0.2">
      <c r="A325" s="8" t="s">
        <v>2164</v>
      </c>
      <c r="C325" t="s">
        <v>1518</v>
      </c>
      <c r="D325" t="s">
        <v>76</v>
      </c>
      <c r="E325" t="s">
        <v>76</v>
      </c>
      <c r="F325" t="s">
        <v>2280</v>
      </c>
      <c r="G325" s="8" t="s">
        <v>2163</v>
      </c>
      <c r="H325" s="8" t="s">
        <v>283</v>
      </c>
      <c r="I325" s="8"/>
      <c r="Y325">
        <v>4.8</v>
      </c>
      <c r="Z325">
        <v>5.7</v>
      </c>
      <c r="AA325">
        <v>6</v>
      </c>
      <c r="AB325">
        <v>6</v>
      </c>
      <c r="AC325">
        <v>5</v>
      </c>
      <c r="AE325">
        <v>6.7</v>
      </c>
      <c r="AF325">
        <v>6.7</v>
      </c>
      <c r="BJ325" s="8" t="s">
        <v>79</v>
      </c>
      <c r="BK325" s="1">
        <v>44816</v>
      </c>
      <c r="BL325" t="s">
        <v>2003</v>
      </c>
      <c r="BM325">
        <v>2585</v>
      </c>
    </row>
    <row r="326" spans="1:67" x14ac:dyDescent="0.2">
      <c r="A326" s="8" t="s">
        <v>2629</v>
      </c>
      <c r="C326" t="s">
        <v>1518</v>
      </c>
      <c r="D326" t="s">
        <v>76</v>
      </c>
      <c r="E326" t="s">
        <v>76</v>
      </c>
      <c r="G326" s="8" t="s">
        <v>2628</v>
      </c>
      <c r="M326">
        <v>5.75</v>
      </c>
      <c r="P326">
        <v>4.3</v>
      </c>
      <c r="BI326" t="s">
        <v>2630</v>
      </c>
      <c r="BJ326" t="s">
        <v>79</v>
      </c>
      <c r="BK326" s="1">
        <v>44825</v>
      </c>
      <c r="BL326" t="s">
        <v>2599</v>
      </c>
      <c r="BM326">
        <v>79420</v>
      </c>
      <c r="BN326" t="s">
        <v>72</v>
      </c>
      <c r="BO326" t="s">
        <v>2599</v>
      </c>
    </row>
    <row r="327" spans="1:67" x14ac:dyDescent="0.2">
      <c r="A327" s="23" t="s">
        <v>1737</v>
      </c>
      <c r="B327" s="23"/>
      <c r="C327" s="23" t="s">
        <v>1518</v>
      </c>
      <c r="D327" s="23" t="s">
        <v>76</v>
      </c>
      <c r="E327" s="23" t="s">
        <v>439</v>
      </c>
      <c r="F327" s="23" t="s">
        <v>1582</v>
      </c>
      <c r="G327" s="23" t="s">
        <v>439</v>
      </c>
      <c r="H327" s="23" t="s">
        <v>1582</v>
      </c>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c r="AW327" s="23"/>
      <c r="AX327" s="23"/>
      <c r="AY327" s="23"/>
      <c r="AZ327" s="23"/>
      <c r="BA327" s="23"/>
      <c r="BB327" s="23"/>
      <c r="BC327" s="23"/>
      <c r="BD327" s="23"/>
      <c r="BE327" s="23"/>
      <c r="BF327" s="23"/>
      <c r="BG327" s="23"/>
      <c r="BH327" s="23"/>
      <c r="BI327" s="23"/>
      <c r="BJ327" s="23"/>
      <c r="BK327" s="23"/>
      <c r="BL327" s="23"/>
      <c r="BM327" s="23"/>
      <c r="BN327" s="23"/>
      <c r="BO327" s="23"/>
    </row>
    <row r="328" spans="1:67" x14ac:dyDescent="0.2">
      <c r="A328" s="23" t="s">
        <v>1737</v>
      </c>
      <c r="B328" s="23"/>
      <c r="C328" s="23" t="s">
        <v>1518</v>
      </c>
      <c r="D328" s="23" t="s">
        <v>76</v>
      </c>
      <c r="E328" s="23" t="s">
        <v>439</v>
      </c>
      <c r="F328" s="23" t="s">
        <v>1579</v>
      </c>
      <c r="G328" s="23" t="s">
        <v>439</v>
      </c>
      <c r="H328" s="23" t="s">
        <v>1579</v>
      </c>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c r="AY328" s="23"/>
      <c r="AZ328" s="23"/>
      <c r="BA328" s="23"/>
      <c r="BB328" s="23"/>
      <c r="BC328" s="23"/>
      <c r="BD328" s="23"/>
      <c r="BE328" s="23"/>
      <c r="BF328" s="23"/>
      <c r="BG328" s="23"/>
      <c r="BH328" s="23"/>
      <c r="BI328" s="23"/>
      <c r="BJ328" s="23"/>
      <c r="BK328" s="23"/>
      <c r="BL328" s="23"/>
      <c r="BM328" s="23"/>
      <c r="BN328" s="23"/>
      <c r="BO328" s="23"/>
    </row>
    <row r="329" spans="1:67" x14ac:dyDescent="0.2">
      <c r="A329" s="23" t="s">
        <v>1737</v>
      </c>
      <c r="B329" s="23"/>
      <c r="C329" s="23" t="s">
        <v>1518</v>
      </c>
      <c r="D329" s="23" t="s">
        <v>76</v>
      </c>
      <c r="E329" s="23" t="s">
        <v>439</v>
      </c>
      <c r="F329" s="23" t="s">
        <v>1580</v>
      </c>
      <c r="G329" s="23" t="s">
        <v>439</v>
      </c>
      <c r="H329" s="23" t="s">
        <v>1580</v>
      </c>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c r="AY329" s="23"/>
      <c r="AZ329" s="23"/>
      <c r="BA329" s="23"/>
      <c r="BB329" s="23"/>
      <c r="BC329" s="23"/>
      <c r="BD329" s="23"/>
      <c r="BE329" s="23"/>
      <c r="BF329" s="23"/>
      <c r="BG329" s="23"/>
      <c r="BH329" s="23"/>
      <c r="BI329" s="23"/>
      <c r="BJ329" s="23"/>
      <c r="BK329" s="23"/>
      <c r="BL329" s="23"/>
      <c r="BM329" s="23"/>
      <c r="BN329" s="23"/>
      <c r="BO329" s="23"/>
    </row>
    <row r="330" spans="1:67" x14ac:dyDescent="0.2">
      <c r="A330" s="23" t="s">
        <v>1737</v>
      </c>
      <c r="B330" s="23"/>
      <c r="C330" s="23" t="s">
        <v>1518</v>
      </c>
      <c r="D330" s="23" t="s">
        <v>76</v>
      </c>
      <c r="E330" s="23" t="s">
        <v>439</v>
      </c>
      <c r="F330" s="23" t="s">
        <v>1581</v>
      </c>
      <c r="G330" s="23" t="s">
        <v>439</v>
      </c>
      <c r="H330" s="23" t="s">
        <v>1581</v>
      </c>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c r="AY330" s="23"/>
      <c r="AZ330" s="23"/>
      <c r="BA330" s="23"/>
      <c r="BB330" s="23"/>
      <c r="BC330" s="23"/>
      <c r="BD330" s="23"/>
      <c r="BE330" s="23"/>
      <c r="BF330" s="23"/>
      <c r="BG330" s="23"/>
      <c r="BH330" s="23"/>
      <c r="BI330" s="23"/>
      <c r="BJ330" s="23"/>
      <c r="BK330" s="23"/>
      <c r="BL330" s="23"/>
      <c r="BM330" s="23"/>
      <c r="BN330" s="23"/>
      <c r="BO330" s="23"/>
    </row>
    <row r="331" spans="1:67" x14ac:dyDescent="0.2">
      <c r="A331" s="23" t="s">
        <v>1737</v>
      </c>
      <c r="B331" s="23"/>
      <c r="C331" s="23" t="s">
        <v>1518</v>
      </c>
      <c r="D331" s="23" t="s">
        <v>76</v>
      </c>
      <c r="E331" s="23" t="s">
        <v>439</v>
      </c>
      <c r="F331" s="23"/>
      <c r="G331" s="23" t="s">
        <v>439</v>
      </c>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c r="AY331" s="23"/>
      <c r="AZ331" s="23"/>
      <c r="BA331" s="23"/>
      <c r="BB331" s="23"/>
      <c r="BC331" s="23"/>
      <c r="BD331" s="23"/>
      <c r="BE331" s="23"/>
      <c r="BF331" s="23"/>
      <c r="BG331" s="23"/>
      <c r="BH331" s="23"/>
      <c r="BI331" s="23"/>
      <c r="BJ331" s="23"/>
      <c r="BK331" s="23"/>
      <c r="BL331" s="23"/>
      <c r="BM331" s="23"/>
      <c r="BN331" s="23"/>
      <c r="BO331" s="23"/>
    </row>
    <row r="332" spans="1:67" x14ac:dyDescent="0.2">
      <c r="A332" s="13" t="s">
        <v>1737</v>
      </c>
      <c r="B332" s="13"/>
      <c r="C332" s="13" t="s">
        <v>1518</v>
      </c>
      <c r="D332" s="13" t="s">
        <v>76</v>
      </c>
      <c r="E332" s="13" t="s">
        <v>1583</v>
      </c>
      <c r="F332" s="13"/>
      <c r="G332" s="13" t="s">
        <v>1583</v>
      </c>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row>
    <row r="333" spans="1:67" x14ac:dyDescent="0.2">
      <c r="A333" s="23" t="s">
        <v>1737</v>
      </c>
      <c r="B333" s="23"/>
      <c r="C333" s="23" t="s">
        <v>1524</v>
      </c>
      <c r="D333" s="23" t="s">
        <v>140</v>
      </c>
      <c r="E333" s="23" t="s">
        <v>1653</v>
      </c>
      <c r="F333" s="23" t="s">
        <v>1654</v>
      </c>
      <c r="G333" s="23" t="s">
        <v>1653</v>
      </c>
      <c r="H333" s="23" t="s">
        <v>1654</v>
      </c>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c r="AY333" s="23"/>
      <c r="AZ333" s="23"/>
      <c r="BA333" s="23"/>
      <c r="BB333" s="23"/>
      <c r="BC333" s="23"/>
      <c r="BD333" s="23"/>
      <c r="BE333" s="23"/>
      <c r="BF333" s="23"/>
      <c r="BG333" s="23"/>
      <c r="BH333" s="23"/>
      <c r="BI333" s="23"/>
      <c r="BJ333" s="23"/>
      <c r="BK333" s="23"/>
      <c r="BL333" s="23"/>
      <c r="BM333" s="23"/>
      <c r="BN333" s="23"/>
      <c r="BO333" s="23"/>
    </row>
    <row r="334" spans="1:67" x14ac:dyDescent="0.2">
      <c r="A334" s="23" t="s">
        <v>1737</v>
      </c>
      <c r="B334" s="23"/>
      <c r="C334" s="23" t="s">
        <v>1524</v>
      </c>
      <c r="D334" s="23" t="s">
        <v>140</v>
      </c>
      <c r="E334" s="23" t="s">
        <v>1653</v>
      </c>
      <c r="F334" s="23"/>
      <c r="G334" s="23" t="s">
        <v>1653</v>
      </c>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c r="AY334" s="23"/>
      <c r="AZ334" s="23"/>
      <c r="BA334" s="23"/>
      <c r="BB334" s="23"/>
      <c r="BC334" s="23"/>
      <c r="BD334" s="23"/>
      <c r="BE334" s="23"/>
      <c r="BF334" s="23"/>
      <c r="BG334" s="23"/>
      <c r="BH334" s="23"/>
      <c r="BI334" s="23"/>
      <c r="BJ334" s="23"/>
      <c r="BK334" s="23"/>
      <c r="BL334" s="23"/>
      <c r="BM334" s="23"/>
      <c r="BN334" s="23"/>
      <c r="BO334" s="23"/>
    </row>
    <row r="335" spans="1:67" x14ac:dyDescent="0.2">
      <c r="A335" s="13" t="s">
        <v>1737</v>
      </c>
      <c r="B335" s="13"/>
      <c r="C335" s="13" t="s">
        <v>1519</v>
      </c>
      <c r="D335" s="13" t="s">
        <v>73</v>
      </c>
      <c r="E335" s="13" t="s">
        <v>274</v>
      </c>
      <c r="F335" s="13" t="s">
        <v>275</v>
      </c>
      <c r="G335" s="13" t="s">
        <v>274</v>
      </c>
      <c r="H335" s="13" t="s">
        <v>275</v>
      </c>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row>
    <row r="336" spans="1:67" x14ac:dyDescent="0.2">
      <c r="A336" s="8" t="s">
        <v>461</v>
      </c>
      <c r="C336" t="s">
        <v>1519</v>
      </c>
      <c r="D336" t="s">
        <v>73</v>
      </c>
      <c r="E336" t="s">
        <v>274</v>
      </c>
      <c r="F336" t="s">
        <v>275</v>
      </c>
      <c r="G336" s="8" t="s">
        <v>274</v>
      </c>
      <c r="H336" t="s">
        <v>275</v>
      </c>
      <c r="AS336">
        <v>6.1</v>
      </c>
      <c r="AV336">
        <v>4.7</v>
      </c>
      <c r="AW336">
        <v>6.3</v>
      </c>
      <c r="AX336">
        <v>4.8</v>
      </c>
      <c r="AY336">
        <v>5.2</v>
      </c>
      <c r="AZ336">
        <v>5.2</v>
      </c>
      <c r="BJ336" s="8" t="s">
        <v>79</v>
      </c>
      <c r="BK336" s="1">
        <v>44816</v>
      </c>
      <c r="BL336" t="s">
        <v>2003</v>
      </c>
      <c r="BM336">
        <v>2585</v>
      </c>
    </row>
    <row r="337" spans="1:67" x14ac:dyDescent="0.2">
      <c r="A337" s="8" t="s">
        <v>462</v>
      </c>
      <c r="C337" t="s">
        <v>1519</v>
      </c>
      <c r="D337" t="s">
        <v>73</v>
      </c>
      <c r="E337" t="s">
        <v>274</v>
      </c>
      <c r="F337" t="s">
        <v>275</v>
      </c>
      <c r="G337" s="8" t="s">
        <v>274</v>
      </c>
      <c r="H337" t="s">
        <v>275</v>
      </c>
      <c r="AS337">
        <v>5.7</v>
      </c>
      <c r="AV337">
        <v>4.2</v>
      </c>
      <c r="BJ337" s="8" t="s">
        <v>79</v>
      </c>
      <c r="BK337" s="1">
        <v>44816</v>
      </c>
      <c r="BL337" t="s">
        <v>2003</v>
      </c>
      <c r="BM337">
        <v>2585</v>
      </c>
    </row>
    <row r="338" spans="1:67" x14ac:dyDescent="0.2">
      <c r="A338" t="s">
        <v>276</v>
      </c>
      <c r="C338" t="s">
        <v>1519</v>
      </c>
      <c r="D338" t="s">
        <v>73</v>
      </c>
      <c r="E338" t="s">
        <v>274</v>
      </c>
      <c r="F338" t="s">
        <v>275</v>
      </c>
      <c r="G338" t="s">
        <v>274</v>
      </c>
      <c r="H338" t="s">
        <v>275</v>
      </c>
      <c r="AK338">
        <v>4.7</v>
      </c>
      <c r="AN338">
        <v>3.5</v>
      </c>
      <c r="AO338">
        <v>5.0999999999999996</v>
      </c>
      <c r="AR338">
        <v>3.9</v>
      </c>
      <c r="AS338">
        <v>5.5</v>
      </c>
      <c r="AV338">
        <v>4.4000000000000004</v>
      </c>
      <c r="AY338">
        <v>4.5999999999999996</v>
      </c>
      <c r="AZ338">
        <v>4.5999999999999996</v>
      </c>
      <c r="BA338">
        <v>6.2</v>
      </c>
      <c r="BB338">
        <v>5.7</v>
      </c>
      <c r="BC338">
        <v>5.4</v>
      </c>
      <c r="BD338">
        <v>5.7</v>
      </c>
      <c r="BE338">
        <v>6.2</v>
      </c>
      <c r="BF338">
        <v>4.4000000000000004</v>
      </c>
      <c r="BG338">
        <v>3.9</v>
      </c>
      <c r="BH338">
        <v>4.4000000000000004</v>
      </c>
      <c r="BJ338" t="s">
        <v>70</v>
      </c>
      <c r="BL338" t="s">
        <v>277</v>
      </c>
      <c r="BM338">
        <v>19561</v>
      </c>
      <c r="BN338" t="s">
        <v>81</v>
      </c>
      <c r="BO338" t="s">
        <v>277</v>
      </c>
    </row>
    <row r="339" spans="1:67" x14ac:dyDescent="0.2">
      <c r="A339" s="8" t="s">
        <v>276</v>
      </c>
      <c r="B339" t="s">
        <v>338</v>
      </c>
      <c r="C339" t="s">
        <v>1519</v>
      </c>
      <c r="D339" t="s">
        <v>73</v>
      </c>
      <c r="E339" t="s">
        <v>274</v>
      </c>
      <c r="F339" t="s">
        <v>275</v>
      </c>
      <c r="G339" s="8" t="s">
        <v>274</v>
      </c>
      <c r="H339" t="s">
        <v>275</v>
      </c>
      <c r="AK339">
        <v>4.7</v>
      </c>
      <c r="AN339">
        <v>3.5</v>
      </c>
      <c r="AO339">
        <v>5.0999999999999996</v>
      </c>
      <c r="AR339">
        <v>3.9</v>
      </c>
      <c r="AS339">
        <v>5.5</v>
      </c>
      <c r="AV339">
        <v>4.4000000000000004</v>
      </c>
      <c r="AY339">
        <v>4.5999999999999996</v>
      </c>
      <c r="AZ339">
        <v>4.5999999999999996</v>
      </c>
      <c r="BA339">
        <v>6.2</v>
      </c>
      <c r="BB339">
        <v>5.7</v>
      </c>
      <c r="BC339">
        <v>5.4</v>
      </c>
      <c r="BD339">
        <v>5.7</v>
      </c>
      <c r="BE339">
        <v>6.2</v>
      </c>
      <c r="BF339">
        <v>4.4000000000000004</v>
      </c>
      <c r="BG339">
        <v>3.9</v>
      </c>
      <c r="BH339">
        <v>4.4000000000000004</v>
      </c>
      <c r="BJ339" s="8" t="s">
        <v>79</v>
      </c>
      <c r="BK339" s="1">
        <v>44816</v>
      </c>
      <c r="BL339" t="s">
        <v>2003</v>
      </c>
      <c r="BM339">
        <v>2585</v>
      </c>
    </row>
    <row r="340" spans="1:67" x14ac:dyDescent="0.2">
      <c r="A340" t="s">
        <v>278</v>
      </c>
      <c r="C340" t="s">
        <v>1519</v>
      </c>
      <c r="D340" t="s">
        <v>73</v>
      </c>
      <c r="E340" t="s">
        <v>274</v>
      </c>
      <c r="F340" t="s">
        <v>275</v>
      </c>
      <c r="G340" t="s">
        <v>274</v>
      </c>
      <c r="H340" t="s">
        <v>275</v>
      </c>
      <c r="AO340">
        <v>5.2</v>
      </c>
      <c r="AR340">
        <v>4.2</v>
      </c>
      <c r="BJ340" t="s">
        <v>70</v>
      </c>
      <c r="BL340" t="s">
        <v>277</v>
      </c>
      <c r="BM340">
        <v>19561</v>
      </c>
    </row>
    <row r="341" spans="1:67" x14ac:dyDescent="0.2">
      <c r="A341" s="8" t="s">
        <v>278</v>
      </c>
      <c r="C341" t="s">
        <v>1519</v>
      </c>
      <c r="D341" t="s">
        <v>73</v>
      </c>
      <c r="E341" t="s">
        <v>274</v>
      </c>
      <c r="F341" t="s">
        <v>275</v>
      </c>
      <c r="G341" s="8" t="s">
        <v>274</v>
      </c>
      <c r="H341" t="s">
        <v>275</v>
      </c>
      <c r="AO341">
        <v>5.2</v>
      </c>
      <c r="AR341">
        <v>4.2</v>
      </c>
      <c r="BJ341" s="8" t="s">
        <v>79</v>
      </c>
      <c r="BK341" s="1">
        <v>44816</v>
      </c>
      <c r="BL341" t="s">
        <v>2003</v>
      </c>
      <c r="BM341">
        <v>2585</v>
      </c>
    </row>
    <row r="342" spans="1:67" x14ac:dyDescent="0.2">
      <c r="A342" t="s">
        <v>279</v>
      </c>
      <c r="C342" t="s">
        <v>1519</v>
      </c>
      <c r="D342" t="s">
        <v>73</v>
      </c>
      <c r="E342" t="s">
        <v>274</v>
      </c>
      <c r="F342" t="s">
        <v>275</v>
      </c>
      <c r="G342" t="s">
        <v>274</v>
      </c>
      <c r="H342" t="s">
        <v>275</v>
      </c>
      <c r="AS342">
        <v>5.7</v>
      </c>
      <c r="AV342">
        <v>4.3</v>
      </c>
      <c r="BJ342" t="s">
        <v>70</v>
      </c>
      <c r="BL342" t="s">
        <v>277</v>
      </c>
      <c r="BM342">
        <v>19561</v>
      </c>
    </row>
    <row r="343" spans="1:67" x14ac:dyDescent="0.2">
      <c r="A343" s="8" t="s">
        <v>279</v>
      </c>
      <c r="C343" t="s">
        <v>1519</v>
      </c>
      <c r="D343" t="s">
        <v>73</v>
      </c>
      <c r="E343" t="s">
        <v>274</v>
      </c>
      <c r="F343" t="s">
        <v>275</v>
      </c>
      <c r="G343" s="8" t="s">
        <v>274</v>
      </c>
      <c r="H343" t="s">
        <v>275</v>
      </c>
      <c r="AS343">
        <v>5.7</v>
      </c>
      <c r="AV343">
        <v>4.3</v>
      </c>
      <c r="BJ343" s="8" t="s">
        <v>79</v>
      </c>
      <c r="BK343" s="1">
        <v>44816</v>
      </c>
      <c r="BL343" t="s">
        <v>2003</v>
      </c>
      <c r="BM343">
        <v>2585</v>
      </c>
    </row>
    <row r="344" spans="1:67" x14ac:dyDescent="0.2">
      <c r="A344" s="13" t="s">
        <v>1737</v>
      </c>
      <c r="B344" s="13"/>
      <c r="C344" s="13" t="s">
        <v>1519</v>
      </c>
      <c r="D344" s="13" t="s">
        <v>73</v>
      </c>
      <c r="E344" s="13" t="s">
        <v>274</v>
      </c>
      <c r="F344" s="13"/>
      <c r="G344" s="13" t="s">
        <v>274</v>
      </c>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row>
    <row r="345" spans="1:67" x14ac:dyDescent="0.2">
      <c r="A345" t="s">
        <v>280</v>
      </c>
      <c r="C345" t="s">
        <v>1522</v>
      </c>
      <c r="D345" t="s">
        <v>1528</v>
      </c>
      <c r="E345" t="s">
        <v>282</v>
      </c>
      <c r="F345" t="s">
        <v>283</v>
      </c>
      <c r="G345" t="s">
        <v>282</v>
      </c>
      <c r="H345" t="s">
        <v>283</v>
      </c>
      <c r="U345">
        <v>10.3</v>
      </c>
      <c r="X345">
        <v>13.9</v>
      </c>
      <c r="BJ345" t="s">
        <v>79</v>
      </c>
      <c r="BL345" t="s">
        <v>284</v>
      </c>
      <c r="BM345">
        <v>1657</v>
      </c>
    </row>
    <row r="346" spans="1:67" x14ac:dyDescent="0.2">
      <c r="A346" s="13" t="s">
        <v>1737</v>
      </c>
      <c r="B346" s="13"/>
      <c r="C346" s="13" t="s">
        <v>1518</v>
      </c>
      <c r="D346" s="13" t="s">
        <v>76</v>
      </c>
      <c r="E346" s="13" t="s">
        <v>285</v>
      </c>
      <c r="F346" s="13" t="s">
        <v>286</v>
      </c>
      <c r="G346" s="13" t="s">
        <v>285</v>
      </c>
      <c r="H346" s="13" t="s">
        <v>286</v>
      </c>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row>
    <row r="347" spans="1:67" x14ac:dyDescent="0.2">
      <c r="A347" s="12" t="s">
        <v>1776</v>
      </c>
      <c r="B347" s="12"/>
      <c r="C347" s="12" t="s">
        <v>1518</v>
      </c>
      <c r="D347" s="12" t="s">
        <v>76</v>
      </c>
      <c r="E347" s="12" t="s">
        <v>285</v>
      </c>
      <c r="F347" s="12" t="s">
        <v>286</v>
      </c>
      <c r="G347" s="12" t="s">
        <v>285</v>
      </c>
      <c r="H347" s="12" t="s">
        <v>286</v>
      </c>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t="s">
        <v>1777</v>
      </c>
      <c r="BJ347" s="12" t="s">
        <v>79</v>
      </c>
      <c r="BK347" s="14">
        <v>44812</v>
      </c>
      <c r="BL347" s="12" t="s">
        <v>1738</v>
      </c>
      <c r="BM347" s="12">
        <v>1420</v>
      </c>
      <c r="BN347" s="12"/>
      <c r="BO347" s="12"/>
    </row>
    <row r="348" spans="1:67" x14ac:dyDescent="0.2">
      <c r="A348" s="8" t="s">
        <v>2152</v>
      </c>
      <c r="B348" t="s">
        <v>338</v>
      </c>
      <c r="C348" t="s">
        <v>1518</v>
      </c>
      <c r="D348" t="s">
        <v>76</v>
      </c>
      <c r="E348" t="s">
        <v>285</v>
      </c>
      <c r="F348" t="s">
        <v>286</v>
      </c>
      <c r="G348" s="8" t="s">
        <v>285</v>
      </c>
      <c r="H348" s="8" t="s">
        <v>286</v>
      </c>
      <c r="I348" s="8"/>
      <c r="AW348">
        <v>7.3</v>
      </c>
      <c r="AX348">
        <v>6.1</v>
      </c>
      <c r="AY348">
        <v>6.2</v>
      </c>
      <c r="AZ348">
        <v>6.2</v>
      </c>
      <c r="BA348">
        <v>8.1999999999999993</v>
      </c>
      <c r="BB348">
        <v>7.3</v>
      </c>
      <c r="BC348">
        <v>7</v>
      </c>
      <c r="BD348">
        <v>7.3</v>
      </c>
      <c r="BE348">
        <v>9.1</v>
      </c>
      <c r="BF348">
        <v>6.4</v>
      </c>
      <c r="BG348">
        <v>6.1</v>
      </c>
      <c r="BH348">
        <v>6.4</v>
      </c>
      <c r="BJ348" s="8" t="s">
        <v>79</v>
      </c>
      <c r="BK348" s="1">
        <v>44816</v>
      </c>
      <c r="BL348" t="s">
        <v>2003</v>
      </c>
      <c r="BM348">
        <v>2585</v>
      </c>
    </row>
    <row r="349" spans="1:67" x14ac:dyDescent="0.2">
      <c r="A349" t="s">
        <v>287</v>
      </c>
      <c r="C349" t="s">
        <v>1518</v>
      </c>
      <c r="D349" t="s">
        <v>76</v>
      </c>
      <c r="E349" t="s">
        <v>285</v>
      </c>
      <c r="F349" t="s">
        <v>286</v>
      </c>
      <c r="G349" t="s">
        <v>285</v>
      </c>
      <c r="H349" t="s">
        <v>286</v>
      </c>
      <c r="BJ349" t="s">
        <v>70</v>
      </c>
      <c r="BL349" t="s">
        <v>277</v>
      </c>
      <c r="BM349">
        <v>19561</v>
      </c>
    </row>
    <row r="350" spans="1:67" x14ac:dyDescent="0.2">
      <c r="A350" s="8" t="s">
        <v>287</v>
      </c>
      <c r="C350" t="s">
        <v>1518</v>
      </c>
      <c r="D350" t="s">
        <v>76</v>
      </c>
      <c r="E350" t="s">
        <v>285</v>
      </c>
      <c r="F350" t="s">
        <v>286</v>
      </c>
      <c r="G350" s="8" t="s">
        <v>285</v>
      </c>
      <c r="H350" s="8" t="s">
        <v>286</v>
      </c>
      <c r="I350" s="8"/>
      <c r="Y350">
        <v>7.7</v>
      </c>
      <c r="Z350">
        <v>9.1999999999999993</v>
      </c>
      <c r="AA350">
        <v>9.1999999999999993</v>
      </c>
      <c r="AB350">
        <v>9.1999999999999993</v>
      </c>
      <c r="BJ350" s="8" t="s">
        <v>79</v>
      </c>
      <c r="BK350" s="1">
        <v>44816</v>
      </c>
      <c r="BL350" t="s">
        <v>2003</v>
      </c>
      <c r="BM350">
        <v>2585</v>
      </c>
    </row>
    <row r="351" spans="1:67" x14ac:dyDescent="0.2">
      <c r="A351" t="s">
        <v>288</v>
      </c>
      <c r="C351" t="s">
        <v>1518</v>
      </c>
      <c r="D351" t="s">
        <v>76</v>
      </c>
      <c r="E351" t="s">
        <v>285</v>
      </c>
      <c r="F351" t="s">
        <v>286</v>
      </c>
      <c r="G351" t="s">
        <v>285</v>
      </c>
      <c r="H351" t="s">
        <v>286</v>
      </c>
      <c r="BJ351" t="s">
        <v>70</v>
      </c>
      <c r="BL351" t="s">
        <v>277</v>
      </c>
      <c r="BM351">
        <v>19561</v>
      </c>
    </row>
    <row r="352" spans="1:67" x14ac:dyDescent="0.2">
      <c r="A352" s="8" t="s">
        <v>1774</v>
      </c>
      <c r="C352" t="s">
        <v>1518</v>
      </c>
      <c r="D352" t="s">
        <v>76</v>
      </c>
      <c r="E352" t="s">
        <v>285</v>
      </c>
      <c r="F352" t="s">
        <v>290</v>
      </c>
      <c r="G352" s="8" t="s">
        <v>285</v>
      </c>
      <c r="H352" s="8" t="s">
        <v>1775</v>
      </c>
      <c r="I352" s="8"/>
      <c r="L352" s="8" t="s">
        <v>1771</v>
      </c>
      <c r="AW352">
        <v>6.4539999999999997</v>
      </c>
      <c r="AX352">
        <v>5.2160000000000002</v>
      </c>
      <c r="AY352">
        <v>5.4850000000000003</v>
      </c>
      <c r="AZ352">
        <v>5.4850000000000003</v>
      </c>
      <c r="BJ352" s="8" t="s">
        <v>79</v>
      </c>
      <c r="BK352" s="1">
        <v>44812</v>
      </c>
      <c r="BL352" s="8" t="s">
        <v>1738</v>
      </c>
      <c r="BM352" s="8">
        <v>1420</v>
      </c>
      <c r="BN352" t="s">
        <v>72</v>
      </c>
      <c r="BO352" t="s">
        <v>1738</v>
      </c>
    </row>
    <row r="353" spans="1:67" x14ac:dyDescent="0.2">
      <c r="A353" s="13" t="s">
        <v>1737</v>
      </c>
      <c r="B353" s="13"/>
      <c r="C353" s="13" t="s">
        <v>1518</v>
      </c>
      <c r="D353" s="13" t="s">
        <v>76</v>
      </c>
      <c r="E353" s="13" t="s">
        <v>285</v>
      </c>
      <c r="F353" s="13" t="s">
        <v>290</v>
      </c>
      <c r="G353" s="13" t="s">
        <v>285</v>
      </c>
      <c r="H353" s="13" t="s">
        <v>290</v>
      </c>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row>
    <row r="354" spans="1:67" x14ac:dyDescent="0.2">
      <c r="A354" t="s">
        <v>289</v>
      </c>
      <c r="C354" t="s">
        <v>1518</v>
      </c>
      <c r="D354" t="s">
        <v>76</v>
      </c>
      <c r="E354" t="s">
        <v>285</v>
      </c>
      <c r="F354" t="s">
        <v>290</v>
      </c>
      <c r="G354" t="s">
        <v>285</v>
      </c>
      <c r="H354" t="s">
        <v>290</v>
      </c>
      <c r="BE354">
        <v>8.3000000000000007</v>
      </c>
      <c r="BF354">
        <v>5.5</v>
      </c>
      <c r="BG354">
        <v>4.5999999999999996</v>
      </c>
      <c r="BH354">
        <v>5.5</v>
      </c>
      <c r="BJ354" t="s">
        <v>79</v>
      </c>
      <c r="BL354" t="s">
        <v>291</v>
      </c>
      <c r="BM354">
        <v>17228</v>
      </c>
    </row>
    <row r="355" spans="1:67" x14ac:dyDescent="0.2">
      <c r="A355" s="12" t="s">
        <v>1776</v>
      </c>
      <c r="B355" s="12"/>
      <c r="C355" s="12" t="s">
        <v>1518</v>
      </c>
      <c r="D355" s="12" t="s">
        <v>76</v>
      </c>
      <c r="E355" s="12" t="s">
        <v>285</v>
      </c>
      <c r="F355" s="12" t="s">
        <v>290</v>
      </c>
      <c r="G355" s="12" t="s">
        <v>285</v>
      </c>
      <c r="H355" s="12" t="s">
        <v>290</v>
      </c>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t="s">
        <v>1777</v>
      </c>
      <c r="BJ355" s="12" t="s">
        <v>79</v>
      </c>
      <c r="BK355" s="14">
        <v>44812</v>
      </c>
      <c r="BL355" s="12" t="s">
        <v>1738</v>
      </c>
      <c r="BM355" s="12">
        <v>1420</v>
      </c>
      <c r="BN355" s="12"/>
      <c r="BO355" s="12"/>
    </row>
    <row r="356" spans="1:67" x14ac:dyDescent="0.2">
      <c r="A356" s="8" t="s">
        <v>2073</v>
      </c>
      <c r="C356" t="s">
        <v>1518</v>
      </c>
      <c r="D356" t="s">
        <v>76</v>
      </c>
      <c r="E356" t="s">
        <v>285</v>
      </c>
      <c r="F356" t="s">
        <v>290</v>
      </c>
      <c r="G356" s="8" t="s">
        <v>285</v>
      </c>
      <c r="H356" s="8" t="s">
        <v>290</v>
      </c>
      <c r="I356" s="8"/>
      <c r="AC356">
        <v>6.2</v>
      </c>
      <c r="AD356">
        <v>9.5</v>
      </c>
      <c r="AE356">
        <v>9.3000000000000007</v>
      </c>
      <c r="AF356">
        <v>9.5</v>
      </c>
      <c r="AG356">
        <v>4.8</v>
      </c>
      <c r="AH356">
        <v>8</v>
      </c>
      <c r="AI356">
        <v>7</v>
      </c>
      <c r="AJ356">
        <v>8</v>
      </c>
      <c r="BJ356" s="8" t="s">
        <v>79</v>
      </c>
      <c r="BK356" s="1">
        <v>44816</v>
      </c>
      <c r="BL356" t="s">
        <v>2003</v>
      </c>
      <c r="BM356">
        <v>2585</v>
      </c>
    </row>
    <row r="357" spans="1:67" x14ac:dyDescent="0.2">
      <c r="A357" s="8" t="s">
        <v>2122</v>
      </c>
      <c r="C357" t="s">
        <v>1518</v>
      </c>
      <c r="D357" t="s">
        <v>76</v>
      </c>
      <c r="E357" t="s">
        <v>285</v>
      </c>
      <c r="F357" t="s">
        <v>290</v>
      </c>
      <c r="G357" s="8" t="s">
        <v>285</v>
      </c>
      <c r="H357" s="8" t="s">
        <v>290</v>
      </c>
      <c r="I357" s="8"/>
      <c r="AY357" t="s">
        <v>1970</v>
      </c>
      <c r="AZ357" t="s">
        <v>1970</v>
      </c>
      <c r="BA357">
        <v>6.8</v>
      </c>
      <c r="BB357" t="s">
        <v>1950</v>
      </c>
      <c r="BD357" t="s">
        <v>1950</v>
      </c>
      <c r="BJ357" s="8" t="s">
        <v>79</v>
      </c>
      <c r="BK357" s="1">
        <v>44816</v>
      </c>
      <c r="BL357" t="s">
        <v>2003</v>
      </c>
      <c r="BM357">
        <v>2585</v>
      </c>
    </row>
    <row r="358" spans="1:67" x14ac:dyDescent="0.2">
      <c r="A358" s="8" t="s">
        <v>2123</v>
      </c>
      <c r="C358" t="s">
        <v>1518</v>
      </c>
      <c r="D358" t="s">
        <v>76</v>
      </c>
      <c r="E358" t="s">
        <v>285</v>
      </c>
      <c r="F358" t="s">
        <v>290</v>
      </c>
      <c r="G358" s="8" t="s">
        <v>285</v>
      </c>
      <c r="H358" s="8" t="s">
        <v>290</v>
      </c>
      <c r="I358" s="8"/>
      <c r="AW358">
        <v>5.9</v>
      </c>
      <c r="AX358">
        <v>4.5999999999999996</v>
      </c>
      <c r="AY358">
        <v>5</v>
      </c>
      <c r="AZ358">
        <v>5</v>
      </c>
      <c r="BA358">
        <v>6.6</v>
      </c>
      <c r="BB358">
        <v>5.9</v>
      </c>
      <c r="BC358">
        <v>5.9</v>
      </c>
      <c r="BD358">
        <v>5.9</v>
      </c>
      <c r="BH358" t="s">
        <v>1919</v>
      </c>
      <c r="BI358" t="s">
        <v>2008</v>
      </c>
      <c r="BJ358" s="8" t="s">
        <v>79</v>
      </c>
      <c r="BK358" s="1">
        <v>44816</v>
      </c>
      <c r="BL358" t="s">
        <v>2003</v>
      </c>
      <c r="BM358">
        <v>2585</v>
      </c>
    </row>
    <row r="359" spans="1:67" x14ac:dyDescent="0.2">
      <c r="A359" s="8" t="s">
        <v>2124</v>
      </c>
      <c r="C359" t="s">
        <v>1518</v>
      </c>
      <c r="D359" t="s">
        <v>76</v>
      </c>
      <c r="E359" t="s">
        <v>285</v>
      </c>
      <c r="F359" t="s">
        <v>290</v>
      </c>
      <c r="G359" s="8" t="s">
        <v>285</v>
      </c>
      <c r="H359" s="8" t="s">
        <v>290</v>
      </c>
      <c r="I359" s="8"/>
      <c r="BA359">
        <v>6.9</v>
      </c>
      <c r="BB359">
        <v>6</v>
      </c>
      <c r="BC359">
        <v>6</v>
      </c>
      <c r="BD359">
        <v>6</v>
      </c>
      <c r="BE359">
        <v>8</v>
      </c>
      <c r="BF359">
        <v>5.5</v>
      </c>
      <c r="BG359">
        <v>5</v>
      </c>
      <c r="BH359">
        <v>5.5</v>
      </c>
      <c r="BJ359" s="8" t="s">
        <v>79</v>
      </c>
      <c r="BK359" s="1">
        <v>44816</v>
      </c>
      <c r="BL359" t="s">
        <v>2003</v>
      </c>
      <c r="BM359">
        <v>2585</v>
      </c>
    </row>
    <row r="360" spans="1:67" x14ac:dyDescent="0.2">
      <c r="A360" s="8" t="s">
        <v>2125</v>
      </c>
      <c r="C360" t="s">
        <v>1518</v>
      </c>
      <c r="D360" t="s">
        <v>76</v>
      </c>
      <c r="E360" t="s">
        <v>285</v>
      </c>
      <c r="F360" t="s">
        <v>290</v>
      </c>
      <c r="G360" s="8" t="s">
        <v>285</v>
      </c>
      <c r="H360" s="8" t="s">
        <v>290</v>
      </c>
      <c r="I360" s="8"/>
      <c r="BA360" t="s">
        <v>1949</v>
      </c>
      <c r="BB360">
        <v>6.1</v>
      </c>
      <c r="BC360">
        <v>6</v>
      </c>
      <c r="BD360">
        <v>6.1</v>
      </c>
      <c r="BG360">
        <v>4.3</v>
      </c>
      <c r="BH360">
        <v>4.3</v>
      </c>
      <c r="BI360" t="s">
        <v>2008</v>
      </c>
      <c r="BJ360" s="8" t="s">
        <v>79</v>
      </c>
      <c r="BK360" s="1">
        <v>44816</v>
      </c>
      <c r="BL360" t="s">
        <v>2003</v>
      </c>
      <c r="BM360">
        <v>2585</v>
      </c>
    </row>
    <row r="361" spans="1:67" x14ac:dyDescent="0.2">
      <c r="A361" s="8" t="s">
        <v>2126</v>
      </c>
      <c r="C361" t="s">
        <v>1518</v>
      </c>
      <c r="D361" t="s">
        <v>76</v>
      </c>
      <c r="E361" t="s">
        <v>285</v>
      </c>
      <c r="F361" t="s">
        <v>290</v>
      </c>
      <c r="G361" s="8" t="s">
        <v>285</v>
      </c>
      <c r="H361" s="8" t="s">
        <v>290</v>
      </c>
      <c r="I361" s="8"/>
      <c r="BE361">
        <v>8.6</v>
      </c>
      <c r="BF361">
        <v>6</v>
      </c>
      <c r="BG361">
        <v>5.2</v>
      </c>
      <c r="BH361">
        <v>6</v>
      </c>
      <c r="BJ361" s="8" t="s">
        <v>79</v>
      </c>
      <c r="BK361" s="1">
        <v>44816</v>
      </c>
      <c r="BL361" t="s">
        <v>2003</v>
      </c>
      <c r="BM361">
        <v>2585</v>
      </c>
    </row>
    <row r="362" spans="1:67" x14ac:dyDescent="0.2">
      <c r="A362" s="8" t="s">
        <v>2076</v>
      </c>
      <c r="C362" t="s">
        <v>1518</v>
      </c>
      <c r="D362" t="s">
        <v>76</v>
      </c>
      <c r="E362" t="s">
        <v>285</v>
      </c>
      <c r="F362" t="s">
        <v>290</v>
      </c>
      <c r="G362" s="8" t="s">
        <v>285</v>
      </c>
      <c r="H362" s="8" t="s">
        <v>290</v>
      </c>
      <c r="I362" s="8"/>
      <c r="AC362">
        <v>6.9</v>
      </c>
      <c r="AD362">
        <v>10.6</v>
      </c>
      <c r="AE362">
        <v>10.7</v>
      </c>
      <c r="AF362">
        <v>10.7</v>
      </c>
      <c r="AG362">
        <v>4.8</v>
      </c>
      <c r="AH362" t="s">
        <v>2074</v>
      </c>
      <c r="AI362" t="s">
        <v>2075</v>
      </c>
      <c r="AJ362" t="s">
        <v>2074</v>
      </c>
      <c r="BI362" s="11" t="s">
        <v>2008</v>
      </c>
      <c r="BJ362" s="8" t="s">
        <v>79</v>
      </c>
      <c r="BK362" s="1">
        <v>44816</v>
      </c>
      <c r="BL362" t="s">
        <v>2003</v>
      </c>
      <c r="BM362">
        <v>2585</v>
      </c>
    </row>
    <row r="363" spans="1:67" x14ac:dyDescent="0.2">
      <c r="A363" s="8" t="s">
        <v>2077</v>
      </c>
      <c r="C363" t="s">
        <v>1518</v>
      </c>
      <c r="D363" t="s">
        <v>76</v>
      </c>
      <c r="E363" t="s">
        <v>285</v>
      </c>
      <c r="F363" t="s">
        <v>290</v>
      </c>
      <c r="G363" s="8" t="s">
        <v>285</v>
      </c>
      <c r="H363" s="8" t="s">
        <v>290</v>
      </c>
      <c r="I363" s="8"/>
      <c r="Y363">
        <v>6.1</v>
      </c>
      <c r="Z363">
        <v>8.1999999999999993</v>
      </c>
      <c r="AA363">
        <v>8.3000000000000007</v>
      </c>
      <c r="AB363">
        <v>8.3000000000000007</v>
      </c>
      <c r="AC363">
        <v>7.3</v>
      </c>
      <c r="AD363">
        <v>10.1</v>
      </c>
      <c r="AE363">
        <v>9.8000000000000007</v>
      </c>
      <c r="AF363">
        <v>10.1</v>
      </c>
      <c r="BJ363" s="8" t="s">
        <v>79</v>
      </c>
      <c r="BK363" s="1">
        <v>44816</v>
      </c>
      <c r="BL363" t="s">
        <v>2003</v>
      </c>
      <c r="BM363">
        <v>2585</v>
      </c>
    </row>
    <row r="364" spans="1:67" x14ac:dyDescent="0.2">
      <c r="A364" s="8" t="s">
        <v>2078</v>
      </c>
      <c r="C364" t="s">
        <v>1518</v>
      </c>
      <c r="D364" t="s">
        <v>76</v>
      </c>
      <c r="E364" t="s">
        <v>285</v>
      </c>
      <c r="F364" t="s">
        <v>290</v>
      </c>
      <c r="G364" s="8" t="s">
        <v>285</v>
      </c>
      <c r="H364" s="8" t="s">
        <v>290</v>
      </c>
      <c r="I364" s="8"/>
      <c r="Q364">
        <v>4.8</v>
      </c>
      <c r="R364">
        <v>5</v>
      </c>
      <c r="S364">
        <v>5.2</v>
      </c>
      <c r="T364">
        <v>5.2</v>
      </c>
      <c r="BJ364" s="8" t="s">
        <v>79</v>
      </c>
      <c r="BK364" s="1">
        <v>44816</v>
      </c>
      <c r="BL364" t="s">
        <v>2003</v>
      </c>
      <c r="BM364">
        <v>2585</v>
      </c>
    </row>
    <row r="365" spans="1:67" x14ac:dyDescent="0.2">
      <c r="A365" s="8" t="s">
        <v>2079</v>
      </c>
      <c r="C365" t="s">
        <v>1518</v>
      </c>
      <c r="D365" t="s">
        <v>76</v>
      </c>
      <c r="E365" t="s">
        <v>285</v>
      </c>
      <c r="F365" t="s">
        <v>290</v>
      </c>
      <c r="G365" s="8" t="s">
        <v>285</v>
      </c>
      <c r="H365" s="8" t="s">
        <v>290</v>
      </c>
      <c r="I365" s="8"/>
      <c r="AE365">
        <v>9.4</v>
      </c>
      <c r="AF365">
        <v>9.4</v>
      </c>
      <c r="BJ365" s="8" t="s">
        <v>79</v>
      </c>
      <c r="BK365" s="1">
        <v>44816</v>
      </c>
      <c r="BL365" t="s">
        <v>2003</v>
      </c>
      <c r="BM365">
        <v>2585</v>
      </c>
    </row>
    <row r="366" spans="1:67" x14ac:dyDescent="0.2">
      <c r="A366" s="8" t="s">
        <v>2080</v>
      </c>
      <c r="C366" t="s">
        <v>1518</v>
      </c>
      <c r="D366" t="s">
        <v>76</v>
      </c>
      <c r="E366" t="s">
        <v>285</v>
      </c>
      <c r="F366" t="s">
        <v>290</v>
      </c>
      <c r="G366" s="8" t="s">
        <v>285</v>
      </c>
      <c r="H366" s="8" t="s">
        <v>290</v>
      </c>
      <c r="I366" s="8"/>
      <c r="AG366">
        <v>5.2</v>
      </c>
      <c r="AH366">
        <v>8.1</v>
      </c>
      <c r="AI366">
        <v>6.9</v>
      </c>
      <c r="AJ366">
        <v>8.1</v>
      </c>
      <c r="BJ366" s="8" t="s">
        <v>79</v>
      </c>
      <c r="BK366" s="1">
        <v>44816</v>
      </c>
      <c r="BL366" t="s">
        <v>2003</v>
      </c>
      <c r="BM366">
        <v>2585</v>
      </c>
    </row>
    <row r="367" spans="1:67" x14ac:dyDescent="0.2">
      <c r="A367" s="8" t="s">
        <v>2127</v>
      </c>
      <c r="C367" t="s">
        <v>1518</v>
      </c>
      <c r="D367" t="s">
        <v>76</v>
      </c>
      <c r="E367" t="s">
        <v>285</v>
      </c>
      <c r="F367" t="s">
        <v>290</v>
      </c>
      <c r="G367" s="8" t="s">
        <v>285</v>
      </c>
      <c r="H367" s="8" t="s">
        <v>290</v>
      </c>
      <c r="I367" s="8"/>
      <c r="BE367" t="s">
        <v>2142</v>
      </c>
      <c r="BF367" t="s">
        <v>1956</v>
      </c>
      <c r="BG367" t="s">
        <v>1919</v>
      </c>
      <c r="BH367" t="s">
        <v>1956</v>
      </c>
      <c r="BI367" s="11" t="s">
        <v>2008</v>
      </c>
      <c r="BJ367" s="8" t="s">
        <v>79</v>
      </c>
      <c r="BK367" s="1">
        <v>44816</v>
      </c>
      <c r="BL367" t="s">
        <v>2003</v>
      </c>
      <c r="BM367">
        <v>2585</v>
      </c>
    </row>
    <row r="368" spans="1:67" x14ac:dyDescent="0.2">
      <c r="A368" s="8" t="s">
        <v>2128</v>
      </c>
      <c r="C368" t="s">
        <v>1518</v>
      </c>
      <c r="D368" t="s">
        <v>76</v>
      </c>
      <c r="E368" t="s">
        <v>285</v>
      </c>
      <c r="F368" t="s">
        <v>290</v>
      </c>
      <c r="G368" s="8" t="s">
        <v>285</v>
      </c>
      <c r="H368" s="8" t="s">
        <v>290</v>
      </c>
      <c r="I368" s="8"/>
      <c r="AS368">
        <v>5.7</v>
      </c>
      <c r="AV368">
        <v>4.2</v>
      </c>
      <c r="AW368">
        <v>6.2</v>
      </c>
      <c r="AX368">
        <v>4.7</v>
      </c>
      <c r="AY368">
        <v>5</v>
      </c>
      <c r="AZ368">
        <v>5</v>
      </c>
      <c r="BJ368" s="8" t="s">
        <v>79</v>
      </c>
      <c r="BK368" s="1">
        <v>44816</v>
      </c>
      <c r="BL368" t="s">
        <v>2003</v>
      </c>
      <c r="BM368">
        <v>2585</v>
      </c>
    </row>
    <row r="369" spans="1:65" x14ac:dyDescent="0.2">
      <c r="A369" s="8" t="s">
        <v>2129</v>
      </c>
      <c r="C369" t="s">
        <v>1518</v>
      </c>
      <c r="D369" t="s">
        <v>76</v>
      </c>
      <c r="E369" t="s">
        <v>285</v>
      </c>
      <c r="F369" t="s">
        <v>290</v>
      </c>
      <c r="G369" s="8" t="s">
        <v>285</v>
      </c>
      <c r="H369" s="8" t="s">
        <v>290</v>
      </c>
      <c r="I369" s="8"/>
      <c r="BA369">
        <v>7.5</v>
      </c>
      <c r="BB369">
        <v>6.4</v>
      </c>
      <c r="BC369">
        <v>6.1</v>
      </c>
      <c r="BD369">
        <v>6.4</v>
      </c>
      <c r="BJ369" s="8" t="s">
        <v>79</v>
      </c>
      <c r="BK369" s="1">
        <v>44816</v>
      </c>
      <c r="BL369" t="s">
        <v>2003</v>
      </c>
      <c r="BM369">
        <v>2585</v>
      </c>
    </row>
    <row r="370" spans="1:65" x14ac:dyDescent="0.2">
      <c r="A370" s="8" t="s">
        <v>2081</v>
      </c>
      <c r="C370" t="s">
        <v>1518</v>
      </c>
      <c r="D370" t="s">
        <v>76</v>
      </c>
      <c r="E370" t="s">
        <v>285</v>
      </c>
      <c r="F370" t="s">
        <v>290</v>
      </c>
      <c r="G370" s="8" t="s">
        <v>285</v>
      </c>
      <c r="H370" s="8" t="s">
        <v>290</v>
      </c>
      <c r="I370" s="8"/>
      <c r="Q370">
        <v>4.9000000000000004</v>
      </c>
      <c r="R370">
        <v>4.0999999999999996</v>
      </c>
      <c r="S370">
        <v>4.3</v>
      </c>
      <c r="T370">
        <v>4.3</v>
      </c>
      <c r="BJ370" s="8" t="s">
        <v>79</v>
      </c>
      <c r="BK370" s="1">
        <v>44816</v>
      </c>
      <c r="BL370" t="s">
        <v>2003</v>
      </c>
      <c r="BM370">
        <v>2585</v>
      </c>
    </row>
    <row r="371" spans="1:65" x14ac:dyDescent="0.2">
      <c r="A371" s="8" t="s">
        <v>2130</v>
      </c>
      <c r="C371" t="s">
        <v>1518</v>
      </c>
      <c r="D371" t="s">
        <v>76</v>
      </c>
      <c r="E371" t="s">
        <v>285</v>
      </c>
      <c r="F371" t="s">
        <v>290</v>
      </c>
      <c r="G371" s="8" t="s">
        <v>285</v>
      </c>
      <c r="H371" s="8" t="s">
        <v>290</v>
      </c>
      <c r="I371" s="8"/>
      <c r="AW371">
        <v>6.1</v>
      </c>
      <c r="AX371">
        <v>5</v>
      </c>
      <c r="AY371">
        <v>5.0999999999999996</v>
      </c>
      <c r="AZ371">
        <v>5.0999999999999996</v>
      </c>
      <c r="BA371">
        <v>6.7</v>
      </c>
      <c r="BB371">
        <v>6.2</v>
      </c>
      <c r="BC371">
        <v>5.6</v>
      </c>
      <c r="BD371">
        <v>6.2</v>
      </c>
      <c r="BE371" t="s">
        <v>2094</v>
      </c>
      <c r="BF371" t="s">
        <v>2143</v>
      </c>
      <c r="BG371" t="s">
        <v>1943</v>
      </c>
      <c r="BH371" t="s">
        <v>2143</v>
      </c>
      <c r="BI371" s="11" t="s">
        <v>2008</v>
      </c>
      <c r="BJ371" s="8" t="s">
        <v>79</v>
      </c>
      <c r="BK371" s="1">
        <v>44816</v>
      </c>
      <c r="BL371" t="s">
        <v>2003</v>
      </c>
      <c r="BM371">
        <v>2585</v>
      </c>
    </row>
    <row r="372" spans="1:65" x14ac:dyDescent="0.2">
      <c r="A372" s="8" t="s">
        <v>2082</v>
      </c>
      <c r="C372" t="s">
        <v>1518</v>
      </c>
      <c r="D372" t="s">
        <v>76</v>
      </c>
      <c r="E372" t="s">
        <v>285</v>
      </c>
      <c r="F372" t="s">
        <v>290</v>
      </c>
      <c r="G372" s="8" t="s">
        <v>285</v>
      </c>
      <c r="H372" s="8" t="s">
        <v>290</v>
      </c>
      <c r="I372" s="8"/>
      <c r="AC372">
        <v>6.4</v>
      </c>
      <c r="AD372">
        <v>8.4</v>
      </c>
      <c r="AE372">
        <v>8.6</v>
      </c>
      <c r="AF372">
        <v>8.6</v>
      </c>
      <c r="BJ372" s="8" t="s">
        <v>79</v>
      </c>
      <c r="BK372" s="1">
        <v>44816</v>
      </c>
      <c r="BL372" t="s">
        <v>2003</v>
      </c>
      <c r="BM372">
        <v>2585</v>
      </c>
    </row>
    <row r="373" spans="1:65" x14ac:dyDescent="0.2">
      <c r="A373" s="8" t="s">
        <v>2083</v>
      </c>
      <c r="C373" t="s">
        <v>1518</v>
      </c>
      <c r="D373" t="s">
        <v>76</v>
      </c>
      <c r="E373" t="s">
        <v>285</v>
      </c>
      <c r="F373" t="s">
        <v>290</v>
      </c>
      <c r="G373" s="8" t="s">
        <v>285</v>
      </c>
      <c r="H373" s="8" t="s">
        <v>290</v>
      </c>
      <c r="I373" s="8"/>
      <c r="AG373">
        <v>5.3</v>
      </c>
      <c r="AH373">
        <v>8.4</v>
      </c>
      <c r="AI373">
        <v>7.4</v>
      </c>
      <c r="AJ373">
        <v>8.4</v>
      </c>
      <c r="BJ373" s="8" t="s">
        <v>79</v>
      </c>
      <c r="BK373" s="1">
        <v>44816</v>
      </c>
      <c r="BL373" t="s">
        <v>2003</v>
      </c>
      <c r="BM373">
        <v>2585</v>
      </c>
    </row>
    <row r="374" spans="1:65" x14ac:dyDescent="0.2">
      <c r="A374" s="8" t="s">
        <v>2084</v>
      </c>
      <c r="C374" t="s">
        <v>1518</v>
      </c>
      <c r="D374" t="s">
        <v>76</v>
      </c>
      <c r="E374" t="s">
        <v>285</v>
      </c>
      <c r="F374" t="s">
        <v>290</v>
      </c>
      <c r="G374" s="8" t="s">
        <v>285</v>
      </c>
      <c r="H374" s="8" t="s">
        <v>290</v>
      </c>
      <c r="I374" s="8"/>
      <c r="AC374">
        <v>6.9</v>
      </c>
      <c r="AD374">
        <v>9.9</v>
      </c>
      <c r="AE374">
        <v>9.8000000000000007</v>
      </c>
      <c r="AF374">
        <v>9.9</v>
      </c>
      <c r="BJ374" s="8" t="s">
        <v>79</v>
      </c>
      <c r="BK374" s="1">
        <v>44816</v>
      </c>
      <c r="BL374" t="s">
        <v>2003</v>
      </c>
      <c r="BM374">
        <v>2585</v>
      </c>
    </row>
    <row r="375" spans="1:65" x14ac:dyDescent="0.2">
      <c r="A375" s="8" t="s">
        <v>2085</v>
      </c>
      <c r="C375" t="s">
        <v>1518</v>
      </c>
      <c r="D375" t="s">
        <v>76</v>
      </c>
      <c r="E375" t="s">
        <v>285</v>
      </c>
      <c r="F375" t="s">
        <v>290</v>
      </c>
      <c r="G375" s="8" t="s">
        <v>285</v>
      </c>
      <c r="H375" s="8" t="s">
        <v>290</v>
      </c>
      <c r="I375" s="8"/>
      <c r="Y375">
        <v>6.5</v>
      </c>
      <c r="Z375">
        <v>8.4</v>
      </c>
      <c r="AA375">
        <v>8.6</v>
      </c>
      <c r="AB375">
        <v>8.6</v>
      </c>
      <c r="BJ375" s="8" t="s">
        <v>79</v>
      </c>
      <c r="BK375" s="1">
        <v>44816</v>
      </c>
      <c r="BL375" t="s">
        <v>2003</v>
      </c>
      <c r="BM375">
        <v>2585</v>
      </c>
    </row>
    <row r="376" spans="1:65" x14ac:dyDescent="0.2">
      <c r="A376" s="8" t="s">
        <v>2131</v>
      </c>
      <c r="C376" t="s">
        <v>1518</v>
      </c>
      <c r="D376" t="s">
        <v>76</v>
      </c>
      <c r="E376" t="s">
        <v>285</v>
      </c>
      <c r="F376" t="s">
        <v>290</v>
      </c>
      <c r="G376" s="8" t="s">
        <v>285</v>
      </c>
      <c r="H376" s="8" t="s">
        <v>290</v>
      </c>
      <c r="I376" s="8"/>
      <c r="AS376">
        <v>5.7</v>
      </c>
      <c r="AV376">
        <v>4</v>
      </c>
      <c r="BA376" t="s">
        <v>2104</v>
      </c>
      <c r="BC376">
        <v>5.3</v>
      </c>
      <c r="BD376">
        <v>5.3</v>
      </c>
      <c r="BF376">
        <v>4.7</v>
      </c>
      <c r="BG376" t="s">
        <v>2144</v>
      </c>
      <c r="BH376">
        <v>4.7</v>
      </c>
      <c r="BI376" s="11" t="s">
        <v>2008</v>
      </c>
      <c r="BJ376" s="8" t="s">
        <v>79</v>
      </c>
      <c r="BK376" s="1">
        <v>44816</v>
      </c>
      <c r="BL376" t="s">
        <v>2003</v>
      </c>
      <c r="BM376">
        <v>2585</v>
      </c>
    </row>
    <row r="377" spans="1:65" x14ac:dyDescent="0.2">
      <c r="A377" s="8" t="s">
        <v>2086</v>
      </c>
      <c r="C377" t="s">
        <v>1518</v>
      </c>
      <c r="D377" t="s">
        <v>76</v>
      </c>
      <c r="E377" t="s">
        <v>285</v>
      </c>
      <c r="F377" t="s">
        <v>290</v>
      </c>
      <c r="G377" s="8" t="s">
        <v>285</v>
      </c>
      <c r="H377" s="8" t="s">
        <v>290</v>
      </c>
      <c r="I377" s="8"/>
      <c r="U377" t="s">
        <v>1942</v>
      </c>
      <c r="V377" t="s">
        <v>2088</v>
      </c>
      <c r="W377" t="s">
        <v>2089</v>
      </c>
      <c r="X377" t="s">
        <v>2089</v>
      </c>
      <c r="Y377" t="s">
        <v>1960</v>
      </c>
      <c r="Z377" t="s">
        <v>2090</v>
      </c>
      <c r="AA377" t="s">
        <v>2091</v>
      </c>
      <c r="AB377" t="s">
        <v>2091</v>
      </c>
      <c r="AC377">
        <v>5.4</v>
      </c>
      <c r="AD377">
        <v>8.9</v>
      </c>
      <c r="AE377">
        <v>8.6999999999999993</v>
      </c>
      <c r="AF377">
        <v>8.9</v>
      </c>
      <c r="BI377" s="11" t="s">
        <v>2008</v>
      </c>
      <c r="BJ377" s="8" t="s">
        <v>79</v>
      </c>
      <c r="BK377" s="1">
        <v>44816</v>
      </c>
      <c r="BL377" t="s">
        <v>2003</v>
      </c>
      <c r="BM377">
        <v>2585</v>
      </c>
    </row>
    <row r="378" spans="1:65" x14ac:dyDescent="0.2">
      <c r="A378" s="8" t="s">
        <v>2087</v>
      </c>
      <c r="C378" t="s">
        <v>1518</v>
      </c>
      <c r="D378" t="s">
        <v>76</v>
      </c>
      <c r="E378" t="s">
        <v>285</v>
      </c>
      <c r="F378" t="s">
        <v>290</v>
      </c>
      <c r="G378" s="8" t="s">
        <v>285</v>
      </c>
      <c r="H378" s="8" t="s">
        <v>290</v>
      </c>
      <c r="I378" s="8"/>
      <c r="U378" t="s">
        <v>1942</v>
      </c>
      <c r="V378" t="s">
        <v>2092</v>
      </c>
      <c r="W378" t="s">
        <v>2093</v>
      </c>
      <c r="X378" t="s">
        <v>2093</v>
      </c>
      <c r="Y378" t="s">
        <v>1960</v>
      </c>
      <c r="Z378" t="s">
        <v>2094</v>
      </c>
      <c r="AA378" t="s">
        <v>2094</v>
      </c>
      <c r="AB378" t="s">
        <v>2094</v>
      </c>
      <c r="BI378" s="11" t="s">
        <v>2008</v>
      </c>
      <c r="BJ378" s="8" t="s">
        <v>79</v>
      </c>
      <c r="BK378" s="1">
        <v>44816</v>
      </c>
      <c r="BL378" t="s">
        <v>2003</v>
      </c>
      <c r="BM378">
        <v>2585</v>
      </c>
    </row>
    <row r="379" spans="1:65" x14ac:dyDescent="0.2">
      <c r="A379" s="8" t="s">
        <v>2132</v>
      </c>
      <c r="C379" t="s">
        <v>1518</v>
      </c>
      <c r="D379" t="s">
        <v>76</v>
      </c>
      <c r="E379" t="s">
        <v>285</v>
      </c>
      <c r="F379" t="s">
        <v>290</v>
      </c>
      <c r="G379" s="8" t="s">
        <v>285</v>
      </c>
      <c r="H379" s="8" t="s">
        <v>290</v>
      </c>
      <c r="I379" s="8"/>
      <c r="AK379" t="s">
        <v>1919</v>
      </c>
      <c r="AO379" t="s">
        <v>2113</v>
      </c>
      <c r="AS379" t="s">
        <v>2143</v>
      </c>
      <c r="AW379" t="s">
        <v>2145</v>
      </c>
      <c r="AX379" t="s">
        <v>1970</v>
      </c>
      <c r="AY379" t="s">
        <v>1946</v>
      </c>
      <c r="AZ379" t="s">
        <v>1946</v>
      </c>
      <c r="BA379">
        <v>7.3</v>
      </c>
      <c r="BB379">
        <v>6.5</v>
      </c>
      <c r="BC379">
        <v>6.5</v>
      </c>
      <c r="BD379">
        <v>6.5</v>
      </c>
      <c r="BE379">
        <v>7.9</v>
      </c>
      <c r="BF379">
        <v>5.8</v>
      </c>
      <c r="BH379">
        <v>5.8</v>
      </c>
      <c r="BI379" s="11" t="s">
        <v>2008</v>
      </c>
      <c r="BJ379" s="8" t="s">
        <v>79</v>
      </c>
      <c r="BK379" s="1">
        <v>44816</v>
      </c>
      <c r="BL379" t="s">
        <v>2003</v>
      </c>
      <c r="BM379">
        <v>2585</v>
      </c>
    </row>
    <row r="380" spans="1:65" x14ac:dyDescent="0.2">
      <c r="A380" s="8" t="s">
        <v>1069</v>
      </c>
      <c r="C380" t="s">
        <v>1518</v>
      </c>
      <c r="D380" t="s">
        <v>76</v>
      </c>
      <c r="E380" t="s">
        <v>285</v>
      </c>
      <c r="F380" t="s">
        <v>290</v>
      </c>
      <c r="G380" s="8" t="s">
        <v>285</v>
      </c>
      <c r="H380" s="8" t="s">
        <v>290</v>
      </c>
      <c r="I380" s="8"/>
      <c r="AV380">
        <v>4.0999999999999996</v>
      </c>
      <c r="AW380" t="s">
        <v>2106</v>
      </c>
      <c r="AX380" t="s">
        <v>1945</v>
      </c>
      <c r="AY380">
        <v>5.3</v>
      </c>
      <c r="AZ380">
        <v>7.4</v>
      </c>
      <c r="BC380">
        <v>6.3</v>
      </c>
      <c r="BD380">
        <v>6.3</v>
      </c>
      <c r="BF380" t="s">
        <v>2143</v>
      </c>
      <c r="BH380" t="s">
        <v>2143</v>
      </c>
      <c r="BI380" s="11" t="s">
        <v>2008</v>
      </c>
      <c r="BJ380" s="8" t="s">
        <v>79</v>
      </c>
      <c r="BK380" s="1">
        <v>44816</v>
      </c>
      <c r="BL380" t="s">
        <v>2003</v>
      </c>
      <c r="BM380">
        <v>2585</v>
      </c>
    </row>
    <row r="381" spans="1:65" x14ac:dyDescent="0.2">
      <c r="A381" s="8" t="s">
        <v>2133</v>
      </c>
      <c r="C381" t="s">
        <v>1518</v>
      </c>
      <c r="D381" t="s">
        <v>76</v>
      </c>
      <c r="E381" t="s">
        <v>285</v>
      </c>
      <c r="F381" t="s">
        <v>290</v>
      </c>
      <c r="G381" s="8" t="s">
        <v>285</v>
      </c>
      <c r="H381" s="8" t="s">
        <v>290</v>
      </c>
      <c r="I381" s="8"/>
      <c r="AW381" t="s">
        <v>2105</v>
      </c>
      <c r="AX381" t="s">
        <v>1938</v>
      </c>
      <c r="AY381" t="s">
        <v>1956</v>
      </c>
      <c r="AZ381" t="s">
        <v>1956</v>
      </c>
      <c r="BJ381" s="8" t="s">
        <v>79</v>
      </c>
      <c r="BK381" s="1">
        <v>44816</v>
      </c>
      <c r="BL381" t="s">
        <v>2003</v>
      </c>
      <c r="BM381">
        <v>2585</v>
      </c>
    </row>
    <row r="382" spans="1:65" x14ac:dyDescent="0.2">
      <c r="A382" s="8" t="s">
        <v>2095</v>
      </c>
      <c r="C382" t="s">
        <v>1518</v>
      </c>
      <c r="D382" t="s">
        <v>76</v>
      </c>
      <c r="E382" t="s">
        <v>285</v>
      </c>
      <c r="F382" t="s">
        <v>290</v>
      </c>
      <c r="G382" s="8" t="s">
        <v>285</v>
      </c>
      <c r="H382" s="8" t="s">
        <v>290</v>
      </c>
      <c r="I382" s="8"/>
      <c r="M382">
        <v>3.9</v>
      </c>
      <c r="P382">
        <v>2.6</v>
      </c>
      <c r="Q382">
        <v>4.9000000000000004</v>
      </c>
      <c r="R382">
        <v>4</v>
      </c>
      <c r="S382">
        <v>4.2</v>
      </c>
      <c r="T382">
        <v>4.2</v>
      </c>
      <c r="U382">
        <v>5.9</v>
      </c>
      <c r="V382" t="s">
        <v>2104</v>
      </c>
      <c r="W382" t="s">
        <v>2105</v>
      </c>
      <c r="X382" t="s">
        <v>2105</v>
      </c>
      <c r="AC382" t="s">
        <v>2106</v>
      </c>
      <c r="AD382" t="s">
        <v>2107</v>
      </c>
      <c r="AE382">
        <v>9.1</v>
      </c>
      <c r="BI382" s="11" t="s">
        <v>2008</v>
      </c>
      <c r="BJ382" s="8" t="s">
        <v>79</v>
      </c>
      <c r="BK382" s="1">
        <v>44816</v>
      </c>
      <c r="BL382" t="s">
        <v>2003</v>
      </c>
      <c r="BM382">
        <v>2585</v>
      </c>
    </row>
    <row r="383" spans="1:65" x14ac:dyDescent="0.2">
      <c r="A383" s="8" t="s">
        <v>2096</v>
      </c>
      <c r="C383" t="s">
        <v>1518</v>
      </c>
      <c r="D383" t="s">
        <v>76</v>
      </c>
      <c r="E383" t="s">
        <v>285</v>
      </c>
      <c r="F383" t="s">
        <v>290</v>
      </c>
      <c r="G383" s="8" t="s">
        <v>285</v>
      </c>
      <c r="H383" s="8" t="s">
        <v>290</v>
      </c>
      <c r="I383" s="8"/>
      <c r="Q383" t="s">
        <v>1956</v>
      </c>
      <c r="U383" t="s">
        <v>1947</v>
      </c>
      <c r="AC383" t="s">
        <v>2088</v>
      </c>
      <c r="BI383" s="11" t="s">
        <v>2008</v>
      </c>
      <c r="BJ383" s="8" t="s">
        <v>79</v>
      </c>
      <c r="BK383" s="1">
        <v>44816</v>
      </c>
      <c r="BL383" t="s">
        <v>2003</v>
      </c>
      <c r="BM383">
        <v>2585</v>
      </c>
    </row>
    <row r="384" spans="1:65" x14ac:dyDescent="0.2">
      <c r="A384" s="8" t="s">
        <v>2134</v>
      </c>
      <c r="C384" t="s">
        <v>1518</v>
      </c>
      <c r="D384" t="s">
        <v>76</v>
      </c>
      <c r="E384" t="s">
        <v>285</v>
      </c>
      <c r="F384" t="s">
        <v>290</v>
      </c>
      <c r="G384" s="8" t="s">
        <v>285</v>
      </c>
      <c r="H384" s="8" t="s">
        <v>290</v>
      </c>
      <c r="I384" s="8"/>
      <c r="AR384" t="s">
        <v>1980</v>
      </c>
      <c r="AS384">
        <v>5.8</v>
      </c>
      <c r="AV384" t="s">
        <v>1943</v>
      </c>
      <c r="AW384">
        <v>6.6</v>
      </c>
      <c r="AX384" t="s">
        <v>1970</v>
      </c>
      <c r="AY384">
        <v>5.5</v>
      </c>
      <c r="AZ384">
        <v>5.5</v>
      </c>
      <c r="BA384" t="s">
        <v>2115</v>
      </c>
      <c r="BB384">
        <v>6.8</v>
      </c>
      <c r="BC384" t="s">
        <v>2106</v>
      </c>
      <c r="BD384">
        <v>6.8</v>
      </c>
      <c r="BE384">
        <v>8.1999999999999993</v>
      </c>
      <c r="BF384">
        <v>5.5</v>
      </c>
      <c r="BH384">
        <v>5.5</v>
      </c>
      <c r="BI384" s="11" t="s">
        <v>2008</v>
      </c>
      <c r="BJ384" s="8" t="s">
        <v>79</v>
      </c>
      <c r="BK384" s="1">
        <v>44816</v>
      </c>
      <c r="BL384" t="s">
        <v>2003</v>
      </c>
      <c r="BM384">
        <v>2585</v>
      </c>
    </row>
    <row r="385" spans="1:65" x14ac:dyDescent="0.2">
      <c r="A385" s="8" t="s">
        <v>2097</v>
      </c>
      <c r="C385" t="s">
        <v>1518</v>
      </c>
      <c r="D385" t="s">
        <v>76</v>
      </c>
      <c r="E385" t="s">
        <v>285</v>
      </c>
      <c r="F385" t="s">
        <v>290</v>
      </c>
      <c r="G385" s="8" t="s">
        <v>285</v>
      </c>
      <c r="H385" s="8" t="s">
        <v>290</v>
      </c>
      <c r="I385" s="8"/>
      <c r="AG385" t="s">
        <v>1956</v>
      </c>
      <c r="AH385" t="s">
        <v>2108</v>
      </c>
      <c r="AI385" t="s">
        <v>2090</v>
      </c>
      <c r="AJ385" t="s">
        <v>2108</v>
      </c>
      <c r="BI385" s="11" t="s">
        <v>2008</v>
      </c>
      <c r="BJ385" s="8" t="s">
        <v>79</v>
      </c>
      <c r="BK385" s="1">
        <v>44816</v>
      </c>
      <c r="BL385" t="s">
        <v>2003</v>
      </c>
      <c r="BM385">
        <v>2585</v>
      </c>
    </row>
    <row r="386" spans="1:65" x14ac:dyDescent="0.2">
      <c r="A386" s="8" t="s">
        <v>2098</v>
      </c>
      <c r="C386" t="s">
        <v>1518</v>
      </c>
      <c r="D386" t="s">
        <v>76</v>
      </c>
      <c r="E386" t="s">
        <v>285</v>
      </c>
      <c r="F386" t="s">
        <v>290</v>
      </c>
      <c r="G386" s="8" t="s">
        <v>285</v>
      </c>
      <c r="H386" s="8" t="s">
        <v>290</v>
      </c>
      <c r="I386" s="8"/>
      <c r="Y386" t="s">
        <v>2109</v>
      </c>
      <c r="AA386" t="s">
        <v>2107</v>
      </c>
      <c r="AB386" t="s">
        <v>2107</v>
      </c>
      <c r="AC386" t="s">
        <v>2110</v>
      </c>
      <c r="AD386" t="s">
        <v>2111</v>
      </c>
      <c r="AE386" t="s">
        <v>2112</v>
      </c>
      <c r="AF386" t="s">
        <v>2112</v>
      </c>
      <c r="AG386" t="s">
        <v>2113</v>
      </c>
      <c r="AH386" t="s">
        <v>2074</v>
      </c>
      <c r="AI386" t="s">
        <v>2114</v>
      </c>
      <c r="AJ386" t="s">
        <v>2074</v>
      </c>
      <c r="BI386" s="11" t="s">
        <v>2008</v>
      </c>
      <c r="BJ386" s="8" t="s">
        <v>79</v>
      </c>
      <c r="BK386" s="1">
        <v>44816</v>
      </c>
      <c r="BL386" t="s">
        <v>2003</v>
      </c>
      <c r="BM386">
        <v>2585</v>
      </c>
    </row>
    <row r="387" spans="1:65" x14ac:dyDescent="0.2">
      <c r="A387" s="8" t="s">
        <v>2135</v>
      </c>
      <c r="C387" t="s">
        <v>1518</v>
      </c>
      <c r="D387" t="s">
        <v>76</v>
      </c>
      <c r="E387" t="s">
        <v>285</v>
      </c>
      <c r="F387" t="s">
        <v>290</v>
      </c>
      <c r="G387" s="8" t="s">
        <v>285</v>
      </c>
      <c r="H387" s="8" t="s">
        <v>290</v>
      </c>
      <c r="I387" s="8"/>
      <c r="AW387" t="s">
        <v>2104</v>
      </c>
      <c r="AY387">
        <v>5.3</v>
      </c>
      <c r="AZ387">
        <v>5.3</v>
      </c>
      <c r="BA387">
        <v>6.5</v>
      </c>
      <c r="BB387">
        <v>6.1</v>
      </c>
      <c r="BC387">
        <v>5.8</v>
      </c>
      <c r="BD387">
        <v>6.1</v>
      </c>
      <c r="BE387">
        <v>7</v>
      </c>
      <c r="BF387" t="s">
        <v>1956</v>
      </c>
      <c r="BG387">
        <v>4.2</v>
      </c>
      <c r="BH387" t="s">
        <v>1945</v>
      </c>
      <c r="BI387" s="11" t="s">
        <v>2008</v>
      </c>
      <c r="BJ387" s="8" t="s">
        <v>79</v>
      </c>
      <c r="BK387" s="1">
        <v>44816</v>
      </c>
      <c r="BL387" t="s">
        <v>2003</v>
      </c>
      <c r="BM387">
        <v>2585</v>
      </c>
    </row>
    <row r="388" spans="1:65" x14ac:dyDescent="0.2">
      <c r="A388" s="8" t="s">
        <v>2099</v>
      </c>
      <c r="C388" t="s">
        <v>1518</v>
      </c>
      <c r="D388" t="s">
        <v>76</v>
      </c>
      <c r="E388" t="s">
        <v>285</v>
      </c>
      <c r="F388" t="s">
        <v>290</v>
      </c>
      <c r="G388" s="8" t="s">
        <v>285</v>
      </c>
      <c r="H388" s="8" t="s">
        <v>290</v>
      </c>
      <c r="I388" s="8"/>
      <c r="Q388" t="s">
        <v>1945</v>
      </c>
      <c r="R388" t="s">
        <v>1960</v>
      </c>
      <c r="T388" t="s">
        <v>1960</v>
      </c>
      <c r="W388" t="s">
        <v>2115</v>
      </c>
      <c r="X388" t="s">
        <v>2115</v>
      </c>
      <c r="Y388" t="s">
        <v>2088</v>
      </c>
      <c r="Z388" t="s">
        <v>2116</v>
      </c>
      <c r="AA388" t="s">
        <v>2117</v>
      </c>
      <c r="AB388" t="s">
        <v>2117</v>
      </c>
      <c r="AC388" t="s">
        <v>2110</v>
      </c>
      <c r="AD388" t="s">
        <v>2118</v>
      </c>
      <c r="AE388" t="s">
        <v>2119</v>
      </c>
      <c r="AF388" t="s">
        <v>2118</v>
      </c>
      <c r="BI388" s="11" t="s">
        <v>2008</v>
      </c>
      <c r="BJ388" s="8" t="s">
        <v>79</v>
      </c>
      <c r="BK388" s="1">
        <v>44816</v>
      </c>
      <c r="BL388" t="s">
        <v>2003</v>
      </c>
      <c r="BM388">
        <v>2585</v>
      </c>
    </row>
    <row r="389" spans="1:65" x14ac:dyDescent="0.2">
      <c r="A389" s="8" t="s">
        <v>2100</v>
      </c>
      <c r="C389" t="s">
        <v>1518</v>
      </c>
      <c r="D389" t="s">
        <v>76</v>
      </c>
      <c r="E389" t="s">
        <v>285</v>
      </c>
      <c r="F389" t="s">
        <v>290</v>
      </c>
      <c r="G389" s="8" t="s">
        <v>285</v>
      </c>
      <c r="H389" s="8" t="s">
        <v>290</v>
      </c>
      <c r="I389" s="8"/>
      <c r="M389">
        <v>4</v>
      </c>
      <c r="P389">
        <v>3.3</v>
      </c>
      <c r="Q389" t="s">
        <v>1947</v>
      </c>
      <c r="R389">
        <v>5.0999999999999996</v>
      </c>
      <c r="S389">
        <v>5.3</v>
      </c>
      <c r="T389">
        <v>5.3</v>
      </c>
      <c r="U389">
        <v>5.6</v>
      </c>
      <c r="V389">
        <v>7.2</v>
      </c>
      <c r="W389">
        <v>7.4</v>
      </c>
      <c r="X389">
        <v>7.4</v>
      </c>
      <c r="Y389">
        <v>6.2</v>
      </c>
      <c r="Z389">
        <v>8</v>
      </c>
      <c r="AA389">
        <v>8.1</v>
      </c>
      <c r="AB389">
        <v>8.1</v>
      </c>
      <c r="AC389">
        <v>6.3</v>
      </c>
      <c r="AD389">
        <v>9.6999999999999993</v>
      </c>
      <c r="AE389">
        <v>9.5</v>
      </c>
      <c r="AF389" t="s">
        <v>2120</v>
      </c>
      <c r="AG389">
        <v>4.4000000000000004</v>
      </c>
      <c r="AH389">
        <v>8.6999999999999993</v>
      </c>
      <c r="AI389">
        <v>7.4</v>
      </c>
      <c r="AJ389">
        <v>8.6999999999999993</v>
      </c>
      <c r="BI389" s="11" t="s">
        <v>2008</v>
      </c>
      <c r="BJ389" s="8" t="s">
        <v>79</v>
      </c>
      <c r="BK389" s="1">
        <v>44816</v>
      </c>
      <c r="BL389" t="s">
        <v>2003</v>
      </c>
      <c r="BM389">
        <v>2585</v>
      </c>
    </row>
    <row r="390" spans="1:65" x14ac:dyDescent="0.2">
      <c r="A390" s="8" t="s">
        <v>2100</v>
      </c>
      <c r="C390" t="s">
        <v>1518</v>
      </c>
      <c r="D390" t="s">
        <v>76</v>
      </c>
      <c r="E390" t="s">
        <v>285</v>
      </c>
      <c r="F390" t="s">
        <v>290</v>
      </c>
      <c r="G390" s="8" t="s">
        <v>285</v>
      </c>
      <c r="H390" s="8" t="s">
        <v>290</v>
      </c>
      <c r="I390" s="8"/>
      <c r="Y390">
        <v>6.3</v>
      </c>
      <c r="Z390">
        <v>8.1999999999999993</v>
      </c>
      <c r="AA390">
        <v>8.3000000000000007</v>
      </c>
      <c r="AB390">
        <v>8.3000000000000007</v>
      </c>
      <c r="AC390">
        <v>6.2</v>
      </c>
      <c r="AD390">
        <v>10</v>
      </c>
      <c r="AE390">
        <v>9.8000000000000007</v>
      </c>
      <c r="AF390">
        <v>10</v>
      </c>
      <c r="AG390">
        <v>4.7</v>
      </c>
      <c r="AH390">
        <v>8.5</v>
      </c>
      <c r="AI390">
        <v>7.2</v>
      </c>
      <c r="AJ390">
        <v>8.5</v>
      </c>
      <c r="BJ390" s="8" t="s">
        <v>79</v>
      </c>
      <c r="BK390" s="1">
        <v>44816</v>
      </c>
      <c r="BL390" t="s">
        <v>2003</v>
      </c>
      <c r="BM390">
        <v>2585</v>
      </c>
    </row>
    <row r="391" spans="1:65" x14ac:dyDescent="0.2">
      <c r="A391" s="8" t="s">
        <v>2136</v>
      </c>
      <c r="C391" t="s">
        <v>1518</v>
      </c>
      <c r="D391" t="s">
        <v>76</v>
      </c>
      <c r="E391" t="s">
        <v>285</v>
      </c>
      <c r="F391" t="s">
        <v>290</v>
      </c>
      <c r="G391" s="8" t="s">
        <v>285</v>
      </c>
      <c r="H391" s="8" t="s">
        <v>290</v>
      </c>
      <c r="I391" s="8"/>
      <c r="AW391">
        <v>6.2</v>
      </c>
      <c r="AX391">
        <v>4.7</v>
      </c>
      <c r="AY391">
        <v>4.9000000000000004</v>
      </c>
      <c r="AZ391">
        <v>4.9000000000000004</v>
      </c>
      <c r="BA391">
        <v>7</v>
      </c>
      <c r="BB391">
        <v>6.4</v>
      </c>
      <c r="BC391">
        <v>6</v>
      </c>
      <c r="BD391">
        <v>6.4</v>
      </c>
      <c r="BE391">
        <v>8</v>
      </c>
      <c r="BF391">
        <v>5.9</v>
      </c>
      <c r="BG391">
        <v>4.8</v>
      </c>
      <c r="BH391">
        <v>5.9</v>
      </c>
      <c r="BJ391" s="8" t="s">
        <v>79</v>
      </c>
      <c r="BK391" s="1">
        <v>44816</v>
      </c>
      <c r="BL391" t="s">
        <v>2003</v>
      </c>
      <c r="BM391">
        <v>2585</v>
      </c>
    </row>
    <row r="392" spans="1:65" x14ac:dyDescent="0.2">
      <c r="A392" s="8" t="s">
        <v>2137</v>
      </c>
      <c r="C392" t="s">
        <v>1518</v>
      </c>
      <c r="D392" t="s">
        <v>76</v>
      </c>
      <c r="E392" t="s">
        <v>285</v>
      </c>
      <c r="F392" t="s">
        <v>290</v>
      </c>
      <c r="G392" s="8" t="s">
        <v>285</v>
      </c>
      <c r="H392" s="8" t="s">
        <v>290</v>
      </c>
      <c r="I392" s="8"/>
      <c r="AK392">
        <v>4</v>
      </c>
      <c r="AN392">
        <v>3.7</v>
      </c>
      <c r="AO392">
        <v>5.3</v>
      </c>
      <c r="AR392">
        <v>3.2</v>
      </c>
      <c r="AS392">
        <v>5.8</v>
      </c>
      <c r="AV392">
        <v>3.8</v>
      </c>
      <c r="AW392">
        <v>6.4</v>
      </c>
      <c r="AX392">
        <v>5</v>
      </c>
      <c r="AY392">
        <v>5.0999999999999996</v>
      </c>
      <c r="AZ392">
        <v>5.0999999999999996</v>
      </c>
      <c r="BA392">
        <v>7.1</v>
      </c>
      <c r="BB392">
        <v>6.6</v>
      </c>
      <c r="BC392">
        <v>5.9</v>
      </c>
      <c r="BD392">
        <v>6.6</v>
      </c>
      <c r="BE392">
        <v>8.8000000000000007</v>
      </c>
      <c r="BF392">
        <v>5.8</v>
      </c>
      <c r="BG392">
        <v>4.7</v>
      </c>
      <c r="BH392">
        <v>5.8</v>
      </c>
      <c r="BI392" s="11" t="s">
        <v>2146</v>
      </c>
      <c r="BJ392" s="8" t="s">
        <v>79</v>
      </c>
      <c r="BK392" s="1">
        <v>44816</v>
      </c>
      <c r="BL392" t="s">
        <v>2003</v>
      </c>
      <c r="BM392">
        <v>2585</v>
      </c>
    </row>
    <row r="393" spans="1:65" x14ac:dyDescent="0.2">
      <c r="A393" s="8" t="s">
        <v>2138</v>
      </c>
      <c r="C393" t="s">
        <v>1518</v>
      </c>
      <c r="D393" t="s">
        <v>76</v>
      </c>
      <c r="E393" t="s">
        <v>285</v>
      </c>
      <c r="F393" t="s">
        <v>290</v>
      </c>
      <c r="G393" s="8" t="s">
        <v>285</v>
      </c>
      <c r="H393" s="8" t="s">
        <v>290</v>
      </c>
      <c r="I393" s="8"/>
      <c r="BF393">
        <v>5.2</v>
      </c>
      <c r="BH393">
        <v>5.2</v>
      </c>
      <c r="BJ393" s="8" t="s">
        <v>79</v>
      </c>
      <c r="BK393" s="1">
        <v>44816</v>
      </c>
      <c r="BL393" t="s">
        <v>2003</v>
      </c>
      <c r="BM393">
        <v>2585</v>
      </c>
    </row>
    <row r="394" spans="1:65" x14ac:dyDescent="0.2">
      <c r="A394" s="8" t="s">
        <v>2101</v>
      </c>
      <c r="C394" t="s">
        <v>1518</v>
      </c>
      <c r="D394" t="s">
        <v>76</v>
      </c>
      <c r="E394" t="s">
        <v>285</v>
      </c>
      <c r="F394" t="s">
        <v>290</v>
      </c>
      <c r="G394" s="8" t="s">
        <v>285</v>
      </c>
      <c r="H394" s="8" t="s">
        <v>290</v>
      </c>
      <c r="I394" s="8"/>
      <c r="BI394" t="s">
        <v>2121</v>
      </c>
      <c r="BJ394" s="8" t="s">
        <v>79</v>
      </c>
      <c r="BK394" s="1">
        <v>44816</v>
      </c>
      <c r="BL394" t="s">
        <v>2003</v>
      </c>
      <c r="BM394">
        <v>2585</v>
      </c>
    </row>
    <row r="395" spans="1:65" x14ac:dyDescent="0.2">
      <c r="A395" s="8" t="s">
        <v>2102</v>
      </c>
      <c r="C395" t="s">
        <v>1518</v>
      </c>
      <c r="D395" t="s">
        <v>76</v>
      </c>
      <c r="E395" t="s">
        <v>285</v>
      </c>
      <c r="F395" t="s">
        <v>290</v>
      </c>
      <c r="G395" s="8" t="s">
        <v>285</v>
      </c>
      <c r="H395" s="8" t="s">
        <v>290</v>
      </c>
      <c r="I395" s="8"/>
      <c r="AG395">
        <v>4.5999999999999996</v>
      </c>
      <c r="AH395" t="s">
        <v>2075</v>
      </c>
      <c r="AI395" t="s">
        <v>2089</v>
      </c>
      <c r="AJ395" t="s">
        <v>2075</v>
      </c>
      <c r="BI395" s="11" t="s">
        <v>2008</v>
      </c>
      <c r="BJ395" s="8" t="s">
        <v>79</v>
      </c>
      <c r="BK395" s="1">
        <v>44816</v>
      </c>
      <c r="BL395" t="s">
        <v>2003</v>
      </c>
      <c r="BM395">
        <v>2585</v>
      </c>
    </row>
    <row r="396" spans="1:65" x14ac:dyDescent="0.2">
      <c r="A396" s="8" t="s">
        <v>2102</v>
      </c>
      <c r="C396" t="s">
        <v>1518</v>
      </c>
      <c r="D396" t="s">
        <v>76</v>
      </c>
      <c r="E396" t="s">
        <v>285</v>
      </c>
      <c r="F396" t="s">
        <v>290</v>
      </c>
      <c r="G396" s="8" t="s">
        <v>285</v>
      </c>
      <c r="H396" s="8" t="s">
        <v>290</v>
      </c>
      <c r="I396" s="8"/>
      <c r="AK396" t="s">
        <v>1919</v>
      </c>
      <c r="AN396" t="s">
        <v>1925</v>
      </c>
      <c r="AR396" t="s">
        <v>1928</v>
      </c>
      <c r="AS396" t="s">
        <v>1960</v>
      </c>
      <c r="AV396" t="s">
        <v>1919</v>
      </c>
      <c r="AW396" t="s">
        <v>2104</v>
      </c>
      <c r="AX396" t="s">
        <v>1924</v>
      </c>
      <c r="AY396" t="s">
        <v>1956</v>
      </c>
      <c r="AZ396" t="s">
        <v>1956</v>
      </c>
      <c r="BA396" t="s">
        <v>2147</v>
      </c>
      <c r="BB396" t="s">
        <v>1960</v>
      </c>
      <c r="BC396" t="s">
        <v>1944</v>
      </c>
      <c r="BD396" t="s">
        <v>1960</v>
      </c>
      <c r="BJ396" s="8" t="s">
        <v>79</v>
      </c>
      <c r="BK396" s="1">
        <v>44816</v>
      </c>
      <c r="BL396" t="s">
        <v>2003</v>
      </c>
      <c r="BM396">
        <v>2585</v>
      </c>
    </row>
    <row r="397" spans="1:65" x14ac:dyDescent="0.2">
      <c r="A397" s="8" t="s">
        <v>2139</v>
      </c>
      <c r="C397" t="s">
        <v>1518</v>
      </c>
      <c r="D397" t="s">
        <v>76</v>
      </c>
      <c r="E397" t="s">
        <v>285</v>
      </c>
      <c r="F397" t="s">
        <v>290</v>
      </c>
      <c r="G397" s="8" t="s">
        <v>285</v>
      </c>
      <c r="H397" s="8" t="s">
        <v>290</v>
      </c>
      <c r="I397" s="8"/>
      <c r="AS397">
        <v>6</v>
      </c>
      <c r="AV397" t="s">
        <v>1919</v>
      </c>
      <c r="BJ397" s="8" t="s">
        <v>79</v>
      </c>
      <c r="BK397" s="1">
        <v>44816</v>
      </c>
      <c r="BL397" t="s">
        <v>2003</v>
      </c>
      <c r="BM397">
        <v>2585</v>
      </c>
    </row>
    <row r="398" spans="1:65" x14ac:dyDescent="0.2">
      <c r="A398" s="8" t="s">
        <v>2140</v>
      </c>
      <c r="C398" t="s">
        <v>1518</v>
      </c>
      <c r="D398" t="s">
        <v>76</v>
      </c>
      <c r="E398" t="s">
        <v>285</v>
      </c>
      <c r="F398" t="s">
        <v>290</v>
      </c>
      <c r="G398" s="8" t="s">
        <v>285</v>
      </c>
      <c r="H398" s="8" t="s">
        <v>290</v>
      </c>
      <c r="I398" s="8"/>
      <c r="BB398">
        <v>5.9</v>
      </c>
      <c r="BJ398" s="8" t="s">
        <v>79</v>
      </c>
      <c r="BK398" s="1">
        <v>44816</v>
      </c>
      <c r="BL398" t="s">
        <v>2003</v>
      </c>
      <c r="BM398">
        <v>2585</v>
      </c>
    </row>
    <row r="399" spans="1:65" x14ac:dyDescent="0.2">
      <c r="A399" s="8" t="s">
        <v>2141</v>
      </c>
      <c r="C399" t="s">
        <v>1518</v>
      </c>
      <c r="D399" t="s">
        <v>76</v>
      </c>
      <c r="E399" t="s">
        <v>285</v>
      </c>
      <c r="F399" t="s">
        <v>290</v>
      </c>
      <c r="G399" s="8" t="s">
        <v>285</v>
      </c>
      <c r="H399" s="8" t="s">
        <v>290</v>
      </c>
      <c r="I399" s="8"/>
      <c r="BA399">
        <v>7.2</v>
      </c>
      <c r="BB399">
        <v>6.1</v>
      </c>
      <c r="BC399">
        <v>6</v>
      </c>
      <c r="BD399">
        <v>6.1</v>
      </c>
      <c r="BJ399" s="8" t="s">
        <v>79</v>
      </c>
      <c r="BK399" s="1">
        <v>44816</v>
      </c>
      <c r="BL399" t="s">
        <v>2003</v>
      </c>
      <c r="BM399">
        <v>2585</v>
      </c>
    </row>
    <row r="400" spans="1:65" x14ac:dyDescent="0.2">
      <c r="A400" s="8" t="s">
        <v>2103</v>
      </c>
      <c r="C400" t="s">
        <v>1518</v>
      </c>
      <c r="D400" t="s">
        <v>76</v>
      </c>
      <c r="E400" t="s">
        <v>285</v>
      </c>
      <c r="F400" t="s">
        <v>290</v>
      </c>
      <c r="G400" s="8" t="s">
        <v>285</v>
      </c>
      <c r="H400" s="8" t="s">
        <v>290</v>
      </c>
      <c r="I400" s="8"/>
      <c r="AC400" t="s">
        <v>2090</v>
      </c>
      <c r="AD400" t="s">
        <v>1984</v>
      </c>
      <c r="AE400" t="s">
        <v>1975</v>
      </c>
      <c r="AF400" t="s">
        <v>1984</v>
      </c>
      <c r="BI400" s="11" t="s">
        <v>2008</v>
      </c>
      <c r="BJ400" s="8" t="s">
        <v>79</v>
      </c>
      <c r="BK400" s="1">
        <v>44816</v>
      </c>
      <c r="BL400" t="s">
        <v>2003</v>
      </c>
      <c r="BM400">
        <v>2585</v>
      </c>
    </row>
    <row r="401" spans="1:67" x14ac:dyDescent="0.2">
      <c r="A401" s="8" t="s">
        <v>2148</v>
      </c>
      <c r="B401" t="s">
        <v>338</v>
      </c>
      <c r="C401" t="s">
        <v>1518</v>
      </c>
      <c r="D401" t="s">
        <v>76</v>
      </c>
      <c r="E401" t="s">
        <v>285</v>
      </c>
      <c r="F401" t="s">
        <v>290</v>
      </c>
      <c r="G401" s="8" t="s">
        <v>285</v>
      </c>
      <c r="H401" s="8" t="s">
        <v>290</v>
      </c>
      <c r="I401" s="8"/>
      <c r="BA401">
        <v>6.9</v>
      </c>
      <c r="BB401" t="s">
        <v>2104</v>
      </c>
      <c r="BC401">
        <v>5.9</v>
      </c>
      <c r="BD401" t="s">
        <v>2104</v>
      </c>
      <c r="BE401" t="s">
        <v>2151</v>
      </c>
      <c r="BF401">
        <v>5.3</v>
      </c>
      <c r="BG401">
        <v>5</v>
      </c>
      <c r="BH401">
        <v>5.3</v>
      </c>
      <c r="BI401" s="11" t="s">
        <v>2008</v>
      </c>
      <c r="BJ401" s="8" t="s">
        <v>79</v>
      </c>
      <c r="BK401" s="1">
        <v>44816</v>
      </c>
      <c r="BL401" t="s">
        <v>2003</v>
      </c>
      <c r="BM401">
        <v>2585</v>
      </c>
    </row>
    <row r="402" spans="1:67" x14ac:dyDescent="0.2">
      <c r="A402" s="8" t="s">
        <v>2148</v>
      </c>
      <c r="B402" s="8" t="s">
        <v>338</v>
      </c>
      <c r="C402" s="8" t="s">
        <v>1518</v>
      </c>
      <c r="D402" s="8" t="s">
        <v>76</v>
      </c>
      <c r="E402" s="8" t="s">
        <v>285</v>
      </c>
      <c r="F402" s="8" t="s">
        <v>290</v>
      </c>
      <c r="G402" s="8" t="s">
        <v>285</v>
      </c>
      <c r="H402" s="8" t="s">
        <v>290</v>
      </c>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v>6.8</v>
      </c>
      <c r="BB402" s="8"/>
      <c r="BC402" s="8"/>
      <c r="BD402" s="8">
        <v>6</v>
      </c>
      <c r="BE402" s="8" t="s">
        <v>2108</v>
      </c>
      <c r="BF402" s="8"/>
      <c r="BG402" s="8"/>
      <c r="BH402" s="8">
        <v>5.6</v>
      </c>
      <c r="BI402" s="8" t="s">
        <v>2435</v>
      </c>
      <c r="BJ402" s="8" t="s">
        <v>79</v>
      </c>
      <c r="BK402" s="9">
        <v>44820</v>
      </c>
      <c r="BL402" s="8" t="s">
        <v>2434</v>
      </c>
      <c r="BM402" s="8">
        <v>51794</v>
      </c>
      <c r="BN402" s="8" t="s">
        <v>72</v>
      </c>
      <c r="BO402" s="8" t="s">
        <v>2434</v>
      </c>
    </row>
    <row r="403" spans="1:67" s="2" customFormat="1" x14ac:dyDescent="0.2">
      <c r="A403" s="8" t="s">
        <v>2149</v>
      </c>
      <c r="B403"/>
      <c r="C403" t="s">
        <v>1518</v>
      </c>
      <c r="D403" t="s">
        <v>76</v>
      </c>
      <c r="E403" t="s">
        <v>285</v>
      </c>
      <c r="F403" t="s">
        <v>290</v>
      </c>
      <c r="G403" s="8" t="s">
        <v>285</v>
      </c>
      <c r="H403" s="8" t="s">
        <v>290</v>
      </c>
      <c r="I403" s="8"/>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t="s">
        <v>1944</v>
      </c>
      <c r="AT403"/>
      <c r="AU403"/>
      <c r="AV403" t="s">
        <v>1924</v>
      </c>
      <c r="AW403"/>
      <c r="AX403"/>
      <c r="AY403"/>
      <c r="AZ403"/>
      <c r="BA403"/>
      <c r="BB403"/>
      <c r="BC403"/>
      <c r="BD403"/>
      <c r="BE403"/>
      <c r="BF403"/>
      <c r="BG403"/>
      <c r="BH403"/>
      <c r="BI403"/>
      <c r="BJ403" s="8" t="s">
        <v>79</v>
      </c>
      <c r="BK403" s="1">
        <v>44816</v>
      </c>
      <c r="BL403" t="s">
        <v>2003</v>
      </c>
      <c r="BM403">
        <v>2585</v>
      </c>
      <c r="BN403"/>
      <c r="BO403"/>
    </row>
    <row r="404" spans="1:67" x14ac:dyDescent="0.2">
      <c r="A404" s="8" t="s">
        <v>2150</v>
      </c>
      <c r="C404" t="s">
        <v>1518</v>
      </c>
      <c r="D404" t="s">
        <v>76</v>
      </c>
      <c r="E404" t="s">
        <v>285</v>
      </c>
      <c r="F404" t="s">
        <v>290</v>
      </c>
      <c r="G404" s="18" t="s">
        <v>285</v>
      </c>
      <c r="H404" s="8" t="s">
        <v>290</v>
      </c>
      <c r="I404" s="8"/>
      <c r="BA404" t="s">
        <v>2145</v>
      </c>
      <c r="BE404" t="s">
        <v>2092</v>
      </c>
      <c r="BI404" s="11" t="s">
        <v>2008</v>
      </c>
      <c r="BJ404" s="8" t="s">
        <v>79</v>
      </c>
      <c r="BK404" s="1">
        <v>44816</v>
      </c>
      <c r="BL404" t="s">
        <v>2003</v>
      </c>
      <c r="BM404">
        <v>2585</v>
      </c>
    </row>
    <row r="405" spans="1:67" x14ac:dyDescent="0.2">
      <c r="A405" s="13" t="s">
        <v>1737</v>
      </c>
      <c r="B405" s="13"/>
      <c r="C405" s="13" t="s">
        <v>1518</v>
      </c>
      <c r="D405" s="13" t="s">
        <v>76</v>
      </c>
      <c r="E405" s="13" t="s">
        <v>285</v>
      </c>
      <c r="F405" s="13" t="s">
        <v>1565</v>
      </c>
      <c r="G405" s="13" t="s">
        <v>285</v>
      </c>
      <c r="H405" s="13" t="s">
        <v>1565</v>
      </c>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row>
    <row r="406" spans="1:67" x14ac:dyDescent="0.2">
      <c r="A406" t="s">
        <v>2710</v>
      </c>
      <c r="C406" t="s">
        <v>1518</v>
      </c>
      <c r="D406" t="s">
        <v>76</v>
      </c>
      <c r="E406" t="s">
        <v>285</v>
      </c>
      <c r="F406" t="s">
        <v>1565</v>
      </c>
      <c r="G406" s="8" t="s">
        <v>298</v>
      </c>
      <c r="H406" s="8" t="s">
        <v>1565</v>
      </c>
      <c r="I406" s="8"/>
      <c r="AC406">
        <v>4.75</v>
      </c>
      <c r="AD406">
        <v>6.6</v>
      </c>
      <c r="AE406">
        <v>6.84</v>
      </c>
      <c r="AF406">
        <v>6.84</v>
      </c>
      <c r="BJ406" s="8" t="s">
        <v>79</v>
      </c>
      <c r="BK406" s="1">
        <v>44826</v>
      </c>
      <c r="BL406" s="8" t="s">
        <v>2695</v>
      </c>
      <c r="BM406" s="8">
        <v>960</v>
      </c>
      <c r="BN406" t="s">
        <v>72</v>
      </c>
      <c r="BO406" s="11" t="s">
        <v>2695</v>
      </c>
    </row>
    <row r="407" spans="1:67" x14ac:dyDescent="0.2">
      <c r="A407" t="s">
        <v>2713</v>
      </c>
      <c r="C407" t="s">
        <v>1518</v>
      </c>
      <c r="D407" t="s">
        <v>76</v>
      </c>
      <c r="E407" t="s">
        <v>285</v>
      </c>
      <c r="F407" t="s">
        <v>1565</v>
      </c>
      <c r="G407" s="8" t="s">
        <v>298</v>
      </c>
      <c r="H407" s="8" t="s">
        <v>1565</v>
      </c>
      <c r="I407" s="8"/>
      <c r="AS407">
        <v>4.5599999999999996</v>
      </c>
      <c r="AV407">
        <v>3.47</v>
      </c>
      <c r="BJ407" s="8" t="s">
        <v>79</v>
      </c>
      <c r="BK407" s="1">
        <v>44826</v>
      </c>
      <c r="BL407" s="8" t="s">
        <v>2695</v>
      </c>
      <c r="BM407" s="8">
        <v>960</v>
      </c>
      <c r="BN407" t="s">
        <v>72</v>
      </c>
      <c r="BO407" s="11" t="s">
        <v>2695</v>
      </c>
    </row>
    <row r="408" spans="1:67" x14ac:dyDescent="0.2">
      <c r="A408" t="s">
        <v>2714</v>
      </c>
      <c r="C408" t="s">
        <v>1518</v>
      </c>
      <c r="D408" t="s">
        <v>76</v>
      </c>
      <c r="E408" t="s">
        <v>285</v>
      </c>
      <c r="F408" t="s">
        <v>1565</v>
      </c>
      <c r="G408" s="8" t="s">
        <v>298</v>
      </c>
      <c r="H408" s="8" t="s">
        <v>1565</v>
      </c>
      <c r="I408" s="8"/>
      <c r="AS408">
        <v>4.91</v>
      </c>
      <c r="AV408">
        <v>3.1</v>
      </c>
      <c r="BJ408" s="8" t="s">
        <v>79</v>
      </c>
      <c r="BK408" s="1">
        <v>44826</v>
      </c>
      <c r="BL408" s="8" t="s">
        <v>2695</v>
      </c>
      <c r="BM408" s="8">
        <v>960</v>
      </c>
    </row>
    <row r="409" spans="1:67" x14ac:dyDescent="0.2">
      <c r="A409" t="s">
        <v>2707</v>
      </c>
      <c r="C409" t="s">
        <v>1518</v>
      </c>
      <c r="D409" t="s">
        <v>76</v>
      </c>
      <c r="E409" t="s">
        <v>285</v>
      </c>
      <c r="F409" t="s">
        <v>1565</v>
      </c>
      <c r="G409" s="8" t="s">
        <v>298</v>
      </c>
      <c r="H409" s="8" t="s">
        <v>1565</v>
      </c>
      <c r="I409" s="8"/>
      <c r="AW409">
        <v>4.43</v>
      </c>
      <c r="AX409">
        <v>3.68</v>
      </c>
      <c r="AY409">
        <v>3.45</v>
      </c>
      <c r="AZ409">
        <v>3.68</v>
      </c>
      <c r="BI409" t="s">
        <v>2704</v>
      </c>
      <c r="BJ409" s="8" t="s">
        <v>79</v>
      </c>
      <c r="BK409" s="1">
        <v>44826</v>
      </c>
      <c r="BL409" s="8" t="s">
        <v>2695</v>
      </c>
      <c r="BM409" s="8">
        <v>960</v>
      </c>
      <c r="BN409" t="s">
        <v>72</v>
      </c>
      <c r="BO409" s="11" t="s">
        <v>2695</v>
      </c>
    </row>
    <row r="410" spans="1:67" x14ac:dyDescent="0.2">
      <c r="A410" t="s">
        <v>2708</v>
      </c>
      <c r="B410" t="s">
        <v>338</v>
      </c>
      <c r="C410" t="s">
        <v>1518</v>
      </c>
      <c r="D410" t="s">
        <v>76</v>
      </c>
      <c r="E410" t="s">
        <v>285</v>
      </c>
      <c r="F410" t="s">
        <v>1565</v>
      </c>
      <c r="G410" s="8" t="s">
        <v>298</v>
      </c>
      <c r="H410" s="8" t="s">
        <v>1565</v>
      </c>
      <c r="I410" s="8"/>
      <c r="BA410">
        <v>4.79</v>
      </c>
      <c r="BB410">
        <v>4.1500000000000004</v>
      </c>
      <c r="BC410">
        <v>3.81</v>
      </c>
      <c r="BD410">
        <v>4.1500000000000004</v>
      </c>
      <c r="BJ410" s="8" t="s">
        <v>79</v>
      </c>
      <c r="BK410" s="1">
        <v>44826</v>
      </c>
      <c r="BL410" s="8" t="s">
        <v>2695</v>
      </c>
      <c r="BM410" s="8">
        <v>960</v>
      </c>
      <c r="BN410" t="s">
        <v>72</v>
      </c>
      <c r="BO410" s="11" t="s">
        <v>2695</v>
      </c>
    </row>
    <row r="411" spans="1:67" x14ac:dyDescent="0.2">
      <c r="A411" t="s">
        <v>2715</v>
      </c>
      <c r="C411" t="s">
        <v>1518</v>
      </c>
      <c r="D411" t="s">
        <v>76</v>
      </c>
      <c r="E411" t="s">
        <v>285</v>
      </c>
      <c r="F411" t="s">
        <v>1565</v>
      </c>
      <c r="G411" s="8" t="s">
        <v>298</v>
      </c>
      <c r="H411" s="8" t="s">
        <v>1565</v>
      </c>
      <c r="I411" s="8"/>
      <c r="BA411">
        <v>4.75</v>
      </c>
      <c r="BB411">
        <v>3.96</v>
      </c>
      <c r="BC411">
        <v>3.8</v>
      </c>
      <c r="BD411">
        <v>3.96</v>
      </c>
      <c r="BJ411" s="8" t="s">
        <v>79</v>
      </c>
      <c r="BK411" s="1">
        <v>44826</v>
      </c>
      <c r="BL411" s="8" t="s">
        <v>2695</v>
      </c>
      <c r="BM411" s="8">
        <v>960</v>
      </c>
    </row>
    <row r="412" spans="1:67" x14ac:dyDescent="0.2">
      <c r="A412" t="s">
        <v>2709</v>
      </c>
      <c r="C412" t="s">
        <v>1518</v>
      </c>
      <c r="D412" t="s">
        <v>76</v>
      </c>
      <c r="E412" t="s">
        <v>285</v>
      </c>
      <c r="F412" t="s">
        <v>1565</v>
      </c>
      <c r="G412" s="8" t="s">
        <v>298</v>
      </c>
      <c r="H412" s="8" t="s">
        <v>1565</v>
      </c>
      <c r="I412" s="8"/>
      <c r="BE412">
        <v>5.99</v>
      </c>
      <c r="BF412">
        <v>3.88</v>
      </c>
      <c r="BG412">
        <v>3.16</v>
      </c>
      <c r="BH412">
        <v>3.88</v>
      </c>
      <c r="BJ412" s="8" t="s">
        <v>79</v>
      </c>
      <c r="BK412" s="1">
        <v>44826</v>
      </c>
      <c r="BL412" s="8" t="s">
        <v>2695</v>
      </c>
      <c r="BM412" s="8">
        <v>960</v>
      </c>
      <c r="BN412" t="s">
        <v>72</v>
      </c>
      <c r="BO412" s="11" t="s">
        <v>2695</v>
      </c>
    </row>
    <row r="413" spans="1:67" x14ac:dyDescent="0.2">
      <c r="A413" t="s">
        <v>2711</v>
      </c>
      <c r="C413" t="s">
        <v>1518</v>
      </c>
      <c r="D413" t="s">
        <v>76</v>
      </c>
      <c r="E413" t="s">
        <v>285</v>
      </c>
      <c r="F413" t="s">
        <v>1565</v>
      </c>
      <c r="G413" s="8" t="s">
        <v>298</v>
      </c>
      <c r="H413" s="8" t="s">
        <v>1565</v>
      </c>
      <c r="I413" s="8"/>
      <c r="AG413">
        <v>4.1100000000000003</v>
      </c>
      <c r="AH413">
        <v>7.25</v>
      </c>
      <c r="AI413" t="s">
        <v>2712</v>
      </c>
      <c r="AJ413">
        <v>7.25</v>
      </c>
      <c r="BJ413" s="8" t="s">
        <v>79</v>
      </c>
      <c r="BK413" s="1">
        <v>44826</v>
      </c>
      <c r="BL413" s="8" t="s">
        <v>2695</v>
      </c>
      <c r="BM413" s="8">
        <v>960</v>
      </c>
      <c r="BN413" t="s">
        <v>72</v>
      </c>
      <c r="BO413" s="11" t="s">
        <v>2695</v>
      </c>
    </row>
    <row r="414" spans="1:67" x14ac:dyDescent="0.2">
      <c r="A414" s="13" t="s">
        <v>1737</v>
      </c>
      <c r="B414" s="13"/>
      <c r="C414" s="13" t="s">
        <v>1518</v>
      </c>
      <c r="D414" s="13" t="s">
        <v>76</v>
      </c>
      <c r="E414" s="13" t="s">
        <v>285</v>
      </c>
      <c r="F414" s="13" t="s">
        <v>293</v>
      </c>
      <c r="G414" s="13" t="s">
        <v>285</v>
      </c>
      <c r="H414" s="13" t="s">
        <v>293</v>
      </c>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row>
    <row r="415" spans="1:67" x14ac:dyDescent="0.2">
      <c r="A415" t="s">
        <v>292</v>
      </c>
      <c r="C415" t="s">
        <v>1518</v>
      </c>
      <c r="D415" t="s">
        <v>76</v>
      </c>
      <c r="E415" t="s">
        <v>285</v>
      </c>
      <c r="F415" t="s">
        <v>293</v>
      </c>
      <c r="G415" t="s">
        <v>285</v>
      </c>
      <c r="H415" t="s">
        <v>293</v>
      </c>
      <c r="BA415">
        <v>7.8</v>
      </c>
      <c r="BB415">
        <v>6.35</v>
      </c>
      <c r="BC415">
        <v>6.85</v>
      </c>
      <c r="BD415">
        <v>6.85</v>
      </c>
      <c r="BE415">
        <v>7.9</v>
      </c>
      <c r="BF415">
        <v>5.4749999999999996</v>
      </c>
      <c r="BG415">
        <v>5.625</v>
      </c>
      <c r="BH415">
        <v>5.625</v>
      </c>
      <c r="BJ415" t="s">
        <v>79</v>
      </c>
      <c r="BL415" t="s">
        <v>291</v>
      </c>
      <c r="BM415">
        <v>17228</v>
      </c>
    </row>
    <row r="416" spans="1:67" x14ac:dyDescent="0.2">
      <c r="A416" t="s">
        <v>294</v>
      </c>
      <c r="C416" t="s">
        <v>1518</v>
      </c>
      <c r="D416" t="s">
        <v>76</v>
      </c>
      <c r="E416" t="s">
        <v>285</v>
      </c>
      <c r="F416" t="s">
        <v>293</v>
      </c>
      <c r="G416" t="s">
        <v>285</v>
      </c>
      <c r="H416" t="s">
        <v>293</v>
      </c>
      <c r="AW416">
        <v>6</v>
      </c>
      <c r="AX416">
        <v>4.8</v>
      </c>
      <c r="AY416">
        <v>5.7</v>
      </c>
      <c r="AZ416">
        <v>5.7</v>
      </c>
      <c r="BA416">
        <v>6.8</v>
      </c>
      <c r="BB416">
        <v>5.9</v>
      </c>
      <c r="BC416">
        <v>6.3</v>
      </c>
      <c r="BD416">
        <v>6.3</v>
      </c>
      <c r="BJ416" t="s">
        <v>79</v>
      </c>
      <c r="BL416" t="s">
        <v>291</v>
      </c>
      <c r="BM416">
        <v>17228</v>
      </c>
      <c r="BN416" t="s">
        <v>72</v>
      </c>
      <c r="BO416" t="s">
        <v>291</v>
      </c>
    </row>
    <row r="417" spans="1:67" x14ac:dyDescent="0.2">
      <c r="A417" t="s">
        <v>295</v>
      </c>
      <c r="C417" t="s">
        <v>1518</v>
      </c>
      <c r="D417" t="s">
        <v>76</v>
      </c>
      <c r="E417" t="s">
        <v>285</v>
      </c>
      <c r="F417" t="s">
        <v>293</v>
      </c>
      <c r="G417" t="s">
        <v>285</v>
      </c>
      <c r="H417" t="s">
        <v>293</v>
      </c>
      <c r="AS417">
        <v>6.2</v>
      </c>
      <c r="AV417">
        <v>4.8</v>
      </c>
      <c r="AW417">
        <v>6.7</v>
      </c>
      <c r="AX417">
        <v>5</v>
      </c>
      <c r="AY417">
        <v>5.8</v>
      </c>
      <c r="AZ417">
        <v>5.8</v>
      </c>
      <c r="BA417">
        <v>7.6</v>
      </c>
      <c r="BB417">
        <v>6.45</v>
      </c>
      <c r="BC417">
        <v>6.9</v>
      </c>
      <c r="BD417">
        <v>6.9</v>
      </c>
      <c r="BE417">
        <v>7.9</v>
      </c>
      <c r="BF417">
        <v>5.85</v>
      </c>
      <c r="BG417">
        <v>5.3</v>
      </c>
      <c r="BH417">
        <v>5.85</v>
      </c>
      <c r="BJ417" t="s">
        <v>79</v>
      </c>
      <c r="BL417" t="s">
        <v>291</v>
      </c>
      <c r="BM417">
        <v>17228</v>
      </c>
      <c r="BN417" t="s">
        <v>72</v>
      </c>
      <c r="BO417" t="s">
        <v>291</v>
      </c>
    </row>
    <row r="418" spans="1:67" x14ac:dyDescent="0.2">
      <c r="A418" s="13" t="s">
        <v>1737</v>
      </c>
      <c r="B418" s="13"/>
      <c r="C418" s="13" t="s">
        <v>1518</v>
      </c>
      <c r="D418" s="13" t="s">
        <v>76</v>
      </c>
      <c r="E418" s="13" t="s">
        <v>285</v>
      </c>
      <c r="F418" s="13" t="s">
        <v>1564</v>
      </c>
      <c r="G418" s="13" t="s">
        <v>285</v>
      </c>
      <c r="H418" s="13" t="s">
        <v>1564</v>
      </c>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row>
    <row r="419" spans="1:67" x14ac:dyDescent="0.2">
      <c r="A419" s="8" t="s">
        <v>1778</v>
      </c>
      <c r="B419" t="s">
        <v>338</v>
      </c>
      <c r="C419" t="s">
        <v>1518</v>
      </c>
      <c r="D419" t="s">
        <v>76</v>
      </c>
      <c r="E419" t="s">
        <v>285</v>
      </c>
      <c r="F419" t="s">
        <v>1564</v>
      </c>
      <c r="G419" s="15" t="s">
        <v>285</v>
      </c>
      <c r="H419" s="8" t="s">
        <v>1564</v>
      </c>
      <c r="I419" s="8"/>
      <c r="L419" s="8" t="s">
        <v>1779</v>
      </c>
      <c r="BA419">
        <v>5.39</v>
      </c>
      <c r="BB419">
        <v>4.5709999999999997</v>
      </c>
      <c r="BC419">
        <v>4.0620000000000003</v>
      </c>
      <c r="BD419">
        <v>4.5709999999999997</v>
      </c>
      <c r="BJ419" s="8" t="s">
        <v>79</v>
      </c>
      <c r="BK419" s="1">
        <v>44812</v>
      </c>
      <c r="BL419" s="8" t="s">
        <v>1738</v>
      </c>
      <c r="BM419" s="8">
        <v>1420</v>
      </c>
      <c r="BN419" t="s">
        <v>72</v>
      </c>
      <c r="BO419" t="s">
        <v>1738</v>
      </c>
    </row>
    <row r="420" spans="1:67" x14ac:dyDescent="0.2">
      <c r="A420" t="s">
        <v>2774</v>
      </c>
      <c r="C420" t="s">
        <v>1518</v>
      </c>
      <c r="D420" t="s">
        <v>76</v>
      </c>
      <c r="E420" t="s">
        <v>285</v>
      </c>
      <c r="F420" t="s">
        <v>297</v>
      </c>
      <c r="G420" s="8" t="s">
        <v>285</v>
      </c>
      <c r="H420" s="8" t="s">
        <v>2770</v>
      </c>
      <c r="I420" s="8"/>
      <c r="AE420">
        <v>7.9</v>
      </c>
      <c r="AF420">
        <v>7.9</v>
      </c>
      <c r="BJ420" s="8" t="s">
        <v>79</v>
      </c>
      <c r="BK420" s="1">
        <v>44827</v>
      </c>
      <c r="BL420" s="8" t="s">
        <v>2792</v>
      </c>
      <c r="BM420" s="8">
        <v>1985</v>
      </c>
      <c r="BN420" t="s">
        <v>72</v>
      </c>
    </row>
    <row r="421" spans="1:67" x14ac:dyDescent="0.2">
      <c r="A421" t="s">
        <v>2772</v>
      </c>
      <c r="C421" t="s">
        <v>1518</v>
      </c>
      <c r="D421" t="s">
        <v>76</v>
      </c>
      <c r="E421" t="s">
        <v>285</v>
      </c>
      <c r="F421" t="s">
        <v>297</v>
      </c>
      <c r="G421" s="8" t="s">
        <v>285</v>
      </c>
      <c r="H421" s="8" t="s">
        <v>2770</v>
      </c>
      <c r="I421" s="8"/>
      <c r="U421">
        <v>5.0999999999999996</v>
      </c>
      <c r="X421">
        <v>6.4</v>
      </c>
      <c r="BJ421" s="8" t="s">
        <v>79</v>
      </c>
      <c r="BK421" s="1">
        <v>44827</v>
      </c>
      <c r="BL421" s="8" t="s">
        <v>2792</v>
      </c>
      <c r="BM421" s="8">
        <v>1985</v>
      </c>
      <c r="BN421" s="8" t="s">
        <v>72</v>
      </c>
    </row>
    <row r="422" spans="1:67" x14ac:dyDescent="0.2">
      <c r="A422" t="s">
        <v>2780</v>
      </c>
      <c r="C422" t="s">
        <v>1518</v>
      </c>
      <c r="D422" t="s">
        <v>76</v>
      </c>
      <c r="E422" t="s">
        <v>285</v>
      </c>
      <c r="F422" t="s">
        <v>297</v>
      </c>
      <c r="G422" s="8" t="s">
        <v>285</v>
      </c>
      <c r="H422" s="8" t="s">
        <v>2770</v>
      </c>
      <c r="I422" s="8"/>
      <c r="BA422">
        <v>6.1</v>
      </c>
      <c r="BB422">
        <v>5.0999999999999996</v>
      </c>
      <c r="BC422">
        <v>5.4</v>
      </c>
      <c r="BD422">
        <v>5.4</v>
      </c>
      <c r="BJ422" s="8" t="s">
        <v>79</v>
      </c>
      <c r="BK422" s="1">
        <v>44827</v>
      </c>
      <c r="BL422" s="8" t="s">
        <v>2792</v>
      </c>
      <c r="BM422" s="8">
        <v>1985</v>
      </c>
    </row>
    <row r="423" spans="1:67" x14ac:dyDescent="0.2">
      <c r="A423" t="s">
        <v>2782</v>
      </c>
      <c r="C423" t="s">
        <v>1518</v>
      </c>
      <c r="D423" t="s">
        <v>76</v>
      </c>
      <c r="E423" t="s">
        <v>285</v>
      </c>
      <c r="F423" t="s">
        <v>297</v>
      </c>
      <c r="G423" s="8" t="s">
        <v>285</v>
      </c>
      <c r="H423" s="8" t="s">
        <v>2770</v>
      </c>
      <c r="I423" s="8"/>
      <c r="BE423">
        <v>6</v>
      </c>
      <c r="BF423">
        <v>3.8</v>
      </c>
      <c r="BG423">
        <v>4.4000000000000004</v>
      </c>
      <c r="BH423">
        <v>4.4000000000000004</v>
      </c>
      <c r="BJ423" s="8" t="s">
        <v>79</v>
      </c>
      <c r="BK423" s="1">
        <v>44827</v>
      </c>
      <c r="BL423" s="8" t="s">
        <v>2792</v>
      </c>
      <c r="BM423" s="8">
        <v>1985</v>
      </c>
      <c r="BN423" t="s">
        <v>72</v>
      </c>
    </row>
    <row r="424" spans="1:67" x14ac:dyDescent="0.2">
      <c r="A424" t="s">
        <v>2775</v>
      </c>
      <c r="C424" t="s">
        <v>1518</v>
      </c>
      <c r="D424" t="s">
        <v>76</v>
      </c>
      <c r="E424" t="s">
        <v>285</v>
      </c>
      <c r="F424" t="s">
        <v>297</v>
      </c>
      <c r="G424" s="8" t="s">
        <v>285</v>
      </c>
      <c r="H424" s="8" t="s">
        <v>2770</v>
      </c>
      <c r="I424" s="8"/>
      <c r="AD424">
        <v>7.3</v>
      </c>
      <c r="AF424">
        <v>7.3</v>
      </c>
      <c r="BJ424" s="8" t="s">
        <v>79</v>
      </c>
      <c r="BK424" s="1">
        <v>44827</v>
      </c>
      <c r="BL424" s="8" t="s">
        <v>2792</v>
      </c>
      <c r="BM424" s="8">
        <v>1985</v>
      </c>
    </row>
    <row r="425" spans="1:67" x14ac:dyDescent="0.2">
      <c r="A425" t="s">
        <v>2781</v>
      </c>
      <c r="C425" t="s">
        <v>1518</v>
      </c>
      <c r="D425" t="s">
        <v>76</v>
      </c>
      <c r="E425" t="s">
        <v>285</v>
      </c>
      <c r="F425" t="s">
        <v>297</v>
      </c>
      <c r="G425" s="8" t="s">
        <v>285</v>
      </c>
      <c r="H425" s="8" t="s">
        <v>2770</v>
      </c>
      <c r="I425" s="8"/>
      <c r="BE425">
        <v>6</v>
      </c>
      <c r="BF425">
        <v>3.7</v>
      </c>
      <c r="BG425">
        <v>4</v>
      </c>
      <c r="BH425">
        <v>4</v>
      </c>
      <c r="BJ425" s="8" t="s">
        <v>79</v>
      </c>
      <c r="BK425" s="1">
        <v>44827</v>
      </c>
      <c r="BL425" s="8" t="s">
        <v>2792</v>
      </c>
      <c r="BM425" s="8">
        <v>1985</v>
      </c>
    </row>
    <row r="426" spans="1:67" x14ac:dyDescent="0.2">
      <c r="A426" t="s">
        <v>2771</v>
      </c>
      <c r="C426" t="s">
        <v>1518</v>
      </c>
      <c r="D426" t="s">
        <v>76</v>
      </c>
      <c r="E426" t="s">
        <v>285</v>
      </c>
      <c r="F426" t="s">
        <v>297</v>
      </c>
      <c r="G426" s="8" t="s">
        <v>285</v>
      </c>
      <c r="H426" s="8" t="s">
        <v>2770</v>
      </c>
      <c r="I426" s="8"/>
      <c r="M426">
        <v>5</v>
      </c>
      <c r="P426">
        <v>4.0999999999999996</v>
      </c>
      <c r="BJ426" s="8" t="s">
        <v>79</v>
      </c>
      <c r="BK426" s="1">
        <v>44827</v>
      </c>
      <c r="BL426" s="8" t="s">
        <v>2792</v>
      </c>
      <c r="BM426" s="8">
        <v>1985</v>
      </c>
      <c r="BN426" s="8" t="s">
        <v>72</v>
      </c>
    </row>
    <row r="427" spans="1:67" x14ac:dyDescent="0.2">
      <c r="A427" t="s">
        <v>2776</v>
      </c>
      <c r="C427" t="s">
        <v>1518</v>
      </c>
      <c r="D427" t="s">
        <v>76</v>
      </c>
      <c r="E427" t="s">
        <v>285</v>
      </c>
      <c r="F427" t="s">
        <v>297</v>
      </c>
      <c r="G427" s="8" t="s">
        <v>285</v>
      </c>
      <c r="H427" s="8" t="s">
        <v>2770</v>
      </c>
      <c r="I427" s="8"/>
      <c r="AS427">
        <v>5.3</v>
      </c>
      <c r="AV427">
        <v>3.3</v>
      </c>
      <c r="BJ427" s="8" t="s">
        <v>79</v>
      </c>
      <c r="BK427" s="1">
        <v>44827</v>
      </c>
      <c r="BL427" s="8" t="s">
        <v>2792</v>
      </c>
      <c r="BM427" s="8">
        <v>1985</v>
      </c>
      <c r="BN427" t="s">
        <v>72</v>
      </c>
    </row>
    <row r="428" spans="1:67" x14ac:dyDescent="0.2">
      <c r="A428" t="s">
        <v>2779</v>
      </c>
      <c r="C428" t="s">
        <v>1518</v>
      </c>
      <c r="D428" t="s">
        <v>76</v>
      </c>
      <c r="E428" t="s">
        <v>285</v>
      </c>
      <c r="F428" t="s">
        <v>297</v>
      </c>
      <c r="G428" s="8" t="s">
        <v>285</v>
      </c>
      <c r="H428" s="8" t="s">
        <v>2770</v>
      </c>
      <c r="I428" s="8"/>
      <c r="BA428">
        <v>6</v>
      </c>
      <c r="BB428">
        <v>5.0999999999999996</v>
      </c>
      <c r="BC428">
        <v>5.0999999999999996</v>
      </c>
      <c r="BD428">
        <v>5.0999999999999996</v>
      </c>
      <c r="BJ428" s="8" t="s">
        <v>79</v>
      </c>
      <c r="BK428" s="1">
        <v>44827</v>
      </c>
      <c r="BL428" s="8" t="s">
        <v>2792</v>
      </c>
      <c r="BM428" s="8">
        <v>1985</v>
      </c>
      <c r="BN428" t="s">
        <v>72</v>
      </c>
    </row>
    <row r="429" spans="1:67" x14ac:dyDescent="0.2">
      <c r="A429" t="s">
        <v>2777</v>
      </c>
      <c r="C429" t="s">
        <v>1518</v>
      </c>
      <c r="D429" t="s">
        <v>76</v>
      </c>
      <c r="E429" t="s">
        <v>285</v>
      </c>
      <c r="F429" t="s">
        <v>297</v>
      </c>
      <c r="G429" s="8" t="s">
        <v>285</v>
      </c>
      <c r="H429" s="8" t="s">
        <v>2770</v>
      </c>
      <c r="I429" s="8"/>
      <c r="AS429">
        <v>5.4</v>
      </c>
      <c r="AV429">
        <v>3.3</v>
      </c>
      <c r="BJ429" s="8" t="s">
        <v>79</v>
      </c>
      <c r="BK429" s="1">
        <v>44827</v>
      </c>
      <c r="BL429" s="8" t="s">
        <v>2792</v>
      </c>
      <c r="BM429" s="8">
        <v>1985</v>
      </c>
    </row>
    <row r="430" spans="1:67" x14ac:dyDescent="0.2">
      <c r="A430" t="s">
        <v>2773</v>
      </c>
      <c r="C430" t="s">
        <v>1518</v>
      </c>
      <c r="D430" t="s">
        <v>76</v>
      </c>
      <c r="E430" t="s">
        <v>285</v>
      </c>
      <c r="F430" t="s">
        <v>297</v>
      </c>
      <c r="G430" s="8" t="s">
        <v>285</v>
      </c>
      <c r="H430" s="8" t="s">
        <v>2770</v>
      </c>
      <c r="I430" s="8"/>
      <c r="U430">
        <v>5.0999999999999996</v>
      </c>
      <c r="X430">
        <v>6</v>
      </c>
      <c r="BJ430" s="8" t="s">
        <v>79</v>
      </c>
      <c r="BK430" s="1">
        <v>44827</v>
      </c>
      <c r="BL430" s="8" t="s">
        <v>2792</v>
      </c>
      <c r="BM430" s="8">
        <v>1985</v>
      </c>
    </row>
    <row r="431" spans="1:67" x14ac:dyDescent="0.2">
      <c r="A431" t="s">
        <v>2778</v>
      </c>
      <c r="C431" t="s">
        <v>1518</v>
      </c>
      <c r="D431" t="s">
        <v>76</v>
      </c>
      <c r="E431" t="s">
        <v>285</v>
      </c>
      <c r="F431" t="s">
        <v>297</v>
      </c>
      <c r="G431" s="8" t="s">
        <v>285</v>
      </c>
      <c r="H431" s="8" t="s">
        <v>2770</v>
      </c>
      <c r="I431" s="8"/>
      <c r="AW431">
        <v>5.2</v>
      </c>
      <c r="AX431">
        <v>4.3</v>
      </c>
      <c r="AY431">
        <v>4.4000000000000004</v>
      </c>
      <c r="AZ431">
        <v>4.4000000000000004</v>
      </c>
      <c r="BJ431" s="8" t="s">
        <v>79</v>
      </c>
      <c r="BK431" s="1">
        <v>44827</v>
      </c>
      <c r="BL431" s="8" t="s">
        <v>2792</v>
      </c>
      <c r="BM431" s="8">
        <v>1985</v>
      </c>
      <c r="BN431" t="s">
        <v>72</v>
      </c>
    </row>
    <row r="432" spans="1:67" x14ac:dyDescent="0.2">
      <c r="A432" t="s">
        <v>303</v>
      </c>
      <c r="C432" t="s">
        <v>1518</v>
      </c>
      <c r="D432" t="s">
        <v>76</v>
      </c>
      <c r="E432" t="s">
        <v>285</v>
      </c>
      <c r="F432" t="s">
        <v>297</v>
      </c>
      <c r="G432" t="s">
        <v>285</v>
      </c>
      <c r="H432" t="s">
        <v>299</v>
      </c>
      <c r="AW432">
        <v>5.18</v>
      </c>
      <c r="AX432">
        <v>3.84</v>
      </c>
      <c r="AY432">
        <v>3.68</v>
      </c>
      <c r="AZ432">
        <v>3.84</v>
      </c>
      <c r="BA432">
        <v>5.9</v>
      </c>
      <c r="BB432">
        <v>4.74</v>
      </c>
      <c r="BC432">
        <v>4.58</v>
      </c>
      <c r="BD432">
        <v>4.74</v>
      </c>
      <c r="BI432" t="s">
        <v>304</v>
      </c>
      <c r="BJ432" t="s">
        <v>79</v>
      </c>
      <c r="BL432" t="s">
        <v>305</v>
      </c>
      <c r="BM432">
        <v>7306</v>
      </c>
    </row>
    <row r="433" spans="1:67" x14ac:dyDescent="0.2">
      <c r="A433" t="s">
        <v>306</v>
      </c>
      <c r="C433" t="s">
        <v>1518</v>
      </c>
      <c r="D433" t="s">
        <v>76</v>
      </c>
      <c r="E433" t="s">
        <v>285</v>
      </c>
      <c r="F433" t="s">
        <v>297</v>
      </c>
      <c r="G433" t="s">
        <v>285</v>
      </c>
      <c r="H433" t="s">
        <v>299</v>
      </c>
      <c r="AW433">
        <v>5.26</v>
      </c>
      <c r="AX433">
        <v>3.63</v>
      </c>
      <c r="AY433">
        <v>4.0199999999999996</v>
      </c>
      <c r="AZ433">
        <v>4.0199999999999996</v>
      </c>
      <c r="BA433">
        <v>5.83</v>
      </c>
      <c r="BB433">
        <v>4.8600000000000003</v>
      </c>
      <c r="BC433">
        <v>4.92</v>
      </c>
      <c r="BD433">
        <v>4.92</v>
      </c>
      <c r="BI433" t="s">
        <v>304</v>
      </c>
      <c r="BJ433" t="s">
        <v>79</v>
      </c>
      <c r="BL433" t="s">
        <v>305</v>
      </c>
      <c r="BM433">
        <v>7306</v>
      </c>
    </row>
    <row r="434" spans="1:67" x14ac:dyDescent="0.2">
      <c r="A434" s="13" t="s">
        <v>1737</v>
      </c>
      <c r="B434" s="13"/>
      <c r="C434" s="13" t="s">
        <v>1518</v>
      </c>
      <c r="D434" s="13" t="s">
        <v>76</v>
      </c>
      <c r="E434" s="13" t="s">
        <v>285</v>
      </c>
      <c r="F434" s="13" t="s">
        <v>297</v>
      </c>
      <c r="G434" s="13" t="s">
        <v>285</v>
      </c>
      <c r="H434" s="13" t="s">
        <v>297</v>
      </c>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c r="AW434" s="13"/>
      <c r="AX434" s="13"/>
      <c r="AY434" s="13"/>
      <c r="AZ434" s="13"/>
      <c r="BA434" s="13"/>
      <c r="BB434" s="13"/>
      <c r="BC434" s="13"/>
      <c r="BD434" s="13"/>
      <c r="BE434" s="13"/>
      <c r="BF434" s="13"/>
      <c r="BG434" s="13"/>
      <c r="BH434" s="13"/>
      <c r="BI434" s="13"/>
      <c r="BJ434" s="13"/>
      <c r="BK434" s="13"/>
      <c r="BL434" s="13"/>
      <c r="BM434" s="13"/>
      <c r="BN434" s="13"/>
      <c r="BO434" s="13"/>
    </row>
    <row r="435" spans="1:67" x14ac:dyDescent="0.2">
      <c r="A435" s="13" t="s">
        <v>1737</v>
      </c>
      <c r="B435" s="13"/>
      <c r="C435" s="13" t="s">
        <v>1518</v>
      </c>
      <c r="D435" s="13" t="s">
        <v>76</v>
      </c>
      <c r="E435" s="13" t="s">
        <v>285</v>
      </c>
      <c r="F435" s="13" t="s">
        <v>297</v>
      </c>
      <c r="G435" s="13" t="s">
        <v>298</v>
      </c>
      <c r="H435" s="13" t="s">
        <v>302</v>
      </c>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c r="AW435" s="13"/>
      <c r="AX435" s="13"/>
      <c r="AY435" s="13"/>
      <c r="AZ435" s="13"/>
      <c r="BA435" s="13"/>
      <c r="BB435" s="13"/>
      <c r="BC435" s="13"/>
      <c r="BD435" s="13"/>
      <c r="BE435" s="13"/>
      <c r="BF435" s="13"/>
      <c r="BG435" s="13"/>
      <c r="BH435" s="13"/>
      <c r="BI435" s="13"/>
      <c r="BJ435" s="13"/>
      <c r="BK435" s="13"/>
      <c r="BL435" s="13"/>
      <c r="BM435" s="13"/>
      <c r="BN435" s="13"/>
      <c r="BO435" s="13"/>
    </row>
    <row r="436" spans="1:67" x14ac:dyDescent="0.2">
      <c r="A436" s="8" t="s">
        <v>296</v>
      </c>
      <c r="B436" s="8" t="s">
        <v>338</v>
      </c>
      <c r="C436" t="s">
        <v>1518</v>
      </c>
      <c r="D436" t="s">
        <v>76</v>
      </c>
      <c r="E436" t="s">
        <v>285</v>
      </c>
      <c r="F436" t="s">
        <v>297</v>
      </c>
      <c r="G436" s="8" t="s">
        <v>298</v>
      </c>
      <c r="H436" s="8" t="s">
        <v>302</v>
      </c>
      <c r="I436" s="8"/>
      <c r="BA436" s="8">
        <v>5.8</v>
      </c>
      <c r="BB436">
        <v>5.0999999999999996</v>
      </c>
      <c r="BC436">
        <v>4.5</v>
      </c>
      <c r="BD436" s="8">
        <v>5.0999999999999996</v>
      </c>
      <c r="BJ436" s="8" t="s">
        <v>79</v>
      </c>
      <c r="BK436" s="1">
        <v>44819</v>
      </c>
      <c r="BL436" s="8" t="s">
        <v>71</v>
      </c>
      <c r="BM436" s="8">
        <v>3485</v>
      </c>
      <c r="BN436" t="s">
        <v>72</v>
      </c>
      <c r="BO436" t="s">
        <v>71</v>
      </c>
    </row>
    <row r="437" spans="1:67" x14ac:dyDescent="0.2">
      <c r="A437" t="s">
        <v>2703</v>
      </c>
      <c r="C437" t="s">
        <v>1518</v>
      </c>
      <c r="D437" t="s">
        <v>76</v>
      </c>
      <c r="E437" t="s">
        <v>285</v>
      </c>
      <c r="F437" t="s">
        <v>297</v>
      </c>
      <c r="G437" s="8" t="s">
        <v>298</v>
      </c>
      <c r="H437" s="8" t="s">
        <v>302</v>
      </c>
      <c r="I437" s="8"/>
      <c r="AW437">
        <v>5.0999999999999996</v>
      </c>
      <c r="AX437">
        <v>3.95</v>
      </c>
      <c r="AY437">
        <v>3.85</v>
      </c>
      <c r="AZ437">
        <v>3.95</v>
      </c>
      <c r="BA437">
        <v>5.9</v>
      </c>
      <c r="BB437">
        <v>5.6</v>
      </c>
      <c r="BC437">
        <v>4.9000000000000004</v>
      </c>
      <c r="BD437">
        <v>5.6</v>
      </c>
      <c r="BI437" t="s">
        <v>2704</v>
      </c>
      <c r="BJ437" s="8" t="s">
        <v>79</v>
      </c>
      <c r="BK437" s="1">
        <v>44826</v>
      </c>
      <c r="BL437" s="8" t="s">
        <v>2695</v>
      </c>
      <c r="BM437" s="8">
        <v>960</v>
      </c>
      <c r="BN437" s="8" t="s">
        <v>72</v>
      </c>
      <c r="BO437" s="11" t="s">
        <v>2695</v>
      </c>
    </row>
    <row r="438" spans="1:67" x14ac:dyDescent="0.2">
      <c r="A438" t="s">
        <v>296</v>
      </c>
      <c r="C438" t="s">
        <v>1518</v>
      </c>
      <c r="D438" t="s">
        <v>76</v>
      </c>
      <c r="E438" t="s">
        <v>285</v>
      </c>
      <c r="F438" t="s">
        <v>297</v>
      </c>
      <c r="G438" t="s">
        <v>298</v>
      </c>
      <c r="H438" t="s">
        <v>299</v>
      </c>
      <c r="L438" t="s">
        <v>300</v>
      </c>
      <c r="AY438">
        <v>3.65</v>
      </c>
      <c r="AZ438">
        <v>3.65</v>
      </c>
      <c r="BA438">
        <v>5.8</v>
      </c>
      <c r="BB438">
        <v>5.1100000000000003</v>
      </c>
      <c r="BC438">
        <v>4.46</v>
      </c>
      <c r="BD438">
        <v>5.1100000000000003</v>
      </c>
      <c r="BE438">
        <v>6.27</v>
      </c>
      <c r="BF438">
        <v>4.2</v>
      </c>
      <c r="BG438">
        <v>3.4</v>
      </c>
      <c r="BH438">
        <v>4.2</v>
      </c>
      <c r="BJ438" t="s">
        <v>79</v>
      </c>
      <c r="BL438" t="s">
        <v>301</v>
      </c>
      <c r="BM438">
        <v>2255</v>
      </c>
    </row>
    <row r="439" spans="1:67" x14ac:dyDescent="0.2">
      <c r="A439" t="s">
        <v>2705</v>
      </c>
      <c r="C439" t="s">
        <v>1518</v>
      </c>
      <c r="D439" t="s">
        <v>76</v>
      </c>
      <c r="E439" t="s">
        <v>285</v>
      </c>
      <c r="F439" t="s">
        <v>297</v>
      </c>
      <c r="G439" s="8" t="s">
        <v>298</v>
      </c>
      <c r="H439" s="8" t="s">
        <v>299</v>
      </c>
      <c r="I439" s="8"/>
      <c r="AS439">
        <v>4.62</v>
      </c>
      <c r="AV439">
        <v>3.38</v>
      </c>
      <c r="AW439">
        <v>5.29</v>
      </c>
      <c r="AX439">
        <v>4.08</v>
      </c>
      <c r="AY439">
        <v>4.1500000000000004</v>
      </c>
      <c r="AZ439">
        <v>4.1500000000000004</v>
      </c>
      <c r="BA439">
        <v>6.13</v>
      </c>
      <c r="BB439">
        <v>5.47</v>
      </c>
      <c r="BC439">
        <v>5.09</v>
      </c>
      <c r="BD439">
        <v>5.47</v>
      </c>
      <c r="BF439" t="s">
        <v>2706</v>
      </c>
      <c r="BH439" t="s">
        <v>2706</v>
      </c>
      <c r="BJ439" s="8" t="s">
        <v>79</v>
      </c>
      <c r="BK439" s="1">
        <v>44826</v>
      </c>
      <c r="BL439" s="8" t="s">
        <v>2695</v>
      </c>
      <c r="BM439" s="8">
        <v>960</v>
      </c>
      <c r="BN439" t="s">
        <v>72</v>
      </c>
      <c r="BO439" s="11" t="s">
        <v>2695</v>
      </c>
    </row>
    <row r="440" spans="1:67" x14ac:dyDescent="0.2">
      <c r="A440" t="s">
        <v>472</v>
      </c>
      <c r="C440" t="s">
        <v>1518</v>
      </c>
      <c r="D440" t="s">
        <v>76</v>
      </c>
      <c r="E440" t="s">
        <v>285</v>
      </c>
      <c r="F440" t="s">
        <v>297</v>
      </c>
      <c r="G440" t="s">
        <v>298</v>
      </c>
      <c r="H440" t="s">
        <v>299</v>
      </c>
      <c r="L440" t="s">
        <v>307</v>
      </c>
      <c r="AS440">
        <v>4.74</v>
      </c>
      <c r="AV440">
        <v>3.07</v>
      </c>
      <c r="AW440">
        <v>4.97</v>
      </c>
      <c r="AX440">
        <v>3.83</v>
      </c>
      <c r="AY440">
        <v>3.85</v>
      </c>
      <c r="AZ440">
        <v>3.85</v>
      </c>
      <c r="BA440">
        <v>5.66</v>
      </c>
      <c r="BB440">
        <v>5</v>
      </c>
      <c r="BC440">
        <v>4.34</v>
      </c>
      <c r="BD440">
        <v>5</v>
      </c>
      <c r="BE440">
        <v>6.4</v>
      </c>
      <c r="BF440">
        <v>4.45</v>
      </c>
      <c r="BG440">
        <v>3.52</v>
      </c>
      <c r="BH440">
        <v>4.45</v>
      </c>
      <c r="BJ440" t="s">
        <v>79</v>
      </c>
      <c r="BL440" t="s">
        <v>301</v>
      </c>
      <c r="BM440">
        <v>2255</v>
      </c>
    </row>
    <row r="441" spans="1:67" x14ac:dyDescent="0.2">
      <c r="A441" t="s">
        <v>472</v>
      </c>
      <c r="C441" t="s">
        <v>1518</v>
      </c>
      <c r="D441" t="s">
        <v>76</v>
      </c>
      <c r="E441" t="s">
        <v>285</v>
      </c>
      <c r="F441" t="s">
        <v>297</v>
      </c>
      <c r="G441" t="s">
        <v>298</v>
      </c>
      <c r="H441" t="s">
        <v>299</v>
      </c>
      <c r="L441" t="s">
        <v>300</v>
      </c>
      <c r="AS441">
        <v>4.22</v>
      </c>
      <c r="AV441">
        <v>3.2</v>
      </c>
      <c r="AW441">
        <v>4.9400000000000004</v>
      </c>
      <c r="AX441">
        <v>3.94</v>
      </c>
      <c r="AY441">
        <v>3.83</v>
      </c>
      <c r="AZ441">
        <v>3.94</v>
      </c>
      <c r="BA441">
        <v>5.84</v>
      </c>
      <c r="BB441">
        <v>5.16</v>
      </c>
      <c r="BC441">
        <v>4.6100000000000003</v>
      </c>
      <c r="BD441">
        <v>5.16</v>
      </c>
      <c r="BE441">
        <v>6.3</v>
      </c>
      <c r="BF441">
        <v>4.32</v>
      </c>
      <c r="BG441">
        <v>3.5</v>
      </c>
      <c r="BH441">
        <v>4.32</v>
      </c>
      <c r="BJ441" t="s">
        <v>79</v>
      </c>
      <c r="BL441" t="s">
        <v>301</v>
      </c>
      <c r="BM441">
        <v>2255</v>
      </c>
    </row>
    <row r="442" spans="1:67" x14ac:dyDescent="0.2">
      <c r="A442" t="s">
        <v>472</v>
      </c>
      <c r="C442" t="s">
        <v>1518</v>
      </c>
      <c r="D442" t="s">
        <v>76</v>
      </c>
      <c r="E442" t="s">
        <v>285</v>
      </c>
      <c r="F442" t="s">
        <v>297</v>
      </c>
      <c r="G442" t="s">
        <v>298</v>
      </c>
      <c r="H442" t="s">
        <v>299</v>
      </c>
      <c r="L442" t="s">
        <v>308</v>
      </c>
      <c r="AS442">
        <v>4.5999999999999996</v>
      </c>
      <c r="AV442">
        <v>2.81</v>
      </c>
      <c r="AW442">
        <v>5.18</v>
      </c>
      <c r="AX442">
        <v>3.86</v>
      </c>
      <c r="AY442">
        <v>4.0599999999999996</v>
      </c>
      <c r="AZ442">
        <v>4.0599999999999996</v>
      </c>
      <c r="BA442">
        <v>5.5</v>
      </c>
      <c r="BB442">
        <v>5.09</v>
      </c>
      <c r="BC442">
        <v>4.96</v>
      </c>
      <c r="BD442">
        <v>5.09</v>
      </c>
      <c r="BE442">
        <v>6.52</v>
      </c>
      <c r="BF442">
        <v>4.55</v>
      </c>
      <c r="BG442">
        <v>3.61</v>
      </c>
      <c r="BH442">
        <v>4.55</v>
      </c>
      <c r="BJ442" t="s">
        <v>79</v>
      </c>
      <c r="BL442" t="s">
        <v>301</v>
      </c>
      <c r="BM442">
        <v>2255</v>
      </c>
    </row>
    <row r="443" spans="1:67" x14ac:dyDescent="0.2">
      <c r="A443" t="s">
        <v>472</v>
      </c>
      <c r="C443" t="s">
        <v>1518</v>
      </c>
      <c r="D443" t="s">
        <v>76</v>
      </c>
      <c r="E443" t="s">
        <v>285</v>
      </c>
      <c r="F443" t="s">
        <v>297</v>
      </c>
      <c r="G443" t="s">
        <v>298</v>
      </c>
      <c r="H443" t="s">
        <v>299</v>
      </c>
      <c r="L443" t="s">
        <v>307</v>
      </c>
      <c r="Y443">
        <v>5.17</v>
      </c>
      <c r="Z443">
        <v>6.58</v>
      </c>
      <c r="AA443">
        <v>6.9</v>
      </c>
      <c r="AB443">
        <v>6.9</v>
      </c>
      <c r="AC443">
        <v>5.81</v>
      </c>
      <c r="AD443">
        <v>7.7</v>
      </c>
      <c r="AE443">
        <v>7.98</v>
      </c>
      <c r="AF443">
        <v>7.98</v>
      </c>
      <c r="AG443">
        <v>5.27</v>
      </c>
      <c r="AH443">
        <v>6.66</v>
      </c>
      <c r="AI443">
        <v>5.99</v>
      </c>
      <c r="AJ443">
        <v>6.66</v>
      </c>
      <c r="BJ443" t="s">
        <v>79</v>
      </c>
      <c r="BL443" t="s">
        <v>301</v>
      </c>
      <c r="BM443">
        <v>2255</v>
      </c>
    </row>
    <row r="444" spans="1:67" x14ac:dyDescent="0.2">
      <c r="A444" t="s">
        <v>472</v>
      </c>
      <c r="C444" t="s">
        <v>1518</v>
      </c>
      <c r="D444" t="s">
        <v>76</v>
      </c>
      <c r="E444" t="s">
        <v>285</v>
      </c>
      <c r="F444" t="s">
        <v>297</v>
      </c>
      <c r="G444" t="s">
        <v>298</v>
      </c>
      <c r="H444" t="s">
        <v>299</v>
      </c>
      <c r="L444" t="s">
        <v>308</v>
      </c>
      <c r="Y444">
        <v>5.09</v>
      </c>
      <c r="Z444">
        <v>6.03</v>
      </c>
      <c r="AA444">
        <v>6.38</v>
      </c>
      <c r="AB444">
        <v>6.38</v>
      </c>
      <c r="AC444">
        <v>5.87</v>
      </c>
      <c r="AD444">
        <v>7.66</v>
      </c>
      <c r="AE444">
        <v>8.1300000000000008</v>
      </c>
      <c r="AF444">
        <v>8.1300000000000008</v>
      </c>
      <c r="AG444">
        <v>4.99</v>
      </c>
      <c r="AH444">
        <v>5.87</v>
      </c>
      <c r="AI444">
        <v>5.38</v>
      </c>
      <c r="AJ444">
        <v>5.87</v>
      </c>
      <c r="BJ444" t="s">
        <v>79</v>
      </c>
      <c r="BL444" t="s">
        <v>301</v>
      </c>
      <c r="BM444">
        <v>2255</v>
      </c>
    </row>
    <row r="445" spans="1:67" x14ac:dyDescent="0.2">
      <c r="A445" t="s">
        <v>309</v>
      </c>
      <c r="C445" t="s">
        <v>1518</v>
      </c>
      <c r="D445" t="s">
        <v>76</v>
      </c>
      <c r="E445" t="s">
        <v>285</v>
      </c>
      <c r="F445" t="s">
        <v>297</v>
      </c>
      <c r="G445" t="s">
        <v>298</v>
      </c>
      <c r="H445" t="s">
        <v>299</v>
      </c>
      <c r="L445" t="s">
        <v>310</v>
      </c>
      <c r="AW445">
        <v>5.0199999999999996</v>
      </c>
      <c r="AX445">
        <v>3.8</v>
      </c>
      <c r="AY445">
        <v>3.88</v>
      </c>
      <c r="AZ445">
        <v>3.88</v>
      </c>
      <c r="BA445">
        <v>5.78</v>
      </c>
      <c r="BB445">
        <v>4.9400000000000004</v>
      </c>
      <c r="BC445">
        <v>4.34</v>
      </c>
      <c r="BD445">
        <v>4.9400000000000004</v>
      </c>
      <c r="BJ445" t="s">
        <v>79</v>
      </c>
      <c r="BL445" t="s">
        <v>301</v>
      </c>
      <c r="BM445">
        <v>2255</v>
      </c>
    </row>
    <row r="446" spans="1:67" x14ac:dyDescent="0.2">
      <c r="A446" t="s">
        <v>311</v>
      </c>
      <c r="C446" t="s">
        <v>1518</v>
      </c>
      <c r="D446" t="s">
        <v>76</v>
      </c>
      <c r="E446" t="s">
        <v>285</v>
      </c>
      <c r="F446" t="s">
        <v>297</v>
      </c>
      <c r="G446" t="s">
        <v>298</v>
      </c>
      <c r="H446" t="s">
        <v>299</v>
      </c>
      <c r="L446" t="s">
        <v>312</v>
      </c>
      <c r="BA446">
        <v>5.56</v>
      </c>
      <c r="BB446">
        <v>5.09</v>
      </c>
      <c r="BC446">
        <v>4.47</v>
      </c>
      <c r="BD446">
        <v>5.09</v>
      </c>
      <c r="BE446">
        <v>6.38</v>
      </c>
      <c r="BF446">
        <v>4.67</v>
      </c>
      <c r="BG446">
        <v>3.63</v>
      </c>
      <c r="BH446">
        <v>4.67</v>
      </c>
      <c r="BJ446" t="s">
        <v>79</v>
      </c>
      <c r="BL446" t="s">
        <v>301</v>
      </c>
      <c r="BM446">
        <v>2255</v>
      </c>
    </row>
    <row r="447" spans="1:67" x14ac:dyDescent="0.2">
      <c r="A447" t="s">
        <v>313</v>
      </c>
      <c r="C447" t="s">
        <v>1518</v>
      </c>
      <c r="D447" t="s">
        <v>76</v>
      </c>
      <c r="E447" t="s">
        <v>285</v>
      </c>
      <c r="F447" t="s">
        <v>297</v>
      </c>
      <c r="G447" t="s">
        <v>298</v>
      </c>
      <c r="H447" t="s">
        <v>299</v>
      </c>
      <c r="L447" t="s">
        <v>314</v>
      </c>
      <c r="BA447">
        <v>5.29</v>
      </c>
      <c r="BB447">
        <v>4.8</v>
      </c>
      <c r="BC447">
        <v>4.24</v>
      </c>
      <c r="BD447">
        <v>4.8</v>
      </c>
      <c r="BE447">
        <v>6.5</v>
      </c>
      <c r="BF447">
        <v>4.57</v>
      </c>
      <c r="BG447">
        <v>3.82</v>
      </c>
      <c r="BH447">
        <v>4.57</v>
      </c>
      <c r="BJ447" t="s">
        <v>79</v>
      </c>
      <c r="BL447" t="s">
        <v>301</v>
      </c>
      <c r="BM447">
        <v>2255</v>
      </c>
    </row>
    <row r="448" spans="1:67" x14ac:dyDescent="0.2">
      <c r="A448" t="s">
        <v>315</v>
      </c>
      <c r="C448" t="s">
        <v>1518</v>
      </c>
      <c r="D448" t="s">
        <v>76</v>
      </c>
      <c r="E448" t="s">
        <v>285</v>
      </c>
      <c r="F448" t="s">
        <v>297</v>
      </c>
      <c r="G448" t="s">
        <v>298</v>
      </c>
      <c r="H448" t="s">
        <v>299</v>
      </c>
      <c r="L448" t="s">
        <v>314</v>
      </c>
      <c r="AS448">
        <v>4.76</v>
      </c>
      <c r="AV448">
        <v>3.16</v>
      </c>
      <c r="AW448">
        <v>5.01</v>
      </c>
      <c r="AX448">
        <v>3.86</v>
      </c>
      <c r="AY448">
        <v>3.78</v>
      </c>
      <c r="AZ448">
        <v>3.86</v>
      </c>
      <c r="BA448">
        <v>5.89</v>
      </c>
      <c r="BB448" t="s">
        <v>1985</v>
      </c>
      <c r="BC448">
        <v>4.6900000000000004</v>
      </c>
      <c r="BD448" t="s">
        <v>1985</v>
      </c>
      <c r="BE448">
        <v>6.95</v>
      </c>
      <c r="BF448">
        <v>4.74</v>
      </c>
      <c r="BG448">
        <v>3.82</v>
      </c>
      <c r="BH448">
        <v>4.74</v>
      </c>
      <c r="BI448" t="s">
        <v>316</v>
      </c>
      <c r="BJ448" t="s">
        <v>79</v>
      </c>
      <c r="BL448" t="s">
        <v>301</v>
      </c>
      <c r="BM448">
        <v>2255</v>
      </c>
      <c r="BN448" t="s">
        <v>72</v>
      </c>
      <c r="BO448" t="s">
        <v>301</v>
      </c>
    </row>
    <row r="449" spans="1:67" x14ac:dyDescent="0.2">
      <c r="A449" t="s">
        <v>317</v>
      </c>
      <c r="C449" t="s">
        <v>1518</v>
      </c>
      <c r="D449" t="s">
        <v>76</v>
      </c>
      <c r="E449" t="s">
        <v>285</v>
      </c>
      <c r="F449" t="s">
        <v>297</v>
      </c>
      <c r="G449" t="s">
        <v>298</v>
      </c>
      <c r="H449" t="s">
        <v>299</v>
      </c>
      <c r="L449" t="s">
        <v>318</v>
      </c>
      <c r="BC449">
        <v>4.55</v>
      </c>
      <c r="BD449">
        <v>4.55</v>
      </c>
      <c r="BE449">
        <v>6.21</v>
      </c>
      <c r="BF449">
        <v>4.5</v>
      </c>
      <c r="BG449">
        <v>3.7</v>
      </c>
      <c r="BH449">
        <v>4.5</v>
      </c>
      <c r="BJ449" t="s">
        <v>79</v>
      </c>
      <c r="BL449" t="s">
        <v>301</v>
      </c>
      <c r="BM449">
        <v>2255</v>
      </c>
    </row>
    <row r="450" spans="1:67" x14ac:dyDescent="0.2">
      <c r="A450" t="s">
        <v>319</v>
      </c>
      <c r="C450" t="s">
        <v>1518</v>
      </c>
      <c r="D450" t="s">
        <v>76</v>
      </c>
      <c r="E450" t="s">
        <v>285</v>
      </c>
      <c r="F450" t="s">
        <v>297</v>
      </c>
      <c r="G450" t="s">
        <v>298</v>
      </c>
      <c r="H450" t="s">
        <v>299</v>
      </c>
      <c r="L450" t="s">
        <v>318</v>
      </c>
      <c r="BA450">
        <v>5.84</v>
      </c>
      <c r="BB450">
        <v>5.17</v>
      </c>
      <c r="BC450">
        <v>4.72</v>
      </c>
      <c r="BD450">
        <v>5.17</v>
      </c>
      <c r="BE450">
        <v>6.07</v>
      </c>
      <c r="BF450">
        <v>4.41</v>
      </c>
      <c r="BG450">
        <v>3.46</v>
      </c>
      <c r="BH450">
        <v>4.41</v>
      </c>
      <c r="BJ450" t="s">
        <v>79</v>
      </c>
      <c r="BL450" t="s">
        <v>301</v>
      </c>
      <c r="BM450">
        <v>2255</v>
      </c>
    </row>
    <row r="451" spans="1:67" x14ac:dyDescent="0.2">
      <c r="A451" t="s">
        <v>320</v>
      </c>
      <c r="C451" t="s">
        <v>1518</v>
      </c>
      <c r="D451" t="s">
        <v>76</v>
      </c>
      <c r="E451" t="s">
        <v>285</v>
      </c>
      <c r="F451" t="s">
        <v>297</v>
      </c>
      <c r="G451" t="s">
        <v>298</v>
      </c>
      <c r="H451" t="s">
        <v>299</v>
      </c>
      <c r="L451" t="s">
        <v>321</v>
      </c>
      <c r="Y451">
        <v>5.01</v>
      </c>
      <c r="Z451">
        <v>6.56</v>
      </c>
      <c r="AA451">
        <v>6.91</v>
      </c>
      <c r="AB451">
        <v>6.91</v>
      </c>
      <c r="AC451">
        <v>5.84</v>
      </c>
      <c r="AD451">
        <v>8.0399999999999991</v>
      </c>
      <c r="AE451">
        <v>8.4700000000000006</v>
      </c>
      <c r="AF451">
        <v>8.4700000000000006</v>
      </c>
      <c r="AG451">
        <v>5.94</v>
      </c>
      <c r="AH451">
        <v>6.28</v>
      </c>
      <c r="AI451">
        <v>5.57</v>
      </c>
      <c r="AJ451">
        <v>6.28</v>
      </c>
      <c r="BJ451" t="s">
        <v>79</v>
      </c>
      <c r="BL451" t="s">
        <v>301</v>
      </c>
      <c r="BM451">
        <v>2255</v>
      </c>
      <c r="BN451" t="s">
        <v>72</v>
      </c>
      <c r="BO451" t="s">
        <v>301</v>
      </c>
    </row>
    <row r="452" spans="1:67" x14ac:dyDescent="0.2">
      <c r="A452" t="s">
        <v>322</v>
      </c>
      <c r="C452" t="s">
        <v>1518</v>
      </c>
      <c r="D452" t="s">
        <v>76</v>
      </c>
      <c r="E452" t="s">
        <v>285</v>
      </c>
      <c r="F452" t="s">
        <v>297</v>
      </c>
      <c r="G452" t="s">
        <v>298</v>
      </c>
      <c r="H452" t="s">
        <v>299</v>
      </c>
      <c r="L452" t="s">
        <v>321</v>
      </c>
      <c r="M452">
        <v>3.22</v>
      </c>
      <c r="P452">
        <v>2.0499999999999998</v>
      </c>
      <c r="Q452">
        <v>3.8</v>
      </c>
      <c r="U452">
        <v>4.3</v>
      </c>
      <c r="V452">
        <v>5.67</v>
      </c>
      <c r="W452">
        <v>5.89</v>
      </c>
      <c r="X452">
        <v>5.89</v>
      </c>
      <c r="Y452">
        <v>5.5</v>
      </c>
      <c r="Z452">
        <v>6.73</v>
      </c>
      <c r="AA452">
        <v>6.89</v>
      </c>
      <c r="AB452">
        <v>6.89</v>
      </c>
      <c r="AC452">
        <v>5.92</v>
      </c>
      <c r="AD452">
        <v>8.1300000000000008</v>
      </c>
      <c r="AE452">
        <v>8.26</v>
      </c>
      <c r="AF452">
        <v>8.26</v>
      </c>
      <c r="AG452">
        <v>5.42</v>
      </c>
      <c r="AH452">
        <v>6.84</v>
      </c>
      <c r="AI452">
        <v>6.15</v>
      </c>
      <c r="AJ452">
        <v>6.84</v>
      </c>
      <c r="BJ452" t="s">
        <v>79</v>
      </c>
      <c r="BL452" t="s">
        <v>301</v>
      </c>
      <c r="BM452">
        <v>2255</v>
      </c>
      <c r="BN452" t="s">
        <v>72</v>
      </c>
      <c r="BO452" t="s">
        <v>301</v>
      </c>
    </row>
    <row r="453" spans="1:67" x14ac:dyDescent="0.2">
      <c r="A453" t="s">
        <v>323</v>
      </c>
      <c r="C453" t="s">
        <v>1518</v>
      </c>
      <c r="D453" t="s">
        <v>76</v>
      </c>
      <c r="E453" t="s">
        <v>285</v>
      </c>
      <c r="F453" t="s">
        <v>297</v>
      </c>
      <c r="G453" t="s">
        <v>298</v>
      </c>
      <c r="H453" t="s">
        <v>299</v>
      </c>
      <c r="L453" t="s">
        <v>307</v>
      </c>
      <c r="AK453">
        <v>3.4</v>
      </c>
      <c r="AN453">
        <v>1.93</v>
      </c>
      <c r="AS453">
        <v>4.66</v>
      </c>
      <c r="AV453">
        <v>3.3</v>
      </c>
      <c r="AW453">
        <v>5.13</v>
      </c>
      <c r="AX453">
        <v>3.94</v>
      </c>
      <c r="AY453">
        <v>4.0599999999999996</v>
      </c>
      <c r="AZ453">
        <v>4.0599999999999996</v>
      </c>
      <c r="BA453">
        <v>5.69</v>
      </c>
      <c r="BB453">
        <v>5.2</v>
      </c>
      <c r="BC453">
        <v>4.92</v>
      </c>
      <c r="BD453">
        <v>5.2</v>
      </c>
      <c r="BF453">
        <v>4.5999999999999996</v>
      </c>
      <c r="BH453">
        <v>4.5999999999999996</v>
      </c>
      <c r="BJ453" t="s">
        <v>79</v>
      </c>
      <c r="BL453" t="s">
        <v>301</v>
      </c>
      <c r="BM453">
        <v>2255</v>
      </c>
      <c r="BN453" t="s">
        <v>72</v>
      </c>
      <c r="BO453" t="s">
        <v>301</v>
      </c>
    </row>
    <row r="454" spans="1:67" x14ac:dyDescent="0.2">
      <c r="A454" s="12"/>
      <c r="B454" s="12"/>
      <c r="C454" s="12" t="s">
        <v>1518</v>
      </c>
      <c r="D454" s="12" t="s">
        <v>76</v>
      </c>
      <c r="E454" s="12" t="s">
        <v>285</v>
      </c>
      <c r="F454" s="12" t="s">
        <v>297</v>
      </c>
      <c r="G454" s="12" t="s">
        <v>298</v>
      </c>
      <c r="H454" s="12" t="s">
        <v>299</v>
      </c>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t="s">
        <v>70</v>
      </c>
      <c r="BK454" s="14">
        <v>44819</v>
      </c>
      <c r="BL454" s="12" t="s">
        <v>71</v>
      </c>
      <c r="BM454" s="12">
        <v>3485</v>
      </c>
      <c r="BN454" s="12" t="s">
        <v>72</v>
      </c>
      <c r="BO454" s="12" t="s">
        <v>71</v>
      </c>
    </row>
    <row r="455" spans="1:67" x14ac:dyDescent="0.2">
      <c r="A455" t="s">
        <v>324</v>
      </c>
      <c r="C455" t="s">
        <v>1518</v>
      </c>
      <c r="D455" t="s">
        <v>76</v>
      </c>
      <c r="E455" t="s">
        <v>285</v>
      </c>
      <c r="F455" t="s">
        <v>283</v>
      </c>
      <c r="G455" t="s">
        <v>285</v>
      </c>
      <c r="H455" t="s">
        <v>283</v>
      </c>
      <c r="AS455">
        <v>6</v>
      </c>
      <c r="AV455">
        <v>3.5</v>
      </c>
      <c r="BJ455" t="s">
        <v>79</v>
      </c>
      <c r="BL455" t="s">
        <v>291</v>
      </c>
      <c r="BM455">
        <v>17228</v>
      </c>
    </row>
    <row r="456" spans="1:67" x14ac:dyDescent="0.2">
      <c r="A456" s="8" t="s">
        <v>1782</v>
      </c>
      <c r="C456" t="s">
        <v>1518</v>
      </c>
      <c r="D456" t="s">
        <v>76</v>
      </c>
      <c r="E456" t="s">
        <v>285</v>
      </c>
      <c r="F456" t="s">
        <v>283</v>
      </c>
      <c r="G456" t="s">
        <v>285</v>
      </c>
      <c r="H456" s="8" t="s">
        <v>283</v>
      </c>
      <c r="I456" s="8"/>
      <c r="AC456">
        <v>6.806</v>
      </c>
      <c r="AF456" t="s">
        <v>1952</v>
      </c>
      <c r="BI456" t="s">
        <v>1783</v>
      </c>
      <c r="BJ456" s="8" t="s">
        <v>79</v>
      </c>
      <c r="BK456" s="1">
        <v>44812</v>
      </c>
      <c r="BL456" s="8" t="s">
        <v>1738</v>
      </c>
      <c r="BM456" s="8">
        <v>1420</v>
      </c>
      <c r="BN456" t="s">
        <v>72</v>
      </c>
      <c r="BO456" t="s">
        <v>1738</v>
      </c>
    </row>
    <row r="457" spans="1:67" x14ac:dyDescent="0.2">
      <c r="A457" s="13" t="s">
        <v>1737</v>
      </c>
      <c r="B457" s="13"/>
      <c r="C457" s="13" t="s">
        <v>1518</v>
      </c>
      <c r="D457" s="13" t="s">
        <v>76</v>
      </c>
      <c r="E457" s="13" t="s">
        <v>285</v>
      </c>
      <c r="F457" s="13" t="s">
        <v>325</v>
      </c>
      <c r="G457" s="13" t="s">
        <v>285</v>
      </c>
      <c r="H457" s="13" t="s">
        <v>325</v>
      </c>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row>
    <row r="458" spans="1:67" x14ac:dyDescent="0.2">
      <c r="A458" s="8" t="s">
        <v>326</v>
      </c>
      <c r="B458" s="8" t="s">
        <v>338</v>
      </c>
      <c r="C458" t="s">
        <v>1518</v>
      </c>
      <c r="D458" t="s">
        <v>76</v>
      </c>
      <c r="E458" t="s">
        <v>285</v>
      </c>
      <c r="F458" t="s">
        <v>325</v>
      </c>
      <c r="G458" s="8" t="s">
        <v>298</v>
      </c>
      <c r="H458" s="8" t="s">
        <v>325</v>
      </c>
      <c r="I458" s="8"/>
      <c r="AC458">
        <v>5.8</v>
      </c>
      <c r="AF458">
        <v>8.4</v>
      </c>
      <c r="BI458" t="s">
        <v>2314</v>
      </c>
      <c r="BJ458" s="8" t="s">
        <v>79</v>
      </c>
      <c r="BK458" s="1">
        <v>44819</v>
      </c>
      <c r="BL458" s="8" t="s">
        <v>71</v>
      </c>
      <c r="BM458" s="8">
        <v>3485</v>
      </c>
      <c r="BN458" s="8" t="s">
        <v>72</v>
      </c>
      <c r="BO458" s="8" t="s">
        <v>71</v>
      </c>
    </row>
    <row r="459" spans="1:67" x14ac:dyDescent="0.2">
      <c r="A459" s="13" t="s">
        <v>1737</v>
      </c>
      <c r="B459" s="13"/>
      <c r="C459" s="13" t="s">
        <v>1518</v>
      </c>
      <c r="D459" s="13" t="s">
        <v>76</v>
      </c>
      <c r="E459" s="13" t="s">
        <v>285</v>
      </c>
      <c r="F459" s="13"/>
      <c r="G459" s="13" t="s">
        <v>285</v>
      </c>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row>
    <row r="460" spans="1:67" x14ac:dyDescent="0.2">
      <c r="A460" s="13" t="s">
        <v>1737</v>
      </c>
      <c r="B460" s="13"/>
      <c r="C460" s="13" t="s">
        <v>1518</v>
      </c>
      <c r="D460" s="13" t="s">
        <v>76</v>
      </c>
      <c r="E460" s="13" t="s">
        <v>285</v>
      </c>
      <c r="F460" s="13"/>
      <c r="G460" s="13" t="s">
        <v>298</v>
      </c>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row>
    <row r="461" spans="1:67" x14ac:dyDescent="0.2">
      <c r="A461" s="13" t="s">
        <v>1737</v>
      </c>
      <c r="B461" s="13"/>
      <c r="C461" s="13" t="s">
        <v>1519</v>
      </c>
      <c r="D461" s="13" t="s">
        <v>73</v>
      </c>
      <c r="E461" s="13" t="s">
        <v>1713</v>
      </c>
      <c r="F461" s="13" t="s">
        <v>1714</v>
      </c>
      <c r="G461" s="13" t="s">
        <v>1713</v>
      </c>
      <c r="H461" s="13" t="s">
        <v>1714</v>
      </c>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row>
    <row r="462" spans="1:67" x14ac:dyDescent="0.2">
      <c r="A462" s="8" t="s">
        <v>1932</v>
      </c>
      <c r="B462" t="s">
        <v>338</v>
      </c>
      <c r="C462" t="s">
        <v>1519</v>
      </c>
      <c r="D462" t="s">
        <v>73</v>
      </c>
      <c r="E462" t="s">
        <v>1713</v>
      </c>
      <c r="F462" t="s">
        <v>1714</v>
      </c>
      <c r="G462" s="8" t="s">
        <v>1713</v>
      </c>
      <c r="H462" s="8" t="s">
        <v>1714</v>
      </c>
      <c r="I462" s="8"/>
      <c r="AO462">
        <v>6.43</v>
      </c>
      <c r="AR462">
        <v>5.5</v>
      </c>
      <c r="AS462">
        <v>6.95</v>
      </c>
      <c r="AV462">
        <v>6.29</v>
      </c>
      <c r="AW462">
        <v>7.15</v>
      </c>
      <c r="AX462">
        <v>6.05</v>
      </c>
      <c r="AY462">
        <v>5.56</v>
      </c>
      <c r="AZ462">
        <v>6.05</v>
      </c>
      <c r="BA462">
        <v>7.79</v>
      </c>
      <c r="BB462">
        <v>5.98</v>
      </c>
      <c r="BC462">
        <v>5.97</v>
      </c>
      <c r="BD462">
        <v>5.98</v>
      </c>
      <c r="BE462">
        <v>8.2200000000000006</v>
      </c>
      <c r="BF462">
        <v>5.7</v>
      </c>
      <c r="BG462">
        <v>5.0999999999999996</v>
      </c>
      <c r="BH462">
        <v>5.7</v>
      </c>
      <c r="BJ462" s="8" t="s">
        <v>79</v>
      </c>
      <c r="BK462" s="9">
        <v>44813</v>
      </c>
      <c r="BL462" t="s">
        <v>1909</v>
      </c>
      <c r="BM462" s="8">
        <v>77694</v>
      </c>
      <c r="BN462" t="s">
        <v>72</v>
      </c>
      <c r="BO462" t="s">
        <v>1909</v>
      </c>
    </row>
    <row r="463" spans="1:67" x14ac:dyDescent="0.2">
      <c r="A463" s="13" t="s">
        <v>1737</v>
      </c>
      <c r="B463" s="13"/>
      <c r="C463" s="13" t="s">
        <v>1519</v>
      </c>
      <c r="D463" s="13" t="s">
        <v>73</v>
      </c>
      <c r="E463" s="13" t="s">
        <v>1713</v>
      </c>
      <c r="F463" s="13"/>
      <c r="G463" s="13" t="s">
        <v>1713</v>
      </c>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row>
    <row r="464" spans="1:67" x14ac:dyDescent="0.2">
      <c r="A464" s="13" t="s">
        <v>1737</v>
      </c>
      <c r="B464" s="13"/>
      <c r="C464" s="13" t="s">
        <v>1524</v>
      </c>
      <c r="D464" s="13" t="s">
        <v>140</v>
      </c>
      <c r="E464" s="13" t="s">
        <v>327</v>
      </c>
      <c r="F464" s="13"/>
      <c r="G464" s="13" t="s">
        <v>327</v>
      </c>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row>
    <row r="465" spans="1:67" x14ac:dyDescent="0.2">
      <c r="A465" s="13" t="s">
        <v>1737</v>
      </c>
      <c r="B465" s="13"/>
      <c r="C465" s="13" t="s">
        <v>1524</v>
      </c>
      <c r="D465" s="13" t="s">
        <v>140</v>
      </c>
      <c r="E465" s="13" t="s">
        <v>327</v>
      </c>
      <c r="F465" s="13"/>
      <c r="G465" s="13" t="s">
        <v>68</v>
      </c>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row>
    <row r="466" spans="1:67" x14ac:dyDescent="0.2">
      <c r="A466" t="s">
        <v>328</v>
      </c>
      <c r="C466" t="s">
        <v>1524</v>
      </c>
      <c r="D466" t="s">
        <v>140</v>
      </c>
      <c r="E466" t="s">
        <v>329</v>
      </c>
      <c r="F466" t="s">
        <v>330</v>
      </c>
      <c r="G466" t="s">
        <v>327</v>
      </c>
      <c r="H466" t="s">
        <v>331</v>
      </c>
      <c r="BA466">
        <v>3.9</v>
      </c>
      <c r="BB466">
        <v>3.9</v>
      </c>
      <c r="BC466">
        <v>3.2</v>
      </c>
      <c r="BD466">
        <v>3.9</v>
      </c>
      <c r="BE466">
        <v>3.5</v>
      </c>
      <c r="BF466">
        <v>2.7</v>
      </c>
      <c r="BG466">
        <v>2.6</v>
      </c>
      <c r="BH466">
        <v>2.7</v>
      </c>
      <c r="BJ466" t="s">
        <v>70</v>
      </c>
      <c r="BL466" t="s">
        <v>332</v>
      </c>
      <c r="BM466">
        <v>42804</v>
      </c>
    </row>
    <row r="467" spans="1:67" x14ac:dyDescent="0.2">
      <c r="A467" t="s">
        <v>335</v>
      </c>
      <c r="B467" t="s">
        <v>336</v>
      </c>
      <c r="C467" t="s">
        <v>1524</v>
      </c>
      <c r="D467" t="s">
        <v>140</v>
      </c>
      <c r="E467" t="s">
        <v>329</v>
      </c>
      <c r="F467" t="s">
        <v>330</v>
      </c>
      <c r="G467" t="s">
        <v>327</v>
      </c>
      <c r="H467" t="s">
        <v>331</v>
      </c>
      <c r="AW467">
        <v>3.6</v>
      </c>
      <c r="AX467">
        <v>3</v>
      </c>
      <c r="AY467">
        <v>3.2</v>
      </c>
      <c r="AZ467">
        <v>3.2</v>
      </c>
      <c r="BA467">
        <v>4.2</v>
      </c>
      <c r="BB467">
        <v>3.8</v>
      </c>
      <c r="BC467">
        <v>3.5</v>
      </c>
      <c r="BD467">
        <v>3.8</v>
      </c>
      <c r="BE467">
        <v>3.1</v>
      </c>
      <c r="BF467">
        <v>2.5</v>
      </c>
      <c r="BG467">
        <v>1.9</v>
      </c>
      <c r="BH467">
        <v>2.5</v>
      </c>
      <c r="BJ467" t="s">
        <v>70</v>
      </c>
      <c r="BL467" t="s">
        <v>332</v>
      </c>
      <c r="BM467">
        <v>42804</v>
      </c>
      <c r="BN467" t="s">
        <v>72</v>
      </c>
      <c r="BO467" t="s">
        <v>332</v>
      </c>
    </row>
    <row r="468" spans="1:67" x14ac:dyDescent="0.2">
      <c r="A468" t="s">
        <v>337</v>
      </c>
      <c r="B468" t="s">
        <v>338</v>
      </c>
      <c r="C468" t="s">
        <v>1524</v>
      </c>
      <c r="D468" t="s">
        <v>140</v>
      </c>
      <c r="E468" t="s">
        <v>329</v>
      </c>
      <c r="F468" t="s">
        <v>330</v>
      </c>
      <c r="G468" t="s">
        <v>327</v>
      </c>
      <c r="H468" t="s">
        <v>331</v>
      </c>
      <c r="AK468">
        <v>2.6</v>
      </c>
      <c r="AN468">
        <v>1.4</v>
      </c>
      <c r="AO468">
        <v>3.3</v>
      </c>
      <c r="AR468">
        <v>1.9</v>
      </c>
      <c r="AS468">
        <v>3.9</v>
      </c>
      <c r="AV468">
        <v>2.4</v>
      </c>
      <c r="AW468">
        <v>3.6</v>
      </c>
      <c r="AX468">
        <v>2.9</v>
      </c>
      <c r="AY468">
        <v>2.9</v>
      </c>
      <c r="AZ468">
        <v>2.9</v>
      </c>
      <c r="BA468">
        <v>4.0999999999999996</v>
      </c>
      <c r="BB468">
        <v>3.6</v>
      </c>
      <c r="BC468">
        <v>3.3</v>
      </c>
      <c r="BD468">
        <v>3.6</v>
      </c>
      <c r="BE468">
        <v>3.6</v>
      </c>
      <c r="BF468">
        <v>2.8</v>
      </c>
      <c r="BG468">
        <v>2</v>
      </c>
      <c r="BH468">
        <v>2.8</v>
      </c>
      <c r="BJ468" t="s">
        <v>70</v>
      </c>
      <c r="BL468" t="s">
        <v>332</v>
      </c>
      <c r="BM468">
        <v>42804</v>
      </c>
      <c r="BN468" t="s">
        <v>72</v>
      </c>
      <c r="BO468" t="s">
        <v>332</v>
      </c>
    </row>
    <row r="469" spans="1:67" x14ac:dyDescent="0.2">
      <c r="A469" t="s">
        <v>339</v>
      </c>
      <c r="C469" t="s">
        <v>1524</v>
      </c>
      <c r="D469" t="s">
        <v>140</v>
      </c>
      <c r="E469" t="s">
        <v>329</v>
      </c>
      <c r="F469" t="s">
        <v>330</v>
      </c>
      <c r="G469" t="s">
        <v>327</v>
      </c>
      <c r="H469" t="s">
        <v>331</v>
      </c>
      <c r="Q469">
        <v>3.5</v>
      </c>
      <c r="T469">
        <v>2.9</v>
      </c>
      <c r="U469">
        <v>3.8</v>
      </c>
      <c r="X469">
        <v>3.8</v>
      </c>
      <c r="AW469">
        <v>4.0999999999999996</v>
      </c>
      <c r="AX469">
        <v>3.2</v>
      </c>
      <c r="AY469">
        <v>3.2</v>
      </c>
      <c r="AZ469">
        <v>3.2</v>
      </c>
      <c r="BA469">
        <v>4.3</v>
      </c>
      <c r="BB469">
        <v>3.9</v>
      </c>
      <c r="BC469">
        <v>3.5</v>
      </c>
      <c r="BD469">
        <v>3.9</v>
      </c>
      <c r="BE469">
        <v>4</v>
      </c>
      <c r="BF469">
        <v>2.8</v>
      </c>
      <c r="BG469">
        <v>2.2000000000000002</v>
      </c>
      <c r="BH469">
        <v>2.8</v>
      </c>
      <c r="BJ469" t="s">
        <v>70</v>
      </c>
      <c r="BL469" t="s">
        <v>332</v>
      </c>
      <c r="BM469">
        <v>42804</v>
      </c>
      <c r="BN469" t="s">
        <v>72</v>
      </c>
      <c r="BO469" t="s">
        <v>332</v>
      </c>
    </row>
    <row r="470" spans="1:67" x14ac:dyDescent="0.2">
      <c r="A470" t="s">
        <v>341</v>
      </c>
      <c r="C470" t="s">
        <v>1524</v>
      </c>
      <c r="D470" t="s">
        <v>140</v>
      </c>
      <c r="E470" t="s">
        <v>329</v>
      </c>
      <c r="F470" t="s">
        <v>330</v>
      </c>
      <c r="G470" t="s">
        <v>327</v>
      </c>
      <c r="H470" t="s">
        <v>331</v>
      </c>
      <c r="Q470">
        <v>3.1</v>
      </c>
      <c r="BJ470" t="s">
        <v>70</v>
      </c>
      <c r="BL470" t="s">
        <v>332</v>
      </c>
      <c r="BM470">
        <v>42804</v>
      </c>
    </row>
    <row r="471" spans="1:67" x14ac:dyDescent="0.2">
      <c r="A471" t="s">
        <v>342</v>
      </c>
      <c r="C471" t="s">
        <v>1524</v>
      </c>
      <c r="D471" t="s">
        <v>140</v>
      </c>
      <c r="E471" t="s">
        <v>329</v>
      </c>
      <c r="F471" t="s">
        <v>330</v>
      </c>
      <c r="G471" t="s">
        <v>327</v>
      </c>
      <c r="H471" t="s">
        <v>331</v>
      </c>
      <c r="BE471">
        <v>4</v>
      </c>
      <c r="BF471">
        <v>2.8</v>
      </c>
      <c r="BG471">
        <v>2.2000000000000002</v>
      </c>
      <c r="BH471">
        <v>2.8</v>
      </c>
      <c r="BJ471" t="s">
        <v>70</v>
      </c>
      <c r="BL471" t="s">
        <v>332</v>
      </c>
      <c r="BM471">
        <v>42804</v>
      </c>
    </row>
    <row r="472" spans="1:67" x14ac:dyDescent="0.2">
      <c r="A472" s="13" t="s">
        <v>1737</v>
      </c>
      <c r="B472" s="13"/>
      <c r="C472" s="13" t="s">
        <v>1524</v>
      </c>
      <c r="D472" s="13" t="s">
        <v>140</v>
      </c>
      <c r="E472" s="13" t="s">
        <v>329</v>
      </c>
      <c r="F472" s="13" t="s">
        <v>330</v>
      </c>
      <c r="G472" s="13" t="s">
        <v>329</v>
      </c>
      <c r="H472" s="13" t="s">
        <v>330</v>
      </c>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c r="AW472" s="13"/>
      <c r="AX472" s="13"/>
      <c r="AY472" s="13"/>
      <c r="AZ472" s="13"/>
      <c r="BA472" s="13"/>
      <c r="BB472" s="13"/>
      <c r="BC472" s="13"/>
      <c r="BD472" s="13"/>
      <c r="BE472" s="13"/>
      <c r="BF472" s="13"/>
      <c r="BG472" s="13"/>
      <c r="BH472" s="13"/>
      <c r="BI472" s="13"/>
      <c r="BJ472" s="13"/>
      <c r="BK472" s="13"/>
      <c r="BL472" s="13"/>
      <c r="BM472" s="13"/>
      <c r="BN472" s="13"/>
      <c r="BO472" s="13"/>
    </row>
    <row r="473" spans="1:67" x14ac:dyDescent="0.2">
      <c r="A473" s="13" t="s">
        <v>1737</v>
      </c>
      <c r="B473" s="13"/>
      <c r="C473" s="13" t="s">
        <v>1524</v>
      </c>
      <c r="D473" s="13" t="s">
        <v>140</v>
      </c>
      <c r="E473" s="13" t="s">
        <v>329</v>
      </c>
      <c r="F473" s="13" t="s">
        <v>330</v>
      </c>
      <c r="G473" s="13" t="s">
        <v>68</v>
      </c>
      <c r="H473" s="13" t="s">
        <v>334</v>
      </c>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c r="AW473" s="13"/>
      <c r="AX473" s="13"/>
      <c r="AY473" s="13"/>
      <c r="AZ473" s="13"/>
      <c r="BA473" s="13"/>
      <c r="BB473" s="13"/>
      <c r="BC473" s="13"/>
      <c r="BD473" s="13"/>
      <c r="BE473" s="13"/>
      <c r="BF473" s="13"/>
      <c r="BG473" s="13"/>
      <c r="BH473" s="13"/>
      <c r="BI473" s="13"/>
      <c r="BJ473" s="13"/>
      <c r="BK473" s="13"/>
      <c r="BL473" s="13"/>
      <c r="BM473" s="13"/>
      <c r="BN473" s="13"/>
      <c r="BO473" s="13"/>
    </row>
    <row r="474" spans="1:67" x14ac:dyDescent="0.2">
      <c r="A474" t="s">
        <v>333</v>
      </c>
      <c r="C474" t="s">
        <v>1524</v>
      </c>
      <c r="D474" t="s">
        <v>140</v>
      </c>
      <c r="E474" t="s">
        <v>329</v>
      </c>
      <c r="F474" t="s">
        <v>330</v>
      </c>
      <c r="G474" t="s">
        <v>68</v>
      </c>
      <c r="H474" t="s">
        <v>334</v>
      </c>
      <c r="Y474">
        <v>3.9</v>
      </c>
      <c r="Z474">
        <v>5.3</v>
      </c>
      <c r="AA474">
        <v>5.2</v>
      </c>
      <c r="AB474">
        <v>5.3</v>
      </c>
      <c r="AC474">
        <v>4.2</v>
      </c>
      <c r="AD474">
        <v>6.2</v>
      </c>
      <c r="AE474">
        <v>5.8</v>
      </c>
      <c r="AF474">
        <v>6.2</v>
      </c>
      <c r="AG474">
        <v>1.9</v>
      </c>
      <c r="AH474">
        <v>4.5</v>
      </c>
      <c r="AI474">
        <v>3.5</v>
      </c>
      <c r="BJ474" t="s">
        <v>70</v>
      </c>
      <c r="BL474" t="s">
        <v>332</v>
      </c>
      <c r="BM474">
        <v>42804</v>
      </c>
      <c r="BN474" t="s">
        <v>72</v>
      </c>
      <c r="BO474" t="s">
        <v>332</v>
      </c>
    </row>
    <row r="475" spans="1:67" x14ac:dyDescent="0.2">
      <c r="A475" t="s">
        <v>340</v>
      </c>
      <c r="C475" t="s">
        <v>1524</v>
      </c>
      <c r="D475" t="s">
        <v>140</v>
      </c>
      <c r="E475" t="s">
        <v>329</v>
      </c>
      <c r="F475" t="s">
        <v>330</v>
      </c>
      <c r="G475" t="s">
        <v>68</v>
      </c>
      <c r="H475" t="s">
        <v>334</v>
      </c>
      <c r="AC475">
        <v>4.2</v>
      </c>
      <c r="AF475">
        <v>6.3</v>
      </c>
      <c r="BJ475" t="s">
        <v>70</v>
      </c>
      <c r="BK475" s="1">
        <v>44819</v>
      </c>
      <c r="BL475" t="s">
        <v>71</v>
      </c>
      <c r="BM475">
        <v>3485</v>
      </c>
      <c r="BN475" t="s">
        <v>72</v>
      </c>
      <c r="BO475" t="s">
        <v>71</v>
      </c>
    </row>
    <row r="476" spans="1:67" x14ac:dyDescent="0.2">
      <c r="A476" t="s">
        <v>340</v>
      </c>
      <c r="B476" t="s">
        <v>338</v>
      </c>
      <c r="C476" t="s">
        <v>1524</v>
      </c>
      <c r="D476" t="s">
        <v>140</v>
      </c>
      <c r="E476" t="s">
        <v>329</v>
      </c>
      <c r="F476" t="s">
        <v>330</v>
      </c>
      <c r="G476" t="s">
        <v>68</v>
      </c>
      <c r="H476" t="s">
        <v>334</v>
      </c>
      <c r="AC476">
        <v>4.2</v>
      </c>
      <c r="AD476">
        <v>6.5</v>
      </c>
      <c r="AE476">
        <v>6</v>
      </c>
      <c r="AF476">
        <v>6.5</v>
      </c>
      <c r="BJ476" t="s">
        <v>70</v>
      </c>
      <c r="BL476" t="s">
        <v>332</v>
      </c>
      <c r="BM476">
        <v>42804</v>
      </c>
      <c r="BN476" t="s">
        <v>72</v>
      </c>
      <c r="BO476" t="s">
        <v>332</v>
      </c>
    </row>
    <row r="477" spans="1:67" x14ac:dyDescent="0.2">
      <c r="A477" s="13" t="s">
        <v>1737</v>
      </c>
      <c r="B477" s="13"/>
      <c r="C477" s="13" t="s">
        <v>1524</v>
      </c>
      <c r="D477" s="13" t="s">
        <v>140</v>
      </c>
      <c r="E477" s="13" t="s">
        <v>329</v>
      </c>
      <c r="F477" s="13"/>
      <c r="G477" s="13" t="s">
        <v>329</v>
      </c>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row>
    <row r="478" spans="1:67" x14ac:dyDescent="0.2">
      <c r="A478" s="13" t="s">
        <v>1737</v>
      </c>
      <c r="B478" s="13"/>
      <c r="C478" s="13" t="s">
        <v>1524</v>
      </c>
      <c r="D478" s="13" t="s">
        <v>140</v>
      </c>
      <c r="E478" s="13" t="s">
        <v>344</v>
      </c>
      <c r="F478" s="13" t="s">
        <v>345</v>
      </c>
      <c r="G478" s="13" t="s">
        <v>344</v>
      </c>
      <c r="H478" s="13" t="s">
        <v>345</v>
      </c>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row>
    <row r="479" spans="1:67" x14ac:dyDescent="0.2">
      <c r="A479" t="s">
        <v>343</v>
      </c>
      <c r="B479" t="s">
        <v>338</v>
      </c>
      <c r="C479" t="s">
        <v>1524</v>
      </c>
      <c r="D479" t="s">
        <v>140</v>
      </c>
      <c r="E479" t="s">
        <v>344</v>
      </c>
      <c r="F479" t="s">
        <v>345</v>
      </c>
      <c r="G479" t="s">
        <v>346</v>
      </c>
      <c r="H479" t="s">
        <v>345</v>
      </c>
      <c r="AC479">
        <v>4.8</v>
      </c>
      <c r="AF479">
        <v>6.2</v>
      </c>
      <c r="BJ479" t="s">
        <v>70</v>
      </c>
      <c r="BK479" s="1">
        <v>44819</v>
      </c>
      <c r="BL479" t="s">
        <v>71</v>
      </c>
      <c r="BM479">
        <v>3485</v>
      </c>
      <c r="BN479" t="s">
        <v>72</v>
      </c>
      <c r="BO479" t="s">
        <v>71</v>
      </c>
    </row>
    <row r="480" spans="1:67" x14ac:dyDescent="0.2">
      <c r="A480" s="13" t="s">
        <v>1737</v>
      </c>
      <c r="B480" s="13"/>
      <c r="C480" s="13" t="s">
        <v>1524</v>
      </c>
      <c r="D480" s="13" t="s">
        <v>140</v>
      </c>
      <c r="E480" s="13" t="s">
        <v>344</v>
      </c>
      <c r="F480" s="13" t="s">
        <v>347</v>
      </c>
      <c r="G480" s="13" t="s">
        <v>344</v>
      </c>
      <c r="H480" s="13" t="s">
        <v>347</v>
      </c>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row>
    <row r="481" spans="1:67" x14ac:dyDescent="0.2">
      <c r="A481" t="s">
        <v>348</v>
      </c>
      <c r="C481" t="s">
        <v>1524</v>
      </c>
      <c r="D481" t="s">
        <v>140</v>
      </c>
      <c r="E481" t="s">
        <v>344</v>
      </c>
      <c r="F481" t="s">
        <v>347</v>
      </c>
      <c r="G481" t="s">
        <v>344</v>
      </c>
      <c r="H481" t="s">
        <v>347</v>
      </c>
      <c r="BA481">
        <v>6.4</v>
      </c>
      <c r="BE481">
        <v>6.35</v>
      </c>
      <c r="BI481" t="s">
        <v>304</v>
      </c>
      <c r="BJ481" t="s">
        <v>79</v>
      </c>
      <c r="BL481" t="s">
        <v>305</v>
      </c>
      <c r="BM481">
        <v>7306</v>
      </c>
    </row>
    <row r="482" spans="1:67" x14ac:dyDescent="0.2">
      <c r="A482" s="13" t="s">
        <v>1737</v>
      </c>
      <c r="B482" s="13"/>
      <c r="C482" s="13" t="s">
        <v>1524</v>
      </c>
      <c r="D482" s="13" t="s">
        <v>140</v>
      </c>
      <c r="E482" s="13" t="s">
        <v>344</v>
      </c>
      <c r="F482" s="13"/>
      <c r="G482" s="13" t="s">
        <v>344</v>
      </c>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row>
    <row r="483" spans="1:67" x14ac:dyDescent="0.2">
      <c r="C483" t="s">
        <v>1525</v>
      </c>
      <c r="D483" t="s">
        <v>1526</v>
      </c>
      <c r="E483" t="s">
        <v>349</v>
      </c>
      <c r="F483" t="s">
        <v>350</v>
      </c>
      <c r="G483" t="s">
        <v>351</v>
      </c>
      <c r="H483" t="s">
        <v>350</v>
      </c>
      <c r="AW483">
        <v>6.2</v>
      </c>
      <c r="AZ483">
        <v>5</v>
      </c>
      <c r="BE483">
        <v>9.5</v>
      </c>
      <c r="BH483">
        <v>6.5</v>
      </c>
      <c r="BJ483" t="s">
        <v>79</v>
      </c>
      <c r="BK483" s="1">
        <v>44797</v>
      </c>
      <c r="BL483" t="s">
        <v>87</v>
      </c>
      <c r="BM483">
        <v>36083</v>
      </c>
      <c r="BN483" t="s">
        <v>72</v>
      </c>
      <c r="BO483" t="s">
        <v>87</v>
      </c>
    </row>
    <row r="484" spans="1:67" x14ac:dyDescent="0.2">
      <c r="A484" s="8"/>
      <c r="B484" s="8"/>
      <c r="C484" s="8" t="s">
        <v>1525</v>
      </c>
      <c r="D484" s="8" t="s">
        <v>1526</v>
      </c>
      <c r="E484" s="8" t="s">
        <v>349</v>
      </c>
      <c r="F484" s="8" t="s">
        <v>350</v>
      </c>
      <c r="G484" s="8" t="s">
        <v>351</v>
      </c>
      <c r="H484" s="8" t="s">
        <v>350</v>
      </c>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t="s">
        <v>1486</v>
      </c>
      <c r="BJ484" s="8" t="s">
        <v>79</v>
      </c>
      <c r="BK484" s="9">
        <v>44806</v>
      </c>
      <c r="BL484" s="8" t="s">
        <v>1478</v>
      </c>
      <c r="BM484" s="8">
        <v>35427</v>
      </c>
      <c r="BN484" s="8"/>
      <c r="BO484" s="8"/>
    </row>
    <row r="485" spans="1:67" x14ac:dyDescent="0.2">
      <c r="A485" t="s">
        <v>352</v>
      </c>
      <c r="C485" t="s">
        <v>1522</v>
      </c>
      <c r="D485" t="s">
        <v>1527</v>
      </c>
      <c r="E485" t="s">
        <v>354</v>
      </c>
      <c r="F485" t="s">
        <v>355</v>
      </c>
      <c r="G485" t="s">
        <v>354</v>
      </c>
      <c r="H485" t="s">
        <v>355</v>
      </c>
      <c r="M485">
        <v>13</v>
      </c>
      <c r="P485">
        <v>19</v>
      </c>
      <c r="Q485">
        <v>13</v>
      </c>
      <c r="T485">
        <v>23</v>
      </c>
      <c r="U485">
        <v>13.5</v>
      </c>
      <c r="X485">
        <v>23.5</v>
      </c>
      <c r="Y485">
        <v>18.5</v>
      </c>
      <c r="AB485">
        <v>27</v>
      </c>
      <c r="AC485">
        <v>19</v>
      </c>
      <c r="AF485">
        <v>30</v>
      </c>
      <c r="AG485">
        <v>16</v>
      </c>
      <c r="BJ485" t="s">
        <v>79</v>
      </c>
      <c r="BK485" s="1">
        <v>44795</v>
      </c>
      <c r="BL485" t="s">
        <v>229</v>
      </c>
      <c r="BM485">
        <v>1609</v>
      </c>
      <c r="BN485" t="s">
        <v>72</v>
      </c>
      <c r="BO485" t="s">
        <v>229</v>
      </c>
    </row>
    <row r="486" spans="1:67" x14ac:dyDescent="0.2">
      <c r="A486" s="13" t="s">
        <v>1737</v>
      </c>
      <c r="B486" s="13"/>
      <c r="C486" s="13" t="s">
        <v>1518</v>
      </c>
      <c r="D486" s="13" t="s">
        <v>76</v>
      </c>
      <c r="E486" s="13" t="s">
        <v>357</v>
      </c>
      <c r="F486" s="13" t="s">
        <v>358</v>
      </c>
      <c r="G486" s="13" t="s">
        <v>357</v>
      </c>
      <c r="H486" s="13" t="s">
        <v>358</v>
      </c>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row>
    <row r="487" spans="1:67" x14ac:dyDescent="0.2">
      <c r="A487" t="s">
        <v>356</v>
      </c>
      <c r="B487" t="s">
        <v>169</v>
      </c>
      <c r="C487" t="s">
        <v>1518</v>
      </c>
      <c r="D487" t="s">
        <v>76</v>
      </c>
      <c r="E487" t="s">
        <v>357</v>
      </c>
      <c r="F487" t="s">
        <v>358</v>
      </c>
      <c r="G487" t="s">
        <v>359</v>
      </c>
      <c r="H487" t="s">
        <v>358</v>
      </c>
      <c r="Q487">
        <v>6</v>
      </c>
      <c r="T487">
        <v>4</v>
      </c>
      <c r="Y487">
        <v>7</v>
      </c>
      <c r="AB487">
        <v>8</v>
      </c>
      <c r="AC487">
        <v>7.5</v>
      </c>
      <c r="AF487">
        <v>10</v>
      </c>
      <c r="AG487">
        <v>5.5</v>
      </c>
      <c r="AJ487">
        <v>8</v>
      </c>
      <c r="BI487" t="s">
        <v>360</v>
      </c>
      <c r="BJ487" t="s">
        <v>79</v>
      </c>
      <c r="BL487" t="s">
        <v>361</v>
      </c>
      <c r="BM487">
        <v>3142</v>
      </c>
      <c r="BN487" t="s">
        <v>81</v>
      </c>
      <c r="BO487" t="s">
        <v>361</v>
      </c>
    </row>
    <row r="488" spans="1:67" x14ac:dyDescent="0.2">
      <c r="A488" s="13" t="s">
        <v>1737</v>
      </c>
      <c r="B488" s="13"/>
      <c r="C488" s="13" t="s">
        <v>1518</v>
      </c>
      <c r="D488" s="13" t="s">
        <v>76</v>
      </c>
      <c r="E488" s="13" t="s">
        <v>357</v>
      </c>
      <c r="F488" s="13" t="s">
        <v>362</v>
      </c>
      <c r="G488" s="13" t="s">
        <v>357</v>
      </c>
      <c r="H488" s="13" t="s">
        <v>362</v>
      </c>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row>
    <row r="489" spans="1:67" x14ac:dyDescent="0.2">
      <c r="A489" s="8" t="s">
        <v>2409</v>
      </c>
      <c r="B489" s="8" t="s">
        <v>338</v>
      </c>
      <c r="C489" s="8" t="s">
        <v>1518</v>
      </c>
      <c r="D489" s="8" t="s">
        <v>76</v>
      </c>
      <c r="E489" s="8" t="s">
        <v>357</v>
      </c>
      <c r="F489" s="8" t="s">
        <v>362</v>
      </c>
      <c r="G489" s="8" t="s">
        <v>357</v>
      </c>
      <c r="H489" s="8" t="s">
        <v>362</v>
      </c>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v>3.1</v>
      </c>
      <c r="AL489" s="8"/>
      <c r="AM489" s="8"/>
      <c r="AN489" s="8">
        <v>1.3</v>
      </c>
      <c r="AO489" s="8"/>
      <c r="AP489" s="8"/>
      <c r="AQ489" s="8"/>
      <c r="AR489" s="8"/>
      <c r="AS489" s="8">
        <v>4.2</v>
      </c>
      <c r="AT489" s="8">
        <v>1.9</v>
      </c>
      <c r="AU489" s="8">
        <v>2.1</v>
      </c>
      <c r="AV489" s="8">
        <v>2.1</v>
      </c>
      <c r="AW489" s="8">
        <v>4.2</v>
      </c>
      <c r="AX489" s="8"/>
      <c r="AY489" s="8"/>
      <c r="AZ489" s="8">
        <v>2.8</v>
      </c>
      <c r="BA489" s="8">
        <v>4.5</v>
      </c>
      <c r="BB489" s="8"/>
      <c r="BC489" s="8"/>
      <c r="BD489" s="8">
        <v>3.2</v>
      </c>
      <c r="BE489" s="8"/>
      <c r="BF489" s="8"/>
      <c r="BG489" s="8"/>
      <c r="BH489" s="8">
        <v>3</v>
      </c>
      <c r="BI489" s="8"/>
      <c r="BJ489" s="8" t="s">
        <v>79</v>
      </c>
      <c r="BK489" s="9">
        <v>44820</v>
      </c>
      <c r="BL489" s="8" t="s">
        <v>2410</v>
      </c>
      <c r="BM489" s="8">
        <v>6583</v>
      </c>
      <c r="BN489" s="8" t="s">
        <v>72</v>
      </c>
      <c r="BO489" s="8" t="s">
        <v>2410</v>
      </c>
    </row>
    <row r="490" spans="1:67" x14ac:dyDescent="0.2">
      <c r="A490" s="13" t="s">
        <v>1737</v>
      </c>
      <c r="B490" s="13"/>
      <c r="C490" s="13" t="s">
        <v>1518</v>
      </c>
      <c r="D490" s="13" t="s">
        <v>76</v>
      </c>
      <c r="E490" s="13" t="s">
        <v>357</v>
      </c>
      <c r="F490" s="13" t="s">
        <v>1586</v>
      </c>
      <c r="G490" s="13" t="s">
        <v>357</v>
      </c>
      <c r="H490" s="13" t="s">
        <v>1586</v>
      </c>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row>
    <row r="491" spans="1:67" x14ac:dyDescent="0.2">
      <c r="A491" s="13" t="s">
        <v>1737</v>
      </c>
      <c r="B491" s="13"/>
      <c r="C491" s="13" t="s">
        <v>1518</v>
      </c>
      <c r="D491" s="13" t="s">
        <v>76</v>
      </c>
      <c r="E491" s="13" t="s">
        <v>357</v>
      </c>
      <c r="F491" s="13" t="s">
        <v>826</v>
      </c>
      <c r="G491" s="13" t="s">
        <v>357</v>
      </c>
      <c r="H491" s="13" t="s">
        <v>826</v>
      </c>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row>
    <row r="492" spans="1:67" x14ac:dyDescent="0.2">
      <c r="A492" s="12" t="s">
        <v>2796</v>
      </c>
      <c r="B492" s="12"/>
      <c r="C492" s="12" t="s">
        <v>1518</v>
      </c>
      <c r="D492" s="12" t="s">
        <v>76</v>
      </c>
      <c r="E492" s="12" t="s">
        <v>357</v>
      </c>
      <c r="F492" s="12" t="s">
        <v>283</v>
      </c>
      <c r="G492" s="12" t="s">
        <v>2794</v>
      </c>
      <c r="H492" s="12" t="s">
        <v>283</v>
      </c>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t="s">
        <v>79</v>
      </c>
      <c r="BK492" s="14">
        <v>44827</v>
      </c>
      <c r="BL492" s="12" t="s">
        <v>2792</v>
      </c>
      <c r="BM492" s="12">
        <v>1985</v>
      </c>
      <c r="BN492" s="12" t="s">
        <v>72</v>
      </c>
      <c r="BO492" s="12"/>
    </row>
    <row r="493" spans="1:67" x14ac:dyDescent="0.2">
      <c r="A493" s="12" t="s">
        <v>2797</v>
      </c>
      <c r="B493" s="12"/>
      <c r="C493" s="12" t="s">
        <v>1518</v>
      </c>
      <c r="D493" s="12" t="s">
        <v>76</v>
      </c>
      <c r="E493" s="12" t="s">
        <v>357</v>
      </c>
      <c r="F493" s="12" t="s">
        <v>283</v>
      </c>
      <c r="G493" s="12" t="s">
        <v>2794</v>
      </c>
      <c r="H493" s="12" t="s">
        <v>283</v>
      </c>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t="s">
        <v>79</v>
      </c>
      <c r="BK493" s="14">
        <v>44827</v>
      </c>
      <c r="BL493" s="12" t="s">
        <v>2792</v>
      </c>
      <c r="BM493" s="12">
        <v>1985</v>
      </c>
      <c r="BN493" s="12"/>
      <c r="BO493" s="12"/>
    </row>
    <row r="494" spans="1:67" x14ac:dyDescent="0.2">
      <c r="A494" s="13" t="s">
        <v>1737</v>
      </c>
      <c r="B494" s="13"/>
      <c r="C494" s="13" t="s">
        <v>1518</v>
      </c>
      <c r="D494" s="13" t="s">
        <v>76</v>
      </c>
      <c r="E494" s="13" t="s">
        <v>357</v>
      </c>
      <c r="F494" s="13"/>
      <c r="G494" s="13" t="s">
        <v>357</v>
      </c>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row>
    <row r="495" spans="1:67" x14ac:dyDescent="0.2">
      <c r="A495" s="8" t="s">
        <v>2459</v>
      </c>
      <c r="C495" t="s">
        <v>1519</v>
      </c>
      <c r="D495" t="s">
        <v>73</v>
      </c>
      <c r="E495" t="s">
        <v>1702</v>
      </c>
      <c r="F495" t="s">
        <v>1700</v>
      </c>
      <c r="G495" s="8" t="s">
        <v>1702</v>
      </c>
      <c r="H495" s="8" t="s">
        <v>1700</v>
      </c>
      <c r="I495" s="8"/>
      <c r="BA495">
        <v>8</v>
      </c>
      <c r="BD495" t="s">
        <v>2162</v>
      </c>
      <c r="BE495">
        <v>9.5</v>
      </c>
      <c r="BH495">
        <v>7.2</v>
      </c>
      <c r="BI495" t="s">
        <v>2460</v>
      </c>
      <c r="BJ495" t="s">
        <v>79</v>
      </c>
      <c r="BK495" s="1">
        <v>44820</v>
      </c>
      <c r="BL495" s="8" t="s">
        <v>2434</v>
      </c>
      <c r="BM495" s="8" t="s">
        <v>2471</v>
      </c>
      <c r="BN495" t="s">
        <v>72</v>
      </c>
      <c r="BO495" s="8" t="s">
        <v>2434</v>
      </c>
    </row>
    <row r="496" spans="1:67" x14ac:dyDescent="0.2">
      <c r="A496" s="8" t="s">
        <v>2457</v>
      </c>
      <c r="B496" t="s">
        <v>338</v>
      </c>
      <c r="C496" t="s">
        <v>1519</v>
      </c>
      <c r="D496" t="s">
        <v>73</v>
      </c>
      <c r="E496" t="s">
        <v>1702</v>
      </c>
      <c r="F496" t="s">
        <v>1700</v>
      </c>
      <c r="G496" s="8" t="s">
        <v>1702</v>
      </c>
      <c r="H496" s="8" t="s">
        <v>1700</v>
      </c>
      <c r="I496" s="8"/>
      <c r="Y496" t="s">
        <v>2162</v>
      </c>
      <c r="AB496">
        <v>11.4</v>
      </c>
      <c r="AC496">
        <v>8.1999999999999993</v>
      </c>
      <c r="AF496">
        <v>11.8</v>
      </c>
      <c r="BJ496" t="s">
        <v>79</v>
      </c>
      <c r="BK496" s="1">
        <v>44820</v>
      </c>
      <c r="BL496" s="8" t="s">
        <v>2434</v>
      </c>
      <c r="BM496" s="8" t="s">
        <v>2471</v>
      </c>
      <c r="BN496" t="s">
        <v>72</v>
      </c>
      <c r="BO496" s="8" t="s">
        <v>2434</v>
      </c>
    </row>
    <row r="497" spans="1:67" x14ac:dyDescent="0.2">
      <c r="A497" s="8" t="s">
        <v>2458</v>
      </c>
      <c r="C497" t="s">
        <v>1519</v>
      </c>
      <c r="D497" t="s">
        <v>73</v>
      </c>
      <c r="E497" t="s">
        <v>1702</v>
      </c>
      <c r="F497" t="s">
        <v>1700</v>
      </c>
      <c r="G497" s="8" t="s">
        <v>1702</v>
      </c>
      <c r="H497" s="8" t="s">
        <v>1700</v>
      </c>
      <c r="I497" s="8"/>
      <c r="T497">
        <v>11.8</v>
      </c>
      <c r="U497">
        <v>10.8</v>
      </c>
      <c r="X497">
        <v>13.5</v>
      </c>
      <c r="BJ497" t="s">
        <v>79</v>
      </c>
      <c r="BK497" s="1">
        <v>44820</v>
      </c>
      <c r="BL497" s="8" t="s">
        <v>2434</v>
      </c>
      <c r="BM497" s="8" t="s">
        <v>2471</v>
      </c>
      <c r="BN497" t="s">
        <v>72</v>
      </c>
      <c r="BO497" s="8" t="s">
        <v>2434</v>
      </c>
    </row>
    <row r="498" spans="1:67" x14ac:dyDescent="0.2">
      <c r="A498" s="13" t="s">
        <v>1737</v>
      </c>
      <c r="B498" s="13"/>
      <c r="C498" s="13" t="s">
        <v>1524</v>
      </c>
      <c r="D498" s="13" t="s">
        <v>140</v>
      </c>
      <c r="E498" s="13" t="s">
        <v>364</v>
      </c>
      <c r="F498" s="13" t="s">
        <v>365</v>
      </c>
      <c r="G498" s="13" t="s">
        <v>364</v>
      </c>
      <c r="H498" s="13" t="s">
        <v>365</v>
      </c>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row>
    <row r="499" spans="1:67" x14ac:dyDescent="0.2">
      <c r="A499" t="s">
        <v>363</v>
      </c>
      <c r="C499" t="s">
        <v>1524</v>
      </c>
      <c r="D499" t="s">
        <v>140</v>
      </c>
      <c r="E499" t="s">
        <v>364</v>
      </c>
      <c r="F499" t="s">
        <v>365</v>
      </c>
      <c r="G499" t="s">
        <v>364</v>
      </c>
      <c r="H499" t="s">
        <v>365</v>
      </c>
      <c r="U499">
        <v>2.5</v>
      </c>
      <c r="X499">
        <v>2.95</v>
      </c>
      <c r="BI499" t="s">
        <v>366</v>
      </c>
      <c r="BJ499" t="s">
        <v>79</v>
      </c>
      <c r="BL499" t="s">
        <v>367</v>
      </c>
      <c r="BM499">
        <v>34668</v>
      </c>
      <c r="BN499" t="s">
        <v>72</v>
      </c>
      <c r="BO499" t="s">
        <v>367</v>
      </c>
    </row>
    <row r="500" spans="1:67" x14ac:dyDescent="0.2">
      <c r="A500" t="s">
        <v>368</v>
      </c>
      <c r="C500" t="s">
        <v>1524</v>
      </c>
      <c r="D500" t="s">
        <v>140</v>
      </c>
      <c r="E500" t="s">
        <v>364</v>
      </c>
      <c r="F500" t="s">
        <v>365</v>
      </c>
      <c r="G500" t="s">
        <v>364</v>
      </c>
      <c r="H500" t="s">
        <v>365</v>
      </c>
      <c r="U500">
        <v>2.35</v>
      </c>
      <c r="X500">
        <v>3.25</v>
      </c>
      <c r="BI500" t="s">
        <v>366</v>
      </c>
      <c r="BJ500" t="s">
        <v>79</v>
      </c>
      <c r="BL500" t="s">
        <v>367</v>
      </c>
      <c r="BM500">
        <v>34668</v>
      </c>
      <c r="BN500" t="s">
        <v>72</v>
      </c>
      <c r="BO500" t="s">
        <v>367</v>
      </c>
    </row>
    <row r="501" spans="1:67" x14ac:dyDescent="0.2">
      <c r="A501" t="s">
        <v>369</v>
      </c>
      <c r="C501" t="s">
        <v>1524</v>
      </c>
      <c r="D501" t="s">
        <v>140</v>
      </c>
      <c r="E501" t="s">
        <v>364</v>
      </c>
      <c r="F501" t="s">
        <v>365</v>
      </c>
      <c r="G501" t="s">
        <v>364</v>
      </c>
      <c r="H501" t="s">
        <v>365</v>
      </c>
      <c r="AO501">
        <v>2.15</v>
      </c>
      <c r="AP501">
        <v>1.55</v>
      </c>
      <c r="AR501">
        <v>1.55</v>
      </c>
      <c r="BI501" t="s">
        <v>370</v>
      </c>
      <c r="BJ501" t="s">
        <v>79</v>
      </c>
      <c r="BL501" t="s">
        <v>367</v>
      </c>
      <c r="BM501">
        <v>34668</v>
      </c>
      <c r="BN501" t="s">
        <v>72</v>
      </c>
      <c r="BO501" t="s">
        <v>367</v>
      </c>
    </row>
    <row r="502" spans="1:67" x14ac:dyDescent="0.2">
      <c r="A502" t="s">
        <v>371</v>
      </c>
      <c r="C502" t="s">
        <v>1524</v>
      </c>
      <c r="D502" t="s">
        <v>140</v>
      </c>
      <c r="E502" t="s">
        <v>364</v>
      </c>
      <c r="F502" t="s">
        <v>365</v>
      </c>
      <c r="G502" t="s">
        <v>364</v>
      </c>
      <c r="H502" t="s">
        <v>365</v>
      </c>
      <c r="Y502">
        <v>2.8</v>
      </c>
      <c r="Z502">
        <v>4</v>
      </c>
      <c r="AA502">
        <v>3.95</v>
      </c>
      <c r="AB502">
        <v>4</v>
      </c>
      <c r="BI502" t="s">
        <v>366</v>
      </c>
      <c r="BJ502" t="s">
        <v>79</v>
      </c>
      <c r="BL502" t="s">
        <v>367</v>
      </c>
      <c r="BM502">
        <v>34668</v>
      </c>
      <c r="BN502" t="s">
        <v>72</v>
      </c>
      <c r="BO502" t="s">
        <v>367</v>
      </c>
    </row>
    <row r="503" spans="1:67" x14ac:dyDescent="0.2">
      <c r="A503" t="s">
        <v>372</v>
      </c>
      <c r="C503" t="s">
        <v>1524</v>
      </c>
      <c r="D503" t="s">
        <v>140</v>
      </c>
      <c r="E503" t="s">
        <v>364</v>
      </c>
      <c r="F503" t="s">
        <v>365</v>
      </c>
      <c r="G503" t="s">
        <v>364</v>
      </c>
      <c r="H503" t="s">
        <v>365</v>
      </c>
      <c r="BA503">
        <v>2.6</v>
      </c>
      <c r="BB503">
        <v>2.25</v>
      </c>
      <c r="BC503">
        <v>2.15</v>
      </c>
      <c r="BD503">
        <v>2.25</v>
      </c>
      <c r="BI503" t="s">
        <v>366</v>
      </c>
      <c r="BJ503" t="s">
        <v>79</v>
      </c>
      <c r="BL503" t="s">
        <v>367</v>
      </c>
      <c r="BM503">
        <v>34668</v>
      </c>
      <c r="BN503" t="s">
        <v>72</v>
      </c>
      <c r="BO503" t="s">
        <v>367</v>
      </c>
    </row>
    <row r="504" spans="1:67" x14ac:dyDescent="0.2">
      <c r="A504" t="s">
        <v>373</v>
      </c>
      <c r="C504" t="s">
        <v>1524</v>
      </c>
      <c r="D504" t="s">
        <v>140</v>
      </c>
      <c r="E504" t="s">
        <v>364</v>
      </c>
      <c r="F504" t="s">
        <v>365</v>
      </c>
      <c r="G504" t="s">
        <v>364</v>
      </c>
      <c r="H504" t="s">
        <v>365</v>
      </c>
      <c r="AG504">
        <v>1.85</v>
      </c>
      <c r="AH504">
        <v>3.2</v>
      </c>
      <c r="AI504">
        <v>2.5</v>
      </c>
      <c r="AJ504">
        <v>3.2</v>
      </c>
      <c r="BI504" t="s">
        <v>366</v>
      </c>
      <c r="BJ504" t="s">
        <v>79</v>
      </c>
      <c r="BL504" t="s">
        <v>367</v>
      </c>
      <c r="BM504">
        <v>34668</v>
      </c>
      <c r="BN504" t="s">
        <v>72</v>
      </c>
      <c r="BO504" t="s">
        <v>367</v>
      </c>
    </row>
    <row r="505" spans="1:67" x14ac:dyDescent="0.2">
      <c r="A505" t="s">
        <v>374</v>
      </c>
      <c r="C505" t="s">
        <v>1524</v>
      </c>
      <c r="D505" t="s">
        <v>140</v>
      </c>
      <c r="E505" t="s">
        <v>364</v>
      </c>
      <c r="F505" t="s">
        <v>365</v>
      </c>
      <c r="G505" t="s">
        <v>364</v>
      </c>
      <c r="H505" t="s">
        <v>365</v>
      </c>
      <c r="AD505">
        <v>4</v>
      </c>
      <c r="AE505">
        <v>4</v>
      </c>
      <c r="AF505">
        <v>4</v>
      </c>
      <c r="BI505" t="s">
        <v>366</v>
      </c>
      <c r="BJ505" t="s">
        <v>79</v>
      </c>
      <c r="BL505" t="s">
        <v>367</v>
      </c>
      <c r="BM505">
        <v>34668</v>
      </c>
      <c r="BN505" t="s">
        <v>72</v>
      </c>
      <c r="BO505" t="s">
        <v>367</v>
      </c>
    </row>
    <row r="506" spans="1:67" x14ac:dyDescent="0.2">
      <c r="A506" t="s">
        <v>375</v>
      </c>
      <c r="C506" t="s">
        <v>1524</v>
      </c>
      <c r="D506" t="s">
        <v>140</v>
      </c>
      <c r="E506" t="s">
        <v>364</v>
      </c>
      <c r="F506" t="s">
        <v>365</v>
      </c>
      <c r="G506" t="s">
        <v>364</v>
      </c>
      <c r="H506" t="s">
        <v>365</v>
      </c>
      <c r="BE506">
        <v>2.8</v>
      </c>
      <c r="BF506">
        <v>1.9</v>
      </c>
      <c r="BG506">
        <v>1.65</v>
      </c>
      <c r="BH506">
        <v>1.9</v>
      </c>
      <c r="BI506" t="s">
        <v>366</v>
      </c>
      <c r="BJ506" t="s">
        <v>79</v>
      </c>
      <c r="BL506" t="s">
        <v>367</v>
      </c>
      <c r="BM506">
        <v>34668</v>
      </c>
      <c r="BN506" t="s">
        <v>72</v>
      </c>
      <c r="BO506" t="s">
        <v>367</v>
      </c>
    </row>
    <row r="507" spans="1:67" x14ac:dyDescent="0.2">
      <c r="A507" s="13" t="s">
        <v>1737</v>
      </c>
      <c r="B507" s="13"/>
      <c r="C507" s="13" t="s">
        <v>1524</v>
      </c>
      <c r="D507" s="13" t="s">
        <v>140</v>
      </c>
      <c r="E507" s="13" t="s">
        <v>364</v>
      </c>
      <c r="F507" s="13"/>
      <c r="G507" s="13" t="s">
        <v>364</v>
      </c>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row>
    <row r="508" spans="1:67" x14ac:dyDescent="0.2">
      <c r="A508" s="13" t="s">
        <v>1737</v>
      </c>
      <c r="B508" s="13"/>
      <c r="C508" s="13" t="s">
        <v>1524</v>
      </c>
      <c r="D508" s="13" t="s">
        <v>140</v>
      </c>
      <c r="E508" s="13" t="s">
        <v>378</v>
      </c>
      <c r="F508" s="13" t="s">
        <v>376</v>
      </c>
      <c r="G508" s="13" t="s">
        <v>378</v>
      </c>
      <c r="H508" s="13" t="s">
        <v>376</v>
      </c>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row>
    <row r="509" spans="1:67" x14ac:dyDescent="0.2">
      <c r="A509" t="s">
        <v>377</v>
      </c>
      <c r="C509" t="s">
        <v>1524</v>
      </c>
      <c r="D509" t="s">
        <v>140</v>
      </c>
      <c r="E509" t="s">
        <v>378</v>
      </c>
      <c r="F509" t="s">
        <v>376</v>
      </c>
      <c r="G509" t="s">
        <v>378</v>
      </c>
      <c r="H509" t="s">
        <v>376</v>
      </c>
      <c r="AW509">
        <v>3.87</v>
      </c>
      <c r="AX509">
        <v>2.78</v>
      </c>
      <c r="AY509">
        <v>2.8</v>
      </c>
      <c r="AZ509">
        <v>2.8</v>
      </c>
      <c r="BA509">
        <v>4.2</v>
      </c>
      <c r="BB509">
        <v>3.71</v>
      </c>
      <c r="BC509">
        <v>3.3</v>
      </c>
      <c r="BD509">
        <v>3.71</v>
      </c>
      <c r="BE509">
        <v>4.29</v>
      </c>
      <c r="BI509" t="s">
        <v>304</v>
      </c>
      <c r="BJ509" t="s">
        <v>79</v>
      </c>
      <c r="BL509" t="s">
        <v>305</v>
      </c>
      <c r="BM509">
        <v>7306</v>
      </c>
    </row>
    <row r="510" spans="1:67" x14ac:dyDescent="0.2">
      <c r="A510" t="s">
        <v>379</v>
      </c>
      <c r="C510" t="s">
        <v>1524</v>
      </c>
      <c r="D510" t="s">
        <v>140</v>
      </c>
      <c r="E510" t="s">
        <v>378</v>
      </c>
      <c r="F510" t="s">
        <v>376</v>
      </c>
      <c r="G510" t="s">
        <v>378</v>
      </c>
      <c r="H510" t="s">
        <v>376</v>
      </c>
      <c r="AW510">
        <v>4.1900000000000004</v>
      </c>
      <c r="AX510">
        <v>2.89</v>
      </c>
      <c r="AY510">
        <v>3.02</v>
      </c>
      <c r="AZ510">
        <v>3.02</v>
      </c>
      <c r="BA510">
        <v>4.41</v>
      </c>
      <c r="BB510">
        <v>3.65</v>
      </c>
      <c r="BC510">
        <v>3.51</v>
      </c>
      <c r="BD510">
        <v>3.65</v>
      </c>
      <c r="BE510">
        <v>4.22</v>
      </c>
      <c r="BI510" t="s">
        <v>304</v>
      </c>
      <c r="BJ510" t="s">
        <v>79</v>
      </c>
      <c r="BL510" t="s">
        <v>305</v>
      </c>
      <c r="BM510">
        <v>7306</v>
      </c>
    </row>
    <row r="511" spans="1:67" ht="18" x14ac:dyDescent="0.2">
      <c r="A511" s="12" t="s">
        <v>2427</v>
      </c>
      <c r="B511" s="12"/>
      <c r="C511" s="12" t="s">
        <v>1524</v>
      </c>
      <c r="D511" s="12" t="s">
        <v>140</v>
      </c>
      <c r="E511" s="12" t="s">
        <v>378</v>
      </c>
      <c r="F511" s="12" t="s">
        <v>376</v>
      </c>
      <c r="G511" s="12" t="s">
        <v>141</v>
      </c>
      <c r="H511" s="12" t="s">
        <v>376</v>
      </c>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t="s">
        <v>79</v>
      </c>
      <c r="BK511" s="14">
        <v>44820</v>
      </c>
      <c r="BL511" s="12" t="s">
        <v>2414</v>
      </c>
      <c r="BM511" s="36">
        <v>82637</v>
      </c>
      <c r="BN511" s="12" t="s">
        <v>72</v>
      </c>
      <c r="BO511" s="12" t="s">
        <v>2414</v>
      </c>
    </row>
    <row r="512" spans="1:67" x14ac:dyDescent="0.2">
      <c r="A512" s="13" t="s">
        <v>1737</v>
      </c>
      <c r="B512" s="13"/>
      <c r="C512" s="13" t="s">
        <v>1524</v>
      </c>
      <c r="D512" s="13" t="s">
        <v>140</v>
      </c>
      <c r="E512" s="13" t="s">
        <v>378</v>
      </c>
      <c r="F512" s="13"/>
      <c r="G512" s="13" t="s">
        <v>378</v>
      </c>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row>
    <row r="513" spans="1:67" x14ac:dyDescent="0.2">
      <c r="A513" s="13" t="s">
        <v>1737</v>
      </c>
      <c r="B513" s="13"/>
      <c r="C513" s="13" t="s">
        <v>1518</v>
      </c>
      <c r="D513" s="13" t="s">
        <v>76</v>
      </c>
      <c r="E513" s="13" t="s">
        <v>359</v>
      </c>
      <c r="F513" s="13" t="s">
        <v>380</v>
      </c>
      <c r="G513" s="13" t="s">
        <v>359</v>
      </c>
      <c r="H513" s="13" t="s">
        <v>380</v>
      </c>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row>
    <row r="514" spans="1:67" x14ac:dyDescent="0.2">
      <c r="A514" t="s">
        <v>108</v>
      </c>
      <c r="C514" t="s">
        <v>1518</v>
      </c>
      <c r="D514" t="s">
        <v>76</v>
      </c>
      <c r="E514" t="s">
        <v>359</v>
      </c>
      <c r="F514" t="s">
        <v>380</v>
      </c>
      <c r="G514" t="s">
        <v>359</v>
      </c>
      <c r="H514" t="s">
        <v>380</v>
      </c>
      <c r="U514">
        <v>4.7</v>
      </c>
      <c r="X514">
        <v>4.3</v>
      </c>
      <c r="AO514">
        <v>5.0999999999999996</v>
      </c>
      <c r="AR514">
        <v>2.5</v>
      </c>
      <c r="AS514">
        <v>5.6</v>
      </c>
      <c r="AV514">
        <v>2.7</v>
      </c>
      <c r="AW514">
        <v>5.3</v>
      </c>
      <c r="AZ514">
        <v>3.4</v>
      </c>
      <c r="BJ514" t="s">
        <v>79</v>
      </c>
      <c r="BL514" t="s">
        <v>284</v>
      </c>
      <c r="BM514">
        <v>1657</v>
      </c>
    </row>
    <row r="515" spans="1:67" x14ac:dyDescent="0.2">
      <c r="A515" t="s">
        <v>381</v>
      </c>
      <c r="C515" t="s">
        <v>1518</v>
      </c>
      <c r="D515" t="s">
        <v>76</v>
      </c>
      <c r="E515" t="s">
        <v>359</v>
      </c>
      <c r="F515" t="s">
        <v>380</v>
      </c>
      <c r="G515" t="s">
        <v>359</v>
      </c>
      <c r="H515" t="s">
        <v>380</v>
      </c>
      <c r="AB515">
        <v>5.5</v>
      </c>
      <c r="BJ515" t="s">
        <v>79</v>
      </c>
      <c r="BL515" t="s">
        <v>284</v>
      </c>
      <c r="BM515">
        <v>1657</v>
      </c>
    </row>
    <row r="516" spans="1:67" x14ac:dyDescent="0.2">
      <c r="A516" t="s">
        <v>382</v>
      </c>
      <c r="C516" t="s">
        <v>1518</v>
      </c>
      <c r="D516" t="s">
        <v>76</v>
      </c>
      <c r="E516" t="s">
        <v>359</v>
      </c>
      <c r="F516" t="s">
        <v>380</v>
      </c>
      <c r="G516" t="s">
        <v>359</v>
      </c>
      <c r="H516" t="s">
        <v>380</v>
      </c>
      <c r="Y516">
        <v>5.7</v>
      </c>
      <c r="AB516">
        <v>5.9</v>
      </c>
      <c r="BJ516" t="s">
        <v>79</v>
      </c>
      <c r="BL516" t="s">
        <v>284</v>
      </c>
      <c r="BM516">
        <v>1657</v>
      </c>
    </row>
    <row r="517" spans="1:67" x14ac:dyDescent="0.2">
      <c r="A517" s="13" t="s">
        <v>1737</v>
      </c>
      <c r="B517" s="13"/>
      <c r="C517" s="13" t="s">
        <v>1518</v>
      </c>
      <c r="D517" s="13" t="s">
        <v>76</v>
      </c>
      <c r="E517" s="13" t="s">
        <v>359</v>
      </c>
      <c r="F517" s="13" t="s">
        <v>383</v>
      </c>
      <c r="G517" s="13" t="s">
        <v>359</v>
      </c>
      <c r="H517" s="13" t="s">
        <v>383</v>
      </c>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row>
    <row r="518" spans="1:67" ht="18" x14ac:dyDescent="0.2">
      <c r="A518" s="8" t="s">
        <v>2420</v>
      </c>
      <c r="B518" s="8"/>
      <c r="C518" s="8" t="s">
        <v>1518</v>
      </c>
      <c r="D518" s="8" t="s">
        <v>76</v>
      </c>
      <c r="E518" s="8" t="s">
        <v>359</v>
      </c>
      <c r="F518" s="8" t="s">
        <v>383</v>
      </c>
      <c r="G518" s="8" t="s">
        <v>359</v>
      </c>
      <c r="H518" s="8" t="s">
        <v>383</v>
      </c>
      <c r="I518" s="8"/>
      <c r="J518" s="8"/>
      <c r="K518" s="8"/>
      <c r="L518" s="8"/>
      <c r="M518" s="8"/>
      <c r="N518" s="8"/>
      <c r="O518" s="8"/>
      <c r="P518" s="8"/>
      <c r="Q518" s="8"/>
      <c r="R518" s="8"/>
      <c r="S518" s="8"/>
      <c r="T518" s="8"/>
      <c r="U518" s="8"/>
      <c r="V518" s="8"/>
      <c r="W518" s="8"/>
      <c r="X518" s="8"/>
      <c r="Y518" s="8"/>
      <c r="Z518" s="8"/>
      <c r="AA518" s="8"/>
      <c r="AB518" s="8"/>
      <c r="AC518" s="8">
        <f>0.0082*1000</f>
        <v>8.2000000000000011</v>
      </c>
      <c r="AD518" s="8"/>
      <c r="AE518" s="8"/>
      <c r="AF518" s="8">
        <f>0.0071*1000</f>
        <v>7.1000000000000005</v>
      </c>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t="s">
        <v>79</v>
      </c>
      <c r="BK518" s="9">
        <v>44820</v>
      </c>
      <c r="BL518" s="8" t="s">
        <v>2414</v>
      </c>
      <c r="BM518" s="36">
        <v>82637</v>
      </c>
      <c r="BN518" s="8" t="s">
        <v>72</v>
      </c>
      <c r="BO518" s="8" t="s">
        <v>2414</v>
      </c>
    </row>
    <row r="519" spans="1:67" x14ac:dyDescent="0.2">
      <c r="A519" s="12" t="s">
        <v>2348</v>
      </c>
      <c r="B519" s="12"/>
      <c r="C519" s="12" t="s">
        <v>1518</v>
      </c>
      <c r="D519" s="12" t="s">
        <v>76</v>
      </c>
      <c r="E519" s="12" t="s">
        <v>359</v>
      </c>
      <c r="F519" s="12" t="s">
        <v>383</v>
      </c>
      <c r="G519" s="12" t="s">
        <v>359</v>
      </c>
      <c r="H519" s="12" t="s">
        <v>383</v>
      </c>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t="s">
        <v>79</v>
      </c>
      <c r="BK519" s="14">
        <v>44819</v>
      </c>
      <c r="BL519" s="12" t="s">
        <v>2349</v>
      </c>
      <c r="BM519" s="12">
        <v>3649</v>
      </c>
      <c r="BN519" s="12" t="s">
        <v>72</v>
      </c>
      <c r="BO519" s="12" t="s">
        <v>2349</v>
      </c>
    </row>
    <row r="520" spans="1:67" x14ac:dyDescent="0.2">
      <c r="A520" t="s">
        <v>386</v>
      </c>
      <c r="C520" t="s">
        <v>1518</v>
      </c>
      <c r="D520" t="s">
        <v>76</v>
      </c>
      <c r="E520" t="s">
        <v>359</v>
      </c>
      <c r="F520" t="s">
        <v>383</v>
      </c>
      <c r="G520" t="s">
        <v>359</v>
      </c>
      <c r="H520" t="s">
        <v>383</v>
      </c>
      <c r="AC520">
        <v>3.75</v>
      </c>
      <c r="AD520">
        <v>5.93</v>
      </c>
      <c r="AF520">
        <v>5.93</v>
      </c>
      <c r="BI520" t="s">
        <v>69</v>
      </c>
      <c r="BJ520" t="s">
        <v>79</v>
      </c>
      <c r="BL520" t="s">
        <v>93</v>
      </c>
      <c r="BM520">
        <v>42805</v>
      </c>
      <c r="BN520" t="s">
        <v>81</v>
      </c>
      <c r="BO520" t="s">
        <v>93</v>
      </c>
    </row>
    <row r="521" spans="1:67" x14ac:dyDescent="0.2">
      <c r="A521" s="13" t="s">
        <v>1737</v>
      </c>
      <c r="B521" s="13"/>
      <c r="C521" s="13" t="s">
        <v>1518</v>
      </c>
      <c r="D521" s="13" t="s">
        <v>76</v>
      </c>
      <c r="E521" s="13" t="s">
        <v>359</v>
      </c>
      <c r="F521" s="13" t="s">
        <v>383</v>
      </c>
      <c r="G521" s="13" t="s">
        <v>359</v>
      </c>
      <c r="H521" s="13" t="s">
        <v>1574</v>
      </c>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row>
    <row r="522" spans="1:67" x14ac:dyDescent="0.2">
      <c r="A522" s="13" t="s">
        <v>1737</v>
      </c>
      <c r="B522" s="13"/>
      <c r="C522" s="13" t="s">
        <v>1518</v>
      </c>
      <c r="D522" s="13" t="s">
        <v>76</v>
      </c>
      <c r="E522" s="13" t="s">
        <v>359</v>
      </c>
      <c r="F522" s="13" t="s">
        <v>383</v>
      </c>
      <c r="G522" s="13" t="s">
        <v>384</v>
      </c>
      <c r="H522" s="13" t="s">
        <v>385</v>
      </c>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row>
    <row r="523" spans="1:67" x14ac:dyDescent="0.2">
      <c r="A523" t="s">
        <v>108</v>
      </c>
      <c r="C523" t="s">
        <v>1518</v>
      </c>
      <c r="D523" t="s">
        <v>76</v>
      </c>
      <c r="E523" t="s">
        <v>359</v>
      </c>
      <c r="F523" t="s">
        <v>383</v>
      </c>
      <c r="G523" t="s">
        <v>384</v>
      </c>
      <c r="H523" t="s">
        <v>385</v>
      </c>
      <c r="U523">
        <v>4.8</v>
      </c>
      <c r="X523">
        <v>4.8</v>
      </c>
      <c r="Y523">
        <v>5.18</v>
      </c>
      <c r="AB523">
        <v>6.3</v>
      </c>
      <c r="AC523">
        <v>5.67</v>
      </c>
      <c r="AF523">
        <v>7.57</v>
      </c>
      <c r="AG523">
        <v>4.55</v>
      </c>
      <c r="AJ523">
        <v>6.15</v>
      </c>
      <c r="AS523">
        <v>4.97</v>
      </c>
      <c r="AV523">
        <v>2.9</v>
      </c>
      <c r="AW523">
        <v>5.37</v>
      </c>
      <c r="AZ523">
        <v>4.21</v>
      </c>
      <c r="BA523">
        <v>5.79</v>
      </c>
      <c r="BD523">
        <v>4.91</v>
      </c>
      <c r="BE523">
        <v>6.7</v>
      </c>
      <c r="BH523">
        <v>4.12</v>
      </c>
      <c r="BJ523" t="s">
        <v>79</v>
      </c>
      <c r="BL523" t="s">
        <v>109</v>
      </c>
      <c r="BM523">
        <v>3144</v>
      </c>
      <c r="BN523" t="s">
        <v>81</v>
      </c>
      <c r="BO523" t="s">
        <v>109</v>
      </c>
    </row>
    <row r="524" spans="1:67" x14ac:dyDescent="0.2">
      <c r="A524" t="s">
        <v>387</v>
      </c>
      <c r="B524" t="s">
        <v>169</v>
      </c>
      <c r="C524" t="s">
        <v>1518</v>
      </c>
      <c r="D524" t="s">
        <v>76</v>
      </c>
      <c r="E524" t="s">
        <v>359</v>
      </c>
      <c r="F524" t="s">
        <v>383</v>
      </c>
      <c r="G524" t="s">
        <v>384</v>
      </c>
      <c r="H524" t="s">
        <v>385</v>
      </c>
      <c r="AS524">
        <v>5</v>
      </c>
      <c r="AV524">
        <v>2.9</v>
      </c>
      <c r="AW524">
        <v>5.5</v>
      </c>
      <c r="AZ524">
        <v>4.0999999999999996</v>
      </c>
      <c r="BA524">
        <v>5.7</v>
      </c>
      <c r="BD524">
        <v>5.2</v>
      </c>
      <c r="BE524">
        <v>6.5</v>
      </c>
      <c r="BH524">
        <v>4</v>
      </c>
      <c r="BJ524" t="s">
        <v>70</v>
      </c>
      <c r="BL524" t="s">
        <v>388</v>
      </c>
      <c r="BM524">
        <v>3140</v>
      </c>
    </row>
    <row r="525" spans="1:67" x14ac:dyDescent="0.2">
      <c r="A525" s="13" t="s">
        <v>1737</v>
      </c>
      <c r="B525" s="13"/>
      <c r="C525" s="13" t="s">
        <v>1518</v>
      </c>
      <c r="D525" s="13" t="s">
        <v>76</v>
      </c>
      <c r="E525" s="13" t="s">
        <v>359</v>
      </c>
      <c r="F525" s="13" t="s">
        <v>383</v>
      </c>
      <c r="G525" s="13" t="s">
        <v>1045</v>
      </c>
      <c r="H525" s="13" t="s">
        <v>1572</v>
      </c>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c r="AW525" s="13"/>
      <c r="AX525" s="13"/>
      <c r="AY525" s="13"/>
      <c r="AZ525" s="13"/>
      <c r="BA525" s="13"/>
      <c r="BB525" s="13"/>
      <c r="BC525" s="13"/>
      <c r="BD525" s="13"/>
      <c r="BE525" s="13"/>
      <c r="BF525" s="13"/>
      <c r="BG525" s="13"/>
      <c r="BH525" s="13"/>
      <c r="BI525" s="13"/>
      <c r="BJ525" s="13"/>
      <c r="BK525" s="13"/>
      <c r="BL525" s="13"/>
      <c r="BM525" s="13"/>
      <c r="BN525" s="13"/>
      <c r="BO525" s="13"/>
    </row>
    <row r="526" spans="1:67" x14ac:dyDescent="0.2">
      <c r="A526" s="8" t="s">
        <v>2440</v>
      </c>
      <c r="B526" s="8" t="s">
        <v>338</v>
      </c>
      <c r="C526" t="s">
        <v>1518</v>
      </c>
      <c r="D526" t="s">
        <v>76</v>
      </c>
      <c r="E526" t="s">
        <v>359</v>
      </c>
      <c r="F526" t="s">
        <v>383</v>
      </c>
      <c r="G526" s="8" t="s">
        <v>1045</v>
      </c>
      <c r="H526" s="8" t="s">
        <v>1572</v>
      </c>
      <c r="I526" s="8"/>
      <c r="BA526">
        <v>5.7</v>
      </c>
      <c r="BD526">
        <v>4.0999999999999996</v>
      </c>
      <c r="BE526">
        <v>6</v>
      </c>
      <c r="BH526">
        <v>3.5</v>
      </c>
      <c r="BJ526" s="8" t="s">
        <v>79</v>
      </c>
      <c r="BK526" s="9">
        <v>44820</v>
      </c>
      <c r="BL526" s="8" t="s">
        <v>2434</v>
      </c>
      <c r="BM526" s="8" t="s">
        <v>2471</v>
      </c>
      <c r="BN526" s="8" t="s">
        <v>72</v>
      </c>
      <c r="BO526" t="s">
        <v>2434</v>
      </c>
    </row>
    <row r="527" spans="1:67" x14ac:dyDescent="0.2">
      <c r="A527" s="13" t="s">
        <v>1737</v>
      </c>
      <c r="B527" s="13"/>
      <c r="C527" s="13" t="s">
        <v>1518</v>
      </c>
      <c r="D527" s="13" t="s">
        <v>76</v>
      </c>
      <c r="E527" s="13" t="s">
        <v>359</v>
      </c>
      <c r="F527" s="13" t="s">
        <v>383</v>
      </c>
      <c r="G527" s="13" t="s">
        <v>390</v>
      </c>
      <c r="H527" s="13" t="s">
        <v>391</v>
      </c>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c r="AW527" s="13"/>
      <c r="AX527" s="13"/>
      <c r="AY527" s="13"/>
      <c r="AZ527" s="13"/>
      <c r="BA527" s="13"/>
      <c r="BB527" s="13"/>
      <c r="BC527" s="13"/>
      <c r="BD527" s="13"/>
      <c r="BE527" s="13"/>
      <c r="BF527" s="13"/>
      <c r="BG527" s="13"/>
      <c r="BH527" s="13"/>
      <c r="BI527" s="13"/>
      <c r="BJ527" s="13"/>
      <c r="BK527" s="13"/>
      <c r="BL527" s="13"/>
      <c r="BM527" s="13"/>
      <c r="BN527" s="13"/>
      <c r="BO527" s="13"/>
    </row>
    <row r="528" spans="1:67" x14ac:dyDescent="0.2">
      <c r="A528" t="s">
        <v>389</v>
      </c>
      <c r="B528" t="s">
        <v>169</v>
      </c>
      <c r="C528" t="s">
        <v>1518</v>
      </c>
      <c r="D528" t="s">
        <v>76</v>
      </c>
      <c r="E528" t="s">
        <v>359</v>
      </c>
      <c r="F528" t="s">
        <v>383</v>
      </c>
      <c r="G528" t="s">
        <v>390</v>
      </c>
      <c r="H528" t="s">
        <v>391</v>
      </c>
      <c r="AO528">
        <v>3.8</v>
      </c>
      <c r="AR528">
        <v>2.2999999999999998</v>
      </c>
      <c r="AS528">
        <v>5</v>
      </c>
      <c r="AV528">
        <v>2.8</v>
      </c>
      <c r="AW528">
        <v>5.2</v>
      </c>
      <c r="AZ528">
        <v>3.9</v>
      </c>
      <c r="BA528">
        <v>5.8</v>
      </c>
      <c r="BD528">
        <v>4.5</v>
      </c>
      <c r="BJ528" t="s">
        <v>70</v>
      </c>
      <c r="BL528" t="s">
        <v>388</v>
      </c>
      <c r="BM528">
        <v>3140</v>
      </c>
    </row>
    <row r="529" spans="1:67" x14ac:dyDescent="0.2">
      <c r="A529" t="s">
        <v>389</v>
      </c>
      <c r="B529" t="s">
        <v>169</v>
      </c>
      <c r="C529" t="s">
        <v>1518</v>
      </c>
      <c r="D529" t="s">
        <v>76</v>
      </c>
      <c r="E529" t="s">
        <v>359</v>
      </c>
      <c r="F529" t="s">
        <v>383</v>
      </c>
      <c r="G529" t="s">
        <v>390</v>
      </c>
      <c r="H529" t="s">
        <v>391</v>
      </c>
      <c r="AO529">
        <v>3.8</v>
      </c>
      <c r="AR529">
        <v>2.2999999999999998</v>
      </c>
      <c r="AS529">
        <v>5</v>
      </c>
      <c r="AV529">
        <v>2.8</v>
      </c>
      <c r="AW529">
        <v>5.2</v>
      </c>
      <c r="AZ529">
        <v>3.9</v>
      </c>
      <c r="BA529">
        <v>5.8</v>
      </c>
      <c r="BD529">
        <v>4.5</v>
      </c>
      <c r="BJ529" t="s">
        <v>79</v>
      </c>
      <c r="BL529" t="s">
        <v>109</v>
      </c>
      <c r="BM529">
        <v>3144</v>
      </c>
    </row>
    <row r="530" spans="1:67" x14ac:dyDescent="0.2">
      <c r="A530" s="13" t="s">
        <v>1737</v>
      </c>
      <c r="B530" s="13"/>
      <c r="C530" s="13" t="s">
        <v>1518</v>
      </c>
      <c r="D530" s="13" t="s">
        <v>76</v>
      </c>
      <c r="E530" s="13" t="s">
        <v>359</v>
      </c>
      <c r="F530" s="13" t="s">
        <v>383</v>
      </c>
      <c r="G530" s="13" t="s">
        <v>975</v>
      </c>
      <c r="H530" s="13" t="s">
        <v>1573</v>
      </c>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c r="AW530" s="13"/>
      <c r="AX530" s="13"/>
      <c r="AY530" s="13"/>
      <c r="AZ530" s="13"/>
      <c r="BA530" s="13"/>
      <c r="BB530" s="13"/>
      <c r="BC530" s="13"/>
      <c r="BD530" s="13"/>
      <c r="BE530" s="13"/>
      <c r="BF530" s="13"/>
      <c r="BG530" s="13"/>
      <c r="BH530" s="13"/>
      <c r="BI530" s="13"/>
      <c r="BJ530" s="13"/>
      <c r="BK530" s="13"/>
      <c r="BL530" s="13"/>
      <c r="BM530" s="13"/>
      <c r="BN530" s="13"/>
      <c r="BO530" s="13"/>
    </row>
    <row r="531" spans="1:67" ht="18" x14ac:dyDescent="0.2">
      <c r="A531" s="6"/>
      <c r="B531" s="6"/>
      <c r="C531" s="6" t="s">
        <v>1518</v>
      </c>
      <c r="D531" s="6" t="s">
        <v>76</v>
      </c>
      <c r="E531" s="6" t="s">
        <v>359</v>
      </c>
      <c r="F531" s="6" t="s">
        <v>383</v>
      </c>
      <c r="G531" s="6" t="s">
        <v>975</v>
      </c>
      <c r="H531" s="6" t="s">
        <v>1573</v>
      </c>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t="s">
        <v>79</v>
      </c>
      <c r="BK531" s="7">
        <v>44820</v>
      </c>
      <c r="BL531" s="6" t="s">
        <v>2414</v>
      </c>
      <c r="BM531" s="36">
        <v>82637</v>
      </c>
      <c r="BN531" s="6" t="s">
        <v>72</v>
      </c>
      <c r="BO531" s="6" t="s">
        <v>2414</v>
      </c>
    </row>
    <row r="532" spans="1:67" x14ac:dyDescent="0.2">
      <c r="C532" t="s">
        <v>1518</v>
      </c>
      <c r="D532" t="s">
        <v>76</v>
      </c>
      <c r="E532" t="s">
        <v>359</v>
      </c>
      <c r="F532" t="s">
        <v>383</v>
      </c>
      <c r="G532" s="8" t="s">
        <v>975</v>
      </c>
      <c r="H532" s="8" t="s">
        <v>1573</v>
      </c>
      <c r="I532" s="8"/>
      <c r="U532">
        <f>0.0042*1000</f>
        <v>4.2</v>
      </c>
      <c r="X532">
        <f>0.0042*1000</f>
        <v>4.2</v>
      </c>
      <c r="Y532">
        <f>0.0058*1000</f>
        <v>5.8</v>
      </c>
      <c r="AB532">
        <f>0.005*1000</f>
        <v>5</v>
      </c>
      <c r="AG532">
        <f>0.003*1000</f>
        <v>3</v>
      </c>
      <c r="AJ532">
        <f>0.0048*1000</f>
        <v>4.8</v>
      </c>
      <c r="AS532">
        <f>0.006*1000</f>
        <v>6</v>
      </c>
      <c r="AV532">
        <f>0.0035*1000</f>
        <v>3.5</v>
      </c>
      <c r="BA532">
        <f>0.005*1000</f>
        <v>5</v>
      </c>
      <c r="BD532">
        <f>0.0039*1000</f>
        <v>3.9</v>
      </c>
      <c r="BJ532" s="8" t="s">
        <v>79</v>
      </c>
      <c r="BK532" s="1">
        <v>44826</v>
      </c>
      <c r="BL532" s="8" t="s">
        <v>2691</v>
      </c>
      <c r="BM532">
        <v>53560</v>
      </c>
    </row>
    <row r="533" spans="1:67" x14ac:dyDescent="0.2">
      <c r="A533" s="13" t="s">
        <v>1737</v>
      </c>
      <c r="B533" s="13"/>
      <c r="C533" s="13" t="s">
        <v>1518</v>
      </c>
      <c r="D533" s="13" t="s">
        <v>76</v>
      </c>
      <c r="E533" s="13" t="s">
        <v>359</v>
      </c>
      <c r="F533" s="13" t="s">
        <v>392</v>
      </c>
      <c r="G533" s="13" t="s">
        <v>359</v>
      </c>
      <c r="H533" s="13" t="s">
        <v>392</v>
      </c>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row>
    <row r="534" spans="1:67" x14ac:dyDescent="0.2">
      <c r="A534" t="s">
        <v>395</v>
      </c>
      <c r="B534" t="s">
        <v>2313</v>
      </c>
      <c r="C534" t="s">
        <v>1518</v>
      </c>
      <c r="D534" t="s">
        <v>76</v>
      </c>
      <c r="E534" t="s">
        <v>359</v>
      </c>
      <c r="F534" t="s">
        <v>392</v>
      </c>
      <c r="G534" t="s">
        <v>359</v>
      </c>
      <c r="H534" t="s">
        <v>392</v>
      </c>
      <c r="BA534">
        <v>5.5</v>
      </c>
      <c r="BB534">
        <v>4.5</v>
      </c>
      <c r="BC534">
        <v>4.5</v>
      </c>
      <c r="BD534">
        <v>4.5</v>
      </c>
      <c r="BJ534" t="s">
        <v>70</v>
      </c>
      <c r="BK534" s="1">
        <v>44819</v>
      </c>
      <c r="BL534" t="s">
        <v>71</v>
      </c>
      <c r="BM534">
        <v>3485</v>
      </c>
      <c r="BN534" t="s">
        <v>72</v>
      </c>
      <c r="BO534" t="s">
        <v>71</v>
      </c>
    </row>
    <row r="535" spans="1:67" x14ac:dyDescent="0.2">
      <c r="A535" t="s">
        <v>393</v>
      </c>
      <c r="C535" t="s">
        <v>1518</v>
      </c>
      <c r="D535" t="s">
        <v>76</v>
      </c>
      <c r="E535" t="s">
        <v>359</v>
      </c>
      <c r="F535" t="s">
        <v>392</v>
      </c>
      <c r="G535" t="s">
        <v>359</v>
      </c>
      <c r="H535" t="s">
        <v>394</v>
      </c>
      <c r="AC535">
        <v>4.59</v>
      </c>
      <c r="AD535">
        <v>5.74</v>
      </c>
      <c r="AE535">
        <v>5.91</v>
      </c>
      <c r="AF535">
        <v>5.91</v>
      </c>
      <c r="BJ535" t="s">
        <v>79</v>
      </c>
      <c r="BL535" t="s">
        <v>93</v>
      </c>
      <c r="BM535">
        <v>42805</v>
      </c>
      <c r="BN535" t="s">
        <v>81</v>
      </c>
      <c r="BO535" t="s">
        <v>93</v>
      </c>
    </row>
    <row r="536" spans="1:67" x14ac:dyDescent="0.2">
      <c r="A536" t="s">
        <v>398</v>
      </c>
      <c r="C536" t="s">
        <v>1518</v>
      </c>
      <c r="D536" t="s">
        <v>76</v>
      </c>
      <c r="E536" t="s">
        <v>359</v>
      </c>
      <c r="F536" t="s">
        <v>397</v>
      </c>
      <c r="G536" t="s">
        <v>399</v>
      </c>
      <c r="H536" t="s">
        <v>397</v>
      </c>
      <c r="AG536">
        <v>5.0999999999999996</v>
      </c>
      <c r="AJ536">
        <v>8.9</v>
      </c>
      <c r="AW536">
        <v>7</v>
      </c>
      <c r="AZ536">
        <v>4.3</v>
      </c>
      <c r="BA536">
        <v>6.5</v>
      </c>
      <c r="BD536">
        <v>4.4249999999999998</v>
      </c>
      <c r="BJ536" t="s">
        <v>79</v>
      </c>
      <c r="BL536" t="s">
        <v>119</v>
      </c>
      <c r="BM536">
        <v>1358</v>
      </c>
      <c r="BN536" t="s">
        <v>72</v>
      </c>
      <c r="BO536" t="s">
        <v>119</v>
      </c>
    </row>
    <row r="537" spans="1:67" x14ac:dyDescent="0.2">
      <c r="A537" t="s">
        <v>400</v>
      </c>
      <c r="C537" t="s">
        <v>1518</v>
      </c>
      <c r="D537" t="s">
        <v>76</v>
      </c>
      <c r="E537" t="s">
        <v>359</v>
      </c>
      <c r="F537" t="s">
        <v>397</v>
      </c>
      <c r="G537" t="s">
        <v>399</v>
      </c>
      <c r="H537" t="s">
        <v>397</v>
      </c>
      <c r="AG537">
        <v>4</v>
      </c>
      <c r="AJ537">
        <v>5.6</v>
      </c>
      <c r="BJ537" t="s">
        <v>79</v>
      </c>
      <c r="BL537" t="s">
        <v>119</v>
      </c>
      <c r="BM537">
        <v>1358</v>
      </c>
      <c r="BN537" t="s">
        <v>72</v>
      </c>
      <c r="BO537" t="s">
        <v>119</v>
      </c>
    </row>
    <row r="538" spans="1:67" x14ac:dyDescent="0.2">
      <c r="A538" t="s">
        <v>401</v>
      </c>
      <c r="C538" t="s">
        <v>1518</v>
      </c>
      <c r="D538" t="s">
        <v>76</v>
      </c>
      <c r="E538" t="s">
        <v>359</v>
      </c>
      <c r="F538" t="s">
        <v>397</v>
      </c>
      <c r="G538" t="s">
        <v>399</v>
      </c>
      <c r="H538" t="s">
        <v>397</v>
      </c>
      <c r="AW538">
        <v>6</v>
      </c>
      <c r="AZ538">
        <v>4</v>
      </c>
      <c r="BJ538" t="s">
        <v>79</v>
      </c>
      <c r="BL538" t="s">
        <v>119</v>
      </c>
      <c r="BM538">
        <v>1358</v>
      </c>
    </row>
    <row r="539" spans="1:67" x14ac:dyDescent="0.2">
      <c r="A539" s="13" t="s">
        <v>1737</v>
      </c>
      <c r="B539" s="13"/>
      <c r="C539" s="13" t="s">
        <v>1518</v>
      </c>
      <c r="D539" s="13" t="s">
        <v>76</v>
      </c>
      <c r="E539" s="13" t="s">
        <v>359</v>
      </c>
      <c r="F539" s="13" t="s">
        <v>397</v>
      </c>
      <c r="G539" s="13" t="s">
        <v>359</v>
      </c>
      <c r="H539" s="13" t="s">
        <v>397</v>
      </c>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c r="AW539" s="13"/>
      <c r="AX539" s="13"/>
      <c r="AY539" s="13"/>
      <c r="AZ539" s="13"/>
      <c r="BA539" s="13"/>
      <c r="BB539" s="13"/>
      <c r="BC539" s="13"/>
      <c r="BD539" s="13"/>
      <c r="BE539" s="13"/>
      <c r="BF539" s="13"/>
      <c r="BG539" s="13"/>
      <c r="BH539" s="13"/>
      <c r="BI539" s="13"/>
      <c r="BJ539" s="13"/>
      <c r="BK539" s="13"/>
      <c r="BL539" s="13"/>
      <c r="BM539" s="13"/>
      <c r="BN539" s="13"/>
      <c r="BO539" s="13"/>
    </row>
    <row r="540" spans="1:67" x14ac:dyDescent="0.2">
      <c r="A540" t="s">
        <v>396</v>
      </c>
      <c r="B540" t="s">
        <v>75</v>
      </c>
      <c r="C540" t="s">
        <v>1518</v>
      </c>
      <c r="D540" t="s">
        <v>76</v>
      </c>
      <c r="E540" t="s">
        <v>359</v>
      </c>
      <c r="F540" t="s">
        <v>397</v>
      </c>
      <c r="G540" t="s">
        <v>359</v>
      </c>
      <c r="H540" t="s">
        <v>397</v>
      </c>
      <c r="BJ540" t="s">
        <v>79</v>
      </c>
      <c r="BL540" t="s">
        <v>80</v>
      </c>
      <c r="BM540">
        <v>2469</v>
      </c>
      <c r="BN540" t="s">
        <v>81</v>
      </c>
      <c r="BO540" t="s">
        <v>80</v>
      </c>
    </row>
    <row r="541" spans="1:67" x14ac:dyDescent="0.2">
      <c r="A541" s="13" t="s">
        <v>1737</v>
      </c>
      <c r="B541" s="13"/>
      <c r="C541" s="13" t="s">
        <v>1518</v>
      </c>
      <c r="D541" s="13" t="s">
        <v>76</v>
      </c>
      <c r="E541" s="13" t="s">
        <v>359</v>
      </c>
      <c r="F541" s="13" t="s">
        <v>402</v>
      </c>
      <c r="G541" s="13" t="s">
        <v>359</v>
      </c>
      <c r="H541" s="13" t="s">
        <v>402</v>
      </c>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c r="AW541" s="13"/>
      <c r="AX541" s="13"/>
      <c r="AY541" s="13"/>
      <c r="AZ541" s="13"/>
      <c r="BA541" s="13"/>
      <c r="BB541" s="13"/>
      <c r="BC541" s="13"/>
      <c r="BD541" s="13"/>
      <c r="BE541" s="13"/>
      <c r="BF541" s="13"/>
      <c r="BG541" s="13"/>
      <c r="BH541" s="13"/>
      <c r="BI541" s="13"/>
      <c r="BJ541" s="13"/>
      <c r="BK541" s="13"/>
      <c r="BL541" s="13"/>
      <c r="BM541" s="13"/>
      <c r="BN541" s="13"/>
      <c r="BO541" s="13"/>
    </row>
    <row r="542" spans="1:67" x14ac:dyDescent="0.2">
      <c r="A542" t="s">
        <v>403</v>
      </c>
      <c r="B542" t="s">
        <v>2313</v>
      </c>
      <c r="C542" t="s">
        <v>1518</v>
      </c>
      <c r="D542" t="s">
        <v>76</v>
      </c>
      <c r="E542" t="s">
        <v>359</v>
      </c>
      <c r="F542" t="s">
        <v>402</v>
      </c>
      <c r="G542" t="s">
        <v>359</v>
      </c>
      <c r="H542" t="s">
        <v>402</v>
      </c>
      <c r="BA542">
        <v>8.1</v>
      </c>
      <c r="BB542">
        <v>5.7</v>
      </c>
      <c r="BC542">
        <v>5.9</v>
      </c>
      <c r="BD542">
        <v>5.9</v>
      </c>
      <c r="BJ542" t="s">
        <v>70</v>
      </c>
      <c r="BK542" s="1">
        <v>44819</v>
      </c>
      <c r="BL542" t="s">
        <v>71</v>
      </c>
      <c r="BM542">
        <v>3485</v>
      </c>
      <c r="BN542" t="s">
        <v>72</v>
      </c>
      <c r="BO542" t="s">
        <v>404</v>
      </c>
    </row>
    <row r="543" spans="1:67" x14ac:dyDescent="0.2">
      <c r="A543" s="13" t="s">
        <v>1737</v>
      </c>
      <c r="B543" s="13"/>
      <c r="C543" s="13" t="s">
        <v>1518</v>
      </c>
      <c r="D543" s="13" t="s">
        <v>76</v>
      </c>
      <c r="E543" s="13" t="s">
        <v>359</v>
      </c>
      <c r="F543" s="13" t="s">
        <v>406</v>
      </c>
      <c r="G543" s="13" t="s">
        <v>359</v>
      </c>
      <c r="H543" s="13" t="s">
        <v>406</v>
      </c>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c r="AW543" s="13"/>
      <c r="AX543" s="13"/>
      <c r="AY543" s="13"/>
      <c r="AZ543" s="13"/>
      <c r="BA543" s="13"/>
      <c r="BB543" s="13"/>
      <c r="BC543" s="13"/>
      <c r="BD543" s="13"/>
      <c r="BE543" s="13"/>
      <c r="BF543" s="13"/>
      <c r="BG543" s="13"/>
      <c r="BH543" s="13"/>
      <c r="BI543" s="13"/>
      <c r="BJ543" s="13"/>
      <c r="BK543" s="13"/>
      <c r="BL543" s="13"/>
      <c r="BM543" s="13"/>
      <c r="BN543" s="13"/>
      <c r="BO543" s="13"/>
    </row>
    <row r="544" spans="1:67" x14ac:dyDescent="0.2">
      <c r="A544" t="s">
        <v>405</v>
      </c>
      <c r="C544" t="s">
        <v>1518</v>
      </c>
      <c r="D544" t="s">
        <v>76</v>
      </c>
      <c r="E544" t="s">
        <v>359</v>
      </c>
      <c r="F544" t="s">
        <v>406</v>
      </c>
      <c r="G544" t="s">
        <v>359</v>
      </c>
      <c r="H544" t="s">
        <v>406</v>
      </c>
      <c r="AC544">
        <v>5.4</v>
      </c>
      <c r="AF544">
        <v>6.8</v>
      </c>
      <c r="BJ544" t="s">
        <v>70</v>
      </c>
      <c r="BK544" s="1">
        <v>44819</v>
      </c>
      <c r="BL544" t="s">
        <v>71</v>
      </c>
      <c r="BM544">
        <v>3485</v>
      </c>
      <c r="BN544" t="s">
        <v>72</v>
      </c>
      <c r="BO544" t="s">
        <v>71</v>
      </c>
    </row>
    <row r="545" spans="1:67" x14ac:dyDescent="0.2">
      <c r="A545" s="13" t="s">
        <v>1737</v>
      </c>
      <c r="B545" s="13"/>
      <c r="C545" s="13" t="s">
        <v>1518</v>
      </c>
      <c r="D545" s="13" t="s">
        <v>76</v>
      </c>
      <c r="E545" s="13" t="s">
        <v>359</v>
      </c>
      <c r="F545" s="13" t="s">
        <v>407</v>
      </c>
      <c r="G545" s="13" t="s">
        <v>359</v>
      </c>
      <c r="H545" s="13" t="s">
        <v>407</v>
      </c>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c r="AW545" s="13"/>
      <c r="AX545" s="13"/>
      <c r="AY545" s="13"/>
      <c r="AZ545" s="13"/>
      <c r="BA545" s="13"/>
      <c r="BB545" s="13"/>
      <c r="BC545" s="13"/>
      <c r="BD545" s="13"/>
      <c r="BE545" s="13"/>
      <c r="BF545" s="13"/>
      <c r="BG545" s="13"/>
      <c r="BH545" s="13"/>
      <c r="BI545" s="13"/>
      <c r="BJ545" s="13"/>
      <c r="BK545" s="13"/>
      <c r="BL545" s="13"/>
      <c r="BM545" s="13"/>
      <c r="BN545" s="13"/>
      <c r="BO545" s="13"/>
    </row>
    <row r="546" spans="1:67" x14ac:dyDescent="0.2">
      <c r="A546" t="s">
        <v>408</v>
      </c>
      <c r="B546" t="s">
        <v>2313</v>
      </c>
      <c r="C546" t="s">
        <v>1518</v>
      </c>
      <c r="D546" t="s">
        <v>76</v>
      </c>
      <c r="E546" t="s">
        <v>359</v>
      </c>
      <c r="F546" t="s">
        <v>407</v>
      </c>
      <c r="G546" t="s">
        <v>359</v>
      </c>
      <c r="H546" t="s">
        <v>407</v>
      </c>
      <c r="BA546">
        <v>7.9</v>
      </c>
      <c r="BB546">
        <v>5.5</v>
      </c>
      <c r="BC546">
        <v>5.8</v>
      </c>
      <c r="BD546">
        <v>5.8</v>
      </c>
      <c r="BJ546" t="s">
        <v>70</v>
      </c>
      <c r="BK546" s="1">
        <v>44819</v>
      </c>
      <c r="BL546" t="s">
        <v>71</v>
      </c>
      <c r="BM546">
        <v>3485</v>
      </c>
      <c r="BN546" t="s">
        <v>72</v>
      </c>
      <c r="BO546" t="s">
        <v>71</v>
      </c>
    </row>
    <row r="547" spans="1:67" x14ac:dyDescent="0.2">
      <c r="A547" t="s">
        <v>409</v>
      </c>
      <c r="C547" t="s">
        <v>1518</v>
      </c>
      <c r="D547" t="s">
        <v>76</v>
      </c>
      <c r="E547" t="s">
        <v>359</v>
      </c>
      <c r="F547" t="s">
        <v>1569</v>
      </c>
      <c r="G547" t="s">
        <v>359</v>
      </c>
      <c r="H547" t="s">
        <v>410</v>
      </c>
      <c r="AS547">
        <v>6.1</v>
      </c>
      <c r="AV547">
        <v>3.7</v>
      </c>
      <c r="AW547">
        <v>7.3</v>
      </c>
      <c r="AZ547">
        <v>5.4</v>
      </c>
      <c r="BJ547" t="s">
        <v>79</v>
      </c>
      <c r="BL547" t="s">
        <v>229</v>
      </c>
      <c r="BM547">
        <v>1609</v>
      </c>
      <c r="BN547" t="s">
        <v>72</v>
      </c>
      <c r="BO547" t="s">
        <v>229</v>
      </c>
    </row>
    <row r="548" spans="1:67" x14ac:dyDescent="0.2">
      <c r="A548" t="s">
        <v>411</v>
      </c>
      <c r="C548" t="s">
        <v>1518</v>
      </c>
      <c r="D548" t="s">
        <v>76</v>
      </c>
      <c r="E548" t="s">
        <v>359</v>
      </c>
      <c r="F548" t="s">
        <v>1569</v>
      </c>
      <c r="G548" t="s">
        <v>359</v>
      </c>
      <c r="H548" t="s">
        <v>410</v>
      </c>
      <c r="AC548">
        <v>6.3</v>
      </c>
      <c r="AF548">
        <v>8.8000000000000007</v>
      </c>
      <c r="BJ548" t="s">
        <v>79</v>
      </c>
      <c r="BL548" t="s">
        <v>229</v>
      </c>
      <c r="BM548">
        <v>1609</v>
      </c>
      <c r="BN548" t="s">
        <v>72</v>
      </c>
      <c r="BO548" t="s">
        <v>229</v>
      </c>
    </row>
    <row r="549" spans="1:67" x14ac:dyDescent="0.2">
      <c r="A549" s="13" t="s">
        <v>1737</v>
      </c>
      <c r="B549" s="13"/>
      <c r="C549" s="13" t="s">
        <v>1518</v>
      </c>
      <c r="D549" s="13" t="s">
        <v>76</v>
      </c>
      <c r="E549" s="13" t="s">
        <v>359</v>
      </c>
      <c r="F549" s="13" t="s">
        <v>1569</v>
      </c>
      <c r="G549" s="13" t="s">
        <v>359</v>
      </c>
      <c r="H549" s="13" t="s">
        <v>1569</v>
      </c>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c r="AW549" s="13"/>
      <c r="AX549" s="13"/>
      <c r="AY549" s="13"/>
      <c r="AZ549" s="13"/>
      <c r="BA549" s="13"/>
      <c r="BB549" s="13"/>
      <c r="BC549" s="13"/>
      <c r="BD549" s="13"/>
      <c r="BE549" s="13"/>
      <c r="BF549" s="13"/>
      <c r="BG549" s="13"/>
      <c r="BH549" s="13"/>
      <c r="BI549" s="13"/>
      <c r="BJ549" s="13"/>
      <c r="BK549" s="13"/>
      <c r="BL549" s="13"/>
      <c r="BM549" s="13"/>
      <c r="BN549" s="13"/>
      <c r="BO549" s="13"/>
    </row>
    <row r="550" spans="1:67" ht="18" x14ac:dyDescent="0.2">
      <c r="A550" s="6" t="s">
        <v>2333</v>
      </c>
      <c r="B550" s="6"/>
      <c r="C550" s="6" t="s">
        <v>1518</v>
      </c>
      <c r="D550" s="6" t="s">
        <v>76</v>
      </c>
      <c r="E550" s="6" t="s">
        <v>359</v>
      </c>
      <c r="F550" s="6" t="s">
        <v>1569</v>
      </c>
      <c r="G550" s="6" t="s">
        <v>359</v>
      </c>
      <c r="H550" s="6" t="s">
        <v>1569</v>
      </c>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t="s">
        <v>79</v>
      </c>
      <c r="BK550" s="7">
        <v>44820</v>
      </c>
      <c r="BL550" s="6" t="s">
        <v>2414</v>
      </c>
      <c r="BM550" s="36">
        <v>82637</v>
      </c>
      <c r="BN550" s="6"/>
      <c r="BO550" s="6"/>
    </row>
    <row r="551" spans="1:67" ht="18" x14ac:dyDescent="0.2">
      <c r="A551" s="12" t="s">
        <v>2419</v>
      </c>
      <c r="B551" s="12"/>
      <c r="C551" s="12" t="s">
        <v>1518</v>
      </c>
      <c r="D551" s="12" t="s">
        <v>76</v>
      </c>
      <c r="E551" s="12" t="s">
        <v>359</v>
      </c>
      <c r="F551" s="12" t="s">
        <v>1569</v>
      </c>
      <c r="G551" s="12" t="s">
        <v>359</v>
      </c>
      <c r="H551" s="12" t="s">
        <v>1569</v>
      </c>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t="s">
        <v>79</v>
      </c>
      <c r="BK551" s="14">
        <v>44820</v>
      </c>
      <c r="BL551" s="12" t="s">
        <v>2414</v>
      </c>
      <c r="BM551" s="36">
        <v>82637</v>
      </c>
      <c r="BN551" s="12" t="s">
        <v>72</v>
      </c>
      <c r="BO551" s="12" t="s">
        <v>2414</v>
      </c>
    </row>
    <row r="552" spans="1:67" ht="18" x14ac:dyDescent="0.2">
      <c r="A552" s="8" t="s">
        <v>2418</v>
      </c>
      <c r="B552" s="8"/>
      <c r="C552" s="8" t="s">
        <v>1518</v>
      </c>
      <c r="D552" s="8" t="s">
        <v>76</v>
      </c>
      <c r="E552" s="8" t="s">
        <v>359</v>
      </c>
      <c r="F552" s="8" t="s">
        <v>1569</v>
      </c>
      <c r="G552" s="8" t="s">
        <v>359</v>
      </c>
      <c r="H552" s="8" t="s">
        <v>1569</v>
      </c>
      <c r="I552" s="8"/>
      <c r="J552" s="8"/>
      <c r="K552" s="8"/>
      <c r="L552" s="8"/>
      <c r="M552" s="8"/>
      <c r="N552" s="8"/>
      <c r="O552" s="8"/>
      <c r="P552" s="8"/>
      <c r="Q552" s="8"/>
      <c r="R552" s="8"/>
      <c r="S552" s="8"/>
      <c r="T552" s="8"/>
      <c r="U552" s="8"/>
      <c r="V552" s="8"/>
      <c r="W552" s="8"/>
      <c r="X552" s="8"/>
      <c r="Y552" s="8"/>
      <c r="Z552" s="8"/>
      <c r="AA552" s="8"/>
      <c r="AB552" s="8"/>
      <c r="AC552" s="8">
        <f>0.0093*1000</f>
        <v>9.2999999999999989</v>
      </c>
      <c r="AD552" s="8"/>
      <c r="AE552" s="8"/>
      <c r="AF552" s="8">
        <f>0.0095*1000</f>
        <v>9.5</v>
      </c>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t="s">
        <v>79</v>
      </c>
      <c r="BK552" s="9">
        <v>44820</v>
      </c>
      <c r="BL552" s="8" t="s">
        <v>2414</v>
      </c>
      <c r="BM552" s="36">
        <v>82637</v>
      </c>
      <c r="BN552" s="18" t="s">
        <v>72</v>
      </c>
      <c r="BO552" s="8" t="s">
        <v>2414</v>
      </c>
    </row>
    <row r="553" spans="1:67" x14ac:dyDescent="0.2">
      <c r="A553" s="8" t="s">
        <v>108</v>
      </c>
      <c r="B553" s="8"/>
      <c r="C553" s="8" t="s">
        <v>1518</v>
      </c>
      <c r="D553" s="8" t="s">
        <v>76</v>
      </c>
      <c r="E553" s="8" t="s">
        <v>359</v>
      </c>
      <c r="F553" s="8" t="s">
        <v>1569</v>
      </c>
      <c r="G553" s="8" t="s">
        <v>359</v>
      </c>
      <c r="H553" s="8" t="s">
        <v>1569</v>
      </c>
      <c r="I553" s="8"/>
      <c r="J553" s="8"/>
      <c r="K553" s="8"/>
      <c r="L553" s="8"/>
      <c r="M553" s="8"/>
      <c r="N553" s="8"/>
      <c r="O553" s="8"/>
      <c r="P553" s="8"/>
      <c r="Q553" s="8">
        <v>4.95</v>
      </c>
      <c r="R553" s="8"/>
      <c r="S553" s="8"/>
      <c r="T553" s="8">
        <v>4.5</v>
      </c>
      <c r="U553" s="8">
        <v>5.45</v>
      </c>
      <c r="V553" s="8"/>
      <c r="W553" s="8"/>
      <c r="X553" s="8">
        <v>5.86</v>
      </c>
      <c r="Y553" s="8">
        <v>6.54</v>
      </c>
      <c r="Z553" s="8"/>
      <c r="AA553" s="8"/>
      <c r="AB553" s="8">
        <v>7.39</v>
      </c>
      <c r="AC553" s="8">
        <v>6.94</v>
      </c>
      <c r="AD553" s="8"/>
      <c r="AE553" s="8"/>
      <c r="AF553" s="8">
        <v>8.6199999999999992</v>
      </c>
      <c r="AG553" s="8">
        <v>5.08</v>
      </c>
      <c r="AH553" s="8"/>
      <c r="AI553" s="8"/>
      <c r="AJ553" s="8">
        <v>8.4499999999999993</v>
      </c>
      <c r="AK553" s="8">
        <v>3.9</v>
      </c>
      <c r="AL553" s="8"/>
      <c r="AM553" s="8"/>
      <c r="AN553" s="8">
        <v>2.25</v>
      </c>
      <c r="AO553" s="8">
        <v>5.1100000000000003</v>
      </c>
      <c r="AP553" s="8"/>
      <c r="AQ553" s="8"/>
      <c r="AR553" s="8">
        <v>3.07</v>
      </c>
      <c r="AS553" s="8">
        <v>6.31</v>
      </c>
      <c r="AT553" s="8"/>
      <c r="AU553" s="8"/>
      <c r="AV553" s="8">
        <v>3.28</v>
      </c>
      <c r="AW553" s="8">
        <v>7.14</v>
      </c>
      <c r="AX553" s="8">
        <v>4.3899999999999997</v>
      </c>
      <c r="AY553" s="8">
        <v>4.82</v>
      </c>
      <c r="AZ553" s="8">
        <v>4.82</v>
      </c>
      <c r="BA553" s="8">
        <v>7.09</v>
      </c>
      <c r="BB553" s="8">
        <v>4.97</v>
      </c>
      <c r="BC553" s="8">
        <v>5.04</v>
      </c>
      <c r="BD553" s="8">
        <v>5.04</v>
      </c>
      <c r="BE553" s="8">
        <v>7.64</v>
      </c>
      <c r="BF553" s="8"/>
      <c r="BG553" s="8"/>
      <c r="BH553" s="8">
        <v>4.2699999999999996</v>
      </c>
      <c r="BI553" s="8" t="s">
        <v>2355</v>
      </c>
      <c r="BJ553" s="8" t="s">
        <v>79</v>
      </c>
      <c r="BK553" s="9">
        <v>44820</v>
      </c>
      <c r="BL553" s="8" t="s">
        <v>2354</v>
      </c>
      <c r="BM553" s="8">
        <v>2905</v>
      </c>
      <c r="BN553" s="8"/>
      <c r="BO553" s="8"/>
    </row>
    <row r="554" spans="1:67" x14ac:dyDescent="0.2">
      <c r="A554" t="s">
        <v>417</v>
      </c>
      <c r="C554" t="s">
        <v>1518</v>
      </c>
      <c r="D554" t="s">
        <v>76</v>
      </c>
      <c r="E554" t="s">
        <v>359</v>
      </c>
      <c r="F554" t="s">
        <v>412</v>
      </c>
      <c r="G554" t="s">
        <v>359</v>
      </c>
      <c r="H554" t="s">
        <v>418</v>
      </c>
      <c r="BE554">
        <v>5.35</v>
      </c>
      <c r="BF554">
        <v>3.23</v>
      </c>
      <c r="BG554">
        <v>2.95</v>
      </c>
      <c r="BH554">
        <v>3.23</v>
      </c>
      <c r="BJ554" t="s">
        <v>79</v>
      </c>
      <c r="BL554" t="s">
        <v>93</v>
      </c>
      <c r="BM554">
        <v>42805</v>
      </c>
      <c r="BN554" t="s">
        <v>81</v>
      </c>
      <c r="BO554" t="s">
        <v>93</v>
      </c>
    </row>
    <row r="555" spans="1:67" x14ac:dyDescent="0.2">
      <c r="A555" s="13" t="s">
        <v>1737</v>
      </c>
      <c r="B555" s="13"/>
      <c r="C555" s="13" t="s">
        <v>1518</v>
      </c>
      <c r="D555" s="13" t="s">
        <v>76</v>
      </c>
      <c r="E555" s="13" t="s">
        <v>359</v>
      </c>
      <c r="F555" s="13" t="s">
        <v>412</v>
      </c>
      <c r="G555" s="13" t="s">
        <v>359</v>
      </c>
      <c r="H555" s="13" t="s">
        <v>412</v>
      </c>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c r="AW555" s="13"/>
      <c r="AX555" s="13"/>
      <c r="AY555" s="13"/>
      <c r="AZ555" s="13"/>
      <c r="BA555" s="13"/>
      <c r="BB555" s="13"/>
      <c r="BC555" s="13"/>
      <c r="BD555" s="13"/>
      <c r="BE555" s="13"/>
      <c r="BF555" s="13"/>
      <c r="BG555" s="13"/>
      <c r="BH555" s="13"/>
      <c r="BI555" s="13"/>
      <c r="BJ555" s="13"/>
      <c r="BK555" s="13"/>
      <c r="BL555" s="13"/>
      <c r="BM555" s="13"/>
      <c r="BN555" s="13"/>
      <c r="BO555" s="13"/>
    </row>
    <row r="556" spans="1:67" x14ac:dyDescent="0.2">
      <c r="A556" t="s">
        <v>413</v>
      </c>
      <c r="C556" t="s">
        <v>1518</v>
      </c>
      <c r="D556" t="s">
        <v>76</v>
      </c>
      <c r="E556" t="s">
        <v>359</v>
      </c>
      <c r="F556" t="s">
        <v>412</v>
      </c>
      <c r="G556" t="s">
        <v>359</v>
      </c>
      <c r="H556" t="s">
        <v>412</v>
      </c>
      <c r="AS556">
        <v>4.2</v>
      </c>
      <c r="AV556">
        <v>2.6</v>
      </c>
      <c r="BJ556" t="s">
        <v>79</v>
      </c>
      <c r="BL556" t="s">
        <v>218</v>
      </c>
      <c r="BM556">
        <v>46399</v>
      </c>
    </row>
    <row r="557" spans="1:67" x14ac:dyDescent="0.2">
      <c r="A557" t="s">
        <v>414</v>
      </c>
      <c r="C557" t="s">
        <v>1518</v>
      </c>
      <c r="D557" t="s">
        <v>76</v>
      </c>
      <c r="E557" t="s">
        <v>359</v>
      </c>
      <c r="F557" t="s">
        <v>412</v>
      </c>
      <c r="G557" t="s">
        <v>359</v>
      </c>
      <c r="H557" t="s">
        <v>412</v>
      </c>
      <c r="AW557">
        <v>5.3</v>
      </c>
      <c r="AX557">
        <v>3.1</v>
      </c>
      <c r="AY557">
        <v>3.6</v>
      </c>
      <c r="AZ557">
        <v>3.6</v>
      </c>
      <c r="BJ557" t="s">
        <v>79</v>
      </c>
      <c r="BL557" t="s">
        <v>218</v>
      </c>
      <c r="BM557">
        <v>46399</v>
      </c>
    </row>
    <row r="558" spans="1:67" x14ac:dyDescent="0.2">
      <c r="A558" t="s">
        <v>415</v>
      </c>
      <c r="C558" t="s">
        <v>1518</v>
      </c>
      <c r="D558" t="s">
        <v>76</v>
      </c>
      <c r="E558" t="s">
        <v>359</v>
      </c>
      <c r="F558" t="s">
        <v>412</v>
      </c>
      <c r="G558" t="s">
        <v>359</v>
      </c>
      <c r="H558" t="s">
        <v>412</v>
      </c>
      <c r="AB558">
        <v>6.3</v>
      </c>
      <c r="BI558" t="s">
        <v>416</v>
      </c>
      <c r="BJ558" t="s">
        <v>79</v>
      </c>
      <c r="BL558" t="s">
        <v>218</v>
      </c>
      <c r="BM558">
        <v>46399</v>
      </c>
    </row>
    <row r="559" spans="1:67" x14ac:dyDescent="0.2">
      <c r="A559" s="13" t="s">
        <v>1737</v>
      </c>
      <c r="B559" s="13"/>
      <c r="C559" s="13" t="s">
        <v>1518</v>
      </c>
      <c r="D559" s="13" t="s">
        <v>76</v>
      </c>
      <c r="E559" s="13" t="s">
        <v>359</v>
      </c>
      <c r="F559" s="13" t="s">
        <v>412</v>
      </c>
      <c r="G559" s="13" t="s">
        <v>359</v>
      </c>
      <c r="H559" s="13" t="s">
        <v>420</v>
      </c>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c r="AW559" s="13"/>
      <c r="AX559" s="13"/>
      <c r="AY559" s="13"/>
      <c r="AZ559" s="13"/>
      <c r="BA559" s="13"/>
      <c r="BB559" s="13"/>
      <c r="BC559" s="13"/>
      <c r="BD559" s="13"/>
      <c r="BE559" s="13"/>
      <c r="BF559" s="13"/>
      <c r="BG559" s="13"/>
      <c r="BH559" s="13"/>
      <c r="BI559" s="13"/>
      <c r="BJ559" s="13"/>
      <c r="BK559" s="13"/>
      <c r="BL559" s="13"/>
      <c r="BM559" s="13"/>
      <c r="BN559" s="13"/>
      <c r="BO559" s="13"/>
    </row>
    <row r="560" spans="1:67" x14ac:dyDescent="0.2">
      <c r="A560" t="s">
        <v>419</v>
      </c>
      <c r="B560" t="s">
        <v>169</v>
      </c>
      <c r="C560" t="s">
        <v>1518</v>
      </c>
      <c r="D560" t="s">
        <v>76</v>
      </c>
      <c r="E560" t="s">
        <v>359</v>
      </c>
      <c r="F560" t="s">
        <v>412</v>
      </c>
      <c r="G560" t="s">
        <v>359</v>
      </c>
      <c r="H560" t="s">
        <v>420</v>
      </c>
      <c r="AO560">
        <v>3.5</v>
      </c>
      <c r="AR560">
        <v>2</v>
      </c>
      <c r="AS560">
        <v>4.4000000000000004</v>
      </c>
      <c r="AV560">
        <v>2.6</v>
      </c>
      <c r="AW560">
        <v>4.9000000000000004</v>
      </c>
      <c r="AZ560">
        <v>3.7</v>
      </c>
      <c r="BA560">
        <v>6</v>
      </c>
      <c r="BD560">
        <v>4.3</v>
      </c>
      <c r="BJ560" t="s">
        <v>70</v>
      </c>
      <c r="BL560" t="s">
        <v>388</v>
      </c>
      <c r="BM560">
        <v>3140</v>
      </c>
    </row>
    <row r="561" spans="1:67" x14ac:dyDescent="0.2">
      <c r="A561" t="s">
        <v>108</v>
      </c>
      <c r="C561" t="s">
        <v>1518</v>
      </c>
      <c r="D561" t="s">
        <v>76</v>
      </c>
      <c r="E561" t="s">
        <v>359</v>
      </c>
      <c r="F561" t="s">
        <v>412</v>
      </c>
      <c r="G561" t="s">
        <v>384</v>
      </c>
      <c r="H561" t="s">
        <v>412</v>
      </c>
      <c r="AS561">
        <v>4.32</v>
      </c>
      <c r="AV561">
        <v>2.72</v>
      </c>
      <c r="AW561">
        <v>4.66</v>
      </c>
      <c r="AZ561">
        <v>3.7</v>
      </c>
      <c r="BA561">
        <v>4.9800000000000004</v>
      </c>
      <c r="BD561">
        <v>4.3099999999999996</v>
      </c>
      <c r="BE561">
        <v>5.72</v>
      </c>
      <c r="BH561">
        <v>3.68</v>
      </c>
      <c r="BJ561" t="s">
        <v>79</v>
      </c>
      <c r="BL561" t="s">
        <v>109</v>
      </c>
      <c r="BM561">
        <v>3144</v>
      </c>
    </row>
    <row r="562" spans="1:67" x14ac:dyDescent="0.2">
      <c r="A562" t="s">
        <v>419</v>
      </c>
      <c r="C562" t="s">
        <v>1518</v>
      </c>
      <c r="D562" t="s">
        <v>76</v>
      </c>
      <c r="E562" t="s">
        <v>359</v>
      </c>
      <c r="F562" t="s">
        <v>412</v>
      </c>
      <c r="G562" t="s">
        <v>384</v>
      </c>
      <c r="H562" t="s">
        <v>412</v>
      </c>
      <c r="AK562">
        <v>2.8</v>
      </c>
      <c r="AN562">
        <v>1.6</v>
      </c>
      <c r="AO562">
        <v>3.5</v>
      </c>
      <c r="AR562">
        <v>2</v>
      </c>
      <c r="AS562">
        <v>4.4000000000000004</v>
      </c>
      <c r="AV562">
        <v>2.6</v>
      </c>
      <c r="AW562">
        <v>4.9000000000000004</v>
      </c>
      <c r="AZ562">
        <v>3.7</v>
      </c>
      <c r="BA562">
        <v>5</v>
      </c>
      <c r="BD562">
        <v>4.3</v>
      </c>
      <c r="BJ562" t="s">
        <v>79</v>
      </c>
      <c r="BL562" t="s">
        <v>109</v>
      </c>
      <c r="BM562">
        <v>3144</v>
      </c>
    </row>
    <row r="563" spans="1:67" x14ac:dyDescent="0.2">
      <c r="A563" t="s">
        <v>421</v>
      </c>
      <c r="C563" t="s">
        <v>1518</v>
      </c>
      <c r="D563" t="s">
        <v>76</v>
      </c>
      <c r="E563" t="s">
        <v>359</v>
      </c>
      <c r="F563" t="s">
        <v>412</v>
      </c>
      <c r="G563" t="s">
        <v>384</v>
      </c>
      <c r="H563" t="s">
        <v>412</v>
      </c>
      <c r="AS563">
        <v>4.0999999999999996</v>
      </c>
      <c r="AV563">
        <v>2.9</v>
      </c>
      <c r="AZ563">
        <v>3.9</v>
      </c>
      <c r="BA563">
        <v>5.2</v>
      </c>
      <c r="BD563">
        <v>4.4000000000000004</v>
      </c>
      <c r="BJ563" t="s">
        <v>79</v>
      </c>
      <c r="BL563" t="s">
        <v>109</v>
      </c>
      <c r="BM563">
        <v>3144</v>
      </c>
    </row>
    <row r="564" spans="1:67" x14ac:dyDescent="0.2">
      <c r="A564" t="s">
        <v>422</v>
      </c>
      <c r="B564" t="s">
        <v>169</v>
      </c>
      <c r="C564" t="s">
        <v>1518</v>
      </c>
      <c r="D564" t="s">
        <v>76</v>
      </c>
      <c r="E564" t="s">
        <v>359</v>
      </c>
      <c r="F564" t="s">
        <v>412</v>
      </c>
      <c r="G564" t="s">
        <v>384</v>
      </c>
      <c r="H564" t="s">
        <v>412</v>
      </c>
      <c r="AW564">
        <v>4.7</v>
      </c>
      <c r="AZ564">
        <v>3.9</v>
      </c>
      <c r="BA564">
        <v>4.9000000000000004</v>
      </c>
      <c r="BD564">
        <v>4.4000000000000004</v>
      </c>
      <c r="BE564">
        <v>6</v>
      </c>
      <c r="BH564">
        <v>3.8</v>
      </c>
      <c r="BJ564" t="s">
        <v>70</v>
      </c>
      <c r="BL564" t="s">
        <v>388</v>
      </c>
      <c r="BM564">
        <v>3140</v>
      </c>
    </row>
    <row r="565" spans="1:67" x14ac:dyDescent="0.2">
      <c r="A565" t="s">
        <v>422</v>
      </c>
      <c r="B565" t="s">
        <v>169</v>
      </c>
      <c r="C565" t="s">
        <v>1518</v>
      </c>
      <c r="D565" t="s">
        <v>76</v>
      </c>
      <c r="E565" t="s">
        <v>359</v>
      </c>
      <c r="F565" t="s">
        <v>412</v>
      </c>
      <c r="G565" t="s">
        <v>384</v>
      </c>
      <c r="H565" t="s">
        <v>412</v>
      </c>
      <c r="AW565">
        <v>4.7</v>
      </c>
      <c r="AZ565">
        <v>3.9</v>
      </c>
      <c r="BA565">
        <v>4.9000000000000004</v>
      </c>
      <c r="BD565">
        <v>4.4000000000000004</v>
      </c>
      <c r="BE565">
        <v>6</v>
      </c>
      <c r="BH565">
        <v>3.8</v>
      </c>
      <c r="BJ565" t="s">
        <v>79</v>
      </c>
      <c r="BL565" t="s">
        <v>109</v>
      </c>
      <c r="BM565">
        <v>3144</v>
      </c>
    </row>
    <row r="566" spans="1:67" x14ac:dyDescent="0.2">
      <c r="A566" s="8" t="s">
        <v>2554</v>
      </c>
      <c r="C566" t="s">
        <v>1518</v>
      </c>
      <c r="D566" t="s">
        <v>76</v>
      </c>
      <c r="E566" t="s">
        <v>359</v>
      </c>
      <c r="F566" t="s">
        <v>283</v>
      </c>
      <c r="G566" s="8" t="s">
        <v>1054</v>
      </c>
      <c r="H566" s="8" t="s">
        <v>283</v>
      </c>
      <c r="I566" s="8"/>
      <c r="AY566">
        <v>3.5</v>
      </c>
      <c r="AZ566">
        <v>3.5</v>
      </c>
      <c r="BB566">
        <v>4.45</v>
      </c>
      <c r="BD566">
        <v>4.45</v>
      </c>
      <c r="BJ566" t="s">
        <v>79</v>
      </c>
      <c r="BK566" s="1">
        <v>44824</v>
      </c>
      <c r="BL566" t="s">
        <v>2493</v>
      </c>
      <c r="BM566">
        <v>2930</v>
      </c>
    </row>
    <row r="567" spans="1:67" x14ac:dyDescent="0.2">
      <c r="A567" t="s">
        <v>423</v>
      </c>
      <c r="C567" t="s">
        <v>1518</v>
      </c>
      <c r="D567" t="s">
        <v>76</v>
      </c>
      <c r="E567" t="s">
        <v>359</v>
      </c>
      <c r="F567" t="s">
        <v>283</v>
      </c>
      <c r="G567" t="s">
        <v>399</v>
      </c>
      <c r="H567" t="s">
        <v>283</v>
      </c>
      <c r="K567" t="s">
        <v>424</v>
      </c>
      <c r="AS567">
        <v>4.8</v>
      </c>
      <c r="AV567">
        <v>2.5</v>
      </c>
      <c r="BJ567" t="s">
        <v>79</v>
      </c>
      <c r="BL567" t="s">
        <v>425</v>
      </c>
      <c r="BM567">
        <v>8868</v>
      </c>
      <c r="BO567" t="s">
        <v>425</v>
      </c>
    </row>
    <row r="568" spans="1:67" x14ac:dyDescent="0.2">
      <c r="A568" s="8" t="s">
        <v>2553</v>
      </c>
      <c r="C568" t="s">
        <v>1518</v>
      </c>
      <c r="D568" t="s">
        <v>76</v>
      </c>
      <c r="E568" t="s">
        <v>359</v>
      </c>
      <c r="F568" t="s">
        <v>283</v>
      </c>
      <c r="G568" s="8" t="s">
        <v>359</v>
      </c>
      <c r="H568" s="8" t="s">
        <v>283</v>
      </c>
      <c r="I568" s="8"/>
      <c r="Y568">
        <v>7.6</v>
      </c>
      <c r="AB568">
        <v>6.05</v>
      </c>
      <c r="BJ568" t="s">
        <v>79</v>
      </c>
      <c r="BK568" s="1">
        <v>44824</v>
      </c>
      <c r="BL568" t="s">
        <v>2493</v>
      </c>
      <c r="BM568">
        <v>2930</v>
      </c>
    </row>
    <row r="569" spans="1:67" x14ac:dyDescent="0.2">
      <c r="A569" t="s">
        <v>2846</v>
      </c>
      <c r="C569" t="s">
        <v>1518</v>
      </c>
      <c r="D569" t="s">
        <v>76</v>
      </c>
      <c r="E569" t="s">
        <v>359</v>
      </c>
      <c r="F569" t="s">
        <v>283</v>
      </c>
      <c r="G569" t="s">
        <v>359</v>
      </c>
      <c r="H569" t="s">
        <v>283</v>
      </c>
      <c r="L569" t="s">
        <v>2882</v>
      </c>
      <c r="AS569">
        <v>5.23</v>
      </c>
      <c r="AV569">
        <v>3.04</v>
      </c>
      <c r="BJ569" s="8" t="s">
        <v>79</v>
      </c>
      <c r="BK569" s="9">
        <v>44830</v>
      </c>
      <c r="BL569" s="8" t="s">
        <v>2859</v>
      </c>
      <c r="BM569">
        <v>63104</v>
      </c>
    </row>
    <row r="570" spans="1:67" x14ac:dyDescent="0.2">
      <c r="A570" t="s">
        <v>2847</v>
      </c>
      <c r="C570" t="s">
        <v>1518</v>
      </c>
      <c r="D570" t="s">
        <v>76</v>
      </c>
      <c r="E570" t="s">
        <v>359</v>
      </c>
      <c r="F570" t="s">
        <v>283</v>
      </c>
      <c r="G570" t="s">
        <v>359</v>
      </c>
      <c r="H570" t="s">
        <v>283</v>
      </c>
      <c r="L570" t="s">
        <v>2883</v>
      </c>
      <c r="AW570" t="s">
        <v>1942</v>
      </c>
      <c r="AZ570">
        <v>3.35</v>
      </c>
      <c r="BJ570" s="8" t="s">
        <v>79</v>
      </c>
      <c r="BK570" s="9">
        <v>44830</v>
      </c>
      <c r="BL570" s="8" t="s">
        <v>2859</v>
      </c>
      <c r="BM570">
        <v>63104</v>
      </c>
    </row>
    <row r="571" spans="1:67" x14ac:dyDescent="0.2">
      <c r="A571" t="s">
        <v>2844</v>
      </c>
      <c r="C571" t="s">
        <v>1518</v>
      </c>
      <c r="D571" t="s">
        <v>76</v>
      </c>
      <c r="E571" t="s">
        <v>359</v>
      </c>
      <c r="F571" t="s">
        <v>283</v>
      </c>
      <c r="G571" t="s">
        <v>359</v>
      </c>
      <c r="H571" t="s">
        <v>283</v>
      </c>
      <c r="L571" t="s">
        <v>2880</v>
      </c>
      <c r="AW571">
        <v>5.62</v>
      </c>
      <c r="AZ571">
        <v>3.73</v>
      </c>
      <c r="BJ571" s="8" t="s">
        <v>79</v>
      </c>
      <c r="BK571" s="9">
        <v>44830</v>
      </c>
      <c r="BL571" s="8" t="s">
        <v>2859</v>
      </c>
      <c r="BM571">
        <v>63104</v>
      </c>
    </row>
    <row r="572" spans="1:67" x14ac:dyDescent="0.2">
      <c r="A572" t="s">
        <v>2845</v>
      </c>
      <c r="C572" t="s">
        <v>1518</v>
      </c>
      <c r="D572" t="s">
        <v>76</v>
      </c>
      <c r="E572" t="s">
        <v>359</v>
      </c>
      <c r="F572" t="s">
        <v>283</v>
      </c>
      <c r="G572" t="s">
        <v>359</v>
      </c>
      <c r="H572" t="s">
        <v>283</v>
      </c>
      <c r="L572" t="s">
        <v>2881</v>
      </c>
      <c r="AS572">
        <v>5.29</v>
      </c>
      <c r="AV572">
        <v>3.12</v>
      </c>
      <c r="AW572">
        <v>6</v>
      </c>
      <c r="AZ572">
        <v>4.2699999999999996</v>
      </c>
      <c r="BD572">
        <v>4.2300000000000004</v>
      </c>
      <c r="BH572">
        <v>3.96</v>
      </c>
      <c r="BJ572" s="8" t="s">
        <v>79</v>
      </c>
      <c r="BK572" s="9">
        <v>44830</v>
      </c>
      <c r="BL572" s="8" t="s">
        <v>2859</v>
      </c>
      <c r="BM572">
        <v>63104</v>
      </c>
      <c r="BN572" t="s">
        <v>72</v>
      </c>
      <c r="BO572" s="8" t="s">
        <v>2859</v>
      </c>
    </row>
    <row r="573" spans="1:67" x14ac:dyDescent="0.2">
      <c r="A573" t="s">
        <v>426</v>
      </c>
      <c r="C573" t="s">
        <v>1518</v>
      </c>
      <c r="D573" t="s">
        <v>76</v>
      </c>
      <c r="E573" t="s">
        <v>359</v>
      </c>
      <c r="F573" t="s">
        <v>283</v>
      </c>
      <c r="G573" t="s">
        <v>359</v>
      </c>
      <c r="H573" t="s">
        <v>283</v>
      </c>
      <c r="AC573">
        <v>5.2</v>
      </c>
      <c r="AF573">
        <v>6.3</v>
      </c>
      <c r="BI573" t="s">
        <v>427</v>
      </c>
      <c r="BJ573" t="s">
        <v>79</v>
      </c>
      <c r="BL573" t="s">
        <v>229</v>
      </c>
      <c r="BM573">
        <v>1609</v>
      </c>
      <c r="BN573" t="s">
        <v>72</v>
      </c>
      <c r="BO573" t="s">
        <v>229</v>
      </c>
    </row>
    <row r="574" spans="1:67" x14ac:dyDescent="0.2">
      <c r="A574" s="13" t="s">
        <v>1737</v>
      </c>
      <c r="B574" s="13"/>
      <c r="C574" s="13" t="s">
        <v>1518</v>
      </c>
      <c r="D574" s="13" t="s">
        <v>76</v>
      </c>
      <c r="E574" s="13" t="s">
        <v>359</v>
      </c>
      <c r="F574" s="13" t="s">
        <v>1575</v>
      </c>
      <c r="G574" s="13" t="s">
        <v>359</v>
      </c>
      <c r="H574" s="13" t="s">
        <v>1575</v>
      </c>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AW574" s="13"/>
      <c r="AX574" s="13"/>
      <c r="AY574" s="13"/>
      <c r="AZ574" s="13"/>
      <c r="BA574" s="13"/>
      <c r="BB574" s="13"/>
      <c r="BC574" s="13"/>
      <c r="BD574" s="13"/>
      <c r="BE574" s="13"/>
      <c r="BF574" s="13"/>
      <c r="BG574" s="13"/>
      <c r="BH574" s="13"/>
      <c r="BI574" s="13"/>
      <c r="BJ574" s="13"/>
      <c r="BK574" s="13"/>
      <c r="BL574" s="13"/>
      <c r="BM574" s="13"/>
      <c r="BN574" s="13"/>
      <c r="BO574" s="13"/>
    </row>
    <row r="575" spans="1:67" x14ac:dyDescent="0.2">
      <c r="A575" s="13" t="s">
        <v>1737</v>
      </c>
      <c r="B575" s="13"/>
      <c r="C575" s="13" t="s">
        <v>1518</v>
      </c>
      <c r="D575" s="13" t="s">
        <v>76</v>
      </c>
      <c r="E575" s="13" t="s">
        <v>359</v>
      </c>
      <c r="F575" s="13" t="s">
        <v>1571</v>
      </c>
      <c r="G575" s="13" t="s">
        <v>359</v>
      </c>
      <c r="H575" s="13" t="s">
        <v>1571</v>
      </c>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AW575" s="13"/>
      <c r="AX575" s="13"/>
      <c r="AY575" s="13"/>
      <c r="AZ575" s="13"/>
      <c r="BA575" s="13"/>
      <c r="BB575" s="13"/>
      <c r="BC575" s="13"/>
      <c r="BD575" s="13"/>
      <c r="BE575" s="13"/>
      <c r="BF575" s="13"/>
      <c r="BG575" s="13"/>
      <c r="BH575" s="13"/>
      <c r="BI575" s="13"/>
      <c r="BJ575" s="13"/>
      <c r="BK575" s="13"/>
      <c r="BL575" s="13"/>
      <c r="BM575" s="13"/>
      <c r="BN575" s="13"/>
      <c r="BO575" s="13"/>
    </row>
    <row r="576" spans="1:67" ht="18" x14ac:dyDescent="0.2">
      <c r="A576" s="12" t="s">
        <v>2421</v>
      </c>
      <c r="B576" s="12"/>
      <c r="C576" s="12" t="s">
        <v>1518</v>
      </c>
      <c r="D576" s="12" t="s">
        <v>76</v>
      </c>
      <c r="E576" s="12" t="s">
        <v>359</v>
      </c>
      <c r="F576" s="12" t="s">
        <v>1571</v>
      </c>
      <c r="G576" s="12" t="s">
        <v>359</v>
      </c>
      <c r="H576" s="12" t="s">
        <v>1571</v>
      </c>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t="s">
        <v>79</v>
      </c>
      <c r="BK576" s="14">
        <v>44820</v>
      </c>
      <c r="BL576" s="12" t="s">
        <v>2414</v>
      </c>
      <c r="BM576" s="36">
        <v>82637</v>
      </c>
      <c r="BN576" s="12" t="s">
        <v>72</v>
      </c>
      <c r="BO576" s="12" t="s">
        <v>2414</v>
      </c>
    </row>
    <row r="577" spans="1:67" x14ac:dyDescent="0.2">
      <c r="A577" s="8" t="s">
        <v>2552</v>
      </c>
      <c r="C577" t="s">
        <v>1518</v>
      </c>
      <c r="D577" t="s">
        <v>76</v>
      </c>
      <c r="E577" t="s">
        <v>359</v>
      </c>
      <c r="F577" t="s">
        <v>1571</v>
      </c>
      <c r="G577" s="8" t="s">
        <v>359</v>
      </c>
      <c r="H577" s="8" t="s">
        <v>1571</v>
      </c>
      <c r="I577" s="8"/>
      <c r="AC577">
        <v>5.3</v>
      </c>
      <c r="AF577">
        <v>6.85</v>
      </c>
      <c r="BJ577" t="s">
        <v>79</v>
      </c>
      <c r="BK577" s="1">
        <v>44824</v>
      </c>
      <c r="BL577" t="s">
        <v>2493</v>
      </c>
      <c r="BM577">
        <v>2930</v>
      </c>
      <c r="BN577" t="s">
        <v>72</v>
      </c>
      <c r="BO577" t="s">
        <v>2493</v>
      </c>
    </row>
    <row r="578" spans="1:67" x14ac:dyDescent="0.2">
      <c r="A578" s="8" t="s">
        <v>2495</v>
      </c>
      <c r="C578" t="s">
        <v>1518</v>
      </c>
      <c r="D578" t="s">
        <v>76</v>
      </c>
      <c r="E578" t="s">
        <v>359</v>
      </c>
      <c r="F578" t="s">
        <v>1571</v>
      </c>
      <c r="G578" s="8" t="s">
        <v>359</v>
      </c>
      <c r="H578" s="8" t="s">
        <v>1571</v>
      </c>
      <c r="I578" s="8"/>
      <c r="AC578">
        <v>5.4</v>
      </c>
      <c r="AF578">
        <v>6.85</v>
      </c>
      <c r="BJ578" s="8" t="s">
        <v>79</v>
      </c>
      <c r="BK578" s="9">
        <v>44824</v>
      </c>
      <c r="BL578" s="8" t="s">
        <v>2493</v>
      </c>
      <c r="BM578">
        <v>2930</v>
      </c>
    </row>
    <row r="579" spans="1:67" x14ac:dyDescent="0.2">
      <c r="A579" s="8"/>
      <c r="C579" t="s">
        <v>1518</v>
      </c>
      <c r="D579" t="s">
        <v>76</v>
      </c>
      <c r="E579" t="s">
        <v>359</v>
      </c>
      <c r="F579" t="s">
        <v>1571</v>
      </c>
      <c r="G579" s="8" t="s">
        <v>359</v>
      </c>
      <c r="H579" s="8" t="s">
        <v>1571</v>
      </c>
      <c r="I579" s="8"/>
      <c r="Q579">
        <f>0.004*1000</f>
        <v>4</v>
      </c>
      <c r="T579">
        <f>0.003*1000</f>
        <v>3</v>
      </c>
      <c r="U579">
        <f>0.004*1000</f>
        <v>4</v>
      </c>
      <c r="X579">
        <f>0.005*1000</f>
        <v>5</v>
      </c>
      <c r="AC579">
        <f>0.005*1000</f>
        <v>5</v>
      </c>
      <c r="AF579">
        <f>0.0064*1000</f>
        <v>6.4</v>
      </c>
      <c r="AG579">
        <f>0.0033*1000</f>
        <v>3.3</v>
      </c>
      <c r="AJ579">
        <f>0.005*1000</f>
        <v>5</v>
      </c>
      <c r="BI579" t="s">
        <v>2693</v>
      </c>
      <c r="BJ579" s="8" t="s">
        <v>79</v>
      </c>
      <c r="BK579" s="1">
        <v>44826</v>
      </c>
      <c r="BL579" s="8" t="s">
        <v>2691</v>
      </c>
      <c r="BM579">
        <v>53560</v>
      </c>
    </row>
    <row r="580" spans="1:67" x14ac:dyDescent="0.2">
      <c r="A580" s="13" t="s">
        <v>1737</v>
      </c>
      <c r="B580" s="13"/>
      <c r="C580" s="13" t="s">
        <v>1518</v>
      </c>
      <c r="D580" s="13" t="s">
        <v>76</v>
      </c>
      <c r="E580" s="13" t="s">
        <v>359</v>
      </c>
      <c r="F580" s="13"/>
      <c r="G580" s="13" t="s">
        <v>359</v>
      </c>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c r="AW580" s="13"/>
      <c r="AX580" s="13"/>
      <c r="AY580" s="13"/>
      <c r="AZ580" s="13"/>
      <c r="BA580" s="13"/>
      <c r="BB580" s="13"/>
      <c r="BC580" s="13"/>
      <c r="BD580" s="13"/>
      <c r="BE580" s="13"/>
      <c r="BF580" s="13"/>
      <c r="BG580" s="13"/>
      <c r="BH580" s="13"/>
      <c r="BI580" s="13"/>
      <c r="BJ580" s="13"/>
      <c r="BK580" s="13"/>
      <c r="BL580" s="13"/>
      <c r="BM580" s="13"/>
      <c r="BN580" s="13"/>
      <c r="BO580" s="13"/>
    </row>
    <row r="581" spans="1:67" x14ac:dyDescent="0.2">
      <c r="A581" s="13" t="s">
        <v>1737</v>
      </c>
      <c r="B581" s="13"/>
      <c r="C581" s="13" t="s">
        <v>1518</v>
      </c>
      <c r="D581" s="13" t="s">
        <v>76</v>
      </c>
      <c r="E581" s="13" t="s">
        <v>359</v>
      </c>
      <c r="F581" s="13"/>
      <c r="G581" s="13" t="s">
        <v>384</v>
      </c>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c r="AW581" s="13"/>
      <c r="AX581" s="13"/>
      <c r="AY581" s="13"/>
      <c r="AZ581" s="13"/>
      <c r="BA581" s="13"/>
      <c r="BB581" s="13"/>
      <c r="BC581" s="13"/>
      <c r="BD581" s="13"/>
      <c r="BE581" s="13"/>
      <c r="BF581" s="13"/>
      <c r="BG581" s="13"/>
      <c r="BH581" s="13"/>
      <c r="BI581" s="13"/>
      <c r="BJ581" s="13"/>
      <c r="BK581" s="13"/>
      <c r="BL581" s="13"/>
      <c r="BM581" s="13"/>
      <c r="BN581" s="13"/>
      <c r="BO581" s="13"/>
    </row>
    <row r="582" spans="1:67" x14ac:dyDescent="0.2">
      <c r="A582" s="13" t="s">
        <v>1737</v>
      </c>
      <c r="B582" s="13"/>
      <c r="C582" s="13" t="s">
        <v>1518</v>
      </c>
      <c r="D582" s="13" t="s">
        <v>76</v>
      </c>
      <c r="E582" s="13" t="s">
        <v>359</v>
      </c>
      <c r="F582" s="13"/>
      <c r="G582" s="13" t="s">
        <v>390</v>
      </c>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AW582" s="13"/>
      <c r="AX582" s="13"/>
      <c r="AY582" s="13"/>
      <c r="AZ582" s="13"/>
      <c r="BA582" s="13"/>
      <c r="BB582" s="13"/>
      <c r="BC582" s="13"/>
      <c r="BD582" s="13"/>
      <c r="BE582" s="13"/>
      <c r="BF582" s="13"/>
      <c r="BG582" s="13"/>
      <c r="BH582" s="13"/>
      <c r="BI582" s="13"/>
      <c r="BJ582" s="13"/>
      <c r="BK582" s="13"/>
      <c r="BL582" s="13"/>
      <c r="BM582" s="13"/>
      <c r="BN582" s="13"/>
      <c r="BO582" s="13"/>
    </row>
    <row r="583" spans="1:67" x14ac:dyDescent="0.2">
      <c r="A583" s="13" t="s">
        <v>1737</v>
      </c>
      <c r="B583" s="13"/>
      <c r="C583" s="13" t="s">
        <v>1518</v>
      </c>
      <c r="D583" s="13" t="s">
        <v>76</v>
      </c>
      <c r="E583" s="13" t="s">
        <v>359</v>
      </c>
      <c r="F583" s="13"/>
      <c r="G583" s="13" t="s">
        <v>975</v>
      </c>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row>
    <row r="584" spans="1:67" x14ac:dyDescent="0.2">
      <c r="A584" s="13" t="s">
        <v>1737</v>
      </c>
      <c r="B584" s="13"/>
      <c r="C584" s="13" t="s">
        <v>1518</v>
      </c>
      <c r="D584" s="13" t="s">
        <v>76</v>
      </c>
      <c r="E584" s="13" t="s">
        <v>144</v>
      </c>
      <c r="F584" s="13" t="s">
        <v>436</v>
      </c>
      <c r="G584" s="13" t="s">
        <v>144</v>
      </c>
      <c r="H584" s="13" t="s">
        <v>436</v>
      </c>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row>
    <row r="585" spans="1:67" x14ac:dyDescent="0.2">
      <c r="A585" t="s">
        <v>435</v>
      </c>
      <c r="C585" t="s">
        <v>1518</v>
      </c>
      <c r="D585" t="s">
        <v>76</v>
      </c>
      <c r="E585" t="s">
        <v>144</v>
      </c>
      <c r="F585" t="s">
        <v>436</v>
      </c>
      <c r="G585" t="s">
        <v>144</v>
      </c>
      <c r="H585" t="s">
        <v>436</v>
      </c>
      <c r="BA585">
        <v>9.6999999999999993</v>
      </c>
      <c r="BD585">
        <v>8.4</v>
      </c>
      <c r="BE585">
        <v>9.6</v>
      </c>
      <c r="BH585">
        <v>7.6</v>
      </c>
      <c r="BI585" t="s">
        <v>437</v>
      </c>
      <c r="BJ585" t="s">
        <v>79</v>
      </c>
      <c r="BL585" t="s">
        <v>109</v>
      </c>
      <c r="BM585">
        <v>3144</v>
      </c>
      <c r="BN585" t="s">
        <v>81</v>
      </c>
      <c r="BO585" t="s">
        <v>109</v>
      </c>
    </row>
    <row r="586" spans="1:67" x14ac:dyDescent="0.2">
      <c r="A586" t="s">
        <v>435</v>
      </c>
      <c r="C586" t="s">
        <v>1518</v>
      </c>
      <c r="D586" t="s">
        <v>76</v>
      </c>
      <c r="E586" t="s">
        <v>144</v>
      </c>
      <c r="F586" t="s">
        <v>436</v>
      </c>
      <c r="G586" t="s">
        <v>136</v>
      </c>
      <c r="H586" t="s">
        <v>436</v>
      </c>
      <c r="BA586">
        <v>9.6999999999999993</v>
      </c>
      <c r="BD586">
        <v>8.4</v>
      </c>
      <c r="BE586">
        <v>9.6</v>
      </c>
      <c r="BH586">
        <v>7.6</v>
      </c>
      <c r="BI586" t="s">
        <v>437</v>
      </c>
      <c r="BJ586" t="s">
        <v>70</v>
      </c>
      <c r="BL586" t="s">
        <v>139</v>
      </c>
      <c r="BM586">
        <v>3875</v>
      </c>
      <c r="BN586" t="s">
        <v>81</v>
      </c>
      <c r="BO586" t="s">
        <v>139</v>
      </c>
    </row>
    <row r="587" spans="1:67" x14ac:dyDescent="0.2">
      <c r="A587" s="13" t="s">
        <v>1737</v>
      </c>
      <c r="B587" s="13"/>
      <c r="C587" s="13" t="s">
        <v>1518</v>
      </c>
      <c r="D587" s="13" t="s">
        <v>76</v>
      </c>
      <c r="E587" s="13" t="s">
        <v>144</v>
      </c>
      <c r="F587" s="13" t="s">
        <v>1542</v>
      </c>
      <c r="G587" s="13" t="s">
        <v>144</v>
      </c>
      <c r="H587" s="13" t="s">
        <v>1542</v>
      </c>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row>
    <row r="588" spans="1:67" x14ac:dyDescent="0.2">
      <c r="A588" s="13" t="s">
        <v>1737</v>
      </c>
      <c r="B588" s="13"/>
      <c r="C588" s="13" t="s">
        <v>1518</v>
      </c>
      <c r="D588" s="13" t="s">
        <v>76</v>
      </c>
      <c r="E588" s="13" t="s">
        <v>144</v>
      </c>
      <c r="F588" s="13" t="s">
        <v>446</v>
      </c>
      <c r="G588" s="13" t="s">
        <v>144</v>
      </c>
      <c r="H588" s="13" t="s">
        <v>446</v>
      </c>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AW588" s="13"/>
      <c r="AX588" s="13"/>
      <c r="AY588" s="13"/>
      <c r="AZ588" s="13"/>
      <c r="BA588" s="13"/>
      <c r="BB588" s="13"/>
      <c r="BC588" s="13"/>
      <c r="BD588" s="13"/>
      <c r="BE588" s="13"/>
      <c r="BF588" s="13"/>
      <c r="BG588" s="13"/>
      <c r="BH588" s="13"/>
      <c r="BI588" s="13"/>
      <c r="BJ588" s="13"/>
      <c r="BK588" s="13"/>
      <c r="BL588" s="13"/>
      <c r="BM588" s="13"/>
      <c r="BN588" s="13"/>
      <c r="BO588" s="13"/>
    </row>
    <row r="589" spans="1:67" x14ac:dyDescent="0.2">
      <c r="A589" t="s">
        <v>445</v>
      </c>
      <c r="C589" t="s">
        <v>1518</v>
      </c>
      <c r="D589" t="s">
        <v>76</v>
      </c>
      <c r="E589" t="s">
        <v>144</v>
      </c>
      <c r="F589" t="s">
        <v>446</v>
      </c>
      <c r="G589" t="s">
        <v>144</v>
      </c>
      <c r="H589" t="s">
        <v>446</v>
      </c>
      <c r="Y589">
        <v>7</v>
      </c>
      <c r="AB589">
        <v>8.8000000000000007</v>
      </c>
      <c r="AC589">
        <v>7.4</v>
      </c>
      <c r="AF589">
        <v>11.5</v>
      </c>
      <c r="AG589">
        <v>5</v>
      </c>
      <c r="AJ589">
        <v>9</v>
      </c>
      <c r="BI589" t="s">
        <v>448</v>
      </c>
      <c r="BJ589" t="s">
        <v>79</v>
      </c>
      <c r="BL589" t="s">
        <v>109</v>
      </c>
      <c r="BM589">
        <v>3144</v>
      </c>
      <c r="BN589" t="s">
        <v>81</v>
      </c>
      <c r="BO589" t="s">
        <v>109</v>
      </c>
    </row>
    <row r="590" spans="1:67" x14ac:dyDescent="0.2">
      <c r="A590" t="s">
        <v>445</v>
      </c>
      <c r="C590" t="s">
        <v>1518</v>
      </c>
      <c r="D590" t="s">
        <v>76</v>
      </c>
      <c r="E590" t="s">
        <v>144</v>
      </c>
      <c r="F590" t="s">
        <v>446</v>
      </c>
      <c r="G590" t="s">
        <v>136</v>
      </c>
      <c r="H590" t="s">
        <v>446</v>
      </c>
      <c r="Y590">
        <v>7</v>
      </c>
      <c r="AB590">
        <v>8.8000000000000007</v>
      </c>
      <c r="AC590">
        <v>7.4</v>
      </c>
      <c r="AF590">
        <v>11.5</v>
      </c>
      <c r="AG590">
        <v>5</v>
      </c>
      <c r="AJ590">
        <v>9</v>
      </c>
      <c r="BI590" t="s">
        <v>447</v>
      </c>
      <c r="BJ590" t="s">
        <v>70</v>
      </c>
      <c r="BL590" t="s">
        <v>139</v>
      </c>
      <c r="BM590">
        <v>3875</v>
      </c>
      <c r="BN590" t="s">
        <v>81</v>
      </c>
      <c r="BO590" t="s">
        <v>139</v>
      </c>
    </row>
    <row r="591" spans="1:67" x14ac:dyDescent="0.2">
      <c r="A591" s="2" t="s">
        <v>449</v>
      </c>
      <c r="B591" s="2"/>
      <c r="C591" s="2" t="s">
        <v>1518</v>
      </c>
      <c r="D591" s="2" t="s">
        <v>76</v>
      </c>
      <c r="E591" s="2" t="s">
        <v>144</v>
      </c>
      <c r="F591" s="2" t="s">
        <v>283</v>
      </c>
      <c r="G591" s="2" t="s">
        <v>450</v>
      </c>
      <c r="H591" s="2" t="s">
        <v>283</v>
      </c>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t="s">
        <v>79</v>
      </c>
      <c r="BK591" s="2"/>
      <c r="BL591" s="2" t="s">
        <v>109</v>
      </c>
      <c r="BM591" s="2">
        <v>3144</v>
      </c>
      <c r="BN591" s="2" t="s">
        <v>81</v>
      </c>
      <c r="BO591" s="2" t="s">
        <v>109</v>
      </c>
    </row>
    <row r="592" spans="1:67" x14ac:dyDescent="0.2">
      <c r="A592" s="13" t="s">
        <v>1737</v>
      </c>
      <c r="B592" s="13"/>
      <c r="C592" s="13" t="s">
        <v>1518</v>
      </c>
      <c r="D592" s="13" t="s">
        <v>76</v>
      </c>
      <c r="E592" s="13" t="s">
        <v>144</v>
      </c>
      <c r="F592" s="13"/>
      <c r="G592" s="13" t="s">
        <v>144</v>
      </c>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c r="AW592" s="13"/>
      <c r="AX592" s="13"/>
      <c r="AY592" s="13"/>
      <c r="AZ592" s="13"/>
      <c r="BA592" s="13"/>
      <c r="BB592" s="13"/>
      <c r="BC592" s="13"/>
      <c r="BD592" s="13"/>
      <c r="BE592" s="13"/>
      <c r="BF592" s="13"/>
      <c r="BG592" s="13"/>
      <c r="BH592" s="13"/>
      <c r="BI592" s="13"/>
      <c r="BJ592" s="13"/>
      <c r="BK592" s="13"/>
      <c r="BL592" s="13"/>
      <c r="BM592" s="13"/>
      <c r="BN592" s="13"/>
      <c r="BO592" s="13"/>
    </row>
    <row r="593" spans="1:67" x14ac:dyDescent="0.2">
      <c r="A593" s="13" t="s">
        <v>1737</v>
      </c>
      <c r="B593" s="13"/>
      <c r="C593" s="13" t="s">
        <v>1518</v>
      </c>
      <c r="D593" s="13" t="s">
        <v>76</v>
      </c>
      <c r="E593" s="13" t="s">
        <v>144</v>
      </c>
      <c r="F593" s="13"/>
      <c r="G593" s="13" t="s">
        <v>136</v>
      </c>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c r="AW593" s="13"/>
      <c r="AX593" s="13"/>
      <c r="AY593" s="13"/>
      <c r="AZ593" s="13"/>
      <c r="BA593" s="13"/>
      <c r="BB593" s="13"/>
      <c r="BC593" s="13"/>
      <c r="BD593" s="13"/>
      <c r="BE593" s="13"/>
      <c r="BF593" s="13"/>
      <c r="BG593" s="13"/>
      <c r="BH593" s="13"/>
      <c r="BI593" s="13"/>
      <c r="BJ593" s="13"/>
      <c r="BK593" s="13"/>
      <c r="BL593" s="13"/>
      <c r="BM593" s="13"/>
      <c r="BN593" s="13"/>
      <c r="BO593" s="13"/>
    </row>
    <row r="594" spans="1:67" x14ac:dyDescent="0.2">
      <c r="A594" s="13" t="s">
        <v>1737</v>
      </c>
      <c r="B594" s="13"/>
      <c r="C594" s="13" t="s">
        <v>1518</v>
      </c>
      <c r="D594" s="13" t="s">
        <v>76</v>
      </c>
      <c r="E594" s="13" t="s">
        <v>451</v>
      </c>
      <c r="F594" s="13" t="s">
        <v>1543</v>
      </c>
      <c r="G594" s="13" t="s">
        <v>451</v>
      </c>
      <c r="H594" s="13" t="s">
        <v>1543</v>
      </c>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c r="AW594" s="13"/>
      <c r="AX594" s="13"/>
      <c r="AY594" s="13"/>
      <c r="AZ594" s="13"/>
      <c r="BA594" s="13"/>
      <c r="BB594" s="13"/>
      <c r="BC594" s="13"/>
      <c r="BD594" s="13"/>
      <c r="BE594" s="13"/>
      <c r="BF594" s="13"/>
      <c r="BG594" s="13"/>
      <c r="BH594" s="13"/>
      <c r="BI594" s="13"/>
      <c r="BJ594" s="13"/>
      <c r="BK594" s="13"/>
      <c r="BL594" s="13"/>
      <c r="BM594" s="13"/>
      <c r="BN594" s="13"/>
      <c r="BO594" s="13"/>
    </row>
    <row r="595" spans="1:67" x14ac:dyDescent="0.2">
      <c r="A595" s="8" t="s">
        <v>1994</v>
      </c>
      <c r="C595" t="s">
        <v>1518</v>
      </c>
      <c r="D595" t="s">
        <v>76</v>
      </c>
      <c r="E595" t="s">
        <v>451</v>
      </c>
      <c r="F595" t="s">
        <v>1543</v>
      </c>
      <c r="G595" s="8" t="s">
        <v>451</v>
      </c>
      <c r="H595" s="8" t="s">
        <v>1543</v>
      </c>
      <c r="I595" s="8"/>
      <c r="AV595">
        <v>4</v>
      </c>
      <c r="BJ595" s="18" t="s">
        <v>79</v>
      </c>
      <c r="BK595" s="9">
        <v>44813</v>
      </c>
      <c r="BL595" t="s">
        <v>2000</v>
      </c>
      <c r="BM595">
        <v>34317</v>
      </c>
      <c r="BN595" t="s">
        <v>72</v>
      </c>
      <c r="BO595" s="11" t="s">
        <v>2000</v>
      </c>
    </row>
    <row r="596" spans="1:67" x14ac:dyDescent="0.2">
      <c r="A596" t="s">
        <v>455</v>
      </c>
      <c r="C596" t="s">
        <v>1518</v>
      </c>
      <c r="D596" t="s">
        <v>76</v>
      </c>
      <c r="E596" t="s">
        <v>451</v>
      </c>
      <c r="F596" t="s">
        <v>452</v>
      </c>
      <c r="G596" t="s">
        <v>144</v>
      </c>
      <c r="H596" t="s">
        <v>454</v>
      </c>
      <c r="AW596">
        <v>7.7</v>
      </c>
      <c r="AZ596">
        <v>6.1</v>
      </c>
      <c r="BA596">
        <v>8</v>
      </c>
      <c r="BD596">
        <v>6.7</v>
      </c>
      <c r="BE596">
        <v>8.6999999999999993</v>
      </c>
      <c r="BH596">
        <v>5.6</v>
      </c>
      <c r="BJ596" t="s">
        <v>79</v>
      </c>
      <c r="BL596" t="s">
        <v>229</v>
      </c>
      <c r="BM596">
        <v>1609</v>
      </c>
      <c r="BN596" t="s">
        <v>72</v>
      </c>
      <c r="BO596" t="s">
        <v>229</v>
      </c>
    </row>
    <row r="597" spans="1:67" x14ac:dyDescent="0.2">
      <c r="A597" t="s">
        <v>453</v>
      </c>
      <c r="C597" t="s">
        <v>1518</v>
      </c>
      <c r="D597" t="s">
        <v>76</v>
      </c>
      <c r="E597" t="s">
        <v>451</v>
      </c>
      <c r="F597" t="s">
        <v>452</v>
      </c>
      <c r="G597" t="s">
        <v>451</v>
      </c>
      <c r="H597" t="s">
        <v>454</v>
      </c>
      <c r="BE597">
        <v>8.5</v>
      </c>
      <c r="BF597">
        <v>4.8</v>
      </c>
      <c r="BG597">
        <v>4.5</v>
      </c>
      <c r="BH597">
        <v>4.8</v>
      </c>
      <c r="BJ597" t="s">
        <v>79</v>
      </c>
      <c r="BL597" t="s">
        <v>425</v>
      </c>
      <c r="BM597">
        <v>8868</v>
      </c>
      <c r="BN597" t="s">
        <v>72</v>
      </c>
      <c r="BO597" t="s">
        <v>425</v>
      </c>
    </row>
    <row r="598" spans="1:67" x14ac:dyDescent="0.2">
      <c r="A598" s="13" t="s">
        <v>1737</v>
      </c>
      <c r="B598" s="13"/>
      <c r="C598" s="13" t="s">
        <v>1518</v>
      </c>
      <c r="D598" s="13" t="s">
        <v>76</v>
      </c>
      <c r="E598" s="13" t="s">
        <v>451</v>
      </c>
      <c r="F598" s="13" t="s">
        <v>452</v>
      </c>
      <c r="G598" s="13" t="s">
        <v>451</v>
      </c>
      <c r="H598" s="13" t="s">
        <v>452</v>
      </c>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AW598" s="13"/>
      <c r="AX598" s="13"/>
      <c r="AY598" s="13"/>
      <c r="AZ598" s="13"/>
      <c r="BA598" s="13"/>
      <c r="BB598" s="13"/>
      <c r="BC598" s="13"/>
      <c r="BD598" s="13"/>
      <c r="BE598" s="13"/>
      <c r="BF598" s="13"/>
      <c r="BG598" s="13"/>
      <c r="BH598" s="13"/>
      <c r="BI598" s="13"/>
      <c r="BJ598" s="13"/>
      <c r="BK598" s="13"/>
      <c r="BL598" s="13"/>
      <c r="BM598" s="13"/>
      <c r="BN598" s="13"/>
      <c r="BO598" s="13"/>
    </row>
    <row r="599" spans="1:67" x14ac:dyDescent="0.2">
      <c r="A599" s="13" t="s">
        <v>1737</v>
      </c>
      <c r="B599" s="13"/>
      <c r="C599" s="13" t="s">
        <v>1518</v>
      </c>
      <c r="D599" s="13" t="s">
        <v>76</v>
      </c>
      <c r="E599" s="13" t="s">
        <v>451</v>
      </c>
      <c r="F599" s="13"/>
      <c r="G599" s="13" t="s">
        <v>451</v>
      </c>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row>
    <row r="600" spans="1:67" x14ac:dyDescent="0.2">
      <c r="C600" t="s">
        <v>1519</v>
      </c>
      <c r="D600" t="s">
        <v>73</v>
      </c>
      <c r="E600" t="s">
        <v>456</v>
      </c>
      <c r="F600" t="s">
        <v>1686</v>
      </c>
      <c r="G600" s="8" t="s">
        <v>89</v>
      </c>
      <c r="H600" s="8" t="s">
        <v>1686</v>
      </c>
      <c r="I600" s="8"/>
      <c r="AO600">
        <f>0.0043*1000</f>
        <v>4.3</v>
      </c>
      <c r="AR600">
        <f>0.0023*1000</f>
        <v>2.2999999999999998</v>
      </c>
      <c r="BA600">
        <f>0.0032*1000</f>
        <v>3.2</v>
      </c>
      <c r="BD600">
        <f>0.003*1000</f>
        <v>3</v>
      </c>
      <c r="BI600" t="s">
        <v>2694</v>
      </c>
      <c r="BJ600" s="8" t="s">
        <v>79</v>
      </c>
      <c r="BK600" s="1">
        <v>44826</v>
      </c>
      <c r="BL600" s="8" t="s">
        <v>2691</v>
      </c>
      <c r="BM600">
        <v>53560</v>
      </c>
    </row>
    <row r="601" spans="1:67" x14ac:dyDescent="0.2">
      <c r="A601" s="13" t="s">
        <v>1737</v>
      </c>
      <c r="B601" s="13"/>
      <c r="C601" s="13" t="s">
        <v>1519</v>
      </c>
      <c r="D601" s="13" t="s">
        <v>73</v>
      </c>
      <c r="E601" s="13" t="s">
        <v>456</v>
      </c>
      <c r="F601" s="13" t="s">
        <v>1686</v>
      </c>
      <c r="G601" s="13" t="s">
        <v>456</v>
      </c>
      <c r="H601" s="13" t="s">
        <v>1686</v>
      </c>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c r="AW601" s="13"/>
      <c r="AX601" s="13"/>
      <c r="AY601" s="13"/>
      <c r="AZ601" s="13"/>
      <c r="BA601" s="13"/>
      <c r="BB601" s="13"/>
      <c r="BC601" s="13"/>
      <c r="BD601" s="13"/>
      <c r="BE601" s="13"/>
      <c r="BF601" s="13"/>
      <c r="BG601" s="13"/>
      <c r="BH601" s="13"/>
      <c r="BI601" s="13"/>
      <c r="BJ601" s="13"/>
      <c r="BK601" s="13"/>
      <c r="BL601" s="13"/>
      <c r="BM601" s="13"/>
      <c r="BN601" s="13"/>
      <c r="BO601" s="13"/>
    </row>
    <row r="602" spans="1:67" x14ac:dyDescent="0.2">
      <c r="A602" s="8" t="s">
        <v>1846</v>
      </c>
      <c r="C602" t="s">
        <v>1519</v>
      </c>
      <c r="D602" t="s">
        <v>73</v>
      </c>
      <c r="E602" t="s">
        <v>456</v>
      </c>
      <c r="F602" t="s">
        <v>1686</v>
      </c>
      <c r="G602" s="8" t="s">
        <v>1840</v>
      </c>
      <c r="H602" s="8" t="s">
        <v>1841</v>
      </c>
      <c r="I602" s="8"/>
      <c r="BA602">
        <v>3.0049999999999999</v>
      </c>
      <c r="BB602">
        <v>2.5310000000000001</v>
      </c>
      <c r="BC602">
        <v>2.4849999999999999</v>
      </c>
      <c r="BD602">
        <v>2.5310000000000001</v>
      </c>
      <c r="BJ602" s="8" t="s">
        <v>79</v>
      </c>
      <c r="BK602" s="9">
        <v>44812</v>
      </c>
      <c r="BL602" s="8" t="s">
        <v>1738</v>
      </c>
      <c r="BM602" s="8">
        <v>1420</v>
      </c>
    </row>
    <row r="603" spans="1:67" x14ac:dyDescent="0.2">
      <c r="A603" s="8" t="s">
        <v>1839</v>
      </c>
      <c r="B603" s="8"/>
      <c r="C603" s="8" t="s">
        <v>1519</v>
      </c>
      <c r="D603" s="8" t="s">
        <v>73</v>
      </c>
      <c r="E603" s="8" t="s">
        <v>456</v>
      </c>
      <c r="F603" s="8" t="s">
        <v>1686</v>
      </c>
      <c r="G603" s="8" t="s">
        <v>1840</v>
      </c>
      <c r="H603" s="8" t="s">
        <v>1841</v>
      </c>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v>3.008</v>
      </c>
      <c r="BB603" s="8">
        <v>2.59</v>
      </c>
      <c r="BC603" s="8">
        <v>2.5739999999999998</v>
      </c>
      <c r="BD603" s="8">
        <v>2.59</v>
      </c>
      <c r="BE603" s="8"/>
      <c r="BF603" s="8"/>
      <c r="BG603" s="8"/>
      <c r="BH603" s="8"/>
      <c r="BI603" s="8"/>
      <c r="BJ603" s="8" t="s">
        <v>79</v>
      </c>
      <c r="BK603" s="9">
        <v>44812</v>
      </c>
      <c r="BL603" s="8" t="s">
        <v>1738</v>
      </c>
      <c r="BM603" s="8">
        <v>1420</v>
      </c>
      <c r="BN603" s="8" t="s">
        <v>72</v>
      </c>
      <c r="BO603" s="8" t="s">
        <v>1738</v>
      </c>
    </row>
    <row r="604" spans="1:67" x14ac:dyDescent="0.2">
      <c r="A604" s="8" t="s">
        <v>1847</v>
      </c>
      <c r="C604" t="s">
        <v>1519</v>
      </c>
      <c r="D604" t="s">
        <v>73</v>
      </c>
      <c r="E604" t="s">
        <v>456</v>
      </c>
      <c r="F604" t="s">
        <v>1686</v>
      </c>
      <c r="G604" s="15" t="s">
        <v>1840</v>
      </c>
      <c r="H604" s="15" t="s">
        <v>1841</v>
      </c>
      <c r="I604" s="15"/>
      <c r="L604" t="s">
        <v>1851</v>
      </c>
      <c r="AW604">
        <v>3.1</v>
      </c>
      <c r="AX604">
        <v>2.2000000000000002</v>
      </c>
      <c r="AY604">
        <v>2.4</v>
      </c>
      <c r="AZ604">
        <v>2.4</v>
      </c>
      <c r="BA604">
        <v>3.1230000000000002</v>
      </c>
      <c r="BB604">
        <v>2.556</v>
      </c>
      <c r="BC604">
        <v>2.4260000000000002</v>
      </c>
      <c r="BD604">
        <v>2.556</v>
      </c>
      <c r="BE604">
        <v>3.8210000000000002</v>
      </c>
      <c r="BF604">
        <v>2.496</v>
      </c>
      <c r="BG604">
        <v>2.194</v>
      </c>
      <c r="BH604">
        <v>2.496</v>
      </c>
      <c r="BI604" t="s">
        <v>1850</v>
      </c>
      <c r="BJ604" s="8" t="s">
        <v>79</v>
      </c>
      <c r="BK604" s="9">
        <v>44812</v>
      </c>
      <c r="BL604" s="8" t="s">
        <v>1738</v>
      </c>
      <c r="BM604" s="8">
        <v>1420</v>
      </c>
    </row>
    <row r="605" spans="1:67" x14ac:dyDescent="0.2">
      <c r="A605" s="13" t="s">
        <v>1737</v>
      </c>
      <c r="B605" s="13"/>
      <c r="C605" s="13" t="s">
        <v>1519</v>
      </c>
      <c r="D605" s="13" t="s">
        <v>73</v>
      </c>
      <c r="E605" s="13" t="s">
        <v>456</v>
      </c>
      <c r="F605" s="13" t="s">
        <v>1681</v>
      </c>
      <c r="G605" s="13" t="s">
        <v>456</v>
      </c>
      <c r="H605" s="13" t="s">
        <v>1681</v>
      </c>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c r="AW605" s="13"/>
      <c r="AX605" s="13"/>
      <c r="AY605" s="13"/>
      <c r="AZ605" s="13"/>
      <c r="BA605" s="13"/>
      <c r="BB605" s="13"/>
      <c r="BC605" s="13"/>
      <c r="BD605" s="13"/>
      <c r="BE605" s="13"/>
      <c r="BF605" s="13"/>
      <c r="BG605" s="13"/>
      <c r="BH605" s="13"/>
      <c r="BI605" s="13"/>
      <c r="BJ605" s="13"/>
      <c r="BK605" s="13"/>
      <c r="BL605" s="13"/>
      <c r="BM605" s="13"/>
      <c r="BN605" s="13"/>
      <c r="BO605" s="13"/>
    </row>
    <row r="606" spans="1:67" x14ac:dyDescent="0.2">
      <c r="A606" s="8" t="s">
        <v>2266</v>
      </c>
      <c r="C606" t="s">
        <v>1519</v>
      </c>
      <c r="D606" t="s">
        <v>73</v>
      </c>
      <c r="E606" t="s">
        <v>456</v>
      </c>
      <c r="F606" t="s">
        <v>1681</v>
      </c>
      <c r="G606" s="8" t="s">
        <v>456</v>
      </c>
      <c r="H606" t="s">
        <v>1681</v>
      </c>
      <c r="U606">
        <v>7.5</v>
      </c>
      <c r="X606">
        <v>6.9</v>
      </c>
      <c r="Y606">
        <v>6.6</v>
      </c>
      <c r="Z606">
        <v>5.7</v>
      </c>
      <c r="AA606" t="s">
        <v>1960</v>
      </c>
      <c r="AB606">
        <v>5.7</v>
      </c>
      <c r="BI606" t="s">
        <v>2008</v>
      </c>
      <c r="BJ606" s="8" t="s">
        <v>79</v>
      </c>
      <c r="BK606" s="1">
        <v>44816</v>
      </c>
      <c r="BL606" t="s">
        <v>2003</v>
      </c>
      <c r="BM606">
        <v>2585</v>
      </c>
    </row>
    <row r="607" spans="1:67" x14ac:dyDescent="0.2">
      <c r="A607" s="8" t="s">
        <v>2267</v>
      </c>
      <c r="C607" t="s">
        <v>1519</v>
      </c>
      <c r="D607" t="s">
        <v>73</v>
      </c>
      <c r="E607" t="s">
        <v>456</v>
      </c>
      <c r="F607" t="s">
        <v>1681</v>
      </c>
      <c r="G607" s="8" t="s">
        <v>456</v>
      </c>
      <c r="H607" t="s">
        <v>1681</v>
      </c>
      <c r="U607" t="s">
        <v>2142</v>
      </c>
      <c r="X607">
        <v>6.1</v>
      </c>
      <c r="BI607" t="s">
        <v>2008</v>
      </c>
      <c r="BJ607" s="8" t="s">
        <v>79</v>
      </c>
      <c r="BK607" s="1">
        <v>44816</v>
      </c>
      <c r="BL607" t="s">
        <v>2003</v>
      </c>
      <c r="BM607">
        <v>2585</v>
      </c>
    </row>
    <row r="608" spans="1:67" x14ac:dyDescent="0.2">
      <c r="A608" s="8" t="s">
        <v>1848</v>
      </c>
      <c r="C608" t="s">
        <v>1519</v>
      </c>
      <c r="D608" t="s">
        <v>73</v>
      </c>
      <c r="E608" t="s">
        <v>456</v>
      </c>
      <c r="F608" t="s">
        <v>1681</v>
      </c>
      <c r="G608" s="8" t="s">
        <v>456</v>
      </c>
      <c r="H608" t="s">
        <v>1681</v>
      </c>
      <c r="M608" t="s">
        <v>1949</v>
      </c>
      <c r="P608" t="s">
        <v>1970</v>
      </c>
      <c r="Q608" t="s">
        <v>2162</v>
      </c>
      <c r="T608" t="s">
        <v>2147</v>
      </c>
      <c r="U608">
        <v>7.5</v>
      </c>
      <c r="X608" t="s">
        <v>2104</v>
      </c>
      <c r="Y608">
        <v>6.6</v>
      </c>
      <c r="Z608" t="s">
        <v>1942</v>
      </c>
      <c r="AA608" t="s">
        <v>1946</v>
      </c>
      <c r="AB608" t="s">
        <v>1942</v>
      </c>
      <c r="AC608">
        <v>5.9</v>
      </c>
      <c r="AD608" t="s">
        <v>2143</v>
      </c>
      <c r="AE608" t="s">
        <v>1942</v>
      </c>
      <c r="AF608" t="s">
        <v>2143</v>
      </c>
      <c r="AG608" t="s">
        <v>1968</v>
      </c>
      <c r="AH608">
        <v>4.7</v>
      </c>
      <c r="AI608">
        <v>4.2</v>
      </c>
      <c r="AJ608">
        <v>4.7</v>
      </c>
      <c r="BI608" t="s">
        <v>2008</v>
      </c>
      <c r="BJ608" s="8" t="s">
        <v>79</v>
      </c>
      <c r="BK608" s="1">
        <v>44816</v>
      </c>
      <c r="BL608" t="s">
        <v>2003</v>
      </c>
      <c r="BM608">
        <v>2585</v>
      </c>
    </row>
    <row r="609" spans="1:67" x14ac:dyDescent="0.2">
      <c r="A609" s="8" t="s">
        <v>2268</v>
      </c>
      <c r="C609" t="s">
        <v>1519</v>
      </c>
      <c r="D609" t="s">
        <v>73</v>
      </c>
      <c r="E609" t="s">
        <v>456</v>
      </c>
      <c r="F609" t="s">
        <v>1681</v>
      </c>
      <c r="G609" s="8" t="s">
        <v>456</v>
      </c>
      <c r="H609" t="s">
        <v>1681</v>
      </c>
      <c r="M609">
        <v>6.6</v>
      </c>
      <c r="P609">
        <v>5.3</v>
      </c>
      <c r="U609">
        <v>7.6</v>
      </c>
      <c r="X609">
        <v>6.2</v>
      </c>
      <c r="BI609" t="s">
        <v>2008</v>
      </c>
      <c r="BJ609" s="8" t="s">
        <v>79</v>
      </c>
      <c r="BK609" s="1">
        <v>44816</v>
      </c>
      <c r="BL609" t="s">
        <v>2003</v>
      </c>
      <c r="BM609">
        <v>2585</v>
      </c>
    </row>
    <row r="610" spans="1:67" x14ac:dyDescent="0.2">
      <c r="A610" s="8" t="s">
        <v>2269</v>
      </c>
      <c r="C610" t="s">
        <v>1519</v>
      </c>
      <c r="D610" t="s">
        <v>73</v>
      </c>
      <c r="E610" t="s">
        <v>456</v>
      </c>
      <c r="F610" t="s">
        <v>1681</v>
      </c>
      <c r="G610" s="8" t="s">
        <v>456</v>
      </c>
      <c r="H610" t="s">
        <v>1681</v>
      </c>
      <c r="Y610">
        <v>6.5</v>
      </c>
      <c r="Z610">
        <v>5.5</v>
      </c>
      <c r="AA610">
        <v>5.5</v>
      </c>
      <c r="AB610">
        <v>5.5</v>
      </c>
      <c r="AC610">
        <v>5.7</v>
      </c>
      <c r="AD610">
        <v>5.5</v>
      </c>
      <c r="AE610" t="s">
        <v>1947</v>
      </c>
      <c r="AF610">
        <v>5.5</v>
      </c>
      <c r="AG610">
        <v>6.7</v>
      </c>
      <c r="AH610">
        <v>4.7</v>
      </c>
      <c r="AI610">
        <v>4.2</v>
      </c>
      <c r="AJ610">
        <v>4.7</v>
      </c>
      <c r="BJ610" s="8" t="s">
        <v>79</v>
      </c>
      <c r="BK610" s="1">
        <v>44816</v>
      </c>
      <c r="BL610" t="s">
        <v>2003</v>
      </c>
      <c r="BM610">
        <v>2585</v>
      </c>
    </row>
    <row r="611" spans="1:67" x14ac:dyDescent="0.2">
      <c r="A611" s="8" t="s">
        <v>1848</v>
      </c>
      <c r="C611" t="s">
        <v>1519</v>
      </c>
      <c r="D611" t="s">
        <v>73</v>
      </c>
      <c r="E611" t="s">
        <v>456</v>
      </c>
      <c r="F611" t="s">
        <v>1681</v>
      </c>
      <c r="G611" s="8" t="s">
        <v>1840</v>
      </c>
      <c r="H611" s="8" t="s">
        <v>1681</v>
      </c>
      <c r="I611" s="8"/>
      <c r="L611" t="s">
        <v>1852</v>
      </c>
      <c r="AK611">
        <v>6.6849999999999996</v>
      </c>
      <c r="AN611" t="s">
        <v>1938</v>
      </c>
      <c r="AO611">
        <v>7.758</v>
      </c>
      <c r="AR611" t="s">
        <v>1946</v>
      </c>
      <c r="AS611">
        <v>7.6360000000000001</v>
      </c>
      <c r="AV611" t="s">
        <v>1947</v>
      </c>
      <c r="AW611">
        <v>6.532</v>
      </c>
      <c r="AX611" t="s">
        <v>1956</v>
      </c>
      <c r="AY611" t="s">
        <v>1948</v>
      </c>
      <c r="AZ611" t="s">
        <v>1956</v>
      </c>
      <c r="BA611">
        <v>5.7240000000000002</v>
      </c>
      <c r="BB611" t="s">
        <v>1945</v>
      </c>
      <c r="BC611" t="s">
        <v>1956</v>
      </c>
      <c r="BD611" t="s">
        <v>1945</v>
      </c>
      <c r="BE611">
        <v>6.5060000000000002</v>
      </c>
      <c r="BF611" t="s">
        <v>1938</v>
      </c>
      <c r="BG611" t="s">
        <v>1929</v>
      </c>
      <c r="BH611" t="s">
        <v>1938</v>
      </c>
      <c r="BI611" t="s">
        <v>1849</v>
      </c>
      <c r="BJ611" s="8" t="s">
        <v>79</v>
      </c>
      <c r="BK611" s="9">
        <v>44812</v>
      </c>
      <c r="BL611" s="8" t="s">
        <v>1738</v>
      </c>
      <c r="BM611" s="8">
        <v>1420</v>
      </c>
    </row>
    <row r="612" spans="1:67" x14ac:dyDescent="0.2">
      <c r="A612" s="8" t="s">
        <v>1853</v>
      </c>
      <c r="C612" t="s">
        <v>1519</v>
      </c>
      <c r="D612" t="s">
        <v>73</v>
      </c>
      <c r="E612" t="s">
        <v>456</v>
      </c>
      <c r="F612" t="s">
        <v>1681</v>
      </c>
      <c r="G612" s="15" t="s">
        <v>1840</v>
      </c>
      <c r="H612" s="15" t="s">
        <v>1681</v>
      </c>
      <c r="I612" s="15"/>
      <c r="L612" t="s">
        <v>1741</v>
      </c>
      <c r="BA612">
        <v>5.9809999999999999</v>
      </c>
      <c r="BB612">
        <v>5.1420000000000003</v>
      </c>
      <c r="BC612">
        <v>5.0469999999999997</v>
      </c>
      <c r="BD612">
        <v>5.1420000000000003</v>
      </c>
      <c r="BJ612" s="8" t="s">
        <v>79</v>
      </c>
      <c r="BK612" s="9">
        <v>44812</v>
      </c>
      <c r="BL612" s="8" t="s">
        <v>1738</v>
      </c>
      <c r="BM612" s="8">
        <v>1420</v>
      </c>
      <c r="BN612" t="s">
        <v>72</v>
      </c>
      <c r="BO612" t="s">
        <v>1738</v>
      </c>
    </row>
    <row r="613" spans="1:67" x14ac:dyDescent="0.2">
      <c r="A613" s="13" t="s">
        <v>1737</v>
      </c>
      <c r="B613" s="13"/>
      <c r="C613" s="13" t="s">
        <v>1519</v>
      </c>
      <c r="D613" s="13" t="s">
        <v>73</v>
      </c>
      <c r="E613" s="13" t="s">
        <v>456</v>
      </c>
      <c r="F613" s="13" t="s">
        <v>1685</v>
      </c>
      <c r="G613" s="13" t="s">
        <v>456</v>
      </c>
      <c r="H613" s="13" t="s">
        <v>1685</v>
      </c>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c r="AW613" s="13"/>
      <c r="AX613" s="13"/>
      <c r="AY613" s="13"/>
      <c r="AZ613" s="13"/>
      <c r="BA613" s="13"/>
      <c r="BB613" s="13"/>
      <c r="BC613" s="13"/>
      <c r="BD613" s="13"/>
      <c r="BE613" s="13"/>
      <c r="BF613" s="13"/>
      <c r="BG613" s="13"/>
      <c r="BH613" s="13"/>
      <c r="BI613" s="13"/>
      <c r="BJ613" s="13"/>
      <c r="BK613" s="13"/>
      <c r="BL613" s="13"/>
      <c r="BM613" s="13"/>
      <c r="BN613" s="13"/>
      <c r="BO613" s="13"/>
    </row>
    <row r="614" spans="1:67" x14ac:dyDescent="0.2">
      <c r="A614" s="8" t="s">
        <v>1935</v>
      </c>
      <c r="C614" t="s">
        <v>1519</v>
      </c>
      <c r="D614" t="s">
        <v>73</v>
      </c>
      <c r="E614" t="s">
        <v>456</v>
      </c>
      <c r="F614" t="s">
        <v>1685</v>
      </c>
      <c r="G614" s="8" t="s">
        <v>456</v>
      </c>
      <c r="H614" s="8" t="s">
        <v>1685</v>
      </c>
      <c r="I614" s="8"/>
      <c r="AW614">
        <v>4.46</v>
      </c>
      <c r="AX614">
        <v>3.5</v>
      </c>
      <c r="AY614">
        <v>3.22</v>
      </c>
      <c r="AZ614">
        <v>3.5</v>
      </c>
      <c r="BA614">
        <v>4.46</v>
      </c>
      <c r="BB614">
        <v>3.87</v>
      </c>
      <c r="BC614">
        <v>3.44</v>
      </c>
      <c r="BD614">
        <v>3.87</v>
      </c>
      <c r="BE614">
        <v>5.0599999999999996</v>
      </c>
      <c r="BF614">
        <v>3.41</v>
      </c>
      <c r="BG614">
        <v>2.8</v>
      </c>
      <c r="BH614">
        <v>3.41</v>
      </c>
      <c r="BI614" t="s">
        <v>1939</v>
      </c>
      <c r="BJ614" s="8" t="s">
        <v>79</v>
      </c>
      <c r="BK614" s="9">
        <v>44813</v>
      </c>
      <c r="BL614" t="s">
        <v>1909</v>
      </c>
      <c r="BM614" s="8">
        <v>77694</v>
      </c>
      <c r="BN614" t="s">
        <v>72</v>
      </c>
      <c r="BO614" t="s">
        <v>1909</v>
      </c>
    </row>
    <row r="615" spans="1:67" x14ac:dyDescent="0.2">
      <c r="A615" s="8" t="s">
        <v>1936</v>
      </c>
      <c r="C615" t="s">
        <v>1519</v>
      </c>
      <c r="D615" t="s">
        <v>73</v>
      </c>
      <c r="E615" t="s">
        <v>456</v>
      </c>
      <c r="F615" t="s">
        <v>1685</v>
      </c>
      <c r="G615" s="8" t="s">
        <v>456</v>
      </c>
      <c r="H615" s="8" t="s">
        <v>1685</v>
      </c>
      <c r="I615" s="8"/>
      <c r="AW615" t="s">
        <v>1938</v>
      </c>
      <c r="AX615" t="s">
        <v>1928</v>
      </c>
      <c r="AY615">
        <v>3.28</v>
      </c>
      <c r="AZ615" t="s">
        <v>1928</v>
      </c>
      <c r="BA615">
        <v>4.22</v>
      </c>
      <c r="BB615">
        <v>3.92</v>
      </c>
      <c r="BC615">
        <v>3.57</v>
      </c>
      <c r="BD615">
        <v>3.92</v>
      </c>
      <c r="BE615">
        <v>4.79</v>
      </c>
      <c r="BF615">
        <v>3.46</v>
      </c>
      <c r="BG615">
        <v>3.16</v>
      </c>
      <c r="BH615">
        <v>3.46</v>
      </c>
      <c r="BI615" t="s">
        <v>1940</v>
      </c>
      <c r="BJ615" s="8" t="s">
        <v>79</v>
      </c>
      <c r="BK615" s="9">
        <v>44813</v>
      </c>
      <c r="BL615" t="s">
        <v>1909</v>
      </c>
      <c r="BM615" s="8">
        <v>77694</v>
      </c>
    </row>
    <row r="616" spans="1:67" x14ac:dyDescent="0.2">
      <c r="A616" s="8" t="s">
        <v>1937</v>
      </c>
      <c r="C616" t="s">
        <v>1519</v>
      </c>
      <c r="D616" t="s">
        <v>73</v>
      </c>
      <c r="E616" t="s">
        <v>456</v>
      </c>
      <c r="F616" t="s">
        <v>1685</v>
      </c>
      <c r="G616" s="8" t="s">
        <v>456</v>
      </c>
      <c r="H616" s="8" t="s">
        <v>1685</v>
      </c>
      <c r="I616" s="8"/>
      <c r="BA616">
        <v>4.55</v>
      </c>
      <c r="BB616">
        <v>4.1900000000000004</v>
      </c>
      <c r="BC616">
        <v>3.91</v>
      </c>
      <c r="BD616">
        <v>4.1900000000000004</v>
      </c>
      <c r="BE616">
        <v>5.0999999999999996</v>
      </c>
      <c r="BF616">
        <v>3.63</v>
      </c>
      <c r="BG616">
        <v>2.96</v>
      </c>
      <c r="BH616">
        <v>3.63</v>
      </c>
      <c r="BJ616" s="8" t="s">
        <v>79</v>
      </c>
      <c r="BK616" s="9">
        <v>44813</v>
      </c>
      <c r="BL616" t="s">
        <v>1909</v>
      </c>
      <c r="BM616" s="8">
        <v>77694</v>
      </c>
    </row>
    <row r="617" spans="1:67" x14ac:dyDescent="0.2">
      <c r="A617" s="8" t="s">
        <v>1854</v>
      </c>
      <c r="B617" t="s">
        <v>338</v>
      </c>
      <c r="C617" t="s">
        <v>1519</v>
      </c>
      <c r="D617" t="s">
        <v>73</v>
      </c>
      <c r="E617" t="s">
        <v>456</v>
      </c>
      <c r="F617" t="s">
        <v>1685</v>
      </c>
      <c r="G617" s="8" t="s">
        <v>1840</v>
      </c>
      <c r="H617" s="8" t="s">
        <v>1685</v>
      </c>
      <c r="I617" s="8"/>
      <c r="AK617">
        <v>4.5010000000000003</v>
      </c>
      <c r="AL617">
        <v>3.4929999999999999</v>
      </c>
      <c r="AN617">
        <v>3.4929999999999999</v>
      </c>
      <c r="AO617">
        <v>4.8949999999999996</v>
      </c>
      <c r="AP617">
        <v>4.0410000000000004</v>
      </c>
      <c r="AR617">
        <v>4.0410000000000004</v>
      </c>
      <c r="AS617">
        <v>4.9009999999999998</v>
      </c>
      <c r="AT617">
        <v>4.165</v>
      </c>
      <c r="AV617">
        <v>4.165</v>
      </c>
      <c r="AW617">
        <v>4.8499999999999996</v>
      </c>
      <c r="AX617">
        <v>3.7490000000000001</v>
      </c>
      <c r="AY617">
        <v>3.8460000000000001</v>
      </c>
      <c r="AZ617">
        <v>3.8460000000000001</v>
      </c>
      <c r="BA617">
        <v>4.7439999999999998</v>
      </c>
      <c r="BB617">
        <v>4.0999999999999996</v>
      </c>
      <c r="BC617">
        <v>4.1210000000000004</v>
      </c>
      <c r="BD617">
        <v>4.1210000000000004</v>
      </c>
      <c r="BE617">
        <v>5.5170000000000003</v>
      </c>
      <c r="BF617">
        <v>3.9279999999999999</v>
      </c>
      <c r="BG617">
        <v>3.5539999999999998</v>
      </c>
      <c r="BH617">
        <v>3.9279999999999999</v>
      </c>
      <c r="BJ617" s="8" t="s">
        <v>79</v>
      </c>
      <c r="BK617" s="9">
        <v>44812</v>
      </c>
      <c r="BL617" s="8" t="s">
        <v>1738</v>
      </c>
      <c r="BM617" s="8">
        <v>1420</v>
      </c>
      <c r="BN617" t="s">
        <v>72</v>
      </c>
      <c r="BO617" t="s">
        <v>1738</v>
      </c>
    </row>
    <row r="618" spans="1:67" x14ac:dyDescent="0.2">
      <c r="A618" s="8" t="s">
        <v>1855</v>
      </c>
      <c r="C618" t="s">
        <v>1519</v>
      </c>
      <c r="D618" t="s">
        <v>73</v>
      </c>
      <c r="E618" t="s">
        <v>456</v>
      </c>
      <c r="F618" t="s">
        <v>1685</v>
      </c>
      <c r="G618" s="15" t="s">
        <v>1840</v>
      </c>
      <c r="H618" s="15" t="s">
        <v>1685</v>
      </c>
      <c r="I618" s="15"/>
      <c r="L618" t="s">
        <v>1741</v>
      </c>
      <c r="AO618">
        <v>4.4720000000000004</v>
      </c>
      <c r="AR618">
        <v>3.9049999999999998</v>
      </c>
      <c r="BJ618" s="8" t="s">
        <v>79</v>
      </c>
      <c r="BK618" s="9">
        <v>44812</v>
      </c>
      <c r="BL618" s="8" t="s">
        <v>1738</v>
      </c>
      <c r="BM618" s="8">
        <v>1420</v>
      </c>
      <c r="BN618" t="s">
        <v>72</v>
      </c>
      <c r="BO618" t="s">
        <v>1738</v>
      </c>
    </row>
    <row r="619" spans="1:67" x14ac:dyDescent="0.2">
      <c r="A619" s="8" t="s">
        <v>1856</v>
      </c>
      <c r="C619" t="s">
        <v>1519</v>
      </c>
      <c r="D619" t="s">
        <v>73</v>
      </c>
      <c r="E619" t="s">
        <v>456</v>
      </c>
      <c r="F619" t="s">
        <v>1685</v>
      </c>
      <c r="G619" s="8" t="s">
        <v>1840</v>
      </c>
      <c r="H619" s="8" t="s">
        <v>1685</v>
      </c>
      <c r="I619" s="8"/>
      <c r="L619" t="s">
        <v>1741</v>
      </c>
      <c r="AS619">
        <v>4.8310000000000004</v>
      </c>
      <c r="AV619">
        <v>3.68</v>
      </c>
      <c r="BJ619" s="8" t="s">
        <v>79</v>
      </c>
      <c r="BK619" s="9">
        <v>44812</v>
      </c>
      <c r="BL619" s="8" t="s">
        <v>1738</v>
      </c>
      <c r="BM619" s="8">
        <v>1420</v>
      </c>
      <c r="BN619" t="s">
        <v>72</v>
      </c>
      <c r="BO619" t="s">
        <v>1738</v>
      </c>
    </row>
    <row r="620" spans="1:67" x14ac:dyDescent="0.2">
      <c r="A620" s="13" t="s">
        <v>1737</v>
      </c>
      <c r="B620" s="13"/>
      <c r="C620" s="13" t="s">
        <v>1519</v>
      </c>
      <c r="D620" s="13" t="s">
        <v>73</v>
      </c>
      <c r="E620" s="13" t="s">
        <v>456</v>
      </c>
      <c r="F620" s="13" t="s">
        <v>1684</v>
      </c>
      <c r="G620" s="13" t="s">
        <v>456</v>
      </c>
      <c r="H620" s="13" t="s">
        <v>1684</v>
      </c>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c r="AW620" s="13"/>
      <c r="AX620" s="13"/>
      <c r="AY620" s="13"/>
      <c r="AZ620" s="13"/>
      <c r="BA620" s="13"/>
      <c r="BB620" s="13"/>
      <c r="BC620" s="13"/>
      <c r="BD620" s="13"/>
      <c r="BE620" s="13"/>
      <c r="BF620" s="13"/>
      <c r="BG620" s="13"/>
      <c r="BH620" s="13"/>
      <c r="BI620" s="13"/>
      <c r="BJ620" s="13"/>
      <c r="BK620" s="13"/>
      <c r="BL620" s="13"/>
      <c r="BM620" s="13"/>
      <c r="BN620" s="13"/>
      <c r="BO620" s="13"/>
    </row>
    <row r="621" spans="1:67" x14ac:dyDescent="0.2">
      <c r="A621" s="8" t="s">
        <v>1933</v>
      </c>
      <c r="B621" t="s">
        <v>338</v>
      </c>
      <c r="C621" t="s">
        <v>1519</v>
      </c>
      <c r="D621" t="s">
        <v>73</v>
      </c>
      <c r="E621" t="s">
        <v>456</v>
      </c>
      <c r="F621" t="s">
        <v>1684</v>
      </c>
      <c r="G621" s="8" t="s">
        <v>456</v>
      </c>
      <c r="H621" s="8" t="s">
        <v>1684</v>
      </c>
      <c r="I621" s="8"/>
      <c r="AO621">
        <v>5.72</v>
      </c>
      <c r="AR621">
        <v>4.7300000000000004</v>
      </c>
      <c r="AS621">
        <f>AVERAGE(5.32,5.27)</f>
        <v>5.2949999999999999</v>
      </c>
      <c r="AV621">
        <f>AVERAGE(4.94,4.88)</f>
        <v>4.91</v>
      </c>
      <c r="AW621">
        <f>AVERAGE(5.48,5.3)</f>
        <v>5.3900000000000006</v>
      </c>
      <c r="AX621">
        <f>AVERAGE(4.2,4.11)</f>
        <v>4.1550000000000002</v>
      </c>
      <c r="AY621">
        <f>AVERAGE(4.25,4.27)</f>
        <v>4.26</v>
      </c>
      <c r="AZ621">
        <f>MAX(AX621:AY621)</f>
        <v>4.26</v>
      </c>
      <c r="BA621">
        <f>AVERAGE(5.31,5.19)</f>
        <v>5.25</v>
      </c>
      <c r="BB621">
        <f>AVERAGE(4.88,4.77)</f>
        <v>4.8249999999999993</v>
      </c>
      <c r="BC621">
        <f>AVERAGE(4.54,4.5)</f>
        <v>4.5199999999999996</v>
      </c>
      <c r="BD621">
        <f>MAX(BB621:BC621)</f>
        <v>4.8249999999999993</v>
      </c>
      <c r="BE621">
        <f>AVERAGE(6.13,6.41)</f>
        <v>6.27</v>
      </c>
      <c r="BF621">
        <f>AVERAGE(4.59,4.57)</f>
        <v>4.58</v>
      </c>
      <c r="BG621">
        <f>AVERAGE(3.98,3.9)</f>
        <v>3.94</v>
      </c>
      <c r="BH621">
        <f>MAX(BF621:BG621)</f>
        <v>4.58</v>
      </c>
      <c r="BI621" t="s">
        <v>1934</v>
      </c>
      <c r="BJ621" s="8" t="s">
        <v>79</v>
      </c>
      <c r="BK621" s="9">
        <v>44813</v>
      </c>
      <c r="BL621" t="s">
        <v>1909</v>
      </c>
      <c r="BM621" s="8">
        <v>77694</v>
      </c>
      <c r="BN621" s="8" t="s">
        <v>72</v>
      </c>
      <c r="BO621" s="8" t="s">
        <v>1909</v>
      </c>
    </row>
    <row r="622" spans="1:67" x14ac:dyDescent="0.2">
      <c r="A622" s="13" t="s">
        <v>1737</v>
      </c>
      <c r="B622" s="13"/>
      <c r="C622" s="13" t="s">
        <v>1519</v>
      </c>
      <c r="D622" s="13" t="s">
        <v>73</v>
      </c>
      <c r="E622" s="13" t="s">
        <v>456</v>
      </c>
      <c r="F622" s="13" t="s">
        <v>1682</v>
      </c>
      <c r="G622" s="13" t="s">
        <v>456</v>
      </c>
      <c r="H622" s="13" t="s">
        <v>1682</v>
      </c>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c r="AW622" s="13"/>
      <c r="AX622" s="13"/>
      <c r="AY622" s="13"/>
      <c r="AZ622" s="13"/>
      <c r="BA622" s="13"/>
      <c r="BB622" s="13"/>
      <c r="BC622" s="13"/>
      <c r="BD622" s="13"/>
      <c r="BE622" s="13"/>
      <c r="BF622" s="13"/>
      <c r="BG622" s="13"/>
      <c r="BH622" s="13"/>
      <c r="BI622" s="13"/>
      <c r="BJ622" s="13"/>
      <c r="BK622" s="13"/>
      <c r="BL622" s="13"/>
      <c r="BM622" s="13"/>
      <c r="BN622" s="13"/>
      <c r="BO622" s="13"/>
    </row>
    <row r="623" spans="1:67" x14ac:dyDescent="0.2">
      <c r="A623" t="s">
        <v>2479</v>
      </c>
      <c r="C623" t="s">
        <v>1519</v>
      </c>
      <c r="D623" t="s">
        <v>73</v>
      </c>
      <c r="E623" t="s">
        <v>456</v>
      </c>
      <c r="F623" t="s">
        <v>1682</v>
      </c>
      <c r="G623" t="s">
        <v>456</v>
      </c>
      <c r="H623" t="s">
        <v>1682</v>
      </c>
      <c r="Q623">
        <v>4.3</v>
      </c>
      <c r="T623">
        <v>5.3</v>
      </c>
      <c r="U623">
        <v>4.5</v>
      </c>
      <c r="X623">
        <v>6.8</v>
      </c>
      <c r="Y623" t="s">
        <v>1974</v>
      </c>
      <c r="AC623">
        <v>3.9</v>
      </c>
      <c r="AD623">
        <v>4.8</v>
      </c>
      <c r="AE623">
        <v>6.2</v>
      </c>
      <c r="AF623">
        <v>6.2</v>
      </c>
      <c r="AG623">
        <v>3.3</v>
      </c>
      <c r="AH623">
        <v>4.5</v>
      </c>
      <c r="AI623">
        <v>5</v>
      </c>
      <c r="AJ623">
        <v>5</v>
      </c>
      <c r="BI623" t="s">
        <v>2481</v>
      </c>
      <c r="BJ623" t="s">
        <v>79</v>
      </c>
      <c r="BK623" s="1">
        <v>44824</v>
      </c>
      <c r="BL623" t="s">
        <v>1009</v>
      </c>
      <c r="BM623">
        <v>966</v>
      </c>
    </row>
    <row r="624" spans="1:67" x14ac:dyDescent="0.2">
      <c r="A624" t="s">
        <v>2479</v>
      </c>
      <c r="C624" t="s">
        <v>1519</v>
      </c>
      <c r="D624" t="s">
        <v>73</v>
      </c>
      <c r="E624" t="s">
        <v>456</v>
      </c>
      <c r="F624" t="s">
        <v>1682</v>
      </c>
      <c r="G624" t="s">
        <v>456</v>
      </c>
      <c r="H624" t="s">
        <v>1682</v>
      </c>
      <c r="U624">
        <v>4.5</v>
      </c>
      <c r="X624">
        <v>6.1</v>
      </c>
      <c r="Y624">
        <v>3.8</v>
      </c>
      <c r="Z624">
        <v>4.8</v>
      </c>
      <c r="AA624">
        <v>5.8</v>
      </c>
      <c r="AB624">
        <v>5.8</v>
      </c>
      <c r="AC624">
        <v>3.8</v>
      </c>
      <c r="AD624">
        <v>5.0999999999999996</v>
      </c>
      <c r="AE624">
        <v>6.4</v>
      </c>
      <c r="AF624">
        <v>6.4</v>
      </c>
      <c r="BI624" t="s">
        <v>2482</v>
      </c>
      <c r="BJ624" t="s">
        <v>79</v>
      </c>
      <c r="BK624" s="1">
        <v>44824</v>
      </c>
      <c r="BL624" t="s">
        <v>1009</v>
      </c>
      <c r="BM624">
        <v>966</v>
      </c>
    </row>
    <row r="625" spans="1:67" x14ac:dyDescent="0.2">
      <c r="A625" t="s">
        <v>2480</v>
      </c>
      <c r="C625" t="s">
        <v>1519</v>
      </c>
      <c r="D625" t="s">
        <v>73</v>
      </c>
      <c r="E625" t="s">
        <v>456</v>
      </c>
      <c r="F625" t="s">
        <v>1682</v>
      </c>
      <c r="G625" t="s">
        <v>456</v>
      </c>
      <c r="H625" t="s">
        <v>1682</v>
      </c>
      <c r="U625">
        <v>4.0999999999999996</v>
      </c>
      <c r="X625">
        <v>6</v>
      </c>
      <c r="Y625">
        <v>3.8</v>
      </c>
      <c r="Z625">
        <v>4.7</v>
      </c>
      <c r="AA625">
        <v>5.7</v>
      </c>
      <c r="AB625">
        <v>5.7</v>
      </c>
      <c r="AC625">
        <v>3.8</v>
      </c>
      <c r="AD625">
        <v>4.8</v>
      </c>
      <c r="AE625">
        <v>6.5</v>
      </c>
      <c r="AF625">
        <v>6.5</v>
      </c>
      <c r="BJ625" t="s">
        <v>79</v>
      </c>
      <c r="BK625" s="1">
        <v>44824</v>
      </c>
      <c r="BL625" t="s">
        <v>1009</v>
      </c>
      <c r="BM625">
        <v>966</v>
      </c>
      <c r="BN625" t="s">
        <v>72</v>
      </c>
      <c r="BO625" t="s">
        <v>1009</v>
      </c>
    </row>
    <row r="626" spans="1:67" x14ac:dyDescent="0.2">
      <c r="A626" t="s">
        <v>2478</v>
      </c>
      <c r="C626" t="s">
        <v>1519</v>
      </c>
      <c r="D626" t="s">
        <v>73</v>
      </c>
      <c r="E626" t="s">
        <v>456</v>
      </c>
      <c r="F626" t="s">
        <v>1682</v>
      </c>
      <c r="G626" t="s">
        <v>456</v>
      </c>
      <c r="H626" t="s">
        <v>1682</v>
      </c>
      <c r="AS626">
        <v>4.0999999999999996</v>
      </c>
      <c r="AV626">
        <v>3.4</v>
      </c>
      <c r="AW626">
        <v>4.0999999999999996</v>
      </c>
      <c r="AX626">
        <v>3.2</v>
      </c>
      <c r="AY626">
        <v>3</v>
      </c>
      <c r="AZ626">
        <v>3.2</v>
      </c>
      <c r="BA626">
        <v>3.8</v>
      </c>
      <c r="BB626">
        <v>3.3</v>
      </c>
      <c r="BC626">
        <v>3.2</v>
      </c>
      <c r="BD626">
        <v>3.3</v>
      </c>
      <c r="BE626">
        <v>4.4000000000000004</v>
      </c>
      <c r="BF626">
        <v>3.1</v>
      </c>
      <c r="BG626">
        <v>2.7</v>
      </c>
      <c r="BH626">
        <v>3.1</v>
      </c>
      <c r="BJ626" t="s">
        <v>79</v>
      </c>
      <c r="BK626" s="1">
        <v>44824</v>
      </c>
      <c r="BL626" t="s">
        <v>1009</v>
      </c>
      <c r="BM626">
        <v>966</v>
      </c>
    </row>
    <row r="627" spans="1:67" x14ac:dyDescent="0.2">
      <c r="A627" t="s">
        <v>108</v>
      </c>
      <c r="C627" t="s">
        <v>1519</v>
      </c>
      <c r="D627" t="s">
        <v>73</v>
      </c>
      <c r="E627" t="s">
        <v>456</v>
      </c>
      <c r="F627" t="s">
        <v>1682</v>
      </c>
      <c r="G627" t="s">
        <v>456</v>
      </c>
      <c r="H627" t="s">
        <v>1682</v>
      </c>
      <c r="Q627">
        <v>4.2</v>
      </c>
      <c r="T627">
        <v>4.8</v>
      </c>
      <c r="U627">
        <v>4.3</v>
      </c>
      <c r="X627">
        <v>6.2</v>
      </c>
      <c r="Y627">
        <v>3.8</v>
      </c>
      <c r="Z627">
        <v>4.8</v>
      </c>
      <c r="AA627">
        <v>6</v>
      </c>
      <c r="AB627">
        <v>6</v>
      </c>
      <c r="AC627">
        <v>3.8</v>
      </c>
      <c r="AD627">
        <v>5</v>
      </c>
      <c r="AE627">
        <v>6.5</v>
      </c>
      <c r="AF627">
        <v>6.5</v>
      </c>
      <c r="AS627">
        <v>4.0999999999999996</v>
      </c>
      <c r="AV627">
        <v>3.4</v>
      </c>
      <c r="AW627">
        <v>4.0999999999999996</v>
      </c>
      <c r="AX627">
        <v>3.2</v>
      </c>
      <c r="AY627">
        <v>3</v>
      </c>
      <c r="AZ627">
        <v>3.2</v>
      </c>
      <c r="BA627">
        <v>3.7</v>
      </c>
      <c r="BB627">
        <v>3.3</v>
      </c>
      <c r="BC627">
        <v>3.2</v>
      </c>
      <c r="BD627">
        <v>3.3</v>
      </c>
      <c r="BE627">
        <v>4.3</v>
      </c>
      <c r="BF627">
        <v>3.1</v>
      </c>
      <c r="BG627">
        <v>2.8</v>
      </c>
      <c r="BH627">
        <v>3.1</v>
      </c>
      <c r="BI627" t="s">
        <v>2483</v>
      </c>
      <c r="BJ627" t="s">
        <v>79</v>
      </c>
      <c r="BK627" s="1">
        <v>44824</v>
      </c>
      <c r="BL627" t="s">
        <v>1009</v>
      </c>
      <c r="BM627">
        <v>966</v>
      </c>
    </row>
    <row r="628" spans="1:67" x14ac:dyDescent="0.2">
      <c r="A628" t="s">
        <v>2477</v>
      </c>
      <c r="B628" t="s">
        <v>338</v>
      </c>
      <c r="C628" t="s">
        <v>1519</v>
      </c>
      <c r="D628" t="s">
        <v>73</v>
      </c>
      <c r="E628" t="s">
        <v>456</v>
      </c>
      <c r="F628" t="s">
        <v>1682</v>
      </c>
      <c r="G628" t="s">
        <v>456</v>
      </c>
      <c r="H628" t="s">
        <v>1682</v>
      </c>
      <c r="M628">
        <v>3.7</v>
      </c>
      <c r="P628">
        <v>3.7</v>
      </c>
      <c r="Q628">
        <v>4</v>
      </c>
      <c r="T628">
        <v>4.4000000000000004</v>
      </c>
      <c r="U628">
        <v>4.2</v>
      </c>
      <c r="X628">
        <v>6.2</v>
      </c>
      <c r="Y628">
        <v>3.8</v>
      </c>
      <c r="Z628">
        <v>4.9000000000000004</v>
      </c>
      <c r="AA628">
        <v>6.2</v>
      </c>
      <c r="AB628">
        <v>6.2</v>
      </c>
      <c r="AC628">
        <v>3.7</v>
      </c>
      <c r="AD628">
        <v>5</v>
      </c>
      <c r="AE628">
        <v>6.8</v>
      </c>
      <c r="AF628">
        <v>6.8</v>
      </c>
      <c r="AK628">
        <v>4</v>
      </c>
      <c r="AN628">
        <v>2.8</v>
      </c>
      <c r="AS628">
        <v>4.0999999999999996</v>
      </c>
      <c r="AV628">
        <v>3.4</v>
      </c>
      <c r="AW628">
        <v>4.0999999999999996</v>
      </c>
      <c r="AX628">
        <v>3.1</v>
      </c>
      <c r="AY628">
        <v>2.9</v>
      </c>
      <c r="AZ628">
        <v>3.1</v>
      </c>
      <c r="BA628">
        <v>3.6</v>
      </c>
      <c r="BB628">
        <v>3.2</v>
      </c>
      <c r="BC628">
        <v>3.2</v>
      </c>
      <c r="BD628">
        <v>3.2</v>
      </c>
      <c r="BE628">
        <v>4.0999999999999996</v>
      </c>
      <c r="BF628">
        <v>3.1</v>
      </c>
      <c r="BG628">
        <v>2.8</v>
      </c>
      <c r="BH628">
        <v>3.1</v>
      </c>
      <c r="BI628" t="s">
        <v>2481</v>
      </c>
      <c r="BJ628" t="s">
        <v>79</v>
      </c>
      <c r="BK628" s="1">
        <v>44824</v>
      </c>
      <c r="BL628" t="s">
        <v>1009</v>
      </c>
      <c r="BM628">
        <v>966</v>
      </c>
      <c r="BN628" t="s">
        <v>72</v>
      </c>
      <c r="BO628" t="s">
        <v>1009</v>
      </c>
    </row>
    <row r="629" spans="1:67" x14ac:dyDescent="0.2">
      <c r="A629" t="s">
        <v>2477</v>
      </c>
      <c r="B629" t="s">
        <v>338</v>
      </c>
      <c r="C629" t="s">
        <v>1519</v>
      </c>
      <c r="D629" t="s">
        <v>73</v>
      </c>
      <c r="E629" t="s">
        <v>456</v>
      </c>
      <c r="F629" t="s">
        <v>1682</v>
      </c>
      <c r="G629" t="s">
        <v>456</v>
      </c>
      <c r="H629" t="s">
        <v>1682</v>
      </c>
      <c r="Q629">
        <v>4.2</v>
      </c>
      <c r="T629">
        <v>4.7</v>
      </c>
      <c r="U629">
        <v>4.2</v>
      </c>
      <c r="X629" t="s">
        <v>2301</v>
      </c>
      <c r="Y629">
        <v>3.8</v>
      </c>
      <c r="Z629">
        <v>4.9000000000000004</v>
      </c>
      <c r="AA629">
        <v>6.1</v>
      </c>
      <c r="AB629">
        <v>6.1</v>
      </c>
      <c r="AC629">
        <v>3.6</v>
      </c>
      <c r="AD629">
        <v>5.0999999999999996</v>
      </c>
      <c r="AE629">
        <v>6.7</v>
      </c>
      <c r="AF629">
        <v>6.7</v>
      </c>
      <c r="AO629">
        <v>4.5</v>
      </c>
      <c r="AR629">
        <v>3.2</v>
      </c>
      <c r="AS629">
        <v>4.0999999999999996</v>
      </c>
      <c r="AV629">
        <v>3.4</v>
      </c>
      <c r="AW629">
        <v>4</v>
      </c>
      <c r="AX629">
        <v>3.2</v>
      </c>
      <c r="AY629">
        <v>3</v>
      </c>
      <c r="AZ629">
        <v>3.2</v>
      </c>
      <c r="BI629" t="s">
        <v>2482</v>
      </c>
      <c r="BJ629" t="s">
        <v>79</v>
      </c>
      <c r="BK629" s="1">
        <v>44824</v>
      </c>
      <c r="BL629" t="s">
        <v>1009</v>
      </c>
      <c r="BM629">
        <v>966</v>
      </c>
      <c r="BN629" t="s">
        <v>72</v>
      </c>
      <c r="BO629" t="s">
        <v>1009</v>
      </c>
    </row>
    <row r="630" spans="1:67" x14ac:dyDescent="0.2">
      <c r="A630" s="13" t="s">
        <v>1737</v>
      </c>
      <c r="B630" s="13"/>
      <c r="C630" s="13" t="s">
        <v>1519</v>
      </c>
      <c r="D630" s="13" t="s">
        <v>73</v>
      </c>
      <c r="E630" s="13" t="s">
        <v>456</v>
      </c>
      <c r="F630" s="13" t="s">
        <v>1682</v>
      </c>
      <c r="G630" s="13" t="s">
        <v>456</v>
      </c>
      <c r="H630" s="13" t="s">
        <v>1683</v>
      </c>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c r="AW630" s="13"/>
      <c r="AX630" s="13"/>
      <c r="AY630" s="13"/>
      <c r="AZ630" s="13"/>
      <c r="BA630" s="13"/>
      <c r="BB630" s="13"/>
      <c r="BC630" s="13"/>
      <c r="BD630" s="13"/>
      <c r="BE630" s="13"/>
      <c r="BF630" s="13"/>
      <c r="BG630" s="13"/>
      <c r="BH630" s="13"/>
      <c r="BI630" s="13"/>
      <c r="BJ630" s="13"/>
      <c r="BK630" s="13"/>
      <c r="BL630" s="13"/>
      <c r="BM630" s="13"/>
      <c r="BN630" s="13"/>
      <c r="BO630" s="13"/>
    </row>
    <row r="631" spans="1:67" x14ac:dyDescent="0.2">
      <c r="A631" s="8" t="s">
        <v>2531</v>
      </c>
      <c r="C631" t="s">
        <v>1519</v>
      </c>
      <c r="D631" t="s">
        <v>73</v>
      </c>
      <c r="E631" t="s">
        <v>456</v>
      </c>
      <c r="F631" t="s">
        <v>1682</v>
      </c>
      <c r="G631" s="8" t="s">
        <v>456</v>
      </c>
      <c r="H631" s="8" t="s">
        <v>1683</v>
      </c>
      <c r="I631" s="8"/>
      <c r="BE631" t="s">
        <v>1943</v>
      </c>
      <c r="BF631" t="s">
        <v>1965</v>
      </c>
      <c r="BG631">
        <v>2.75</v>
      </c>
      <c r="BH631" t="s">
        <v>1965</v>
      </c>
      <c r="BJ631" t="s">
        <v>79</v>
      </c>
      <c r="BK631" s="1">
        <v>44824</v>
      </c>
      <c r="BL631" t="s">
        <v>2493</v>
      </c>
      <c r="BM631">
        <v>2930</v>
      </c>
    </row>
    <row r="632" spans="1:67" x14ac:dyDescent="0.2">
      <c r="A632" s="8" t="s">
        <v>2499</v>
      </c>
      <c r="B632" s="8" t="s">
        <v>338</v>
      </c>
      <c r="C632" s="8" t="s">
        <v>1519</v>
      </c>
      <c r="D632" s="8" t="s">
        <v>73</v>
      </c>
      <c r="E632" s="8" t="s">
        <v>456</v>
      </c>
      <c r="F632" s="8" t="s">
        <v>1682</v>
      </c>
      <c r="G632" s="8" t="s">
        <v>456</v>
      </c>
      <c r="H632" s="8" t="s">
        <v>1683</v>
      </c>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v>4.0999999999999996</v>
      </c>
      <c r="AX632" s="8">
        <v>2.75</v>
      </c>
      <c r="AY632" s="8">
        <v>2.8</v>
      </c>
      <c r="AZ632" s="8">
        <v>2.8</v>
      </c>
      <c r="BA632" s="8"/>
      <c r="BB632" s="8"/>
      <c r="BC632" s="8"/>
      <c r="BD632" s="8"/>
      <c r="BE632" s="8"/>
      <c r="BF632" s="8"/>
      <c r="BG632" s="8"/>
      <c r="BH632" s="8"/>
      <c r="BI632" s="8"/>
      <c r="BJ632" s="8" t="s">
        <v>79</v>
      </c>
      <c r="BK632" s="9">
        <v>44824</v>
      </c>
      <c r="BL632" s="8" t="s">
        <v>2493</v>
      </c>
      <c r="BM632">
        <v>2930</v>
      </c>
      <c r="BN632" s="8" t="s">
        <v>72</v>
      </c>
      <c r="BO632" s="8"/>
    </row>
    <row r="633" spans="1:67" x14ac:dyDescent="0.2">
      <c r="A633" s="8" t="s">
        <v>2500</v>
      </c>
      <c r="B633" s="8" t="s">
        <v>336</v>
      </c>
      <c r="C633" s="8" t="s">
        <v>1519</v>
      </c>
      <c r="D633" s="8" t="s">
        <v>73</v>
      </c>
      <c r="E633" s="8" t="s">
        <v>456</v>
      </c>
      <c r="F633" s="8" t="s">
        <v>1682</v>
      </c>
      <c r="G633" s="8" t="s">
        <v>456</v>
      </c>
      <c r="H633" s="8" t="s">
        <v>1683</v>
      </c>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v>3.1</v>
      </c>
      <c r="BD633" s="8">
        <v>3.1</v>
      </c>
      <c r="BE633" s="8" t="s">
        <v>1943</v>
      </c>
      <c r="BF633" s="8">
        <v>2.9</v>
      </c>
      <c r="BG633" s="8">
        <v>2.75</v>
      </c>
      <c r="BH633" s="8">
        <v>2.9</v>
      </c>
      <c r="BI633" s="8"/>
      <c r="BJ633" s="8" t="s">
        <v>79</v>
      </c>
      <c r="BK633" s="9">
        <v>44824</v>
      </c>
      <c r="BL633" s="8" t="s">
        <v>2493</v>
      </c>
      <c r="BM633">
        <v>2930</v>
      </c>
      <c r="BN633" s="8" t="s">
        <v>72</v>
      </c>
      <c r="BO633" s="8"/>
    </row>
    <row r="634" spans="1:67" x14ac:dyDescent="0.2">
      <c r="A634" s="13" t="s">
        <v>1737</v>
      </c>
      <c r="B634" s="13"/>
      <c r="C634" s="13" t="s">
        <v>1519</v>
      </c>
      <c r="D634" s="13" t="s">
        <v>73</v>
      </c>
      <c r="E634" s="13" t="s">
        <v>456</v>
      </c>
      <c r="F634" s="13" t="s">
        <v>457</v>
      </c>
      <c r="G634" s="13" t="s">
        <v>456</v>
      </c>
      <c r="H634" s="13" t="s">
        <v>457</v>
      </c>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c r="AW634" s="13"/>
      <c r="AX634" s="13"/>
      <c r="AY634" s="13"/>
      <c r="AZ634" s="13"/>
      <c r="BA634" s="13"/>
      <c r="BB634" s="13"/>
      <c r="BC634" s="13"/>
      <c r="BD634" s="13"/>
      <c r="BE634" s="13"/>
      <c r="BF634" s="13"/>
      <c r="BG634" s="13"/>
      <c r="BH634" s="13"/>
      <c r="BI634" s="13"/>
      <c r="BJ634" s="13"/>
      <c r="BK634" s="13"/>
      <c r="BL634" s="13"/>
      <c r="BM634" s="13"/>
      <c r="BN634" s="13"/>
      <c r="BO634" s="13"/>
    </row>
    <row r="635" spans="1:67" x14ac:dyDescent="0.2">
      <c r="A635" t="s">
        <v>458</v>
      </c>
      <c r="C635" t="s">
        <v>1519</v>
      </c>
      <c r="D635" t="s">
        <v>73</v>
      </c>
      <c r="E635" t="s">
        <v>456</v>
      </c>
      <c r="F635" t="s">
        <v>457</v>
      </c>
      <c r="G635" t="s">
        <v>456</v>
      </c>
      <c r="H635" t="s">
        <v>457</v>
      </c>
      <c r="AK635">
        <v>4.5</v>
      </c>
      <c r="AN635">
        <v>3</v>
      </c>
      <c r="AO635">
        <v>5.2</v>
      </c>
      <c r="AR635">
        <v>3.6</v>
      </c>
      <c r="AS635">
        <v>5.5</v>
      </c>
      <c r="AV635">
        <v>4</v>
      </c>
      <c r="AW635">
        <v>6</v>
      </c>
      <c r="AX635">
        <v>3.7</v>
      </c>
      <c r="AY635">
        <v>4</v>
      </c>
      <c r="AZ635">
        <v>4</v>
      </c>
      <c r="BA635">
        <v>5.9</v>
      </c>
      <c r="BB635">
        <v>4.4000000000000004</v>
      </c>
      <c r="BC635">
        <v>4.3</v>
      </c>
      <c r="BD635">
        <v>4.4000000000000004</v>
      </c>
      <c r="BE635">
        <v>5.7</v>
      </c>
      <c r="BF635">
        <v>3.9</v>
      </c>
      <c r="BG635">
        <v>3.3</v>
      </c>
      <c r="BH635">
        <v>3.9</v>
      </c>
      <c r="BI635" t="s">
        <v>459</v>
      </c>
      <c r="BJ635" t="s">
        <v>70</v>
      </c>
      <c r="BL635" t="s">
        <v>277</v>
      </c>
      <c r="BM635">
        <v>19561</v>
      </c>
      <c r="BN635" t="s">
        <v>81</v>
      </c>
      <c r="BO635" t="s">
        <v>277</v>
      </c>
    </row>
    <row r="636" spans="1:67" x14ac:dyDescent="0.2">
      <c r="A636" t="s">
        <v>460</v>
      </c>
      <c r="C636" t="s">
        <v>1519</v>
      </c>
      <c r="D636" t="s">
        <v>73</v>
      </c>
      <c r="E636" t="s">
        <v>456</v>
      </c>
      <c r="F636" t="s">
        <v>457</v>
      </c>
      <c r="G636" t="s">
        <v>456</v>
      </c>
      <c r="H636" t="s">
        <v>457</v>
      </c>
      <c r="AK636">
        <v>4.4000000000000004</v>
      </c>
      <c r="AN636">
        <v>3</v>
      </c>
      <c r="AO636">
        <v>5.3</v>
      </c>
      <c r="AR636">
        <v>4</v>
      </c>
      <c r="AV636">
        <v>4.5</v>
      </c>
      <c r="BA636">
        <v>6.2</v>
      </c>
      <c r="BB636">
        <v>5</v>
      </c>
      <c r="BC636">
        <v>4.4000000000000004</v>
      </c>
      <c r="BD636">
        <v>5</v>
      </c>
      <c r="BE636">
        <v>6.1</v>
      </c>
      <c r="BF636">
        <v>4.2</v>
      </c>
      <c r="BG636">
        <v>3.3</v>
      </c>
      <c r="BH636">
        <v>4.2</v>
      </c>
      <c r="BI636" t="s">
        <v>459</v>
      </c>
      <c r="BJ636" t="s">
        <v>70</v>
      </c>
      <c r="BL636" t="s">
        <v>277</v>
      </c>
      <c r="BM636">
        <v>19561</v>
      </c>
    </row>
    <row r="637" spans="1:67" x14ac:dyDescent="0.2">
      <c r="A637" t="s">
        <v>461</v>
      </c>
      <c r="C637" t="s">
        <v>1519</v>
      </c>
      <c r="D637" t="s">
        <v>73</v>
      </c>
      <c r="E637" t="s">
        <v>456</v>
      </c>
      <c r="F637" t="s">
        <v>457</v>
      </c>
      <c r="G637" t="s">
        <v>456</v>
      </c>
      <c r="H637" t="s">
        <v>457</v>
      </c>
      <c r="AS637">
        <v>6.1</v>
      </c>
      <c r="AV637">
        <v>4.7</v>
      </c>
      <c r="AW637">
        <v>6.3</v>
      </c>
      <c r="AX637">
        <v>4.8</v>
      </c>
      <c r="AY637">
        <v>5.2</v>
      </c>
      <c r="AZ637">
        <v>5.2</v>
      </c>
      <c r="BJ637" t="s">
        <v>70</v>
      </c>
      <c r="BL637" t="s">
        <v>277</v>
      </c>
      <c r="BM637">
        <v>19561</v>
      </c>
    </row>
    <row r="638" spans="1:67" x14ac:dyDescent="0.2">
      <c r="A638" t="s">
        <v>462</v>
      </c>
      <c r="C638" t="s">
        <v>1519</v>
      </c>
      <c r="D638" t="s">
        <v>73</v>
      </c>
      <c r="E638" t="s">
        <v>456</v>
      </c>
      <c r="F638" t="s">
        <v>457</v>
      </c>
      <c r="G638" t="s">
        <v>456</v>
      </c>
      <c r="H638" t="s">
        <v>457</v>
      </c>
      <c r="AS638">
        <v>5.7</v>
      </c>
      <c r="AV638">
        <v>4.2</v>
      </c>
      <c r="BJ638" t="s">
        <v>70</v>
      </c>
      <c r="BL638" t="s">
        <v>277</v>
      </c>
      <c r="BM638">
        <v>19561</v>
      </c>
    </row>
    <row r="639" spans="1:67" x14ac:dyDescent="0.2">
      <c r="A639" t="s">
        <v>463</v>
      </c>
      <c r="C639" t="s">
        <v>1519</v>
      </c>
      <c r="D639" t="s">
        <v>73</v>
      </c>
      <c r="E639" t="s">
        <v>456</v>
      </c>
      <c r="F639" t="s">
        <v>457</v>
      </c>
      <c r="G639" t="s">
        <v>456</v>
      </c>
      <c r="H639" t="s">
        <v>457</v>
      </c>
      <c r="AW639">
        <v>5.9</v>
      </c>
      <c r="AX639">
        <v>4.3</v>
      </c>
      <c r="AY639">
        <v>4.5999999999999996</v>
      </c>
      <c r="AZ639">
        <v>4.5999999999999996</v>
      </c>
      <c r="BJ639" t="s">
        <v>70</v>
      </c>
      <c r="BL639" t="s">
        <v>277</v>
      </c>
      <c r="BM639">
        <v>19561</v>
      </c>
    </row>
    <row r="640" spans="1:67" x14ac:dyDescent="0.2">
      <c r="A640" s="8" t="s">
        <v>2258</v>
      </c>
      <c r="C640" t="s">
        <v>1519</v>
      </c>
      <c r="D640" t="s">
        <v>73</v>
      </c>
      <c r="E640" t="s">
        <v>456</v>
      </c>
      <c r="F640" t="s">
        <v>457</v>
      </c>
      <c r="G640" s="8" t="s">
        <v>456</v>
      </c>
      <c r="H640" t="s">
        <v>457</v>
      </c>
      <c r="AK640" t="s">
        <v>1943</v>
      </c>
      <c r="AN640" t="s">
        <v>1957</v>
      </c>
      <c r="AO640">
        <v>5.2</v>
      </c>
      <c r="AR640" t="s">
        <v>1918</v>
      </c>
      <c r="AS640">
        <v>5.5</v>
      </c>
      <c r="AV640" t="s">
        <v>1919</v>
      </c>
      <c r="AW640">
        <v>6</v>
      </c>
      <c r="AX640" t="s">
        <v>1926</v>
      </c>
      <c r="AY640" t="s">
        <v>1919</v>
      </c>
      <c r="AZ640" t="s">
        <v>1919</v>
      </c>
      <c r="BA640">
        <v>5.9</v>
      </c>
      <c r="BB640" t="s">
        <v>1924</v>
      </c>
      <c r="BC640" t="s">
        <v>2144</v>
      </c>
      <c r="BD640" t="s">
        <v>1924</v>
      </c>
      <c r="BE640" t="s">
        <v>1960</v>
      </c>
      <c r="BF640" t="s">
        <v>1974</v>
      </c>
      <c r="BG640" t="s">
        <v>1941</v>
      </c>
      <c r="BH640" t="s">
        <v>1974</v>
      </c>
      <c r="BI640" t="s">
        <v>2008</v>
      </c>
      <c r="BJ640" s="8" t="s">
        <v>79</v>
      </c>
      <c r="BK640" s="1">
        <v>44816</v>
      </c>
      <c r="BL640" t="s">
        <v>2003</v>
      </c>
      <c r="BM640">
        <v>2585</v>
      </c>
    </row>
    <row r="641" spans="1:67" x14ac:dyDescent="0.2">
      <c r="A641" s="8" t="s">
        <v>2259</v>
      </c>
      <c r="C641" t="s">
        <v>1519</v>
      </c>
      <c r="D641" t="s">
        <v>73</v>
      </c>
      <c r="E641" t="s">
        <v>456</v>
      </c>
      <c r="F641" t="s">
        <v>457</v>
      </c>
      <c r="G641" s="8" t="s">
        <v>456</v>
      </c>
      <c r="H641" t="s">
        <v>457</v>
      </c>
      <c r="AK641" t="s">
        <v>1924</v>
      </c>
      <c r="AN641" t="s">
        <v>1957</v>
      </c>
      <c r="AO641" t="s">
        <v>1946</v>
      </c>
      <c r="AR641" t="s">
        <v>1919</v>
      </c>
      <c r="AV641" t="s">
        <v>1943</v>
      </c>
      <c r="BA641">
        <v>6.2</v>
      </c>
      <c r="BB641" t="s">
        <v>1970</v>
      </c>
      <c r="BC641" t="s">
        <v>1924</v>
      </c>
      <c r="BD641" t="s">
        <v>1970</v>
      </c>
      <c r="BE641" t="s">
        <v>2147</v>
      </c>
      <c r="BF641" t="s">
        <v>1938</v>
      </c>
      <c r="BG641" t="s">
        <v>1941</v>
      </c>
      <c r="BH641" t="s">
        <v>1938</v>
      </c>
      <c r="BI641" t="s">
        <v>2008</v>
      </c>
      <c r="BJ641" s="8" t="s">
        <v>79</v>
      </c>
      <c r="BK641" s="1">
        <v>44816</v>
      </c>
      <c r="BL641" t="s">
        <v>2003</v>
      </c>
      <c r="BM641">
        <v>2585</v>
      </c>
    </row>
    <row r="642" spans="1:67" x14ac:dyDescent="0.2">
      <c r="A642" s="20" t="s">
        <v>2260</v>
      </c>
      <c r="C642" t="s">
        <v>1519</v>
      </c>
      <c r="D642" t="s">
        <v>73</v>
      </c>
      <c r="E642" t="s">
        <v>456</v>
      </c>
      <c r="F642" t="s">
        <v>457</v>
      </c>
      <c r="G642" s="8" t="s">
        <v>456</v>
      </c>
      <c r="H642" t="s">
        <v>457</v>
      </c>
      <c r="AW642">
        <v>5.9</v>
      </c>
      <c r="AX642">
        <v>4.3</v>
      </c>
      <c r="AY642">
        <v>4.5999999999999996</v>
      </c>
      <c r="AZ642">
        <v>4.5999999999999996</v>
      </c>
      <c r="BJ642" s="8" t="s">
        <v>79</v>
      </c>
      <c r="BK642" s="1">
        <v>44816</v>
      </c>
      <c r="BL642" t="s">
        <v>2003</v>
      </c>
      <c r="BM642">
        <v>2585</v>
      </c>
    </row>
    <row r="643" spans="1:67" x14ac:dyDescent="0.2">
      <c r="A643" s="13" t="s">
        <v>1737</v>
      </c>
      <c r="B643" s="13"/>
      <c r="C643" s="13" t="s">
        <v>1519</v>
      </c>
      <c r="D643" s="13" t="s">
        <v>73</v>
      </c>
      <c r="E643" s="13" t="s">
        <v>456</v>
      </c>
      <c r="F643" s="13"/>
      <c r="G643" s="13" t="s">
        <v>456</v>
      </c>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c r="AW643" s="13"/>
      <c r="AX643" s="13"/>
      <c r="AY643" s="13"/>
      <c r="AZ643" s="13"/>
      <c r="BA643" s="13"/>
      <c r="BB643" s="13"/>
      <c r="BC643" s="13"/>
      <c r="BD643" s="13"/>
      <c r="BE643" s="13"/>
      <c r="BF643" s="13"/>
      <c r="BG643" s="13"/>
      <c r="BH643" s="13"/>
      <c r="BI643" s="13"/>
      <c r="BJ643" s="13"/>
      <c r="BK643" s="13"/>
      <c r="BL643" s="13"/>
      <c r="BM643" s="13"/>
      <c r="BN643" s="13"/>
      <c r="BO643" s="13"/>
    </row>
    <row r="644" spans="1:67" x14ac:dyDescent="0.2">
      <c r="A644" s="13" t="s">
        <v>1737</v>
      </c>
      <c r="B644" s="13"/>
      <c r="C644" s="13" t="s">
        <v>1519</v>
      </c>
      <c r="D644" s="13" t="s">
        <v>73</v>
      </c>
      <c r="E644" s="13" t="s">
        <v>1678</v>
      </c>
      <c r="F644" s="13"/>
      <c r="G644" s="13" t="s">
        <v>1678</v>
      </c>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c r="AW644" s="13"/>
      <c r="AX644" s="13"/>
      <c r="AY644" s="13"/>
      <c r="AZ644" s="13"/>
      <c r="BA644" s="13"/>
      <c r="BB644" s="13"/>
      <c r="BC644" s="13"/>
      <c r="BD644" s="13"/>
      <c r="BE644" s="13"/>
      <c r="BF644" s="13"/>
      <c r="BG644" s="13"/>
      <c r="BH644" s="13"/>
      <c r="BI644" s="13"/>
      <c r="BJ644" s="13"/>
      <c r="BK644" s="13"/>
      <c r="BL644" s="13"/>
      <c r="BM644" s="13"/>
      <c r="BN644" s="13"/>
      <c r="BO644" s="13"/>
    </row>
    <row r="645" spans="1:67" x14ac:dyDescent="0.2">
      <c r="A645" s="13" t="s">
        <v>1737</v>
      </c>
      <c r="B645" s="13"/>
      <c r="C645" s="13" t="s">
        <v>1519</v>
      </c>
      <c r="D645" s="13" t="s">
        <v>123</v>
      </c>
      <c r="E645" s="13" t="s">
        <v>465</v>
      </c>
      <c r="F645" s="13" t="s">
        <v>466</v>
      </c>
      <c r="G645" s="13" t="s">
        <v>465</v>
      </c>
      <c r="H645" s="13" t="s">
        <v>466</v>
      </c>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c r="AW645" s="13"/>
      <c r="AX645" s="13"/>
      <c r="AY645" s="13"/>
      <c r="AZ645" s="13"/>
      <c r="BA645" s="13"/>
      <c r="BB645" s="13"/>
      <c r="BC645" s="13"/>
      <c r="BD645" s="13"/>
      <c r="BE645" s="13"/>
      <c r="BF645" s="13"/>
      <c r="BG645" s="13"/>
      <c r="BH645" s="13"/>
      <c r="BI645" s="13"/>
      <c r="BJ645" s="13"/>
      <c r="BK645" s="13"/>
      <c r="BL645" s="13"/>
      <c r="BM645" s="13"/>
      <c r="BN645" s="13"/>
      <c r="BO645" s="13"/>
    </row>
    <row r="646" spans="1:67" x14ac:dyDescent="0.2">
      <c r="A646" s="8" t="s">
        <v>2825</v>
      </c>
      <c r="C646" t="s">
        <v>1519</v>
      </c>
      <c r="D646" t="s">
        <v>123</v>
      </c>
      <c r="E646" t="s">
        <v>465</v>
      </c>
      <c r="F646" t="s">
        <v>466</v>
      </c>
      <c r="G646" t="s">
        <v>465</v>
      </c>
      <c r="H646" t="s">
        <v>466</v>
      </c>
      <c r="L646" t="s">
        <v>471</v>
      </c>
      <c r="U646">
        <v>6.6</v>
      </c>
      <c r="X646">
        <v>7</v>
      </c>
      <c r="Y646">
        <v>6.97</v>
      </c>
      <c r="AB646">
        <v>8.52</v>
      </c>
      <c r="AC646">
        <v>7.29</v>
      </c>
      <c r="AF646">
        <v>8.6199999999999992</v>
      </c>
      <c r="AG646">
        <v>6.21</v>
      </c>
      <c r="AJ646">
        <v>6.72</v>
      </c>
      <c r="AO646">
        <v>7.66</v>
      </c>
      <c r="AR646">
        <v>4.03</v>
      </c>
      <c r="AS646">
        <v>8</v>
      </c>
      <c r="AV646">
        <v>4.72</v>
      </c>
      <c r="AW646">
        <v>6.82</v>
      </c>
      <c r="AZ646">
        <v>5.25</v>
      </c>
      <c r="BA646">
        <v>6.87</v>
      </c>
      <c r="BD646">
        <v>5.77</v>
      </c>
      <c r="BE646">
        <v>7.21</v>
      </c>
      <c r="BH646">
        <v>5.01</v>
      </c>
      <c r="BI646" t="s">
        <v>472</v>
      </c>
      <c r="BJ646" t="s">
        <v>79</v>
      </c>
      <c r="BL646" t="s">
        <v>473</v>
      </c>
      <c r="BM646">
        <v>3401</v>
      </c>
    </row>
    <row r="647" spans="1:67" x14ac:dyDescent="0.2">
      <c r="A647" s="8" t="s">
        <v>2825</v>
      </c>
      <c r="C647" t="s">
        <v>1519</v>
      </c>
      <c r="D647" t="s">
        <v>123</v>
      </c>
      <c r="E647" t="s">
        <v>465</v>
      </c>
      <c r="F647" t="s">
        <v>466</v>
      </c>
      <c r="G647" t="s">
        <v>465</v>
      </c>
      <c r="H647" t="s">
        <v>466</v>
      </c>
      <c r="L647" t="s">
        <v>474</v>
      </c>
      <c r="Q647">
        <v>7.43</v>
      </c>
      <c r="T647">
        <v>5.63</v>
      </c>
      <c r="U647">
        <v>6.82</v>
      </c>
      <c r="X647">
        <v>7.5</v>
      </c>
      <c r="Y647">
        <v>7.27</v>
      </c>
      <c r="AB647">
        <v>8.26</v>
      </c>
      <c r="AC647">
        <v>7.03</v>
      </c>
      <c r="AF647">
        <v>8.4700000000000006</v>
      </c>
      <c r="AG647">
        <v>6.3</v>
      </c>
      <c r="AJ647">
        <v>6.63</v>
      </c>
      <c r="AO647">
        <v>7.28</v>
      </c>
      <c r="AR647">
        <v>3.63</v>
      </c>
      <c r="AS647">
        <v>7.72</v>
      </c>
      <c r="AV647">
        <v>4.72</v>
      </c>
      <c r="AW647">
        <v>6.72</v>
      </c>
      <c r="AZ647">
        <v>5.45</v>
      </c>
      <c r="BA647">
        <v>6.71</v>
      </c>
      <c r="BD647">
        <v>5.73</v>
      </c>
      <c r="BE647">
        <v>7.02</v>
      </c>
      <c r="BH647">
        <v>4.91</v>
      </c>
      <c r="BI647" t="s">
        <v>472</v>
      </c>
      <c r="BJ647" t="s">
        <v>79</v>
      </c>
      <c r="BL647" t="s">
        <v>473</v>
      </c>
      <c r="BM647">
        <v>3401</v>
      </c>
    </row>
    <row r="648" spans="1:67" x14ac:dyDescent="0.2">
      <c r="A648" s="8" t="s">
        <v>2825</v>
      </c>
      <c r="C648" t="s">
        <v>1519</v>
      </c>
      <c r="D648" t="s">
        <v>123</v>
      </c>
      <c r="E648" t="s">
        <v>465</v>
      </c>
      <c r="F648" t="s">
        <v>466</v>
      </c>
      <c r="G648" t="s">
        <v>465</v>
      </c>
      <c r="H648" t="s">
        <v>466</v>
      </c>
      <c r="L648" t="s">
        <v>475</v>
      </c>
      <c r="U648">
        <v>6.4</v>
      </c>
      <c r="X648">
        <v>7.7</v>
      </c>
      <c r="AC648">
        <v>7.27</v>
      </c>
      <c r="AF648">
        <v>8.6999999999999993</v>
      </c>
      <c r="AG648">
        <v>6.48</v>
      </c>
      <c r="AJ648">
        <v>6.8</v>
      </c>
      <c r="AO648">
        <v>7.5</v>
      </c>
      <c r="AR648">
        <v>4.4000000000000004</v>
      </c>
      <c r="AS648">
        <v>7.87</v>
      </c>
      <c r="AV648">
        <v>5.96</v>
      </c>
      <c r="AW648">
        <v>6.98</v>
      </c>
      <c r="AZ648">
        <v>5.6</v>
      </c>
      <c r="BA648">
        <v>6.93</v>
      </c>
      <c r="BD648">
        <v>5.95</v>
      </c>
      <c r="BE648">
        <v>7.5</v>
      </c>
      <c r="BH648">
        <v>5.07</v>
      </c>
      <c r="BI648" t="s">
        <v>472</v>
      </c>
      <c r="BJ648" t="s">
        <v>79</v>
      </c>
      <c r="BL648" t="s">
        <v>473</v>
      </c>
      <c r="BM648">
        <v>3401</v>
      </c>
    </row>
    <row r="649" spans="1:67" x14ac:dyDescent="0.2">
      <c r="A649" t="s">
        <v>464</v>
      </c>
      <c r="C649" t="s">
        <v>1519</v>
      </c>
      <c r="D649" t="s">
        <v>123</v>
      </c>
      <c r="E649" t="s">
        <v>465</v>
      </c>
      <c r="F649" t="s">
        <v>466</v>
      </c>
      <c r="G649" t="s">
        <v>351</v>
      </c>
      <c r="H649" t="s">
        <v>466</v>
      </c>
      <c r="AG649">
        <v>5.05</v>
      </c>
      <c r="AJ649">
        <v>7.15</v>
      </c>
      <c r="BJ649" t="s">
        <v>79</v>
      </c>
      <c r="BL649" t="s">
        <v>119</v>
      </c>
      <c r="BM649">
        <v>1358</v>
      </c>
    </row>
    <row r="650" spans="1:67" x14ac:dyDescent="0.2">
      <c r="A650" t="s">
        <v>467</v>
      </c>
      <c r="C650" t="s">
        <v>1519</v>
      </c>
      <c r="D650" t="s">
        <v>123</v>
      </c>
      <c r="E650" t="s">
        <v>465</v>
      </c>
      <c r="F650" t="s">
        <v>466</v>
      </c>
      <c r="G650" t="s">
        <v>351</v>
      </c>
      <c r="H650" t="s">
        <v>466</v>
      </c>
      <c r="AW650">
        <v>6.3</v>
      </c>
      <c r="AZ650">
        <v>4.95</v>
      </c>
      <c r="BJ650" t="s">
        <v>79</v>
      </c>
      <c r="BL650" t="s">
        <v>119</v>
      </c>
      <c r="BM650">
        <v>1358</v>
      </c>
    </row>
    <row r="651" spans="1:67" x14ac:dyDescent="0.2">
      <c r="A651" t="s">
        <v>468</v>
      </c>
      <c r="C651" t="s">
        <v>1519</v>
      </c>
      <c r="D651" t="s">
        <v>123</v>
      </c>
      <c r="E651" t="s">
        <v>465</v>
      </c>
      <c r="F651" t="s">
        <v>466</v>
      </c>
      <c r="G651" t="s">
        <v>351</v>
      </c>
      <c r="H651" t="s">
        <v>466</v>
      </c>
      <c r="AW651">
        <v>6.6</v>
      </c>
      <c r="AZ651">
        <v>5.25</v>
      </c>
      <c r="BJ651" t="s">
        <v>79</v>
      </c>
      <c r="BL651" t="s">
        <v>119</v>
      </c>
      <c r="BM651">
        <v>1358</v>
      </c>
    </row>
    <row r="652" spans="1:67" x14ac:dyDescent="0.2">
      <c r="A652" t="s">
        <v>469</v>
      </c>
      <c r="C652" t="s">
        <v>1519</v>
      </c>
      <c r="D652" t="s">
        <v>123</v>
      </c>
      <c r="E652" t="s">
        <v>465</v>
      </c>
      <c r="F652" t="s">
        <v>466</v>
      </c>
      <c r="G652" t="s">
        <v>351</v>
      </c>
      <c r="H652" t="s">
        <v>466</v>
      </c>
      <c r="AW652">
        <v>6.5</v>
      </c>
      <c r="AZ652">
        <v>5.35</v>
      </c>
      <c r="BA652">
        <v>6.6</v>
      </c>
      <c r="BD652">
        <v>6</v>
      </c>
      <c r="BJ652" t="s">
        <v>79</v>
      </c>
      <c r="BL652" t="s">
        <v>119</v>
      </c>
      <c r="BM652">
        <v>1358</v>
      </c>
    </row>
    <row r="653" spans="1:67" x14ac:dyDescent="0.2">
      <c r="A653" t="s">
        <v>470</v>
      </c>
      <c r="C653" t="s">
        <v>1519</v>
      </c>
      <c r="D653" t="s">
        <v>123</v>
      </c>
      <c r="E653" t="s">
        <v>465</v>
      </c>
      <c r="F653" t="s">
        <v>466</v>
      </c>
      <c r="G653" t="s">
        <v>351</v>
      </c>
      <c r="H653" t="s">
        <v>466</v>
      </c>
      <c r="AO653">
        <v>7.3</v>
      </c>
      <c r="AR653">
        <v>4.1500000000000004</v>
      </c>
      <c r="AS653">
        <v>7.35</v>
      </c>
      <c r="AV653">
        <v>3.4</v>
      </c>
      <c r="AW653">
        <v>7.1</v>
      </c>
      <c r="AZ653">
        <v>5.5</v>
      </c>
      <c r="BJ653" t="s">
        <v>79</v>
      </c>
      <c r="BL653" t="s">
        <v>119</v>
      </c>
      <c r="BM653">
        <v>1358</v>
      </c>
    </row>
    <row r="654" spans="1:67" ht="18.75" customHeight="1" x14ac:dyDescent="0.2">
      <c r="A654" s="8" t="s">
        <v>2825</v>
      </c>
      <c r="C654" t="s">
        <v>1519</v>
      </c>
      <c r="D654" t="s">
        <v>123</v>
      </c>
      <c r="E654" t="s">
        <v>465</v>
      </c>
      <c r="F654" t="s">
        <v>466</v>
      </c>
      <c r="G654" s="8" t="s">
        <v>351</v>
      </c>
      <c r="H654" s="8" t="s">
        <v>466</v>
      </c>
      <c r="I654" s="8"/>
      <c r="L654" t="s">
        <v>2830</v>
      </c>
      <c r="U654">
        <v>6.3</v>
      </c>
      <c r="X654">
        <v>7.07</v>
      </c>
      <c r="Y654">
        <v>6.66</v>
      </c>
      <c r="Z654">
        <v>8.24</v>
      </c>
      <c r="AA654">
        <v>7.96</v>
      </c>
      <c r="AB654">
        <v>8.24</v>
      </c>
      <c r="AC654">
        <v>6.35</v>
      </c>
      <c r="AD654">
        <v>8.59</v>
      </c>
      <c r="AE654">
        <v>7.92</v>
      </c>
      <c r="AF654">
        <v>8.59</v>
      </c>
      <c r="AG654">
        <v>4.95</v>
      </c>
      <c r="AJ654">
        <v>6.93</v>
      </c>
      <c r="AS654">
        <v>7.6</v>
      </c>
      <c r="AT654">
        <v>4.1100000000000003</v>
      </c>
      <c r="AU654">
        <v>4.5199999999999996</v>
      </c>
      <c r="AV654">
        <v>4.5199999999999996</v>
      </c>
      <c r="AW654">
        <v>6.72</v>
      </c>
      <c r="AX654">
        <v>5.34</v>
      </c>
      <c r="AY654">
        <v>5.35</v>
      </c>
      <c r="AZ654">
        <v>5.35</v>
      </c>
      <c r="BA654">
        <v>6.85</v>
      </c>
      <c r="BB654">
        <v>5.65</v>
      </c>
      <c r="BC654">
        <v>5.45</v>
      </c>
      <c r="BD654">
        <v>5.65</v>
      </c>
      <c r="BE654">
        <v>7.09</v>
      </c>
      <c r="BF654" s="8">
        <v>4.79</v>
      </c>
      <c r="BG654" s="8">
        <v>4.3</v>
      </c>
      <c r="BH654" s="8">
        <v>4.79</v>
      </c>
      <c r="BJ654" s="8" t="s">
        <v>79</v>
      </c>
      <c r="BK654" s="9">
        <v>44827</v>
      </c>
      <c r="BL654" s="8" t="s">
        <v>2821</v>
      </c>
      <c r="BM654" s="5">
        <v>3601</v>
      </c>
    </row>
    <row r="655" spans="1:67" s="2" customFormat="1" x14ac:dyDescent="0.2">
      <c r="A655"/>
      <c r="B655"/>
      <c r="C655" t="s">
        <v>1519</v>
      </c>
      <c r="D655" t="s">
        <v>123</v>
      </c>
      <c r="E655" t="s">
        <v>465</v>
      </c>
      <c r="F655" t="s">
        <v>466</v>
      </c>
      <c r="G655" t="s">
        <v>351</v>
      </c>
      <c r="H655" t="s">
        <v>466</v>
      </c>
      <c r="I655"/>
      <c r="J655"/>
      <c r="K655"/>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c r="BC655"/>
      <c r="BD655"/>
      <c r="BE655">
        <v>7</v>
      </c>
      <c r="BF655"/>
      <c r="BG655"/>
      <c r="BH655">
        <v>4.5999999999999996</v>
      </c>
      <c r="BI655"/>
      <c r="BJ655" t="s">
        <v>79</v>
      </c>
      <c r="BK655" s="1">
        <v>44797</v>
      </c>
      <c r="BL655" t="s">
        <v>87</v>
      </c>
      <c r="BM655">
        <v>36083</v>
      </c>
      <c r="BN655" t="s">
        <v>72</v>
      </c>
      <c r="BO655" t="s">
        <v>87</v>
      </c>
    </row>
    <row r="656" spans="1:67" s="2" customFormat="1" x14ac:dyDescent="0.2">
      <c r="A656" s="8"/>
      <c r="B656" s="8"/>
      <c r="C656" s="8" t="s">
        <v>1519</v>
      </c>
      <c r="D656" s="8" t="s">
        <v>123</v>
      </c>
      <c r="E656" s="8" t="s">
        <v>465</v>
      </c>
      <c r="F656" s="8" t="s">
        <v>466</v>
      </c>
      <c r="G656" s="8" t="s">
        <v>351</v>
      </c>
      <c r="H656" s="8" t="s">
        <v>466</v>
      </c>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v>7</v>
      </c>
      <c r="AT656" s="8"/>
      <c r="AU656" s="8"/>
      <c r="AV656" s="8"/>
      <c r="AW656" s="8"/>
      <c r="AX656" s="8"/>
      <c r="AY656" s="8"/>
      <c r="AZ656" s="8"/>
      <c r="BA656" s="8"/>
      <c r="BB656" s="8"/>
      <c r="BC656" s="8"/>
      <c r="BD656" s="8"/>
      <c r="BE656" s="8"/>
      <c r="BF656" s="8"/>
      <c r="BG656" s="8"/>
      <c r="BH656" s="8"/>
      <c r="BI656" s="8" t="s">
        <v>1487</v>
      </c>
      <c r="BJ656" s="8" t="s">
        <v>79</v>
      </c>
      <c r="BK656" s="9">
        <v>44806</v>
      </c>
      <c r="BL656" s="8" t="s">
        <v>1478</v>
      </c>
      <c r="BM656" s="8">
        <v>35427</v>
      </c>
      <c r="BN656" s="8"/>
      <c r="BO656" s="8"/>
    </row>
    <row r="657" spans="1:67" x14ac:dyDescent="0.2">
      <c r="A657" t="s">
        <v>476</v>
      </c>
      <c r="C657" t="s">
        <v>1519</v>
      </c>
      <c r="D657" t="s">
        <v>123</v>
      </c>
      <c r="E657" t="s">
        <v>465</v>
      </c>
      <c r="F657" t="s">
        <v>466</v>
      </c>
      <c r="G657" t="s">
        <v>351</v>
      </c>
      <c r="H657" t="s">
        <v>477</v>
      </c>
      <c r="K657" t="s">
        <v>478</v>
      </c>
      <c r="L657" t="s">
        <v>479</v>
      </c>
      <c r="BA657">
        <v>7.3</v>
      </c>
      <c r="BD657">
        <v>5.9</v>
      </c>
      <c r="BJ657" t="s">
        <v>79</v>
      </c>
      <c r="BL657" t="s">
        <v>480</v>
      </c>
      <c r="BM657">
        <v>2672</v>
      </c>
    </row>
    <row r="658" spans="1:67" x14ac:dyDescent="0.2">
      <c r="A658" s="13" t="s">
        <v>1737</v>
      </c>
      <c r="B658" s="13"/>
      <c r="C658" s="13" t="s">
        <v>1519</v>
      </c>
      <c r="D658" s="13" t="s">
        <v>123</v>
      </c>
      <c r="E658" s="13" t="s">
        <v>465</v>
      </c>
      <c r="F658" s="13" t="s">
        <v>481</v>
      </c>
      <c r="G658" s="13" t="s">
        <v>465</v>
      </c>
      <c r="H658" s="13" t="s">
        <v>481</v>
      </c>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AW658" s="13"/>
      <c r="AX658" s="13"/>
      <c r="AY658" s="13"/>
      <c r="AZ658" s="13"/>
      <c r="BA658" s="13"/>
      <c r="BB658" s="13"/>
      <c r="BC658" s="13"/>
      <c r="BD658" s="13"/>
      <c r="BE658" s="13"/>
      <c r="BF658" s="13"/>
      <c r="BG658" s="13"/>
      <c r="BH658" s="13"/>
      <c r="BI658" s="13"/>
      <c r="BJ658" s="13"/>
      <c r="BK658" s="13"/>
      <c r="BL658" s="13"/>
      <c r="BM658" s="13"/>
      <c r="BN658" s="13"/>
      <c r="BO658" s="13"/>
    </row>
    <row r="659" spans="1:67" x14ac:dyDescent="0.2">
      <c r="A659" s="8" t="s">
        <v>2825</v>
      </c>
      <c r="B659" s="8"/>
      <c r="C659" s="8" t="s">
        <v>1519</v>
      </c>
      <c r="D659" s="8" t="s">
        <v>123</v>
      </c>
      <c r="E659" s="8" t="s">
        <v>465</v>
      </c>
      <c r="F659" s="8" t="s">
        <v>481</v>
      </c>
      <c r="G659" s="8" t="s">
        <v>465</v>
      </c>
      <c r="H659" s="8" t="s">
        <v>481</v>
      </c>
      <c r="I659" s="8"/>
      <c r="J659" s="8"/>
      <c r="K659" s="8"/>
      <c r="L659" s="8" t="s">
        <v>482</v>
      </c>
      <c r="M659" s="8"/>
      <c r="N659" s="8"/>
      <c r="O659" s="8"/>
      <c r="P659" s="8"/>
      <c r="Q659" s="8">
        <v>3.8</v>
      </c>
      <c r="R659" s="8"/>
      <c r="S659" s="8"/>
      <c r="T659" s="8">
        <v>2.2000000000000002</v>
      </c>
      <c r="U659" s="8"/>
      <c r="V659" s="8"/>
      <c r="W659" s="8"/>
      <c r="X659" s="8">
        <v>6.2</v>
      </c>
      <c r="Y659" s="8">
        <v>6.1</v>
      </c>
      <c r="Z659" s="8"/>
      <c r="AA659" s="8"/>
      <c r="AB659" s="8">
        <v>7.07</v>
      </c>
      <c r="AC659" s="8">
        <v>5.96</v>
      </c>
      <c r="AD659" s="8"/>
      <c r="AE659" s="8"/>
      <c r="AF659" s="8">
        <v>6.98</v>
      </c>
      <c r="AG659" s="8">
        <v>4.88</v>
      </c>
      <c r="AH659" s="8"/>
      <c r="AI659" s="8"/>
      <c r="AJ659" s="8">
        <v>5.2</v>
      </c>
      <c r="AK659" s="8"/>
      <c r="AL659" s="8"/>
      <c r="AM659" s="8"/>
      <c r="AN659" s="8"/>
      <c r="AO659" s="8">
        <v>6.6</v>
      </c>
      <c r="AP659" s="8"/>
      <c r="AQ659" s="8"/>
      <c r="AR659" s="8">
        <v>3.15</v>
      </c>
      <c r="AS659" s="8">
        <v>6.15</v>
      </c>
      <c r="AT659" s="8"/>
      <c r="AU659" s="8"/>
      <c r="AV659" s="8">
        <v>3.82</v>
      </c>
      <c r="AW659" s="8">
        <v>5.64</v>
      </c>
      <c r="AX659" s="8"/>
      <c r="AY659" s="8"/>
      <c r="AZ659" s="8">
        <v>4.3600000000000003</v>
      </c>
      <c r="BA659" s="8">
        <v>5.78</v>
      </c>
      <c r="BB659" s="8"/>
      <c r="BC659" s="8"/>
      <c r="BD659" s="8">
        <v>4.79</v>
      </c>
      <c r="BE659" s="8">
        <v>5.57</v>
      </c>
      <c r="BF659" s="8"/>
      <c r="BG659" s="8"/>
      <c r="BH659" s="8">
        <v>4</v>
      </c>
      <c r="BI659" s="8"/>
      <c r="BJ659" s="8" t="s">
        <v>79</v>
      </c>
      <c r="BK659" s="8"/>
      <c r="BL659" s="8" t="s">
        <v>473</v>
      </c>
      <c r="BM659">
        <v>3401</v>
      </c>
      <c r="BN659" s="8"/>
      <c r="BO659" s="8"/>
    </row>
    <row r="660" spans="1:67" x14ac:dyDescent="0.2">
      <c r="A660" s="13" t="s">
        <v>1737</v>
      </c>
      <c r="B660" s="13"/>
      <c r="C660" s="13" t="s">
        <v>1519</v>
      </c>
      <c r="D660" s="13" t="s">
        <v>123</v>
      </c>
      <c r="E660" s="13" t="s">
        <v>465</v>
      </c>
      <c r="F660" s="13"/>
      <c r="G660" s="13" t="s">
        <v>465</v>
      </c>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c r="BB660" s="13"/>
      <c r="BC660" s="13"/>
      <c r="BD660" s="13"/>
      <c r="BE660" s="13"/>
      <c r="BF660" s="13"/>
      <c r="BG660" s="13"/>
      <c r="BH660" s="13"/>
      <c r="BI660" s="13"/>
      <c r="BJ660" s="13"/>
      <c r="BK660" s="13"/>
      <c r="BL660" s="13"/>
      <c r="BM660" s="13"/>
      <c r="BN660" s="13"/>
      <c r="BO660" s="13"/>
    </row>
    <row r="661" spans="1:67" x14ac:dyDescent="0.2">
      <c r="A661" t="s">
        <v>483</v>
      </c>
      <c r="B661" t="s">
        <v>336</v>
      </c>
      <c r="C661" t="s">
        <v>1522</v>
      </c>
      <c r="D661" t="s">
        <v>1523</v>
      </c>
      <c r="E661" t="s">
        <v>484</v>
      </c>
      <c r="F661" t="s">
        <v>485</v>
      </c>
      <c r="G661" t="s">
        <v>484</v>
      </c>
      <c r="H661" t="s">
        <v>485</v>
      </c>
      <c r="AO661">
        <v>3.2</v>
      </c>
      <c r="AR661">
        <v>2.1</v>
      </c>
      <c r="AS661">
        <v>3.1</v>
      </c>
      <c r="AV661">
        <v>2.2999999999999998</v>
      </c>
      <c r="AW661">
        <v>3.7</v>
      </c>
      <c r="AZ661">
        <v>2.8</v>
      </c>
      <c r="BA661">
        <v>3.4</v>
      </c>
      <c r="BD661">
        <v>2.8</v>
      </c>
      <c r="BE661">
        <v>2.9</v>
      </c>
      <c r="BH661">
        <v>2.2000000000000002</v>
      </c>
      <c r="BJ661" t="s">
        <v>79</v>
      </c>
      <c r="BL661" t="s">
        <v>109</v>
      </c>
      <c r="BM661">
        <v>3144</v>
      </c>
    </row>
    <row r="662" spans="1:67" x14ac:dyDescent="0.2">
      <c r="A662" t="s">
        <v>108</v>
      </c>
      <c r="C662" t="s">
        <v>1522</v>
      </c>
      <c r="D662" t="s">
        <v>1523</v>
      </c>
      <c r="E662" t="s">
        <v>484</v>
      </c>
      <c r="F662" t="s">
        <v>486</v>
      </c>
      <c r="G662" t="s">
        <v>484</v>
      </c>
      <c r="H662" t="s">
        <v>486</v>
      </c>
      <c r="AO662">
        <v>2.77</v>
      </c>
      <c r="AR662">
        <v>1.53</v>
      </c>
      <c r="AS662">
        <v>2.4</v>
      </c>
      <c r="AV662">
        <v>1.5</v>
      </c>
      <c r="AW662">
        <v>3.25</v>
      </c>
      <c r="AZ662">
        <v>2.13</v>
      </c>
      <c r="BA662">
        <v>2.72</v>
      </c>
      <c r="BD662">
        <v>2.1800000000000002</v>
      </c>
      <c r="BE662">
        <v>2.6</v>
      </c>
      <c r="BH662">
        <v>1.8</v>
      </c>
      <c r="BJ662" t="s">
        <v>79</v>
      </c>
      <c r="BL662" t="s">
        <v>109</v>
      </c>
      <c r="BM662">
        <v>3144</v>
      </c>
    </row>
    <row r="663" spans="1:67" ht="16" x14ac:dyDescent="0.2">
      <c r="A663" t="s">
        <v>487</v>
      </c>
      <c r="C663" t="s">
        <v>1522</v>
      </c>
      <c r="D663" t="s">
        <v>353</v>
      </c>
      <c r="E663" t="s">
        <v>488</v>
      </c>
      <c r="F663" t="s">
        <v>489</v>
      </c>
      <c r="G663" t="s">
        <v>490</v>
      </c>
      <c r="H663" t="s">
        <v>491</v>
      </c>
      <c r="AG663">
        <v>30</v>
      </c>
      <c r="AJ663">
        <v>40</v>
      </c>
      <c r="BE663">
        <v>39</v>
      </c>
      <c r="BH663">
        <v>26</v>
      </c>
      <c r="BJ663" t="s">
        <v>79</v>
      </c>
      <c r="BL663" t="s">
        <v>3187</v>
      </c>
      <c r="BM663" s="37">
        <v>53224</v>
      </c>
    </row>
    <row r="664" spans="1:67" ht="16" x14ac:dyDescent="0.2">
      <c r="A664" t="s">
        <v>487</v>
      </c>
      <c r="C664" t="s">
        <v>1522</v>
      </c>
      <c r="D664" t="s">
        <v>353</v>
      </c>
      <c r="E664" t="s">
        <v>488</v>
      </c>
      <c r="F664" t="s">
        <v>489</v>
      </c>
      <c r="G664" t="s">
        <v>490</v>
      </c>
      <c r="H664" t="s">
        <v>492</v>
      </c>
      <c r="BE664">
        <v>41</v>
      </c>
      <c r="BF664">
        <v>27</v>
      </c>
      <c r="BG664">
        <v>22</v>
      </c>
      <c r="BH664">
        <v>27</v>
      </c>
      <c r="BI664" t="s">
        <v>493</v>
      </c>
      <c r="BJ664" t="s">
        <v>79</v>
      </c>
      <c r="BL664" t="s">
        <v>3187</v>
      </c>
      <c r="BM664" s="37">
        <v>53224</v>
      </c>
    </row>
    <row r="665" spans="1:67" ht="16" x14ac:dyDescent="0.2">
      <c r="A665" t="s">
        <v>487</v>
      </c>
      <c r="C665" t="s">
        <v>1522</v>
      </c>
      <c r="D665" t="s">
        <v>353</v>
      </c>
      <c r="E665" t="s">
        <v>488</v>
      </c>
      <c r="F665" t="s">
        <v>489</v>
      </c>
      <c r="G665" t="s">
        <v>490</v>
      </c>
      <c r="H665" t="s">
        <v>494</v>
      </c>
      <c r="AG665">
        <v>29</v>
      </c>
      <c r="AH665">
        <v>39</v>
      </c>
      <c r="AJ665">
        <v>39</v>
      </c>
      <c r="BF665">
        <v>23</v>
      </c>
      <c r="BH665">
        <v>23</v>
      </c>
      <c r="BI665" t="s">
        <v>495</v>
      </c>
      <c r="BJ665" t="s">
        <v>79</v>
      </c>
      <c r="BL665" t="s">
        <v>3187</v>
      </c>
      <c r="BM665" s="37">
        <v>53224</v>
      </c>
    </row>
    <row r="666" spans="1:67" ht="16" x14ac:dyDescent="0.2">
      <c r="A666" t="s">
        <v>487</v>
      </c>
      <c r="C666" t="s">
        <v>1522</v>
      </c>
      <c r="D666" t="s">
        <v>353</v>
      </c>
      <c r="E666" t="s">
        <v>488</v>
      </c>
      <c r="F666" t="s">
        <v>489</v>
      </c>
      <c r="G666" t="s">
        <v>490</v>
      </c>
      <c r="H666" t="s">
        <v>496</v>
      </c>
      <c r="AG666">
        <v>32</v>
      </c>
      <c r="AJ666">
        <v>43</v>
      </c>
      <c r="BA666">
        <v>30</v>
      </c>
      <c r="BD666">
        <v>21</v>
      </c>
      <c r="BE666">
        <v>26</v>
      </c>
      <c r="BH666">
        <v>35</v>
      </c>
      <c r="BI666" t="s">
        <v>497</v>
      </c>
      <c r="BJ666" t="s">
        <v>79</v>
      </c>
      <c r="BL666" t="s">
        <v>3187</v>
      </c>
      <c r="BM666" s="37">
        <v>53224</v>
      </c>
    </row>
    <row r="667" spans="1:67" x14ac:dyDescent="0.2">
      <c r="A667" s="13" t="s">
        <v>1737</v>
      </c>
      <c r="B667" s="13"/>
      <c r="C667" s="13" t="s">
        <v>1524</v>
      </c>
      <c r="D667" s="13" t="s">
        <v>140</v>
      </c>
      <c r="E667" s="13" t="s">
        <v>1645</v>
      </c>
      <c r="F667" s="13"/>
      <c r="G667" s="13" t="s">
        <v>1645</v>
      </c>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row>
    <row r="668" spans="1:67" x14ac:dyDescent="0.2">
      <c r="A668" t="s">
        <v>503</v>
      </c>
      <c r="C668" t="s">
        <v>504</v>
      </c>
      <c r="D668" t="s">
        <v>1528</v>
      </c>
      <c r="E668" t="s">
        <v>500</v>
      </c>
      <c r="F668" t="s">
        <v>505</v>
      </c>
      <c r="G668" t="s">
        <v>500</v>
      </c>
      <c r="H668" t="s">
        <v>505</v>
      </c>
      <c r="U668">
        <v>7.4</v>
      </c>
      <c r="X668">
        <v>7.6</v>
      </c>
      <c r="AC668">
        <v>8.6999999999999993</v>
      </c>
      <c r="AF668">
        <v>10</v>
      </c>
      <c r="BI668" t="s">
        <v>506</v>
      </c>
      <c r="BJ668" t="s">
        <v>79</v>
      </c>
      <c r="BL668" t="s">
        <v>216</v>
      </c>
      <c r="BM668">
        <v>7016</v>
      </c>
    </row>
    <row r="669" spans="1:67" x14ac:dyDescent="0.2">
      <c r="A669" s="13" t="s">
        <v>1737</v>
      </c>
      <c r="B669" s="13"/>
      <c r="C669" s="13" t="s">
        <v>1524</v>
      </c>
      <c r="D669" s="13" t="s">
        <v>1528</v>
      </c>
      <c r="E669" s="13" t="s">
        <v>508</v>
      </c>
      <c r="F669" s="13" t="s">
        <v>509</v>
      </c>
      <c r="G669" s="13" t="s">
        <v>508</v>
      </c>
      <c r="H669" s="13" t="s">
        <v>509</v>
      </c>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c r="AW669" s="13"/>
      <c r="AX669" s="13"/>
      <c r="AY669" s="13"/>
      <c r="AZ669" s="13"/>
      <c r="BA669" s="13"/>
      <c r="BB669" s="13"/>
      <c r="BC669" s="13"/>
      <c r="BD669" s="13"/>
      <c r="BE669" s="13"/>
      <c r="BF669" s="13"/>
      <c r="BG669" s="13"/>
      <c r="BH669" s="13"/>
      <c r="BI669" s="13"/>
      <c r="BJ669" s="13"/>
      <c r="BK669" s="13"/>
      <c r="BL669" s="13"/>
      <c r="BM669" s="13"/>
      <c r="BN669" s="13"/>
      <c r="BO669" s="13"/>
    </row>
    <row r="670" spans="1:67" x14ac:dyDescent="0.2">
      <c r="A670" t="s">
        <v>507</v>
      </c>
      <c r="B670" t="s">
        <v>338</v>
      </c>
      <c r="C670" t="s">
        <v>1524</v>
      </c>
      <c r="D670" t="s">
        <v>1528</v>
      </c>
      <c r="E670" t="s">
        <v>508</v>
      </c>
      <c r="F670" t="s">
        <v>509</v>
      </c>
      <c r="G670" t="s">
        <v>508</v>
      </c>
      <c r="H670" t="s">
        <v>509</v>
      </c>
      <c r="AC670">
        <v>5.8</v>
      </c>
      <c r="AF670">
        <v>7</v>
      </c>
      <c r="BI670" t="s">
        <v>2316</v>
      </c>
      <c r="BJ670" t="s">
        <v>70</v>
      </c>
      <c r="BK670" s="1">
        <v>44819</v>
      </c>
      <c r="BL670" t="s">
        <v>71</v>
      </c>
      <c r="BM670">
        <v>3485</v>
      </c>
      <c r="BN670" t="s">
        <v>72</v>
      </c>
      <c r="BO670" t="s">
        <v>71</v>
      </c>
    </row>
    <row r="671" spans="1:67" x14ac:dyDescent="0.2">
      <c r="A671" s="13" t="s">
        <v>1737</v>
      </c>
      <c r="B671" s="13"/>
      <c r="C671" s="13" t="s">
        <v>1524</v>
      </c>
      <c r="D671" s="13" t="s">
        <v>1528</v>
      </c>
      <c r="E671" s="13" t="s">
        <v>508</v>
      </c>
      <c r="F671" s="13" t="s">
        <v>511</v>
      </c>
      <c r="G671" s="13" t="s">
        <v>508</v>
      </c>
      <c r="H671" s="13" t="s">
        <v>511</v>
      </c>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c r="AW671" s="13"/>
      <c r="AX671" s="13"/>
      <c r="AY671" s="13"/>
      <c r="AZ671" s="13"/>
      <c r="BA671" s="13"/>
      <c r="BB671" s="13"/>
      <c r="BC671" s="13"/>
      <c r="BD671" s="13"/>
      <c r="BE671" s="13"/>
      <c r="BF671" s="13"/>
      <c r="BG671" s="13"/>
      <c r="BH671" s="13"/>
      <c r="BI671" s="13"/>
      <c r="BJ671" s="13"/>
      <c r="BK671" s="13"/>
      <c r="BL671" s="13"/>
      <c r="BM671" s="13"/>
      <c r="BN671" s="13"/>
      <c r="BO671" s="13"/>
    </row>
    <row r="672" spans="1:67" x14ac:dyDescent="0.2">
      <c r="A672" s="8" t="s">
        <v>2540</v>
      </c>
      <c r="C672" t="s">
        <v>1524</v>
      </c>
      <c r="D672" t="s">
        <v>1528</v>
      </c>
      <c r="E672" t="s">
        <v>508</v>
      </c>
      <c r="F672" t="s">
        <v>511</v>
      </c>
      <c r="G672" s="18" t="s">
        <v>508</v>
      </c>
      <c r="H672" s="8" t="s">
        <v>511</v>
      </c>
      <c r="I672" s="8"/>
      <c r="AS672">
        <v>7.15</v>
      </c>
      <c r="AV672">
        <v>4.8</v>
      </c>
      <c r="BJ672" t="s">
        <v>79</v>
      </c>
      <c r="BK672" s="1">
        <v>44824</v>
      </c>
      <c r="BL672" t="s">
        <v>2493</v>
      </c>
      <c r="BM672">
        <v>2930</v>
      </c>
    </row>
    <row r="673" spans="1:67" x14ac:dyDescent="0.2">
      <c r="A673" s="8" t="s">
        <v>2537</v>
      </c>
      <c r="C673" t="s">
        <v>1524</v>
      </c>
      <c r="D673" t="s">
        <v>1528</v>
      </c>
      <c r="E673" t="s">
        <v>508</v>
      </c>
      <c r="F673" t="s">
        <v>511</v>
      </c>
      <c r="G673" s="8" t="s">
        <v>508</v>
      </c>
      <c r="H673" s="8" t="s">
        <v>511</v>
      </c>
      <c r="I673" s="8"/>
      <c r="Y673" t="s">
        <v>2538</v>
      </c>
      <c r="AB673">
        <v>9.4</v>
      </c>
      <c r="BJ673" t="s">
        <v>79</v>
      </c>
      <c r="BK673" s="1">
        <v>44824</v>
      </c>
      <c r="BL673" t="s">
        <v>2493</v>
      </c>
      <c r="BM673">
        <v>2930</v>
      </c>
    </row>
    <row r="674" spans="1:67" x14ac:dyDescent="0.2">
      <c r="A674" s="8" t="s">
        <v>2539</v>
      </c>
      <c r="C674" t="s">
        <v>1524</v>
      </c>
      <c r="D674" t="s">
        <v>1528</v>
      </c>
      <c r="E674" t="s">
        <v>508</v>
      </c>
      <c r="F674" t="s">
        <v>511</v>
      </c>
      <c r="G674" s="8" t="s">
        <v>508</v>
      </c>
      <c r="H674" s="8" t="s">
        <v>511</v>
      </c>
      <c r="I674" s="8"/>
      <c r="Y674">
        <v>8.0500000000000007</v>
      </c>
      <c r="AB674" t="s">
        <v>2205</v>
      </c>
      <c r="BJ674" s="8" t="s">
        <v>79</v>
      </c>
      <c r="BK674" s="9">
        <v>44824</v>
      </c>
      <c r="BL674" s="8" t="s">
        <v>2493</v>
      </c>
      <c r="BM674">
        <v>2930</v>
      </c>
    </row>
    <row r="675" spans="1:67" x14ac:dyDescent="0.2">
      <c r="A675" s="8" t="s">
        <v>2825</v>
      </c>
      <c r="C675" t="s">
        <v>1524</v>
      </c>
      <c r="D675" t="s">
        <v>1528</v>
      </c>
      <c r="E675" t="s">
        <v>508</v>
      </c>
      <c r="F675" t="s">
        <v>511</v>
      </c>
      <c r="G675" s="8" t="s">
        <v>508</v>
      </c>
      <c r="H675" s="8" t="s">
        <v>511</v>
      </c>
      <c r="I675" s="8"/>
      <c r="L675" t="s">
        <v>2824</v>
      </c>
      <c r="U675">
        <v>7.2</v>
      </c>
      <c r="X675">
        <v>7.8</v>
      </c>
      <c r="Y675">
        <v>8.1999999999999993</v>
      </c>
      <c r="Z675">
        <v>10.4</v>
      </c>
      <c r="AA675">
        <v>9.6</v>
      </c>
      <c r="AB675">
        <v>10.4</v>
      </c>
      <c r="AC675">
        <v>7.8</v>
      </c>
      <c r="AD675">
        <v>11.55</v>
      </c>
      <c r="AE675">
        <v>10.15</v>
      </c>
      <c r="AF675">
        <v>11.55</v>
      </c>
      <c r="AG675">
        <v>5.77</v>
      </c>
      <c r="AJ675">
        <v>8.5</v>
      </c>
      <c r="AS675">
        <v>6.8</v>
      </c>
      <c r="AT675">
        <v>4.5</v>
      </c>
      <c r="AU675">
        <v>4.8</v>
      </c>
      <c r="AV675">
        <v>4.8</v>
      </c>
      <c r="AW675">
        <v>8.1</v>
      </c>
      <c r="AX675">
        <v>6.5</v>
      </c>
      <c r="AY675">
        <v>6.7</v>
      </c>
      <c r="AZ675">
        <v>6.7</v>
      </c>
      <c r="BA675">
        <v>9</v>
      </c>
      <c r="BB675">
        <v>8.5</v>
      </c>
      <c r="BC675">
        <v>8.0299999999999994</v>
      </c>
      <c r="BD675">
        <v>8.5</v>
      </c>
      <c r="BE675">
        <v>8.9499999999999993</v>
      </c>
      <c r="BF675" s="8">
        <v>6.42</v>
      </c>
      <c r="BG675" s="8">
        <v>5.31</v>
      </c>
      <c r="BH675" s="8">
        <v>6.42</v>
      </c>
      <c r="BJ675" s="8" t="s">
        <v>79</v>
      </c>
      <c r="BK675" s="9">
        <v>44827</v>
      </c>
      <c r="BL675" s="8" t="s">
        <v>2821</v>
      </c>
      <c r="BM675" s="5">
        <v>3601</v>
      </c>
    </row>
    <row r="676" spans="1:67" x14ac:dyDescent="0.2">
      <c r="A676" t="s">
        <v>510</v>
      </c>
      <c r="C676" t="s">
        <v>1524</v>
      </c>
      <c r="D676" t="s">
        <v>1528</v>
      </c>
      <c r="E676" t="s">
        <v>508</v>
      </c>
      <c r="F676" t="s">
        <v>511</v>
      </c>
      <c r="G676" t="s">
        <v>508</v>
      </c>
      <c r="H676" t="s">
        <v>511</v>
      </c>
      <c r="U676">
        <v>6.5</v>
      </c>
      <c r="Y676">
        <v>7.3</v>
      </c>
      <c r="AB676">
        <v>8.6</v>
      </c>
      <c r="AC676">
        <v>7.35</v>
      </c>
      <c r="AF676">
        <v>11</v>
      </c>
      <c r="AG676">
        <v>6.1</v>
      </c>
      <c r="AJ676">
        <v>8.75</v>
      </c>
      <c r="AW676">
        <v>8.8000000000000007</v>
      </c>
      <c r="AX676">
        <v>7.2</v>
      </c>
      <c r="AY676">
        <v>7.4</v>
      </c>
      <c r="AZ676">
        <v>7.4</v>
      </c>
      <c r="BB676">
        <v>6</v>
      </c>
      <c r="BC676">
        <v>6.4</v>
      </c>
      <c r="BD676">
        <v>6.4</v>
      </c>
      <c r="BG676">
        <v>5.2</v>
      </c>
      <c r="BH676">
        <v>5.2</v>
      </c>
      <c r="BJ676" t="s">
        <v>79</v>
      </c>
      <c r="BL676" t="s">
        <v>104</v>
      </c>
      <c r="BM676">
        <v>1216</v>
      </c>
      <c r="BN676" t="s">
        <v>72</v>
      </c>
      <c r="BO676" t="s">
        <v>104</v>
      </c>
    </row>
    <row r="677" spans="1:67" x14ac:dyDescent="0.2">
      <c r="A677" s="8" t="s">
        <v>2157</v>
      </c>
      <c r="C677" t="s">
        <v>1524</v>
      </c>
      <c r="D677" t="s">
        <v>1528</v>
      </c>
      <c r="E677" t="s">
        <v>508</v>
      </c>
      <c r="F677" t="s">
        <v>511</v>
      </c>
      <c r="G677" s="8" t="s">
        <v>508</v>
      </c>
      <c r="H677" s="8" t="s">
        <v>511</v>
      </c>
      <c r="I677" s="8"/>
      <c r="AG677" t="s">
        <v>2145</v>
      </c>
      <c r="AH677" t="s">
        <v>2161</v>
      </c>
      <c r="AI677" t="s">
        <v>2162</v>
      </c>
      <c r="AJ677" t="s">
        <v>2161</v>
      </c>
      <c r="BI677" s="11" t="s">
        <v>2008</v>
      </c>
      <c r="BJ677" s="8" t="s">
        <v>79</v>
      </c>
      <c r="BK677" s="1">
        <v>44816</v>
      </c>
      <c r="BL677" t="s">
        <v>2003</v>
      </c>
      <c r="BM677">
        <v>2585</v>
      </c>
    </row>
    <row r="678" spans="1:67" x14ac:dyDescent="0.2">
      <c r="A678" s="8" t="s">
        <v>2158</v>
      </c>
      <c r="C678" t="s">
        <v>1524</v>
      </c>
      <c r="D678" t="s">
        <v>1528</v>
      </c>
      <c r="E678" t="s">
        <v>508</v>
      </c>
      <c r="F678" t="s">
        <v>511</v>
      </c>
      <c r="G678" s="8" t="s">
        <v>508</v>
      </c>
      <c r="H678" s="8" t="s">
        <v>511</v>
      </c>
      <c r="I678" s="8"/>
      <c r="AS678">
        <v>7.3</v>
      </c>
      <c r="AV678">
        <v>4.8</v>
      </c>
      <c r="BJ678" s="8" t="s">
        <v>79</v>
      </c>
      <c r="BK678" s="1">
        <v>44816</v>
      </c>
      <c r="BL678" t="s">
        <v>2003</v>
      </c>
      <c r="BM678">
        <v>2585</v>
      </c>
    </row>
    <row r="679" spans="1:67" s="2" customFormat="1" x14ac:dyDescent="0.2">
      <c r="A679" s="8" t="s">
        <v>2159</v>
      </c>
      <c r="B679"/>
      <c r="C679" t="s">
        <v>1524</v>
      </c>
      <c r="D679" t="s">
        <v>1528</v>
      </c>
      <c r="E679" t="s">
        <v>508</v>
      </c>
      <c r="F679" t="s">
        <v>511</v>
      </c>
      <c r="G679" s="8" t="s">
        <v>508</v>
      </c>
      <c r="H679" s="8" t="s">
        <v>511</v>
      </c>
      <c r="I679" s="8"/>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v>7</v>
      </c>
      <c r="AX679"/>
      <c r="AY679">
        <v>7.2</v>
      </c>
      <c r="AZ679">
        <v>7.2</v>
      </c>
      <c r="BA679"/>
      <c r="BB679"/>
      <c r="BC679"/>
      <c r="BD679"/>
      <c r="BE679"/>
      <c r="BF679"/>
      <c r="BG679"/>
      <c r="BH679"/>
      <c r="BI679" t="s">
        <v>2160</v>
      </c>
      <c r="BJ679" s="8" t="s">
        <v>79</v>
      </c>
      <c r="BK679" s="1">
        <v>44816</v>
      </c>
      <c r="BL679" t="s">
        <v>2003</v>
      </c>
      <c r="BM679">
        <v>2585</v>
      </c>
      <c r="BN679"/>
      <c r="BO679"/>
    </row>
    <row r="680" spans="1:67" s="2" customFormat="1" x14ac:dyDescent="0.2">
      <c r="A680" s="8" t="s">
        <v>2449</v>
      </c>
      <c r="B680" t="s">
        <v>338</v>
      </c>
      <c r="C680" t="s">
        <v>1524</v>
      </c>
      <c r="D680" t="s">
        <v>1528</v>
      </c>
      <c r="E680" t="s">
        <v>508</v>
      </c>
      <c r="F680" t="s">
        <v>511</v>
      </c>
      <c r="G680" s="8" t="s">
        <v>508</v>
      </c>
      <c r="H680" s="8" t="s">
        <v>511</v>
      </c>
      <c r="I680" s="8"/>
      <c r="J680"/>
      <c r="K680"/>
      <c r="L680"/>
      <c r="M680"/>
      <c r="N680"/>
      <c r="O680"/>
      <c r="P680"/>
      <c r="Q680"/>
      <c r="R680"/>
      <c r="S680"/>
      <c r="T680"/>
      <c r="U680"/>
      <c r="V680"/>
      <c r="W680"/>
      <c r="X680">
        <v>7.8</v>
      </c>
      <c r="Y680"/>
      <c r="Z680"/>
      <c r="AA680"/>
      <c r="AB680"/>
      <c r="AC680">
        <v>7.6</v>
      </c>
      <c r="AD680"/>
      <c r="AE680"/>
      <c r="AF680">
        <v>11</v>
      </c>
      <c r="AG680">
        <v>5.8</v>
      </c>
      <c r="AH680"/>
      <c r="AI680"/>
      <c r="AJ680">
        <v>8.1999999999999993</v>
      </c>
      <c r="AK680"/>
      <c r="AL680"/>
      <c r="AM680"/>
      <c r="AN680"/>
      <c r="AO680"/>
      <c r="AP680"/>
      <c r="AQ680"/>
      <c r="AR680">
        <v>4.0999999999999996</v>
      </c>
      <c r="AS680">
        <v>7.1</v>
      </c>
      <c r="AT680"/>
      <c r="AU680"/>
      <c r="AV680">
        <v>4.8</v>
      </c>
      <c r="AW680">
        <v>7.8</v>
      </c>
      <c r="AX680"/>
      <c r="AY680"/>
      <c r="AZ680">
        <v>6.5</v>
      </c>
      <c r="BA680"/>
      <c r="BB680"/>
      <c r="BC680"/>
      <c r="BD680">
        <v>7.7</v>
      </c>
      <c r="BE680">
        <v>8.5</v>
      </c>
      <c r="BF680"/>
      <c r="BG680"/>
      <c r="BH680">
        <v>5.8</v>
      </c>
      <c r="BI680"/>
      <c r="BJ680" t="s">
        <v>79</v>
      </c>
      <c r="BK680" s="1">
        <v>44820</v>
      </c>
      <c r="BL680" s="8" t="s">
        <v>2434</v>
      </c>
      <c r="BM680" s="8" t="s">
        <v>2471</v>
      </c>
      <c r="BN680" t="s">
        <v>72</v>
      </c>
      <c r="BO680" s="8" t="s">
        <v>2434</v>
      </c>
    </row>
    <row r="681" spans="1:67" x14ac:dyDescent="0.2">
      <c r="A681" s="13" t="s">
        <v>1737</v>
      </c>
      <c r="B681" s="13"/>
      <c r="C681" s="13" t="s">
        <v>1524</v>
      </c>
      <c r="D681" s="13" t="s">
        <v>1528</v>
      </c>
      <c r="E681" s="13" t="s">
        <v>508</v>
      </c>
      <c r="F681" s="13" t="s">
        <v>511</v>
      </c>
      <c r="G681" s="13" t="s">
        <v>508</v>
      </c>
      <c r="H681" s="13" t="s">
        <v>1552</v>
      </c>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c r="AW681" s="13"/>
      <c r="AX681" s="13"/>
      <c r="AY681" s="13"/>
      <c r="AZ681" s="13"/>
      <c r="BA681" s="13"/>
      <c r="BB681" s="13"/>
      <c r="BC681" s="13"/>
      <c r="BD681" s="13"/>
      <c r="BE681" s="13"/>
      <c r="BF681" s="13"/>
      <c r="BG681" s="13"/>
      <c r="BH681" s="13"/>
      <c r="BI681" s="13"/>
      <c r="BJ681" s="13"/>
      <c r="BK681" s="13"/>
      <c r="BL681" s="13"/>
      <c r="BM681" s="13"/>
      <c r="BN681" s="13"/>
      <c r="BO681" s="13"/>
    </row>
    <row r="682" spans="1:67" x14ac:dyDescent="0.2">
      <c r="A682" s="8" t="s">
        <v>2536</v>
      </c>
      <c r="C682" t="s">
        <v>1524</v>
      </c>
      <c r="D682" t="s">
        <v>1528</v>
      </c>
      <c r="E682" t="s">
        <v>508</v>
      </c>
      <c r="F682" t="s">
        <v>511</v>
      </c>
      <c r="G682" s="8" t="s">
        <v>508</v>
      </c>
      <c r="H682" s="8" t="s">
        <v>1552</v>
      </c>
      <c r="I682" s="8"/>
      <c r="AG682">
        <v>6.1</v>
      </c>
      <c r="AJ682">
        <v>9.5</v>
      </c>
      <c r="BJ682" t="s">
        <v>79</v>
      </c>
      <c r="BK682" s="1">
        <v>44824</v>
      </c>
      <c r="BL682" t="s">
        <v>2493</v>
      </c>
      <c r="BM682">
        <v>2930</v>
      </c>
    </row>
    <row r="683" spans="1:67" x14ac:dyDescent="0.2">
      <c r="A683" s="8" t="s">
        <v>2532</v>
      </c>
      <c r="C683" t="s">
        <v>1524</v>
      </c>
      <c r="D683" t="s">
        <v>1528</v>
      </c>
      <c r="E683" t="s">
        <v>508</v>
      </c>
      <c r="F683" t="s">
        <v>511</v>
      </c>
      <c r="G683" s="8" t="s">
        <v>508</v>
      </c>
      <c r="H683" s="8" t="s">
        <v>1552</v>
      </c>
      <c r="I683" s="8"/>
      <c r="Y683" t="s">
        <v>2116</v>
      </c>
      <c r="AB683">
        <v>10.9</v>
      </c>
      <c r="BJ683" t="s">
        <v>79</v>
      </c>
      <c r="BK683" s="1">
        <v>44824</v>
      </c>
      <c r="BL683" t="s">
        <v>2493</v>
      </c>
      <c r="BM683">
        <v>2930</v>
      </c>
    </row>
    <row r="684" spans="1:67" x14ac:dyDescent="0.2">
      <c r="A684" s="8" t="s">
        <v>2533</v>
      </c>
      <c r="C684" t="s">
        <v>1524</v>
      </c>
      <c r="D684" t="s">
        <v>1528</v>
      </c>
      <c r="E684" t="s">
        <v>508</v>
      </c>
      <c r="F684" t="s">
        <v>511</v>
      </c>
      <c r="G684" s="8" t="s">
        <v>508</v>
      </c>
      <c r="H684" s="8" t="s">
        <v>1552</v>
      </c>
      <c r="I684" s="8"/>
      <c r="Y684" t="s">
        <v>2534</v>
      </c>
      <c r="AB684">
        <v>9.6999999999999993</v>
      </c>
      <c r="AF684">
        <v>11.8</v>
      </c>
      <c r="BJ684" s="8" t="s">
        <v>79</v>
      </c>
      <c r="BK684" s="9">
        <v>44824</v>
      </c>
      <c r="BL684" s="8" t="s">
        <v>2493</v>
      </c>
      <c r="BM684">
        <v>2930</v>
      </c>
    </row>
    <row r="685" spans="1:67" x14ac:dyDescent="0.2">
      <c r="A685" s="8" t="s">
        <v>2535</v>
      </c>
      <c r="C685" t="s">
        <v>1524</v>
      </c>
      <c r="D685" t="s">
        <v>1528</v>
      </c>
      <c r="E685" t="s">
        <v>508</v>
      </c>
      <c r="F685" t="s">
        <v>511</v>
      </c>
      <c r="G685" s="8" t="s">
        <v>508</v>
      </c>
      <c r="H685" s="8" t="s">
        <v>1552</v>
      </c>
      <c r="I685" s="8"/>
      <c r="Y685">
        <v>8.6</v>
      </c>
      <c r="AB685">
        <v>8.6999999999999993</v>
      </c>
      <c r="BJ685" t="s">
        <v>79</v>
      </c>
      <c r="BK685" s="1">
        <v>44824</v>
      </c>
      <c r="BL685" t="s">
        <v>2493</v>
      </c>
      <c r="BM685">
        <v>2930</v>
      </c>
    </row>
    <row r="686" spans="1:67" x14ac:dyDescent="0.2">
      <c r="A686" s="8" t="s">
        <v>2451</v>
      </c>
      <c r="C686" t="s">
        <v>1524</v>
      </c>
      <c r="D686" t="s">
        <v>1528</v>
      </c>
      <c r="E686" t="s">
        <v>508</v>
      </c>
      <c r="F686" t="s">
        <v>511</v>
      </c>
      <c r="G686" s="8" t="s">
        <v>508</v>
      </c>
      <c r="H686" s="8" t="s">
        <v>1552</v>
      </c>
      <c r="I686" s="8"/>
      <c r="BJ686" t="s">
        <v>79</v>
      </c>
      <c r="BK686" s="1">
        <v>44820</v>
      </c>
      <c r="BL686" s="8" t="s">
        <v>2434</v>
      </c>
      <c r="BM686" s="8" t="s">
        <v>2471</v>
      </c>
      <c r="BN686" t="s">
        <v>72</v>
      </c>
      <c r="BO686" s="8" t="s">
        <v>2434</v>
      </c>
    </row>
    <row r="687" spans="1:67" x14ac:dyDescent="0.2">
      <c r="A687" s="8" t="s">
        <v>2453</v>
      </c>
      <c r="C687" t="s">
        <v>1524</v>
      </c>
      <c r="D687" t="s">
        <v>1528</v>
      </c>
      <c r="E687" t="s">
        <v>508</v>
      </c>
      <c r="F687" t="s">
        <v>511</v>
      </c>
      <c r="G687" s="8" t="s">
        <v>508</v>
      </c>
      <c r="H687" s="8" t="s">
        <v>1552</v>
      </c>
      <c r="I687" s="8"/>
      <c r="BJ687" t="s">
        <v>79</v>
      </c>
      <c r="BK687" s="1">
        <v>44820</v>
      </c>
      <c r="BL687" s="8" t="s">
        <v>2434</v>
      </c>
      <c r="BM687" s="8" t="s">
        <v>2471</v>
      </c>
      <c r="BN687" t="s">
        <v>72</v>
      </c>
      <c r="BO687" s="8" t="s">
        <v>2434</v>
      </c>
    </row>
    <row r="688" spans="1:67" x14ac:dyDescent="0.2">
      <c r="A688" s="8" t="s">
        <v>2452</v>
      </c>
      <c r="C688" t="s">
        <v>1524</v>
      </c>
      <c r="D688" t="s">
        <v>1528</v>
      </c>
      <c r="E688" t="s">
        <v>508</v>
      </c>
      <c r="F688" t="s">
        <v>511</v>
      </c>
      <c r="G688" s="8" t="s">
        <v>508</v>
      </c>
      <c r="H688" s="8" t="s">
        <v>1552</v>
      </c>
      <c r="I688" s="8"/>
      <c r="BJ688" t="s">
        <v>79</v>
      </c>
      <c r="BK688" s="1">
        <v>44820</v>
      </c>
      <c r="BL688" s="8" t="s">
        <v>2434</v>
      </c>
      <c r="BM688" s="8" t="s">
        <v>2471</v>
      </c>
      <c r="BN688" t="s">
        <v>72</v>
      </c>
      <c r="BO688" s="8" t="s">
        <v>2434</v>
      </c>
    </row>
    <row r="689" spans="1:67" x14ac:dyDescent="0.2">
      <c r="A689" s="8" t="s">
        <v>2450</v>
      </c>
      <c r="B689" t="s">
        <v>338</v>
      </c>
      <c r="C689" t="s">
        <v>1524</v>
      </c>
      <c r="D689" t="s">
        <v>1528</v>
      </c>
      <c r="E689" t="s">
        <v>508</v>
      </c>
      <c r="F689" t="s">
        <v>511</v>
      </c>
      <c r="G689" s="8" t="s">
        <v>508</v>
      </c>
      <c r="H689" s="8" t="s">
        <v>1552</v>
      </c>
      <c r="I689" s="8"/>
      <c r="Y689">
        <v>8.4</v>
      </c>
      <c r="AB689">
        <v>10.5</v>
      </c>
      <c r="AC689">
        <v>8.1</v>
      </c>
      <c r="AF689">
        <v>12</v>
      </c>
      <c r="AG689">
        <v>6.2</v>
      </c>
      <c r="AJ689">
        <v>9.9</v>
      </c>
      <c r="BJ689" t="s">
        <v>79</v>
      </c>
      <c r="BK689" s="1">
        <v>44820</v>
      </c>
      <c r="BL689" s="8" t="s">
        <v>2434</v>
      </c>
      <c r="BM689" s="8" t="s">
        <v>2471</v>
      </c>
      <c r="BN689" t="s">
        <v>72</v>
      </c>
      <c r="BO689" s="8" t="s">
        <v>2434</v>
      </c>
    </row>
    <row r="690" spans="1:67" x14ac:dyDescent="0.2">
      <c r="A690" s="13" t="s">
        <v>1737</v>
      </c>
      <c r="B690" s="13"/>
      <c r="C690" s="13" t="s">
        <v>1524</v>
      </c>
      <c r="D690" s="13" t="s">
        <v>1528</v>
      </c>
      <c r="E690" s="13" t="s">
        <v>508</v>
      </c>
      <c r="F690" s="13" t="s">
        <v>512</v>
      </c>
      <c r="G690" s="13" t="s">
        <v>508</v>
      </c>
      <c r="H690" s="13" t="s">
        <v>512</v>
      </c>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c r="AW690" s="13"/>
      <c r="AX690" s="13"/>
      <c r="AY690" s="13"/>
      <c r="AZ690" s="13"/>
      <c r="BA690" s="13"/>
      <c r="BB690" s="13"/>
      <c r="BC690" s="13"/>
      <c r="BD690" s="13"/>
      <c r="BE690" s="13"/>
      <c r="BF690" s="13"/>
      <c r="BG690" s="13"/>
      <c r="BH690" s="13"/>
      <c r="BI690" s="13"/>
      <c r="BJ690" s="13"/>
      <c r="BK690" s="13"/>
      <c r="BL690" s="13"/>
      <c r="BM690" s="13"/>
      <c r="BN690" s="13"/>
      <c r="BO690" s="13"/>
    </row>
    <row r="691" spans="1:67" x14ac:dyDescent="0.2">
      <c r="A691" t="s">
        <v>513</v>
      </c>
      <c r="B691" t="s">
        <v>338</v>
      </c>
      <c r="C691" t="s">
        <v>1524</v>
      </c>
      <c r="D691" t="s">
        <v>1528</v>
      </c>
      <c r="E691" t="s">
        <v>508</v>
      </c>
      <c r="F691" t="s">
        <v>512</v>
      </c>
      <c r="G691" t="s">
        <v>508</v>
      </c>
      <c r="H691" t="s">
        <v>512</v>
      </c>
      <c r="AC691">
        <v>6</v>
      </c>
      <c r="AF691">
        <v>7.9</v>
      </c>
      <c r="BJ691" t="s">
        <v>70</v>
      </c>
      <c r="BK691" s="1">
        <v>44819</v>
      </c>
      <c r="BL691" t="s">
        <v>71</v>
      </c>
      <c r="BM691">
        <v>3485</v>
      </c>
      <c r="BN691" t="s">
        <v>72</v>
      </c>
      <c r="BO691" t="s">
        <v>71</v>
      </c>
    </row>
    <row r="692" spans="1:67" x14ac:dyDescent="0.2">
      <c r="A692" t="s">
        <v>443</v>
      </c>
      <c r="C692" t="s">
        <v>1524</v>
      </c>
      <c r="D692" t="s">
        <v>1528</v>
      </c>
      <c r="E692" t="s">
        <v>508</v>
      </c>
      <c r="F692" t="s">
        <v>444</v>
      </c>
      <c r="G692" t="s">
        <v>144</v>
      </c>
      <c r="H692" t="s">
        <v>444</v>
      </c>
      <c r="AC692">
        <v>8</v>
      </c>
      <c r="AF692">
        <v>10</v>
      </c>
      <c r="AG692">
        <v>7</v>
      </c>
      <c r="AI692">
        <v>9</v>
      </c>
      <c r="BJ692" t="s">
        <v>70</v>
      </c>
      <c r="BL692" t="s">
        <v>139</v>
      </c>
      <c r="BM692">
        <v>3875</v>
      </c>
    </row>
    <row r="693" spans="1:67" x14ac:dyDescent="0.2">
      <c r="A693" s="13" t="s">
        <v>1737</v>
      </c>
      <c r="B693" s="13"/>
      <c r="C693" s="13" t="s">
        <v>1524</v>
      </c>
      <c r="D693" s="13" t="s">
        <v>1528</v>
      </c>
      <c r="E693" s="13" t="s">
        <v>508</v>
      </c>
      <c r="F693" s="13" t="s">
        <v>444</v>
      </c>
      <c r="G693" s="13" t="s">
        <v>508</v>
      </c>
      <c r="H693" s="13" t="s">
        <v>444</v>
      </c>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c r="AW693" s="13"/>
      <c r="AX693" s="13"/>
      <c r="AY693" s="13"/>
      <c r="AZ693" s="13"/>
      <c r="BA693" s="13"/>
      <c r="BB693" s="13"/>
      <c r="BC693" s="13"/>
      <c r="BD693" s="13"/>
      <c r="BE693" s="13"/>
      <c r="BF693" s="13"/>
      <c r="BG693" s="13"/>
      <c r="BH693" s="13"/>
      <c r="BI693" s="13"/>
      <c r="BJ693" s="13"/>
      <c r="BK693" s="13"/>
      <c r="BL693" s="13"/>
      <c r="BM693" s="13"/>
      <c r="BN693" s="13"/>
      <c r="BO693" s="13"/>
    </row>
    <row r="694" spans="1:67" x14ac:dyDescent="0.2">
      <c r="A694" t="s">
        <v>108</v>
      </c>
      <c r="C694" t="s">
        <v>1524</v>
      </c>
      <c r="D694" t="s">
        <v>1528</v>
      </c>
      <c r="E694" t="s">
        <v>508</v>
      </c>
      <c r="F694" t="s">
        <v>444</v>
      </c>
      <c r="G694" t="s">
        <v>141</v>
      </c>
      <c r="H694" t="s">
        <v>444</v>
      </c>
      <c r="AC694">
        <v>8</v>
      </c>
      <c r="AF694">
        <v>11</v>
      </c>
      <c r="BJ694" t="s">
        <v>79</v>
      </c>
      <c r="BL694" t="s">
        <v>216</v>
      </c>
      <c r="BM694">
        <v>7016</v>
      </c>
    </row>
    <row r="695" spans="1:67" x14ac:dyDescent="0.2">
      <c r="C695" t="s">
        <v>1524</v>
      </c>
      <c r="D695" t="s">
        <v>1528</v>
      </c>
      <c r="E695" t="s">
        <v>508</v>
      </c>
      <c r="F695" t="s">
        <v>444</v>
      </c>
      <c r="G695" t="s">
        <v>141</v>
      </c>
      <c r="H695" t="s">
        <v>444</v>
      </c>
      <c r="AC695">
        <v>8</v>
      </c>
      <c r="AF695">
        <v>10</v>
      </c>
      <c r="AG695">
        <v>7</v>
      </c>
      <c r="AJ695">
        <v>9</v>
      </c>
      <c r="BJ695" t="s">
        <v>79</v>
      </c>
      <c r="BK695" s="1">
        <v>44797</v>
      </c>
      <c r="BL695" t="s">
        <v>87</v>
      </c>
      <c r="BM695">
        <v>36083</v>
      </c>
      <c r="BN695" t="s">
        <v>72</v>
      </c>
      <c r="BO695" t="s">
        <v>87</v>
      </c>
    </row>
    <row r="696" spans="1:67" x14ac:dyDescent="0.2">
      <c r="A696" t="s">
        <v>514</v>
      </c>
      <c r="C696" t="s">
        <v>1524</v>
      </c>
      <c r="D696" t="s">
        <v>1528</v>
      </c>
      <c r="E696" t="s">
        <v>508</v>
      </c>
      <c r="F696" t="s">
        <v>283</v>
      </c>
      <c r="G696" t="s">
        <v>508</v>
      </c>
      <c r="H696" t="s">
        <v>283</v>
      </c>
      <c r="AW696">
        <v>6</v>
      </c>
      <c r="AX696">
        <v>4.5</v>
      </c>
      <c r="AY696">
        <v>4.9000000000000004</v>
      </c>
      <c r="AZ696">
        <v>4.9000000000000004</v>
      </c>
      <c r="BJ696" t="s">
        <v>79</v>
      </c>
      <c r="BK696" s="1">
        <v>44798</v>
      </c>
      <c r="BL696" t="s">
        <v>515</v>
      </c>
      <c r="BM696">
        <v>831</v>
      </c>
      <c r="BN696" t="s">
        <v>72</v>
      </c>
      <c r="BO696" t="s">
        <v>515</v>
      </c>
    </row>
    <row r="697" spans="1:67" x14ac:dyDescent="0.2">
      <c r="A697" s="13" t="s">
        <v>1737</v>
      </c>
      <c r="B697" s="13"/>
      <c r="C697" s="13" t="s">
        <v>1524</v>
      </c>
      <c r="D697" s="13" t="s">
        <v>1528</v>
      </c>
      <c r="E697" s="13" t="s">
        <v>508</v>
      </c>
      <c r="F697" s="13"/>
      <c r="G697" s="13" t="s">
        <v>508</v>
      </c>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row>
    <row r="698" spans="1:67" x14ac:dyDescent="0.2">
      <c r="A698" s="13" t="s">
        <v>1737</v>
      </c>
      <c r="B698" s="13"/>
      <c r="C698" s="13" t="s">
        <v>1518</v>
      </c>
      <c r="D698" s="13" t="s">
        <v>76</v>
      </c>
      <c r="E698" s="13" t="s">
        <v>516</v>
      </c>
      <c r="F698" s="13" t="s">
        <v>486</v>
      </c>
      <c r="G698" s="13" t="s">
        <v>516</v>
      </c>
      <c r="H698" s="13" t="s">
        <v>486</v>
      </c>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c r="AW698" s="13"/>
      <c r="AX698" s="13"/>
      <c r="AY698" s="13"/>
      <c r="AZ698" s="13"/>
      <c r="BA698" s="13"/>
      <c r="BB698" s="13"/>
      <c r="BC698" s="13"/>
      <c r="BD698" s="13"/>
      <c r="BE698" s="13"/>
      <c r="BF698" s="13"/>
      <c r="BG698" s="13"/>
      <c r="BH698" s="13"/>
      <c r="BI698" s="13"/>
      <c r="BJ698" s="13"/>
      <c r="BK698" s="13"/>
      <c r="BL698" s="13"/>
      <c r="BM698" s="13"/>
      <c r="BN698" s="13"/>
      <c r="BO698" s="13"/>
    </row>
    <row r="699" spans="1:67" x14ac:dyDescent="0.2">
      <c r="A699" t="s">
        <v>517</v>
      </c>
      <c r="B699" t="s">
        <v>169</v>
      </c>
      <c r="C699" t="s">
        <v>1518</v>
      </c>
      <c r="D699" t="s">
        <v>76</v>
      </c>
      <c r="E699" t="s">
        <v>516</v>
      </c>
      <c r="F699" t="s">
        <v>486</v>
      </c>
      <c r="G699" t="s">
        <v>516</v>
      </c>
      <c r="H699" t="s">
        <v>486</v>
      </c>
      <c r="BD699">
        <v>14.6</v>
      </c>
      <c r="BE699">
        <v>10</v>
      </c>
      <c r="BJ699" t="s">
        <v>70</v>
      </c>
      <c r="BL699" t="s">
        <v>388</v>
      </c>
      <c r="BM699">
        <v>3140</v>
      </c>
    </row>
    <row r="700" spans="1:67" x14ac:dyDescent="0.2">
      <c r="A700" t="s">
        <v>517</v>
      </c>
      <c r="C700" t="s">
        <v>1518</v>
      </c>
      <c r="D700" t="s">
        <v>76</v>
      </c>
      <c r="E700" t="s">
        <v>516</v>
      </c>
      <c r="F700" t="s">
        <v>486</v>
      </c>
      <c r="G700" t="s">
        <v>516</v>
      </c>
      <c r="H700" t="s">
        <v>486</v>
      </c>
      <c r="AF700">
        <v>14.6</v>
      </c>
      <c r="AG700">
        <v>10</v>
      </c>
      <c r="BI700" t="s">
        <v>518</v>
      </c>
      <c r="BJ700" t="s">
        <v>79</v>
      </c>
      <c r="BL700" t="s">
        <v>109</v>
      </c>
      <c r="BM700">
        <v>3144</v>
      </c>
      <c r="BN700" t="s">
        <v>81</v>
      </c>
      <c r="BO700" t="s">
        <v>109</v>
      </c>
    </row>
    <row r="701" spans="1:67" x14ac:dyDescent="0.2">
      <c r="A701" t="s">
        <v>519</v>
      </c>
      <c r="C701" t="s">
        <v>1518</v>
      </c>
      <c r="D701" t="s">
        <v>76</v>
      </c>
      <c r="E701" t="s">
        <v>516</v>
      </c>
      <c r="F701" t="s">
        <v>486</v>
      </c>
      <c r="G701" t="s">
        <v>516</v>
      </c>
      <c r="H701" t="s">
        <v>486</v>
      </c>
      <c r="BA701">
        <v>10.5</v>
      </c>
      <c r="BD701">
        <v>12.6</v>
      </c>
      <c r="BJ701" t="s">
        <v>70</v>
      </c>
      <c r="BL701" t="s">
        <v>388</v>
      </c>
      <c r="BM701">
        <v>3140</v>
      </c>
    </row>
    <row r="702" spans="1:67" x14ac:dyDescent="0.2">
      <c r="A702" t="s">
        <v>519</v>
      </c>
      <c r="C702" t="s">
        <v>1518</v>
      </c>
      <c r="D702" t="s">
        <v>76</v>
      </c>
      <c r="E702" t="s">
        <v>516</v>
      </c>
      <c r="F702" t="s">
        <v>486</v>
      </c>
      <c r="G702" t="s">
        <v>516</v>
      </c>
      <c r="H702" t="s">
        <v>486</v>
      </c>
      <c r="BA702">
        <v>12.6</v>
      </c>
      <c r="BD702">
        <v>10.5</v>
      </c>
      <c r="BI702" t="s">
        <v>336</v>
      </c>
      <c r="BJ702" t="s">
        <v>79</v>
      </c>
      <c r="BL702" t="s">
        <v>109</v>
      </c>
      <c r="BM702">
        <v>3144</v>
      </c>
      <c r="BN702" t="s">
        <v>81</v>
      </c>
      <c r="BO702" t="s">
        <v>109</v>
      </c>
    </row>
    <row r="703" spans="1:67" x14ac:dyDescent="0.2">
      <c r="A703" s="13" t="s">
        <v>1737</v>
      </c>
      <c r="B703" s="13"/>
      <c r="C703" s="13" t="s">
        <v>1518</v>
      </c>
      <c r="D703" s="13" t="s">
        <v>76</v>
      </c>
      <c r="E703" s="13" t="s">
        <v>516</v>
      </c>
      <c r="F703" s="13" t="s">
        <v>521</v>
      </c>
      <c r="G703" s="13" t="s">
        <v>516</v>
      </c>
      <c r="H703" s="13" t="s">
        <v>521</v>
      </c>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c r="AW703" s="13"/>
      <c r="AX703" s="13"/>
      <c r="AY703" s="13"/>
      <c r="AZ703" s="13"/>
      <c r="BA703" s="13"/>
      <c r="BB703" s="13"/>
      <c r="BC703" s="13"/>
      <c r="BD703" s="13"/>
      <c r="BE703" s="13"/>
      <c r="BF703" s="13"/>
      <c r="BG703" s="13"/>
      <c r="BH703" s="13"/>
      <c r="BI703" s="13"/>
      <c r="BJ703" s="13"/>
      <c r="BK703" s="13"/>
      <c r="BL703" s="13"/>
      <c r="BM703" s="13"/>
      <c r="BN703" s="13"/>
      <c r="BO703" s="13"/>
    </row>
    <row r="704" spans="1:67" x14ac:dyDescent="0.2">
      <c r="A704" t="s">
        <v>520</v>
      </c>
      <c r="B704" t="s">
        <v>338</v>
      </c>
      <c r="C704" t="s">
        <v>1518</v>
      </c>
      <c r="D704" t="s">
        <v>76</v>
      </c>
      <c r="E704" t="s">
        <v>516</v>
      </c>
      <c r="F704" t="s">
        <v>521</v>
      </c>
      <c r="G704" t="s">
        <v>516</v>
      </c>
      <c r="H704" t="s">
        <v>521</v>
      </c>
      <c r="AC704">
        <v>9.5</v>
      </c>
      <c r="AF704">
        <v>13.2</v>
      </c>
      <c r="BI704" t="s">
        <v>2317</v>
      </c>
      <c r="BJ704" t="s">
        <v>70</v>
      </c>
      <c r="BK704" s="1">
        <v>44819</v>
      </c>
      <c r="BL704" t="s">
        <v>71</v>
      </c>
      <c r="BM704">
        <v>3485</v>
      </c>
      <c r="BN704" t="s">
        <v>72</v>
      </c>
      <c r="BO704" t="s">
        <v>71</v>
      </c>
    </row>
    <row r="705" spans="1:67" x14ac:dyDescent="0.2">
      <c r="A705" s="13" t="s">
        <v>1737</v>
      </c>
      <c r="B705" s="13"/>
      <c r="C705" s="13" t="s">
        <v>1518</v>
      </c>
      <c r="D705" s="13" t="s">
        <v>76</v>
      </c>
      <c r="E705" s="13" t="s">
        <v>516</v>
      </c>
      <c r="F705" s="13"/>
      <c r="G705" s="13" t="s">
        <v>516</v>
      </c>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row>
    <row r="706" spans="1:67" x14ac:dyDescent="0.2">
      <c r="A706" s="8"/>
      <c r="B706" s="8"/>
      <c r="C706" s="8" t="s">
        <v>1525</v>
      </c>
      <c r="D706" s="8" t="s">
        <v>1526</v>
      </c>
      <c r="E706" s="8" t="s">
        <v>1494</v>
      </c>
      <c r="F706" s="8" t="s">
        <v>1495</v>
      </c>
      <c r="G706" s="8" t="s">
        <v>351</v>
      </c>
      <c r="H706" s="8" t="s">
        <v>1488</v>
      </c>
      <c r="I706" s="8"/>
      <c r="J706" s="8"/>
      <c r="K706" s="8"/>
      <c r="L706" s="8"/>
      <c r="M706" s="8">
        <v>5</v>
      </c>
      <c r="N706" s="8"/>
      <c r="O706" s="8"/>
      <c r="P706" s="8"/>
      <c r="Q706" s="8">
        <v>6</v>
      </c>
      <c r="R706" s="8"/>
      <c r="S706" s="8"/>
      <c r="T706" s="8">
        <v>6</v>
      </c>
      <c r="U706" s="8"/>
      <c r="V706" s="8"/>
      <c r="W706" s="8"/>
      <c r="X706" s="8"/>
      <c r="Y706" s="8"/>
      <c r="Z706" s="8"/>
      <c r="AA706" s="8"/>
      <c r="AB706" s="8"/>
      <c r="AC706" s="8">
        <v>5.5</v>
      </c>
      <c r="AD706" s="8"/>
      <c r="AE706" s="8"/>
      <c r="AF706" s="8">
        <v>8</v>
      </c>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v>6</v>
      </c>
      <c r="BF706" s="8"/>
      <c r="BG706" s="8"/>
      <c r="BH706" s="8"/>
      <c r="BI706" s="8" t="s">
        <v>1490</v>
      </c>
      <c r="BJ706" s="8" t="s">
        <v>79</v>
      </c>
      <c r="BK706" s="9">
        <v>44806</v>
      </c>
      <c r="BL706" s="8" t="s">
        <v>1478</v>
      </c>
      <c r="BM706" s="8">
        <v>35427</v>
      </c>
      <c r="BN706" s="8"/>
      <c r="BO706" s="8"/>
    </row>
    <row r="707" spans="1:67" x14ac:dyDescent="0.2">
      <c r="A707" t="s">
        <v>522</v>
      </c>
      <c r="C707" t="s">
        <v>111</v>
      </c>
      <c r="D707" t="s">
        <v>1521</v>
      </c>
      <c r="E707" t="s">
        <v>114</v>
      </c>
      <c r="F707" t="s">
        <v>523</v>
      </c>
      <c r="G707" t="s">
        <v>114</v>
      </c>
      <c r="H707" t="s">
        <v>523</v>
      </c>
      <c r="BJ707" t="s">
        <v>82</v>
      </c>
      <c r="BL707" t="s">
        <v>80</v>
      </c>
      <c r="BM707">
        <v>2469</v>
      </c>
      <c r="BN707" t="s">
        <v>115</v>
      </c>
    </row>
    <row r="708" spans="1:67" x14ac:dyDescent="0.2">
      <c r="A708" t="s">
        <v>110</v>
      </c>
      <c r="C708" t="s">
        <v>111</v>
      </c>
      <c r="D708" t="s">
        <v>1521</v>
      </c>
      <c r="E708" t="s">
        <v>114</v>
      </c>
      <c r="F708" t="s">
        <v>523</v>
      </c>
      <c r="G708" t="s">
        <v>114</v>
      </c>
      <c r="H708" t="s">
        <v>523</v>
      </c>
      <c r="BJ708" t="s">
        <v>82</v>
      </c>
      <c r="BL708" t="s">
        <v>80</v>
      </c>
      <c r="BM708">
        <v>2469</v>
      </c>
      <c r="BN708" t="s">
        <v>115</v>
      </c>
    </row>
    <row r="709" spans="1:67" x14ac:dyDescent="0.2">
      <c r="A709" s="13" t="s">
        <v>1737</v>
      </c>
      <c r="B709" s="13"/>
      <c r="C709" s="13" t="s">
        <v>1518</v>
      </c>
      <c r="D709" s="13" t="s">
        <v>76</v>
      </c>
      <c r="E709" s="13" t="s">
        <v>1587</v>
      </c>
      <c r="F709" s="13" t="s">
        <v>1588</v>
      </c>
      <c r="G709" s="13" t="s">
        <v>1587</v>
      </c>
      <c r="H709" s="13" t="s">
        <v>1588</v>
      </c>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c r="AW709" s="13"/>
      <c r="AX709" s="13"/>
      <c r="AY709" s="13"/>
      <c r="AZ709" s="13"/>
      <c r="BA709" s="13"/>
      <c r="BB709" s="13"/>
      <c r="BC709" s="13"/>
      <c r="BD709" s="13"/>
      <c r="BE709" s="13"/>
      <c r="BF709" s="13"/>
      <c r="BG709" s="13"/>
      <c r="BH709" s="13"/>
      <c r="BI709" s="13"/>
      <c r="BJ709" s="13"/>
      <c r="BK709" s="13"/>
      <c r="BL709" s="13"/>
      <c r="BM709" s="13"/>
      <c r="BN709" s="13"/>
      <c r="BO709" s="13"/>
    </row>
    <row r="710" spans="1:67" x14ac:dyDescent="0.2">
      <c r="A710" s="12" t="s">
        <v>2327</v>
      </c>
      <c r="B710" s="12" t="s">
        <v>338</v>
      </c>
      <c r="C710" s="12" t="s">
        <v>1518</v>
      </c>
      <c r="D710" s="12" t="s">
        <v>76</v>
      </c>
      <c r="E710" s="12" t="s">
        <v>1587</v>
      </c>
      <c r="F710" s="12" t="s">
        <v>1588</v>
      </c>
      <c r="G710" s="12" t="s">
        <v>1587</v>
      </c>
      <c r="H710" s="12" t="s">
        <v>1588</v>
      </c>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t="s">
        <v>79</v>
      </c>
      <c r="BK710" s="14">
        <v>44819</v>
      </c>
      <c r="BL710" s="12" t="s">
        <v>71</v>
      </c>
      <c r="BM710" s="12">
        <v>3485</v>
      </c>
      <c r="BN710" s="12" t="s">
        <v>72</v>
      </c>
      <c r="BO710" s="12" t="s">
        <v>71</v>
      </c>
    </row>
    <row r="711" spans="1:67" s="23" customFormat="1" x14ac:dyDescent="0.2">
      <c r="A711" s="13" t="s">
        <v>1737</v>
      </c>
      <c r="B711" s="13"/>
      <c r="C711" s="13" t="s">
        <v>1519</v>
      </c>
      <c r="D711" s="13" t="s">
        <v>123</v>
      </c>
      <c r="E711" s="13" t="s">
        <v>524</v>
      </c>
      <c r="F711" s="13" t="s">
        <v>525</v>
      </c>
      <c r="G711" s="13" t="s">
        <v>524</v>
      </c>
      <c r="H711" s="13" t="s">
        <v>525</v>
      </c>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c r="AW711" s="13"/>
      <c r="AX711" s="13"/>
      <c r="AY711" s="13"/>
      <c r="AZ711" s="13"/>
      <c r="BA711" s="13"/>
      <c r="BB711" s="13"/>
      <c r="BC711" s="13"/>
      <c r="BD711" s="13"/>
      <c r="BE711" s="13"/>
      <c r="BF711" s="13"/>
      <c r="BG711" s="13"/>
      <c r="BH711" s="13"/>
      <c r="BI711" s="13"/>
      <c r="BJ711" s="13"/>
      <c r="BK711" s="13"/>
      <c r="BL711" s="13"/>
      <c r="BM711" s="13"/>
      <c r="BN711" s="13"/>
      <c r="BO711" s="13"/>
    </row>
    <row r="712" spans="1:67" s="23" customFormat="1" x14ac:dyDescent="0.2">
      <c r="A712" s="8" t="s">
        <v>2825</v>
      </c>
      <c r="B712"/>
      <c r="C712" t="s">
        <v>1519</v>
      </c>
      <c r="D712" t="s">
        <v>123</v>
      </c>
      <c r="E712" t="s">
        <v>524</v>
      </c>
      <c r="F712" t="s">
        <v>525</v>
      </c>
      <c r="G712" t="s">
        <v>524</v>
      </c>
      <c r="H712" t="s">
        <v>525</v>
      </c>
      <c r="I712"/>
      <c r="J712"/>
      <c r="K712"/>
      <c r="L712" t="s">
        <v>526</v>
      </c>
      <c r="M712"/>
      <c r="N712"/>
      <c r="O712"/>
      <c r="P712"/>
      <c r="Q712">
        <v>5.43</v>
      </c>
      <c r="R712"/>
      <c r="S712"/>
      <c r="T712">
        <v>5.23</v>
      </c>
      <c r="U712">
        <v>5.8</v>
      </c>
      <c r="V712"/>
      <c r="W712"/>
      <c r="X712">
        <v>6.77</v>
      </c>
      <c r="Y712">
        <v>6.72</v>
      </c>
      <c r="Z712"/>
      <c r="AA712"/>
      <c r="AB712">
        <v>7.78</v>
      </c>
      <c r="AC712">
        <v>7.3</v>
      </c>
      <c r="AD712"/>
      <c r="AE712"/>
      <c r="AF712">
        <v>8.16</v>
      </c>
      <c r="AG712">
        <v>6.28</v>
      </c>
      <c r="AH712"/>
      <c r="AI712"/>
      <c r="AJ712">
        <v>6.76</v>
      </c>
      <c r="AK712"/>
      <c r="AL712"/>
      <c r="AM712"/>
      <c r="AN712"/>
      <c r="AO712">
        <v>4.96</v>
      </c>
      <c r="AP712"/>
      <c r="AQ712"/>
      <c r="AR712">
        <v>3.02</v>
      </c>
      <c r="AS712">
        <v>5.94</v>
      </c>
      <c r="AT712"/>
      <c r="AU712"/>
      <c r="AV712">
        <v>3.96</v>
      </c>
      <c r="AW712">
        <v>6</v>
      </c>
      <c r="AX712"/>
      <c r="AY712"/>
      <c r="AZ712">
        <v>4.45</v>
      </c>
      <c r="BA712">
        <v>6.36</v>
      </c>
      <c r="BB712"/>
      <c r="BC712"/>
      <c r="BD712">
        <v>4.95</v>
      </c>
      <c r="BE712">
        <v>6.9</v>
      </c>
      <c r="BF712"/>
      <c r="BG712"/>
      <c r="BH712">
        <v>4.3099999999999996</v>
      </c>
      <c r="BI712" t="s">
        <v>472</v>
      </c>
      <c r="BJ712" t="s">
        <v>79</v>
      </c>
      <c r="BK712"/>
      <c r="BL712" t="s">
        <v>473</v>
      </c>
      <c r="BM712">
        <v>3401</v>
      </c>
      <c r="BN712"/>
      <c r="BO712"/>
    </row>
    <row r="713" spans="1:67" x14ac:dyDescent="0.2">
      <c r="A713" t="s">
        <v>108</v>
      </c>
      <c r="C713" t="s">
        <v>1519</v>
      </c>
      <c r="D713" t="s">
        <v>123</v>
      </c>
      <c r="E713" t="s">
        <v>524</v>
      </c>
      <c r="F713" t="s">
        <v>525</v>
      </c>
      <c r="G713" t="s">
        <v>524</v>
      </c>
      <c r="H713" t="s">
        <v>525</v>
      </c>
      <c r="U713">
        <v>5.8</v>
      </c>
      <c r="X713">
        <v>6.77</v>
      </c>
      <c r="Y713">
        <v>6.72</v>
      </c>
      <c r="AB713">
        <v>7.78</v>
      </c>
      <c r="AC713">
        <v>7.3</v>
      </c>
      <c r="AF713">
        <v>8.16</v>
      </c>
      <c r="BI713" t="s">
        <v>527</v>
      </c>
      <c r="BJ713" t="s">
        <v>79</v>
      </c>
      <c r="BK713" s="1">
        <v>44795</v>
      </c>
      <c r="BL713" t="s">
        <v>528</v>
      </c>
      <c r="BM713">
        <v>69736</v>
      </c>
    </row>
    <row r="714" spans="1:67" x14ac:dyDescent="0.2">
      <c r="A714" t="s">
        <v>541</v>
      </c>
      <c r="B714" t="s">
        <v>169</v>
      </c>
      <c r="C714" t="s">
        <v>1519</v>
      </c>
      <c r="D714" t="s">
        <v>123</v>
      </c>
      <c r="E714" t="s">
        <v>524</v>
      </c>
      <c r="F714" t="s">
        <v>529</v>
      </c>
      <c r="G714" t="s">
        <v>534</v>
      </c>
      <c r="H714" t="s">
        <v>446</v>
      </c>
      <c r="AO714">
        <v>6.7</v>
      </c>
      <c r="AR714">
        <v>3.9</v>
      </c>
      <c r="AS714">
        <v>7.2</v>
      </c>
      <c r="AV714">
        <v>4.7</v>
      </c>
      <c r="AW714">
        <v>7</v>
      </c>
      <c r="AZ714">
        <v>5.4</v>
      </c>
      <c r="BA714">
        <v>7.3</v>
      </c>
      <c r="BD714">
        <v>5.4</v>
      </c>
      <c r="BE714">
        <v>7.3</v>
      </c>
      <c r="BH714">
        <v>4.5999999999999996</v>
      </c>
      <c r="BJ714" t="s">
        <v>79</v>
      </c>
      <c r="BL714" t="s">
        <v>388</v>
      </c>
      <c r="BM714">
        <v>3140</v>
      </c>
    </row>
    <row r="715" spans="1:67" x14ac:dyDescent="0.2">
      <c r="A715" t="s">
        <v>541</v>
      </c>
      <c r="B715" t="s">
        <v>169</v>
      </c>
      <c r="C715" t="s">
        <v>1519</v>
      </c>
      <c r="D715" t="s">
        <v>123</v>
      </c>
      <c r="E715" t="s">
        <v>524</v>
      </c>
      <c r="F715" t="s">
        <v>529</v>
      </c>
      <c r="G715" t="s">
        <v>534</v>
      </c>
      <c r="H715" t="s">
        <v>446</v>
      </c>
      <c r="AO715">
        <v>6.7</v>
      </c>
      <c r="AR715">
        <v>3.9</v>
      </c>
      <c r="AS715">
        <v>7.2</v>
      </c>
      <c r="AV715">
        <v>4.7</v>
      </c>
      <c r="AW715">
        <v>7</v>
      </c>
      <c r="AZ715">
        <v>5.4</v>
      </c>
      <c r="BA715">
        <v>7.3</v>
      </c>
      <c r="BD715">
        <v>5.4</v>
      </c>
      <c r="BE715">
        <v>7.3</v>
      </c>
      <c r="BH715">
        <v>4.5999999999999996</v>
      </c>
      <c r="BJ715" t="s">
        <v>79</v>
      </c>
      <c r="BL715" t="s">
        <v>109</v>
      </c>
      <c r="BM715">
        <v>3144</v>
      </c>
      <c r="BN715" t="s">
        <v>81</v>
      </c>
      <c r="BO715" t="s">
        <v>109</v>
      </c>
    </row>
    <row r="716" spans="1:67" x14ac:dyDescent="0.2">
      <c r="A716" t="s">
        <v>531</v>
      </c>
      <c r="B716" t="s">
        <v>169</v>
      </c>
      <c r="C716" t="s">
        <v>1519</v>
      </c>
      <c r="D716" t="s">
        <v>123</v>
      </c>
      <c r="E716" t="s">
        <v>524</v>
      </c>
      <c r="F716" t="s">
        <v>529</v>
      </c>
      <c r="G716" t="s">
        <v>534</v>
      </c>
      <c r="H716" t="s">
        <v>533</v>
      </c>
      <c r="BA716">
        <v>7.7</v>
      </c>
      <c r="BB716">
        <v>6.2</v>
      </c>
      <c r="BC716">
        <v>5.5</v>
      </c>
      <c r="BD716">
        <v>6.2</v>
      </c>
      <c r="BJ716" t="s">
        <v>79</v>
      </c>
      <c r="BL716" t="s">
        <v>109</v>
      </c>
      <c r="BM716">
        <v>3144</v>
      </c>
      <c r="BN716" t="s">
        <v>81</v>
      </c>
      <c r="BO716" t="s">
        <v>109</v>
      </c>
    </row>
    <row r="717" spans="1:67" x14ac:dyDescent="0.2">
      <c r="A717" s="13" t="s">
        <v>1737</v>
      </c>
      <c r="B717" s="13"/>
      <c r="C717" s="13" t="s">
        <v>1519</v>
      </c>
      <c r="D717" s="13" t="s">
        <v>123</v>
      </c>
      <c r="E717" s="13" t="s">
        <v>524</v>
      </c>
      <c r="F717" s="13" t="s">
        <v>529</v>
      </c>
      <c r="G717" s="13" t="s">
        <v>524</v>
      </c>
      <c r="H717" s="13" t="s">
        <v>529</v>
      </c>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c r="AW717" s="13"/>
      <c r="AX717" s="13"/>
      <c r="AY717" s="13"/>
      <c r="AZ717" s="13"/>
      <c r="BA717" s="13"/>
      <c r="BB717" s="13"/>
      <c r="BC717" s="13"/>
      <c r="BD717" s="13"/>
      <c r="BE717" s="13"/>
      <c r="BF717" s="13"/>
      <c r="BG717" s="13"/>
      <c r="BH717" s="13"/>
      <c r="BI717" s="13"/>
      <c r="BJ717" s="13"/>
      <c r="BK717" s="13"/>
      <c r="BL717" s="13"/>
      <c r="BM717" s="13"/>
      <c r="BN717" s="13"/>
      <c r="BO717" s="13"/>
    </row>
    <row r="718" spans="1:67" x14ac:dyDescent="0.2">
      <c r="A718" s="8" t="s">
        <v>2825</v>
      </c>
      <c r="C718" t="s">
        <v>1519</v>
      </c>
      <c r="D718" t="s">
        <v>123</v>
      </c>
      <c r="E718" t="s">
        <v>524</v>
      </c>
      <c r="F718" t="s">
        <v>529</v>
      </c>
      <c r="G718" t="s">
        <v>524</v>
      </c>
      <c r="H718" t="s">
        <v>529</v>
      </c>
      <c r="L718" t="s">
        <v>530</v>
      </c>
      <c r="Q718">
        <v>5.6</v>
      </c>
      <c r="T718">
        <v>5.05</v>
      </c>
      <c r="U718">
        <v>5.83</v>
      </c>
      <c r="X718">
        <v>6.76</v>
      </c>
      <c r="Y718">
        <v>7.21</v>
      </c>
      <c r="AB718">
        <v>8.39</v>
      </c>
      <c r="AC718">
        <v>7.4</v>
      </c>
      <c r="AF718">
        <v>8.36</v>
      </c>
      <c r="AG718">
        <v>6.39</v>
      </c>
      <c r="AJ718">
        <v>7.07</v>
      </c>
      <c r="AO718">
        <v>5.51</v>
      </c>
      <c r="AR718">
        <v>3.29</v>
      </c>
      <c r="AS718">
        <v>6.54</v>
      </c>
      <c r="AV718">
        <v>4.4400000000000004</v>
      </c>
      <c r="AW718">
        <v>6.59</v>
      </c>
      <c r="AZ718">
        <v>5.19</v>
      </c>
      <c r="BA718">
        <v>6.71</v>
      </c>
      <c r="BD718">
        <v>5.59</v>
      </c>
      <c r="BE718">
        <v>7.34</v>
      </c>
      <c r="BH718">
        <v>4.8099999999999996</v>
      </c>
      <c r="BI718" t="s">
        <v>472</v>
      </c>
      <c r="BJ718" t="s">
        <v>79</v>
      </c>
      <c r="BL718" t="s">
        <v>473</v>
      </c>
      <c r="BM718">
        <v>3401</v>
      </c>
    </row>
    <row r="719" spans="1:67" x14ac:dyDescent="0.2">
      <c r="A719" t="s">
        <v>108</v>
      </c>
      <c r="C719" t="s">
        <v>1519</v>
      </c>
      <c r="D719" t="s">
        <v>123</v>
      </c>
      <c r="E719" t="s">
        <v>524</v>
      </c>
      <c r="F719" t="s">
        <v>529</v>
      </c>
      <c r="G719" t="s">
        <v>524</v>
      </c>
      <c r="H719" t="s">
        <v>529</v>
      </c>
      <c r="U719">
        <v>5.83</v>
      </c>
      <c r="X719">
        <v>6.76</v>
      </c>
      <c r="Y719">
        <v>7.21</v>
      </c>
      <c r="AB719">
        <v>8.39</v>
      </c>
      <c r="AC719">
        <v>7.4</v>
      </c>
      <c r="AF719">
        <v>8.36</v>
      </c>
      <c r="BI719" t="s">
        <v>527</v>
      </c>
      <c r="BJ719" t="s">
        <v>79</v>
      </c>
      <c r="BK719" s="1">
        <v>44795</v>
      </c>
      <c r="BL719" t="s">
        <v>528</v>
      </c>
      <c r="BM719">
        <v>69736</v>
      </c>
    </row>
    <row r="720" spans="1:67" x14ac:dyDescent="0.2">
      <c r="A720" t="s">
        <v>2994</v>
      </c>
      <c r="C720" t="s">
        <v>1519</v>
      </c>
      <c r="D720" t="s">
        <v>123</v>
      </c>
      <c r="E720" t="s">
        <v>524</v>
      </c>
      <c r="F720" t="s">
        <v>529</v>
      </c>
      <c r="G720" t="s">
        <v>524</v>
      </c>
      <c r="H720" t="s">
        <v>529</v>
      </c>
      <c r="L720" t="s">
        <v>2995</v>
      </c>
      <c r="AK720">
        <v>3.65</v>
      </c>
      <c r="AN720">
        <v>3.35</v>
      </c>
      <c r="AO720">
        <v>5.2</v>
      </c>
      <c r="AR720">
        <v>3.35</v>
      </c>
      <c r="AS720">
        <v>7.35</v>
      </c>
      <c r="AV720" t="s">
        <v>1938</v>
      </c>
      <c r="AW720">
        <v>6.35</v>
      </c>
      <c r="AX720">
        <v>5.2</v>
      </c>
      <c r="AZ720">
        <v>5.2</v>
      </c>
      <c r="BA720">
        <v>7.1</v>
      </c>
      <c r="BB720">
        <v>5.95</v>
      </c>
      <c r="BD720">
        <v>5.95</v>
      </c>
      <c r="BE720">
        <v>7.6</v>
      </c>
      <c r="BF720">
        <v>5.15</v>
      </c>
      <c r="BH720">
        <v>5.15</v>
      </c>
      <c r="BJ720" s="8" t="s">
        <v>79</v>
      </c>
      <c r="BK720" s="9">
        <v>44830</v>
      </c>
      <c r="BL720" s="8" t="s">
        <v>2859</v>
      </c>
      <c r="BM720">
        <v>63104</v>
      </c>
    </row>
    <row r="721" spans="1:67" x14ac:dyDescent="0.2">
      <c r="A721" s="8" t="s">
        <v>2825</v>
      </c>
      <c r="C721" t="s">
        <v>1519</v>
      </c>
      <c r="D721" t="s">
        <v>123</v>
      </c>
      <c r="E721" t="s">
        <v>524</v>
      </c>
      <c r="F721" t="s">
        <v>529</v>
      </c>
      <c r="G721" s="8" t="s">
        <v>524</v>
      </c>
      <c r="H721" s="8" t="s">
        <v>137</v>
      </c>
      <c r="I721" s="8"/>
      <c r="L721" t="s">
        <v>2838</v>
      </c>
      <c r="U721">
        <v>5.9</v>
      </c>
      <c r="X721">
        <v>6.87</v>
      </c>
      <c r="Y721">
        <v>6.82</v>
      </c>
      <c r="Z721">
        <v>8.6199999999999992</v>
      </c>
      <c r="AA721">
        <v>7.73</v>
      </c>
      <c r="AB721">
        <v>8.6199999999999992</v>
      </c>
      <c r="AC721">
        <v>6.71</v>
      </c>
      <c r="AD721">
        <v>9.18</v>
      </c>
      <c r="AE721">
        <v>7.8</v>
      </c>
      <c r="AF721">
        <v>9.18</v>
      </c>
      <c r="AG721">
        <v>5.5</v>
      </c>
      <c r="AJ721">
        <v>7.86</v>
      </c>
      <c r="AS721">
        <v>6.66</v>
      </c>
      <c r="AT721">
        <v>4.5</v>
      </c>
      <c r="AU721">
        <v>4.4400000000000004</v>
      </c>
      <c r="AV721">
        <v>4.5</v>
      </c>
      <c r="AW721">
        <v>6.82</v>
      </c>
      <c r="AX721">
        <v>5.2</v>
      </c>
      <c r="AY721">
        <v>5.43</v>
      </c>
      <c r="AZ721">
        <v>5.43</v>
      </c>
      <c r="BA721">
        <v>6.98</v>
      </c>
      <c r="BB721">
        <v>5.83</v>
      </c>
      <c r="BC721">
        <v>5.47</v>
      </c>
      <c r="BD721">
        <v>5.83</v>
      </c>
      <c r="BE721">
        <v>7.35</v>
      </c>
      <c r="BF721" s="8">
        <v>4.87</v>
      </c>
      <c r="BG721" s="8">
        <v>4.13</v>
      </c>
      <c r="BH721" s="8">
        <v>4.87</v>
      </c>
      <c r="BI721" s="11"/>
      <c r="BJ721" s="8" t="s">
        <v>79</v>
      </c>
      <c r="BK721" s="9">
        <v>44827</v>
      </c>
      <c r="BL721" s="8" t="s">
        <v>2821</v>
      </c>
      <c r="BM721" s="5">
        <v>3601</v>
      </c>
    </row>
    <row r="722" spans="1:67" x14ac:dyDescent="0.2">
      <c r="A722" s="8" t="s">
        <v>2825</v>
      </c>
      <c r="C722" t="s">
        <v>1519</v>
      </c>
      <c r="D722" t="s">
        <v>123</v>
      </c>
      <c r="E722" t="s">
        <v>524</v>
      </c>
      <c r="F722" t="s">
        <v>529</v>
      </c>
      <c r="G722" s="8" t="s">
        <v>524</v>
      </c>
      <c r="H722" s="8" t="s">
        <v>537</v>
      </c>
      <c r="I722" s="8"/>
      <c r="L722" t="s">
        <v>2840</v>
      </c>
      <c r="U722">
        <v>6.9</v>
      </c>
      <c r="X722">
        <v>7.6</v>
      </c>
      <c r="Y722">
        <v>7</v>
      </c>
      <c r="Z722">
        <v>9.3000000000000007</v>
      </c>
      <c r="AA722">
        <v>8.9</v>
      </c>
      <c r="AB722">
        <v>9.3000000000000007</v>
      </c>
      <c r="AC722">
        <v>6.45</v>
      </c>
      <c r="AD722">
        <v>9.3000000000000007</v>
      </c>
      <c r="AE722">
        <v>8.15</v>
      </c>
      <c r="AF722">
        <v>9.3000000000000007</v>
      </c>
      <c r="AG722">
        <v>5.0999999999999996</v>
      </c>
      <c r="AJ722">
        <v>7.5</v>
      </c>
      <c r="AS722">
        <v>6.48</v>
      </c>
      <c r="AT722">
        <v>4.4800000000000004</v>
      </c>
      <c r="AU722">
        <v>4.38</v>
      </c>
      <c r="AV722">
        <v>4.4800000000000004</v>
      </c>
      <c r="AW722">
        <v>6.57</v>
      </c>
      <c r="AX722">
        <v>5.07</v>
      </c>
      <c r="AY722">
        <v>5.27</v>
      </c>
      <c r="AZ722">
        <v>5.27</v>
      </c>
      <c r="BA722">
        <v>6.85</v>
      </c>
      <c r="BB722">
        <v>5.48</v>
      </c>
      <c r="BC722">
        <v>5.28</v>
      </c>
      <c r="BD722">
        <v>5.48</v>
      </c>
      <c r="BE722">
        <v>7.45</v>
      </c>
      <c r="BF722" s="8">
        <v>4.9000000000000004</v>
      </c>
      <c r="BG722" s="8">
        <v>4.4000000000000004</v>
      </c>
      <c r="BH722" s="8">
        <v>4.9000000000000004</v>
      </c>
      <c r="BJ722" s="8" t="s">
        <v>79</v>
      </c>
      <c r="BK722" s="9">
        <v>44827</v>
      </c>
      <c r="BL722" s="8" t="s">
        <v>2821</v>
      </c>
      <c r="BM722" s="5">
        <v>3601</v>
      </c>
    </row>
    <row r="723" spans="1:67" x14ac:dyDescent="0.2">
      <c r="A723" s="8" t="s">
        <v>2825</v>
      </c>
      <c r="C723" t="s">
        <v>1519</v>
      </c>
      <c r="D723" t="s">
        <v>123</v>
      </c>
      <c r="E723" t="s">
        <v>524</v>
      </c>
      <c r="F723" t="s">
        <v>529</v>
      </c>
      <c r="G723" s="8" t="s">
        <v>524</v>
      </c>
      <c r="H723" s="8" t="s">
        <v>537</v>
      </c>
      <c r="I723" s="8"/>
      <c r="L723" t="s">
        <v>2839</v>
      </c>
      <c r="U723">
        <v>5.77</v>
      </c>
      <c r="X723">
        <v>6.87</v>
      </c>
      <c r="Y723">
        <v>6.45</v>
      </c>
      <c r="Z723">
        <v>7.9</v>
      </c>
      <c r="AA723">
        <v>7.1</v>
      </c>
      <c r="AB723">
        <v>7.9</v>
      </c>
      <c r="AC723">
        <v>6.6</v>
      </c>
      <c r="AD723">
        <v>8.4</v>
      </c>
      <c r="AE723">
        <v>7.5</v>
      </c>
      <c r="AF723">
        <v>8.4</v>
      </c>
      <c r="AG723">
        <v>5.0999999999999996</v>
      </c>
      <c r="AJ723">
        <v>7.57</v>
      </c>
      <c r="AS723">
        <v>6.3</v>
      </c>
      <c r="AT723">
        <v>3.93</v>
      </c>
      <c r="AU723">
        <v>3.98</v>
      </c>
      <c r="AV723">
        <v>3.98</v>
      </c>
      <c r="AW723">
        <v>6.17</v>
      </c>
      <c r="AX723">
        <v>4.57</v>
      </c>
      <c r="AY723">
        <v>4.88</v>
      </c>
      <c r="AZ723">
        <v>4.88</v>
      </c>
      <c r="BA723">
        <v>6.52</v>
      </c>
      <c r="BB723">
        <v>5.0599999999999996</v>
      </c>
      <c r="BC723">
        <v>4.97</v>
      </c>
      <c r="BD723">
        <v>5.0599999999999996</v>
      </c>
      <c r="BE723">
        <v>7</v>
      </c>
      <c r="BF723">
        <v>4.43</v>
      </c>
      <c r="BG723" s="8">
        <v>4.0999999999999996</v>
      </c>
      <c r="BH723" s="8">
        <v>4.43</v>
      </c>
      <c r="BJ723" s="8" t="s">
        <v>79</v>
      </c>
      <c r="BK723" s="9">
        <v>44827</v>
      </c>
      <c r="BL723" s="8" t="s">
        <v>2821</v>
      </c>
      <c r="BM723" s="5">
        <v>3601</v>
      </c>
    </row>
    <row r="724" spans="1:67" x14ac:dyDescent="0.2">
      <c r="A724" s="13" t="s">
        <v>1737</v>
      </c>
      <c r="B724" s="13"/>
      <c r="C724" s="13" t="s">
        <v>1519</v>
      </c>
      <c r="D724" s="13" t="s">
        <v>123</v>
      </c>
      <c r="E724" s="13" t="s">
        <v>524</v>
      </c>
      <c r="F724" s="13" t="s">
        <v>529</v>
      </c>
      <c r="G724" s="13" t="s">
        <v>536</v>
      </c>
      <c r="H724" s="13" t="s">
        <v>137</v>
      </c>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row>
    <row r="725" spans="1:67" x14ac:dyDescent="0.2">
      <c r="A725" t="s">
        <v>542</v>
      </c>
      <c r="B725" t="s">
        <v>169</v>
      </c>
      <c r="C725" t="s">
        <v>1519</v>
      </c>
      <c r="D725" t="s">
        <v>123</v>
      </c>
      <c r="E725" t="s">
        <v>524</v>
      </c>
      <c r="F725" t="s">
        <v>529</v>
      </c>
      <c r="G725" t="s">
        <v>536</v>
      </c>
      <c r="H725" t="s">
        <v>137</v>
      </c>
      <c r="M725">
        <v>4.5</v>
      </c>
      <c r="P725">
        <v>3.1</v>
      </c>
      <c r="Q725">
        <v>5.9</v>
      </c>
      <c r="T725">
        <v>5.8</v>
      </c>
      <c r="U725">
        <v>5.7</v>
      </c>
      <c r="X725">
        <v>7.2</v>
      </c>
      <c r="Y725">
        <v>7</v>
      </c>
      <c r="AB725">
        <v>9</v>
      </c>
      <c r="AC725">
        <v>6.9</v>
      </c>
      <c r="AF725">
        <v>9.9</v>
      </c>
      <c r="BJ725" t="s">
        <v>79</v>
      </c>
      <c r="BL725" t="s">
        <v>388</v>
      </c>
      <c r="BM725">
        <v>3140</v>
      </c>
    </row>
    <row r="726" spans="1:67" x14ac:dyDescent="0.2">
      <c r="A726" t="s">
        <v>542</v>
      </c>
      <c r="B726" t="s">
        <v>169</v>
      </c>
      <c r="C726" t="s">
        <v>1519</v>
      </c>
      <c r="D726" t="s">
        <v>123</v>
      </c>
      <c r="E726" t="s">
        <v>524</v>
      </c>
      <c r="F726" t="s">
        <v>529</v>
      </c>
      <c r="G726" t="s">
        <v>536</v>
      </c>
      <c r="H726" t="s">
        <v>137</v>
      </c>
      <c r="M726">
        <v>4.5</v>
      </c>
      <c r="P726">
        <v>3.1</v>
      </c>
      <c r="Q726">
        <v>5.9</v>
      </c>
      <c r="T726">
        <v>5.8</v>
      </c>
      <c r="U726">
        <v>5.7</v>
      </c>
      <c r="X726">
        <v>7.2</v>
      </c>
      <c r="Y726">
        <v>7</v>
      </c>
      <c r="AB726">
        <v>9</v>
      </c>
      <c r="AC726">
        <v>6.9</v>
      </c>
      <c r="AF726">
        <v>9.9</v>
      </c>
      <c r="BI726" t="s">
        <v>543</v>
      </c>
      <c r="BJ726" t="s">
        <v>79</v>
      </c>
      <c r="BL726" t="s">
        <v>109</v>
      </c>
      <c r="BM726">
        <v>3144</v>
      </c>
    </row>
    <row r="727" spans="1:67" x14ac:dyDescent="0.2">
      <c r="A727" t="s">
        <v>544</v>
      </c>
      <c r="C727" t="s">
        <v>1519</v>
      </c>
      <c r="D727" t="s">
        <v>123</v>
      </c>
      <c r="E727" t="s">
        <v>524</v>
      </c>
      <c r="F727" t="s">
        <v>529</v>
      </c>
      <c r="G727" t="s">
        <v>536</v>
      </c>
      <c r="H727" t="s">
        <v>545</v>
      </c>
      <c r="AS727">
        <v>7.2</v>
      </c>
      <c r="AV727">
        <v>4.8</v>
      </c>
      <c r="BJ727" t="s">
        <v>79</v>
      </c>
      <c r="BL727" t="s">
        <v>109</v>
      </c>
      <c r="BM727">
        <v>3144</v>
      </c>
    </row>
    <row r="728" spans="1:67" x14ac:dyDescent="0.2">
      <c r="A728" s="13" t="s">
        <v>1737</v>
      </c>
      <c r="B728" s="13"/>
      <c r="C728" s="13" t="s">
        <v>1519</v>
      </c>
      <c r="D728" s="13" t="s">
        <v>123</v>
      </c>
      <c r="E728" s="13" t="s">
        <v>524</v>
      </c>
      <c r="F728" s="13" t="s">
        <v>529</v>
      </c>
      <c r="G728" s="13" t="s">
        <v>536</v>
      </c>
      <c r="H728" s="13" t="s">
        <v>446</v>
      </c>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c r="AW728" s="13"/>
      <c r="AX728" s="13"/>
      <c r="AY728" s="13"/>
      <c r="AZ728" s="13"/>
      <c r="BA728" s="13"/>
      <c r="BB728" s="13"/>
      <c r="BC728" s="13"/>
      <c r="BD728" s="13"/>
      <c r="BE728" s="13"/>
      <c r="BF728" s="13"/>
      <c r="BG728" s="13"/>
      <c r="BH728" s="13"/>
      <c r="BI728" s="13"/>
      <c r="BJ728" s="13"/>
      <c r="BK728" s="13"/>
      <c r="BL728" s="13"/>
      <c r="BM728" s="13"/>
      <c r="BN728" s="13"/>
      <c r="BO728" s="13"/>
    </row>
    <row r="729" spans="1:67" x14ac:dyDescent="0.2">
      <c r="A729" s="13" t="s">
        <v>1737</v>
      </c>
      <c r="B729" s="13"/>
      <c r="C729" s="13" t="s">
        <v>1519</v>
      </c>
      <c r="D729" s="13" t="s">
        <v>123</v>
      </c>
      <c r="E729" s="13" t="s">
        <v>524</v>
      </c>
      <c r="F729" s="13" t="s">
        <v>529</v>
      </c>
      <c r="G729" s="13" t="s">
        <v>536</v>
      </c>
      <c r="H729" s="13" t="s">
        <v>537</v>
      </c>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c r="AW729" s="13"/>
      <c r="AX729" s="13"/>
      <c r="AY729" s="13"/>
      <c r="AZ729" s="13"/>
      <c r="BA729" s="13"/>
      <c r="BB729" s="13"/>
      <c r="BC729" s="13"/>
      <c r="BD729" s="13"/>
      <c r="BE729" s="13"/>
      <c r="BF729" s="13"/>
      <c r="BG729" s="13"/>
      <c r="BH729" s="13"/>
      <c r="BI729" s="13"/>
      <c r="BJ729" s="13"/>
      <c r="BK729" s="13"/>
      <c r="BL729" s="13"/>
      <c r="BM729" s="13"/>
      <c r="BN729" s="13"/>
      <c r="BO729" s="13"/>
    </row>
    <row r="730" spans="1:67" x14ac:dyDescent="0.2">
      <c r="A730" t="s">
        <v>535</v>
      </c>
      <c r="C730" t="s">
        <v>1519</v>
      </c>
      <c r="D730" t="s">
        <v>123</v>
      </c>
      <c r="E730" t="s">
        <v>524</v>
      </c>
      <c r="F730" t="s">
        <v>529</v>
      </c>
      <c r="G730" t="s">
        <v>536</v>
      </c>
      <c r="H730" t="s">
        <v>537</v>
      </c>
      <c r="AO730">
        <v>5.8</v>
      </c>
      <c r="AR730">
        <v>3.5</v>
      </c>
      <c r="AS730">
        <v>6.8</v>
      </c>
      <c r="AV730">
        <v>4.7</v>
      </c>
      <c r="AW730">
        <v>6.5</v>
      </c>
      <c r="AZ730">
        <v>5.2</v>
      </c>
      <c r="BI730" t="s">
        <v>75</v>
      </c>
      <c r="BJ730" t="s">
        <v>79</v>
      </c>
      <c r="BL730" t="s">
        <v>229</v>
      </c>
      <c r="BM730">
        <v>1609</v>
      </c>
      <c r="BN730" t="s">
        <v>72</v>
      </c>
      <c r="BO730" t="s">
        <v>229</v>
      </c>
    </row>
    <row r="731" spans="1:67" x14ac:dyDescent="0.2">
      <c r="A731" t="s">
        <v>538</v>
      </c>
      <c r="C731" t="s">
        <v>1519</v>
      </c>
      <c r="D731" t="s">
        <v>123</v>
      </c>
      <c r="E731" t="s">
        <v>524</v>
      </c>
      <c r="F731" t="s">
        <v>529</v>
      </c>
      <c r="G731" t="s">
        <v>536</v>
      </c>
      <c r="H731" t="s">
        <v>537</v>
      </c>
      <c r="AW731">
        <v>6.6</v>
      </c>
      <c r="AZ731">
        <v>5.2</v>
      </c>
      <c r="BA731">
        <v>6.8</v>
      </c>
      <c r="BD731">
        <v>5.6</v>
      </c>
      <c r="BF731">
        <v>4.8</v>
      </c>
      <c r="BH731">
        <v>4.8</v>
      </c>
      <c r="BJ731" t="s">
        <v>79</v>
      </c>
      <c r="BL731" t="s">
        <v>229</v>
      </c>
      <c r="BM731">
        <v>1609</v>
      </c>
      <c r="BN731" t="s">
        <v>72</v>
      </c>
      <c r="BO731" t="s">
        <v>229</v>
      </c>
    </row>
    <row r="732" spans="1:67" x14ac:dyDescent="0.2">
      <c r="A732" t="s">
        <v>539</v>
      </c>
      <c r="C732" t="s">
        <v>1519</v>
      </c>
      <c r="D732" t="s">
        <v>123</v>
      </c>
      <c r="E732" t="s">
        <v>524</v>
      </c>
      <c r="F732" t="s">
        <v>529</v>
      </c>
      <c r="G732" t="s">
        <v>536</v>
      </c>
      <c r="H732" t="s">
        <v>537</v>
      </c>
      <c r="Y732">
        <v>7.4</v>
      </c>
      <c r="AB732" t="s">
        <v>1984</v>
      </c>
      <c r="AC732">
        <v>7.2</v>
      </c>
      <c r="AF732">
        <v>10.4</v>
      </c>
      <c r="AG732">
        <v>5.7</v>
      </c>
      <c r="AJ732">
        <v>8.4</v>
      </c>
      <c r="BI732" t="s">
        <v>540</v>
      </c>
      <c r="BJ732" t="s">
        <v>79</v>
      </c>
      <c r="BL732" t="s">
        <v>229</v>
      </c>
      <c r="BM732">
        <v>1609</v>
      </c>
      <c r="BN732" t="s">
        <v>72</v>
      </c>
      <c r="BO732" t="s">
        <v>229</v>
      </c>
    </row>
    <row r="733" spans="1:67" x14ac:dyDescent="0.2">
      <c r="A733" s="13" t="s">
        <v>1737</v>
      </c>
      <c r="B733" s="13"/>
      <c r="C733" s="13" t="s">
        <v>1519</v>
      </c>
      <c r="D733" s="13" t="s">
        <v>123</v>
      </c>
      <c r="E733" s="13" t="s">
        <v>524</v>
      </c>
      <c r="F733" s="13" t="s">
        <v>529</v>
      </c>
      <c r="G733" s="13" t="s">
        <v>910</v>
      </c>
      <c r="H733" s="13" t="s">
        <v>1727</v>
      </c>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c r="AW733" s="13"/>
      <c r="AX733" s="13"/>
      <c r="AY733" s="13"/>
      <c r="AZ733" s="13"/>
      <c r="BA733" s="13"/>
      <c r="BB733" s="13"/>
      <c r="BC733" s="13"/>
      <c r="BD733" s="13"/>
      <c r="BE733" s="13"/>
      <c r="BF733" s="13"/>
      <c r="BG733" s="13"/>
      <c r="BH733" s="13"/>
      <c r="BI733" s="13"/>
      <c r="BJ733" s="13"/>
      <c r="BK733" s="13"/>
      <c r="BL733" s="13"/>
      <c r="BM733" s="13"/>
      <c r="BN733" s="13"/>
      <c r="BO733" s="13"/>
    </row>
    <row r="734" spans="1:67" x14ac:dyDescent="0.2">
      <c r="A734" s="13" t="s">
        <v>1737</v>
      </c>
      <c r="B734" s="13"/>
      <c r="C734" s="13" t="s">
        <v>1519</v>
      </c>
      <c r="D734" s="13" t="s">
        <v>123</v>
      </c>
      <c r="E734" s="13" t="s">
        <v>524</v>
      </c>
      <c r="F734" s="13" t="s">
        <v>529</v>
      </c>
      <c r="G734" s="13" t="s">
        <v>532</v>
      </c>
      <c r="H734" s="13" t="s">
        <v>533</v>
      </c>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c r="AW734" s="13"/>
      <c r="AX734" s="13"/>
      <c r="AY734" s="13"/>
      <c r="AZ734" s="13"/>
      <c r="BA734" s="13"/>
      <c r="BB734" s="13"/>
      <c r="BC734" s="13"/>
      <c r="BD734" s="13"/>
      <c r="BE734" s="13"/>
      <c r="BF734" s="13"/>
      <c r="BG734" s="13"/>
      <c r="BH734" s="13"/>
      <c r="BI734" s="13"/>
      <c r="BJ734" s="13"/>
      <c r="BK734" s="13"/>
      <c r="BL734" s="13"/>
      <c r="BM734" s="13"/>
      <c r="BN734" s="13"/>
      <c r="BO734" s="13"/>
    </row>
    <row r="735" spans="1:67" x14ac:dyDescent="0.2">
      <c r="A735" t="s">
        <v>531</v>
      </c>
      <c r="B735" t="s">
        <v>169</v>
      </c>
      <c r="C735" t="s">
        <v>1519</v>
      </c>
      <c r="D735" t="s">
        <v>123</v>
      </c>
      <c r="E735" t="s">
        <v>524</v>
      </c>
      <c r="F735" t="s">
        <v>529</v>
      </c>
      <c r="G735" t="s">
        <v>532</v>
      </c>
      <c r="H735" t="s">
        <v>533</v>
      </c>
      <c r="BA735">
        <v>7.7</v>
      </c>
      <c r="BD735">
        <v>6.2</v>
      </c>
      <c r="BJ735" t="s">
        <v>79</v>
      </c>
      <c r="BL735" t="s">
        <v>388</v>
      </c>
      <c r="BM735">
        <v>3140</v>
      </c>
    </row>
    <row r="736" spans="1:67" x14ac:dyDescent="0.2">
      <c r="A736" s="13" t="s">
        <v>1737</v>
      </c>
      <c r="B736" s="13"/>
      <c r="C736" s="13" t="s">
        <v>1519</v>
      </c>
      <c r="D736" s="13" t="s">
        <v>123</v>
      </c>
      <c r="E736" s="13" t="s">
        <v>524</v>
      </c>
      <c r="F736" s="13" t="s">
        <v>547</v>
      </c>
      <c r="G736" s="13" t="s">
        <v>524</v>
      </c>
      <c r="H736" s="13" t="s">
        <v>547</v>
      </c>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c r="AW736" s="13"/>
      <c r="AX736" s="13"/>
      <c r="AY736" s="13"/>
      <c r="AZ736" s="13"/>
      <c r="BA736" s="13"/>
      <c r="BB736" s="13"/>
      <c r="BC736" s="13"/>
      <c r="BD736" s="13"/>
      <c r="BE736" s="13"/>
      <c r="BF736" s="13"/>
      <c r="BG736" s="13"/>
      <c r="BH736" s="13"/>
      <c r="BI736" s="13"/>
      <c r="BJ736" s="13"/>
      <c r="BK736" s="13"/>
      <c r="BL736" s="13"/>
      <c r="BM736" s="13"/>
      <c r="BN736" s="13"/>
      <c r="BO736" s="13"/>
    </row>
    <row r="737" spans="1:67" x14ac:dyDescent="0.2">
      <c r="A737" t="s">
        <v>546</v>
      </c>
      <c r="C737" t="s">
        <v>1519</v>
      </c>
      <c r="D737" t="s">
        <v>123</v>
      </c>
      <c r="E737" t="s">
        <v>524</v>
      </c>
      <c r="F737" t="s">
        <v>547</v>
      </c>
      <c r="G737" t="s">
        <v>524</v>
      </c>
      <c r="H737" t="s">
        <v>547</v>
      </c>
      <c r="K737" t="s">
        <v>478</v>
      </c>
      <c r="L737" t="s">
        <v>479</v>
      </c>
      <c r="M737">
        <v>5.77</v>
      </c>
      <c r="P737">
        <v>4.1500000000000004</v>
      </c>
      <c r="Q737">
        <v>7.42</v>
      </c>
      <c r="T737">
        <v>7.39</v>
      </c>
      <c r="U737">
        <v>7.35</v>
      </c>
      <c r="X737">
        <v>8.59</v>
      </c>
      <c r="AC737">
        <v>8.24</v>
      </c>
      <c r="AF737">
        <v>10.96</v>
      </c>
      <c r="AG737">
        <v>7.51</v>
      </c>
      <c r="BJ737" t="s">
        <v>79</v>
      </c>
      <c r="BL737" t="s">
        <v>480</v>
      </c>
      <c r="BM737">
        <v>2672</v>
      </c>
      <c r="BN737" t="s">
        <v>72</v>
      </c>
      <c r="BO737" t="s">
        <v>480</v>
      </c>
    </row>
    <row r="738" spans="1:67" x14ac:dyDescent="0.2">
      <c r="A738" t="s">
        <v>108</v>
      </c>
      <c r="C738" t="s">
        <v>1519</v>
      </c>
      <c r="D738" t="s">
        <v>123</v>
      </c>
      <c r="E738" t="s">
        <v>524</v>
      </c>
      <c r="F738" t="s">
        <v>547</v>
      </c>
      <c r="G738" t="s">
        <v>524</v>
      </c>
      <c r="H738" t="s">
        <v>547</v>
      </c>
      <c r="U738">
        <v>7.35</v>
      </c>
      <c r="X738">
        <v>8.59</v>
      </c>
      <c r="AC738">
        <v>8.15</v>
      </c>
      <c r="AF738">
        <v>11.09</v>
      </c>
      <c r="BI738" t="s">
        <v>548</v>
      </c>
      <c r="BJ738" t="s">
        <v>79</v>
      </c>
      <c r="BK738" s="1">
        <v>44795</v>
      </c>
      <c r="BL738" t="s">
        <v>528</v>
      </c>
      <c r="BM738">
        <v>69736</v>
      </c>
    </row>
    <row r="739" spans="1:67" x14ac:dyDescent="0.2">
      <c r="A739" s="13" t="s">
        <v>1737</v>
      </c>
      <c r="B739" s="13"/>
      <c r="C739" s="13" t="s">
        <v>1519</v>
      </c>
      <c r="D739" s="13" t="s">
        <v>123</v>
      </c>
      <c r="E739" s="13" t="s">
        <v>524</v>
      </c>
      <c r="F739" s="13" t="s">
        <v>549</v>
      </c>
      <c r="G739" s="13" t="s">
        <v>524</v>
      </c>
      <c r="H739" s="13" t="s">
        <v>549</v>
      </c>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c r="AW739" s="13"/>
      <c r="AX739" s="13"/>
      <c r="AY739" s="13"/>
      <c r="AZ739" s="13"/>
      <c r="BA739" s="13"/>
      <c r="BB739" s="13"/>
      <c r="BC739" s="13"/>
      <c r="BD739" s="13"/>
      <c r="BE739" s="13"/>
      <c r="BF739" s="13"/>
      <c r="BG739" s="13"/>
      <c r="BH739" s="13"/>
      <c r="BI739" s="13"/>
      <c r="BJ739" s="13"/>
      <c r="BK739" s="13"/>
      <c r="BL739" s="13"/>
      <c r="BM739" s="13"/>
      <c r="BN739" s="13"/>
      <c r="BO739" s="13"/>
    </row>
    <row r="740" spans="1:67" x14ac:dyDescent="0.2">
      <c r="A740" s="8" t="s">
        <v>2825</v>
      </c>
      <c r="C740" t="s">
        <v>1519</v>
      </c>
      <c r="D740" t="s">
        <v>123</v>
      </c>
      <c r="E740" t="s">
        <v>524</v>
      </c>
      <c r="F740" t="s">
        <v>549</v>
      </c>
      <c r="G740" t="s">
        <v>524</v>
      </c>
      <c r="H740" t="s">
        <v>549</v>
      </c>
      <c r="J740" t="s">
        <v>550</v>
      </c>
      <c r="L740" t="s">
        <v>551</v>
      </c>
      <c r="AO740">
        <v>7.5</v>
      </c>
      <c r="AR740">
        <v>4.5</v>
      </c>
      <c r="AS740">
        <v>8.1999999999999993</v>
      </c>
      <c r="AV740">
        <v>5.85</v>
      </c>
      <c r="AW740">
        <v>8.9</v>
      </c>
      <c r="AZ740">
        <v>7.27</v>
      </c>
      <c r="BA740">
        <v>9.17</v>
      </c>
      <c r="BD740">
        <v>7.5</v>
      </c>
      <c r="BE740">
        <v>9.6999999999999993</v>
      </c>
      <c r="BH740">
        <v>6.5</v>
      </c>
      <c r="BI740" t="s">
        <v>472</v>
      </c>
      <c r="BJ740" t="s">
        <v>79</v>
      </c>
      <c r="BL740" t="s">
        <v>473</v>
      </c>
      <c r="BM740">
        <v>3401</v>
      </c>
    </row>
    <row r="741" spans="1:67" x14ac:dyDescent="0.2">
      <c r="A741" t="s">
        <v>108</v>
      </c>
      <c r="C741" t="s">
        <v>1519</v>
      </c>
      <c r="D741" t="s">
        <v>123</v>
      </c>
      <c r="E741" t="s">
        <v>524</v>
      </c>
      <c r="F741" t="s">
        <v>549</v>
      </c>
      <c r="G741" t="s">
        <v>524</v>
      </c>
      <c r="H741" t="s">
        <v>549</v>
      </c>
      <c r="U741">
        <v>8.1</v>
      </c>
      <c r="X741">
        <v>9.4</v>
      </c>
      <c r="Y741">
        <v>7.5</v>
      </c>
      <c r="AB741">
        <v>10</v>
      </c>
      <c r="AC741">
        <v>7.5</v>
      </c>
      <c r="AF741">
        <v>10</v>
      </c>
      <c r="BI741" t="s">
        <v>552</v>
      </c>
      <c r="BJ741" t="s">
        <v>79</v>
      </c>
      <c r="BK741" s="1">
        <v>44795</v>
      </c>
      <c r="BL741" t="s">
        <v>528</v>
      </c>
      <c r="BM741">
        <v>69736</v>
      </c>
    </row>
    <row r="742" spans="1:67" x14ac:dyDescent="0.2">
      <c r="A742" s="13" t="s">
        <v>1737</v>
      </c>
      <c r="B742" s="13"/>
      <c r="C742" s="13" t="s">
        <v>1519</v>
      </c>
      <c r="D742" s="13" t="s">
        <v>123</v>
      </c>
      <c r="E742" s="13" t="s">
        <v>524</v>
      </c>
      <c r="F742" s="13" t="s">
        <v>553</v>
      </c>
      <c r="G742" s="13" t="s">
        <v>524</v>
      </c>
      <c r="H742" s="13" t="s">
        <v>553</v>
      </c>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c r="AW742" s="13"/>
      <c r="AX742" s="13"/>
      <c r="AY742" s="13"/>
      <c r="AZ742" s="13"/>
      <c r="BA742" s="13"/>
      <c r="BB742" s="13"/>
      <c r="BC742" s="13"/>
      <c r="BD742" s="13"/>
      <c r="BE742" s="13"/>
      <c r="BF742" s="13"/>
      <c r="BG742" s="13"/>
      <c r="BH742" s="13"/>
      <c r="BI742" s="13"/>
      <c r="BJ742" s="13"/>
      <c r="BK742" s="13"/>
      <c r="BL742" s="13"/>
      <c r="BM742" s="13"/>
      <c r="BN742" s="13"/>
      <c r="BO742" s="13"/>
    </row>
    <row r="743" spans="1:67" x14ac:dyDescent="0.2">
      <c r="A743" s="8" t="s">
        <v>2825</v>
      </c>
      <c r="C743" t="s">
        <v>1519</v>
      </c>
      <c r="D743" t="s">
        <v>123</v>
      </c>
      <c r="E743" t="s">
        <v>524</v>
      </c>
      <c r="F743" t="s">
        <v>553</v>
      </c>
      <c r="G743" t="s">
        <v>524</v>
      </c>
      <c r="H743" t="s">
        <v>553</v>
      </c>
      <c r="L743" t="s">
        <v>554</v>
      </c>
      <c r="Q743">
        <v>5.77</v>
      </c>
      <c r="T743">
        <v>5.5</v>
      </c>
      <c r="U743">
        <v>5.91</v>
      </c>
      <c r="X743">
        <v>7.06</v>
      </c>
      <c r="Y743">
        <v>6.94</v>
      </c>
      <c r="AB743">
        <v>8.18</v>
      </c>
      <c r="AC743">
        <v>7.46</v>
      </c>
      <c r="AF743">
        <v>8.2799999999999994</v>
      </c>
      <c r="AG743">
        <v>6.32</v>
      </c>
      <c r="AJ743">
        <v>6.74</v>
      </c>
      <c r="AO743">
        <v>5.7</v>
      </c>
      <c r="AR743">
        <v>3.51</v>
      </c>
      <c r="AS743">
        <v>6.26</v>
      </c>
      <c r="AV743">
        <v>4.37</v>
      </c>
      <c r="AW743">
        <v>6.38</v>
      </c>
      <c r="AZ743">
        <v>5.0599999999999996</v>
      </c>
      <c r="BA743">
        <v>6.57</v>
      </c>
      <c r="BD743">
        <v>5.38</v>
      </c>
      <c r="BE743">
        <v>7.22</v>
      </c>
      <c r="BH743">
        <v>4.58</v>
      </c>
      <c r="BI743" t="s">
        <v>472</v>
      </c>
      <c r="BJ743" t="s">
        <v>79</v>
      </c>
      <c r="BL743" t="s">
        <v>473</v>
      </c>
      <c r="BM743">
        <v>3401</v>
      </c>
    </row>
    <row r="744" spans="1:67" x14ac:dyDescent="0.2">
      <c r="A744" t="s">
        <v>108</v>
      </c>
      <c r="C744" t="s">
        <v>1519</v>
      </c>
      <c r="D744" t="s">
        <v>123</v>
      </c>
      <c r="E744" t="s">
        <v>524</v>
      </c>
      <c r="F744" t="s">
        <v>553</v>
      </c>
      <c r="G744" t="s">
        <v>524</v>
      </c>
      <c r="H744" t="s">
        <v>553</v>
      </c>
      <c r="U744">
        <v>5.91</v>
      </c>
      <c r="X744">
        <v>7.06</v>
      </c>
      <c r="Y744">
        <v>6.94</v>
      </c>
      <c r="AB744">
        <v>8.18</v>
      </c>
      <c r="AC744">
        <v>7.46</v>
      </c>
      <c r="AF744">
        <v>8.2799999999999994</v>
      </c>
      <c r="BI744" t="s">
        <v>527</v>
      </c>
      <c r="BJ744" t="s">
        <v>79</v>
      </c>
      <c r="BK744" s="1">
        <v>44795</v>
      </c>
      <c r="BL744" t="s">
        <v>528</v>
      </c>
      <c r="BM744">
        <v>69736</v>
      </c>
    </row>
    <row r="745" spans="1:67" x14ac:dyDescent="0.2">
      <c r="A745" s="13" t="s">
        <v>1737</v>
      </c>
      <c r="B745" s="13"/>
      <c r="C745" s="13" t="s">
        <v>1519</v>
      </c>
      <c r="D745" s="13" t="s">
        <v>123</v>
      </c>
      <c r="E745" s="13" t="s">
        <v>524</v>
      </c>
      <c r="F745" s="13" t="s">
        <v>556</v>
      </c>
      <c r="G745" s="13" t="s">
        <v>524</v>
      </c>
      <c r="H745" s="13" t="s">
        <v>556</v>
      </c>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c r="AW745" s="13"/>
      <c r="AX745" s="13"/>
      <c r="AY745" s="13"/>
      <c r="AZ745" s="13"/>
      <c r="BA745" s="13"/>
      <c r="BB745" s="13"/>
      <c r="BC745" s="13"/>
      <c r="BD745" s="13"/>
      <c r="BE745" s="13"/>
      <c r="BF745" s="13"/>
      <c r="BG745" s="13"/>
      <c r="BH745" s="13"/>
      <c r="BI745" s="13"/>
      <c r="BJ745" s="13"/>
      <c r="BK745" s="13"/>
      <c r="BL745" s="13"/>
      <c r="BM745" s="13"/>
      <c r="BN745" s="13"/>
      <c r="BO745" s="13"/>
    </row>
    <row r="746" spans="1:67" x14ac:dyDescent="0.2">
      <c r="A746" t="s">
        <v>555</v>
      </c>
      <c r="C746" t="s">
        <v>1519</v>
      </c>
      <c r="D746" t="s">
        <v>123</v>
      </c>
      <c r="E746" t="s">
        <v>524</v>
      </c>
      <c r="F746" t="s">
        <v>556</v>
      </c>
      <c r="G746" t="s">
        <v>524</v>
      </c>
      <c r="H746" t="s">
        <v>556</v>
      </c>
      <c r="Y746">
        <v>4.8499999999999996</v>
      </c>
      <c r="BJ746" t="s">
        <v>79</v>
      </c>
      <c r="BL746" t="s">
        <v>557</v>
      </c>
      <c r="BM746">
        <v>69736</v>
      </c>
      <c r="BN746" t="s">
        <v>72</v>
      </c>
      <c r="BO746" t="s">
        <v>557</v>
      </c>
    </row>
    <row r="747" spans="1:67" x14ac:dyDescent="0.2">
      <c r="A747" t="s">
        <v>108</v>
      </c>
      <c r="C747" t="s">
        <v>1519</v>
      </c>
      <c r="D747" t="s">
        <v>123</v>
      </c>
      <c r="E747" t="s">
        <v>524</v>
      </c>
      <c r="F747" t="s">
        <v>556</v>
      </c>
      <c r="G747" t="s">
        <v>524</v>
      </c>
      <c r="H747" t="s">
        <v>556</v>
      </c>
      <c r="U747">
        <v>4.55</v>
      </c>
      <c r="X747">
        <v>6.05</v>
      </c>
      <c r="BI747" t="s">
        <v>558</v>
      </c>
      <c r="BJ747" t="s">
        <v>79</v>
      </c>
      <c r="BK747" s="1">
        <v>44795</v>
      </c>
      <c r="BL747" t="s">
        <v>528</v>
      </c>
      <c r="BM747">
        <v>69736</v>
      </c>
    </row>
    <row r="748" spans="1:67" x14ac:dyDescent="0.2">
      <c r="A748" t="s">
        <v>559</v>
      </c>
      <c r="C748" t="s">
        <v>1519</v>
      </c>
      <c r="D748" t="s">
        <v>123</v>
      </c>
      <c r="E748" t="s">
        <v>524</v>
      </c>
      <c r="F748" t="s">
        <v>556</v>
      </c>
      <c r="G748" t="s">
        <v>524</v>
      </c>
      <c r="H748" t="s">
        <v>556</v>
      </c>
      <c r="U748">
        <v>4.55</v>
      </c>
      <c r="X748">
        <v>6.05</v>
      </c>
      <c r="BJ748" t="s">
        <v>79</v>
      </c>
      <c r="BL748" t="s">
        <v>557</v>
      </c>
      <c r="BM748">
        <v>69736</v>
      </c>
      <c r="BN748" t="s">
        <v>72</v>
      </c>
      <c r="BO748" t="s">
        <v>557</v>
      </c>
    </row>
    <row r="749" spans="1:67" x14ac:dyDescent="0.2">
      <c r="A749" t="s">
        <v>571</v>
      </c>
      <c r="C749" t="s">
        <v>1519</v>
      </c>
      <c r="D749" t="s">
        <v>123</v>
      </c>
      <c r="E749" t="s">
        <v>524</v>
      </c>
      <c r="F749" t="s">
        <v>561</v>
      </c>
      <c r="G749" t="s">
        <v>524</v>
      </c>
      <c r="H749" t="s">
        <v>572</v>
      </c>
      <c r="AS749">
        <v>7.5</v>
      </c>
      <c r="AV749">
        <v>5.0999999999999996</v>
      </c>
      <c r="AW749">
        <v>6.8</v>
      </c>
      <c r="AZ749">
        <v>5.9</v>
      </c>
      <c r="BA749">
        <v>7.1</v>
      </c>
      <c r="BD749">
        <v>6.5</v>
      </c>
      <c r="BJ749" t="s">
        <v>79</v>
      </c>
      <c r="BL749" t="s">
        <v>229</v>
      </c>
      <c r="BM749">
        <v>4269</v>
      </c>
    </row>
    <row r="750" spans="1:67" x14ac:dyDescent="0.2">
      <c r="A750" s="8" t="s">
        <v>2825</v>
      </c>
      <c r="C750" t="s">
        <v>1519</v>
      </c>
      <c r="D750" t="s">
        <v>123</v>
      </c>
      <c r="E750" t="s">
        <v>524</v>
      </c>
      <c r="F750" t="s">
        <v>561</v>
      </c>
      <c r="G750" s="8" t="s">
        <v>524</v>
      </c>
      <c r="H750" s="8" t="s">
        <v>2842</v>
      </c>
      <c r="I750" s="8"/>
      <c r="L750" t="s">
        <v>2841</v>
      </c>
      <c r="U750">
        <v>6.35</v>
      </c>
      <c r="X750">
        <v>7.63</v>
      </c>
      <c r="Y750">
        <v>6.65</v>
      </c>
      <c r="Z750">
        <v>8.81</v>
      </c>
      <c r="AA750">
        <v>8.0500000000000007</v>
      </c>
      <c r="AB750">
        <v>8.81</v>
      </c>
      <c r="AC750">
        <v>6.61</v>
      </c>
      <c r="AD750">
        <v>9.3699999999999992</v>
      </c>
      <c r="AE750">
        <v>8.2899999999999991</v>
      </c>
      <c r="AF750">
        <v>9.3699999999999992</v>
      </c>
      <c r="AG750">
        <v>5.23</v>
      </c>
      <c r="AJ750">
        <v>7.65</v>
      </c>
      <c r="AS750">
        <v>6.57</v>
      </c>
      <c r="AT750">
        <v>4.33</v>
      </c>
      <c r="AU750">
        <v>4.4800000000000004</v>
      </c>
      <c r="AV750">
        <v>4.4800000000000004</v>
      </c>
      <c r="AW750">
        <v>6.43</v>
      </c>
      <c r="AX750">
        <v>5.08</v>
      </c>
      <c r="AY750">
        <v>5.22</v>
      </c>
      <c r="AZ750">
        <v>5.22</v>
      </c>
      <c r="BA750">
        <v>6.62</v>
      </c>
      <c r="BB750">
        <v>5.39</v>
      </c>
      <c r="BC750">
        <v>5.15</v>
      </c>
      <c r="BD750">
        <v>5.39</v>
      </c>
      <c r="BE750">
        <v>7.11</v>
      </c>
      <c r="BF750">
        <v>4.63</v>
      </c>
      <c r="BG750" s="8">
        <v>4.12</v>
      </c>
      <c r="BH750" s="8">
        <v>4.63</v>
      </c>
      <c r="BJ750" s="8" t="s">
        <v>79</v>
      </c>
      <c r="BK750" s="9">
        <v>44827</v>
      </c>
      <c r="BL750" s="8" t="s">
        <v>2821</v>
      </c>
      <c r="BM750" s="5">
        <v>3601</v>
      </c>
    </row>
    <row r="751" spans="1:67" x14ac:dyDescent="0.2">
      <c r="A751" s="8" t="s">
        <v>2825</v>
      </c>
      <c r="C751" t="s">
        <v>1519</v>
      </c>
      <c r="D751" t="s">
        <v>123</v>
      </c>
      <c r="E751" t="s">
        <v>524</v>
      </c>
      <c r="F751" t="s">
        <v>561</v>
      </c>
      <c r="G751" s="8" t="s">
        <v>524</v>
      </c>
      <c r="H751" s="8" t="s">
        <v>2842</v>
      </c>
      <c r="I751" s="8"/>
      <c r="L751" t="s">
        <v>2843</v>
      </c>
      <c r="U751">
        <v>6.48</v>
      </c>
      <c r="X751">
        <v>7.65</v>
      </c>
      <c r="Y751">
        <v>6.73</v>
      </c>
      <c r="Z751">
        <v>8.84</v>
      </c>
      <c r="AA751">
        <v>8.31</v>
      </c>
      <c r="AB751">
        <v>8.84</v>
      </c>
      <c r="AC751">
        <v>6.67</v>
      </c>
      <c r="AD751">
        <v>9.5299999999999994</v>
      </c>
      <c r="AE751">
        <v>8.5399999999999991</v>
      </c>
      <c r="AF751">
        <v>9.5299999999999994</v>
      </c>
      <c r="AG751">
        <v>5.55</v>
      </c>
      <c r="AJ751">
        <v>8.08</v>
      </c>
      <c r="AS751">
        <v>6.99</v>
      </c>
      <c r="AT751">
        <v>4.5999999999999996</v>
      </c>
      <c r="AU751">
        <v>4.78</v>
      </c>
      <c r="AV751">
        <v>4.78</v>
      </c>
      <c r="AW751">
        <v>6.77</v>
      </c>
      <c r="AX751">
        <v>5.39</v>
      </c>
      <c r="AY751">
        <v>5.42</v>
      </c>
      <c r="AZ751">
        <v>5.42</v>
      </c>
      <c r="BA751">
        <v>6.87</v>
      </c>
      <c r="BB751">
        <v>5.72</v>
      </c>
      <c r="BC751">
        <v>5.44</v>
      </c>
      <c r="BD751">
        <v>5.72</v>
      </c>
      <c r="BE751">
        <v>7.32</v>
      </c>
      <c r="BF751">
        <v>4.91</v>
      </c>
      <c r="BG751" s="8">
        <v>4.42</v>
      </c>
      <c r="BH751" s="8">
        <v>4.91</v>
      </c>
      <c r="BJ751" s="8" t="s">
        <v>79</v>
      </c>
      <c r="BK751" s="9">
        <v>44827</v>
      </c>
      <c r="BL751" s="8" t="s">
        <v>2821</v>
      </c>
      <c r="BM751" s="5">
        <v>3601</v>
      </c>
    </row>
    <row r="752" spans="1:67" x14ac:dyDescent="0.2">
      <c r="A752" s="13" t="s">
        <v>1737</v>
      </c>
      <c r="B752" s="13"/>
      <c r="C752" s="13" t="s">
        <v>1519</v>
      </c>
      <c r="D752" s="13" t="s">
        <v>123</v>
      </c>
      <c r="E752" s="13" t="s">
        <v>524</v>
      </c>
      <c r="F752" s="13" t="s">
        <v>561</v>
      </c>
      <c r="G752" s="13" t="s">
        <v>524</v>
      </c>
      <c r="H752" s="13" t="s">
        <v>561</v>
      </c>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c r="AW752" s="13"/>
      <c r="AX752" s="13"/>
      <c r="AY752" s="13"/>
      <c r="AZ752" s="13"/>
      <c r="BA752" s="13"/>
      <c r="BB752" s="13"/>
      <c r="BC752" s="13"/>
      <c r="BD752" s="13"/>
      <c r="BE752" s="13"/>
      <c r="BF752" s="13"/>
      <c r="BG752" s="13"/>
      <c r="BH752" s="13"/>
      <c r="BI752" s="13"/>
      <c r="BJ752" s="13"/>
      <c r="BK752" s="13"/>
      <c r="BL752" s="13"/>
      <c r="BM752" s="13"/>
      <c r="BN752" s="13"/>
      <c r="BO752" s="13"/>
    </row>
    <row r="753" spans="1:67" x14ac:dyDescent="0.2">
      <c r="A753" t="s">
        <v>560</v>
      </c>
      <c r="C753" t="s">
        <v>1519</v>
      </c>
      <c r="D753" t="s">
        <v>123</v>
      </c>
      <c r="E753" t="s">
        <v>524</v>
      </c>
      <c r="F753" t="s">
        <v>561</v>
      </c>
      <c r="G753" t="s">
        <v>524</v>
      </c>
      <c r="H753" t="s">
        <v>561</v>
      </c>
      <c r="BE753">
        <v>8.35</v>
      </c>
      <c r="BH753">
        <v>5.9</v>
      </c>
      <c r="BI753" t="s">
        <v>562</v>
      </c>
      <c r="BJ753" t="s">
        <v>79</v>
      </c>
      <c r="BL753" t="s">
        <v>119</v>
      </c>
      <c r="BM753">
        <v>1358</v>
      </c>
    </row>
    <row r="754" spans="1:67" x14ac:dyDescent="0.2">
      <c r="A754" t="s">
        <v>563</v>
      </c>
      <c r="C754" t="s">
        <v>1519</v>
      </c>
      <c r="D754" t="s">
        <v>123</v>
      </c>
      <c r="E754" t="s">
        <v>524</v>
      </c>
      <c r="F754" t="s">
        <v>561</v>
      </c>
      <c r="G754" t="s">
        <v>524</v>
      </c>
      <c r="H754" t="s">
        <v>561</v>
      </c>
      <c r="Y754">
        <v>7.15</v>
      </c>
      <c r="AB754">
        <v>8.6</v>
      </c>
      <c r="AC754">
        <v>7.4</v>
      </c>
      <c r="AF754">
        <v>9.8000000000000007</v>
      </c>
      <c r="BI754" t="s">
        <v>562</v>
      </c>
      <c r="BJ754" t="s">
        <v>79</v>
      </c>
      <c r="BL754" t="s">
        <v>119</v>
      </c>
      <c r="BM754">
        <v>1358</v>
      </c>
    </row>
    <row r="755" spans="1:67" x14ac:dyDescent="0.2">
      <c r="A755" t="s">
        <v>564</v>
      </c>
      <c r="C755" t="s">
        <v>1519</v>
      </c>
      <c r="D755" t="s">
        <v>123</v>
      </c>
      <c r="E755" t="s">
        <v>524</v>
      </c>
      <c r="F755" t="s">
        <v>561</v>
      </c>
      <c r="G755" t="s">
        <v>524</v>
      </c>
      <c r="H755" t="s">
        <v>561</v>
      </c>
      <c r="AO755">
        <v>6.75</v>
      </c>
      <c r="AR755">
        <v>4.3499999999999996</v>
      </c>
      <c r="AS755">
        <v>7.3</v>
      </c>
      <c r="AV755">
        <v>5.3</v>
      </c>
      <c r="AW755">
        <v>7.1</v>
      </c>
      <c r="AZ755">
        <v>6</v>
      </c>
      <c r="BI755" t="s">
        <v>562</v>
      </c>
      <c r="BJ755" t="s">
        <v>79</v>
      </c>
      <c r="BL755" t="s">
        <v>119</v>
      </c>
      <c r="BM755">
        <v>1358</v>
      </c>
    </row>
    <row r="756" spans="1:67" x14ac:dyDescent="0.2">
      <c r="A756" s="8" t="s">
        <v>2825</v>
      </c>
      <c r="C756" t="s">
        <v>1519</v>
      </c>
      <c r="D756" t="s">
        <v>123</v>
      </c>
      <c r="E756" t="s">
        <v>524</v>
      </c>
      <c r="F756" t="s">
        <v>561</v>
      </c>
      <c r="G756" t="s">
        <v>524</v>
      </c>
      <c r="H756" t="s">
        <v>561</v>
      </c>
      <c r="L756" t="s">
        <v>566</v>
      </c>
      <c r="U756">
        <v>6.54</v>
      </c>
      <c r="X756">
        <v>7.95</v>
      </c>
      <c r="Y756">
        <v>7.36</v>
      </c>
      <c r="AB756">
        <v>8.61</v>
      </c>
      <c r="AC756">
        <v>7.77</v>
      </c>
      <c r="AF756">
        <v>9.02</v>
      </c>
      <c r="AG756">
        <v>6.44</v>
      </c>
      <c r="AJ756">
        <v>7.19</v>
      </c>
      <c r="AO756">
        <v>6.99</v>
      </c>
      <c r="AR756">
        <v>4.03</v>
      </c>
      <c r="AS756">
        <v>7.14</v>
      </c>
      <c r="AV756">
        <v>4.96</v>
      </c>
      <c r="AW756">
        <v>6.78</v>
      </c>
      <c r="AZ756">
        <v>5.57</v>
      </c>
      <c r="BA756">
        <v>6.92</v>
      </c>
      <c r="BD756">
        <v>5.84</v>
      </c>
      <c r="BE756">
        <v>7.44</v>
      </c>
      <c r="BH756">
        <v>4.93</v>
      </c>
      <c r="BI756" t="s">
        <v>472</v>
      </c>
      <c r="BJ756" t="s">
        <v>79</v>
      </c>
      <c r="BL756" t="s">
        <v>473</v>
      </c>
      <c r="BM756">
        <v>3401</v>
      </c>
    </row>
    <row r="757" spans="1:67" x14ac:dyDescent="0.2">
      <c r="A757" s="8" t="s">
        <v>2825</v>
      </c>
      <c r="C757" t="s">
        <v>1519</v>
      </c>
      <c r="D757" t="s">
        <v>123</v>
      </c>
      <c r="E757" t="s">
        <v>524</v>
      </c>
      <c r="F757" t="s">
        <v>561</v>
      </c>
      <c r="G757" t="s">
        <v>524</v>
      </c>
      <c r="H757" t="s">
        <v>561</v>
      </c>
      <c r="L757" t="s">
        <v>567</v>
      </c>
      <c r="Q757">
        <v>6.15</v>
      </c>
      <c r="T757">
        <v>6.16</v>
      </c>
      <c r="U757">
        <v>6.61</v>
      </c>
      <c r="X757">
        <v>7.78</v>
      </c>
      <c r="Y757">
        <v>7.23</v>
      </c>
      <c r="AB757">
        <v>8.74</v>
      </c>
      <c r="AC757">
        <v>7.58</v>
      </c>
      <c r="AF757">
        <v>8.8800000000000008</v>
      </c>
      <c r="AG757">
        <v>6.23</v>
      </c>
      <c r="AJ757">
        <v>7</v>
      </c>
      <c r="AO757">
        <v>6.6</v>
      </c>
      <c r="AR757">
        <v>3.7</v>
      </c>
      <c r="AS757">
        <v>6.7</v>
      </c>
      <c r="AV757">
        <v>4.7</v>
      </c>
      <c r="AW757">
        <v>6.56</v>
      </c>
      <c r="AZ757">
        <v>5.2</v>
      </c>
      <c r="BA757">
        <v>6.7</v>
      </c>
      <c r="BD757">
        <v>5.56</v>
      </c>
      <c r="BE757">
        <v>7.21</v>
      </c>
      <c r="BH757">
        <v>4.7699999999999996</v>
      </c>
      <c r="BI757" t="s">
        <v>472</v>
      </c>
      <c r="BJ757" t="s">
        <v>79</v>
      </c>
      <c r="BL757" t="s">
        <v>473</v>
      </c>
      <c r="BM757">
        <v>3401</v>
      </c>
    </row>
    <row r="758" spans="1:67" x14ac:dyDescent="0.2">
      <c r="A758" s="8" t="s">
        <v>2825</v>
      </c>
      <c r="C758" t="s">
        <v>1519</v>
      </c>
      <c r="D758" t="s">
        <v>123</v>
      </c>
      <c r="E758" t="s">
        <v>524</v>
      </c>
      <c r="F758" t="s">
        <v>561</v>
      </c>
      <c r="G758" t="s">
        <v>524</v>
      </c>
      <c r="H758" t="s">
        <v>561</v>
      </c>
      <c r="L758" t="s">
        <v>568</v>
      </c>
      <c r="Q758">
        <v>6.29</v>
      </c>
      <c r="T758">
        <v>6.28</v>
      </c>
      <c r="U758">
        <v>6.72</v>
      </c>
      <c r="X758">
        <v>8.0500000000000007</v>
      </c>
      <c r="Y758">
        <v>7.36</v>
      </c>
      <c r="AB758">
        <v>8.8699999999999992</v>
      </c>
      <c r="AC758">
        <v>7.66</v>
      </c>
      <c r="AF758">
        <v>8.86</v>
      </c>
      <c r="AG758">
        <v>6.36</v>
      </c>
      <c r="AJ758">
        <v>7.33</v>
      </c>
      <c r="AO758">
        <v>6.62</v>
      </c>
      <c r="AR758">
        <v>3.93</v>
      </c>
      <c r="AS758">
        <v>6.67</v>
      </c>
      <c r="AV758">
        <v>4.7300000000000004</v>
      </c>
      <c r="AW758">
        <v>6.55</v>
      </c>
      <c r="AZ758">
        <v>5.23</v>
      </c>
      <c r="BA758">
        <v>6.72</v>
      </c>
      <c r="BD758">
        <v>5.63</v>
      </c>
      <c r="BE758">
        <v>7.19</v>
      </c>
      <c r="BH758">
        <v>4.76</v>
      </c>
      <c r="BI758" t="s">
        <v>472</v>
      </c>
      <c r="BJ758" t="s">
        <v>79</v>
      </c>
      <c r="BL758" t="s">
        <v>473</v>
      </c>
      <c r="BM758">
        <v>3401</v>
      </c>
    </row>
    <row r="759" spans="1:67" x14ac:dyDescent="0.2">
      <c r="A759" s="8" t="s">
        <v>2825</v>
      </c>
      <c r="C759" t="s">
        <v>1519</v>
      </c>
      <c r="D759" t="s">
        <v>123</v>
      </c>
      <c r="E759" t="s">
        <v>524</v>
      </c>
      <c r="F759" t="s">
        <v>561</v>
      </c>
      <c r="G759" t="s">
        <v>524</v>
      </c>
      <c r="H759" t="s">
        <v>561</v>
      </c>
      <c r="L759" t="s">
        <v>471</v>
      </c>
      <c r="Q759">
        <v>6.39</v>
      </c>
      <c r="T759">
        <v>6.2</v>
      </c>
      <c r="U759">
        <v>6.56</v>
      </c>
      <c r="X759">
        <v>7.68</v>
      </c>
      <c r="Y759">
        <v>7.23</v>
      </c>
      <c r="AB759">
        <v>8.73</v>
      </c>
      <c r="AC759">
        <v>7.48</v>
      </c>
      <c r="AF759">
        <v>8.83</v>
      </c>
      <c r="AG759">
        <v>6.36</v>
      </c>
      <c r="AJ759">
        <v>7.1</v>
      </c>
      <c r="AO759">
        <v>6.9</v>
      </c>
      <c r="AR759">
        <v>3.82</v>
      </c>
      <c r="AS759">
        <v>6.88</v>
      </c>
      <c r="AV759">
        <v>4.7699999999999996</v>
      </c>
      <c r="AW759">
        <v>6.63</v>
      </c>
      <c r="AZ759">
        <v>5.32</v>
      </c>
      <c r="BA759">
        <v>6.83</v>
      </c>
      <c r="BD759">
        <v>5.7</v>
      </c>
      <c r="BE759">
        <v>7.15</v>
      </c>
      <c r="BH759">
        <v>4.8099999999999996</v>
      </c>
      <c r="BI759" t="s">
        <v>472</v>
      </c>
      <c r="BJ759" t="s">
        <v>79</v>
      </c>
      <c r="BL759" t="s">
        <v>473</v>
      </c>
      <c r="BM759">
        <v>3401</v>
      </c>
    </row>
    <row r="760" spans="1:67" x14ac:dyDescent="0.2">
      <c r="A760" s="8" t="s">
        <v>2825</v>
      </c>
      <c r="C760" t="s">
        <v>1519</v>
      </c>
      <c r="D760" t="s">
        <v>123</v>
      </c>
      <c r="E760" t="s">
        <v>524</v>
      </c>
      <c r="F760" t="s">
        <v>561</v>
      </c>
      <c r="G760" t="s">
        <v>524</v>
      </c>
      <c r="H760" t="s">
        <v>561</v>
      </c>
      <c r="L760" t="s">
        <v>569</v>
      </c>
      <c r="Q760">
        <v>6.48</v>
      </c>
      <c r="T760">
        <v>6.74</v>
      </c>
      <c r="U760">
        <v>6.67</v>
      </c>
      <c r="X760">
        <v>8.0299999999999994</v>
      </c>
      <c r="Y760">
        <v>7.68</v>
      </c>
      <c r="AB760">
        <v>8.86</v>
      </c>
      <c r="AC760">
        <v>7.64</v>
      </c>
      <c r="AF760">
        <v>8.84</v>
      </c>
      <c r="AG760">
        <v>6.75</v>
      </c>
      <c r="AJ760">
        <v>7.75</v>
      </c>
      <c r="AO760">
        <v>6.91</v>
      </c>
      <c r="AR760">
        <v>4.16</v>
      </c>
      <c r="AS760">
        <v>7.15</v>
      </c>
      <c r="AV760">
        <v>5.0199999999999996</v>
      </c>
      <c r="AW760">
        <v>6.9</v>
      </c>
      <c r="AZ760">
        <v>5.63</v>
      </c>
      <c r="BA760">
        <v>7</v>
      </c>
      <c r="BD760">
        <v>5.81</v>
      </c>
      <c r="BE760">
        <v>7.32</v>
      </c>
      <c r="BH760">
        <v>4.93</v>
      </c>
      <c r="BI760" t="s">
        <v>472</v>
      </c>
      <c r="BJ760" t="s">
        <v>79</v>
      </c>
      <c r="BL760" t="s">
        <v>473</v>
      </c>
      <c r="BM760">
        <v>3401</v>
      </c>
    </row>
    <row r="761" spans="1:67" x14ac:dyDescent="0.2">
      <c r="A761" t="s">
        <v>108</v>
      </c>
      <c r="C761" t="s">
        <v>1519</v>
      </c>
      <c r="D761" t="s">
        <v>123</v>
      </c>
      <c r="E761" t="s">
        <v>524</v>
      </c>
      <c r="F761" t="s">
        <v>561</v>
      </c>
      <c r="G761" t="s">
        <v>524</v>
      </c>
      <c r="H761" t="s">
        <v>561</v>
      </c>
      <c r="U761">
        <v>6.72</v>
      </c>
      <c r="X761">
        <v>8.0500000000000007</v>
      </c>
      <c r="Y761">
        <v>7.36</v>
      </c>
      <c r="AB761">
        <v>8.8699999999999992</v>
      </c>
      <c r="AC761">
        <v>7.66</v>
      </c>
      <c r="AF761">
        <v>8.86</v>
      </c>
      <c r="AG761">
        <v>6.36</v>
      </c>
      <c r="AJ761">
        <v>7.33</v>
      </c>
      <c r="BI761" t="s">
        <v>565</v>
      </c>
      <c r="BJ761" t="s">
        <v>79</v>
      </c>
      <c r="BL761" t="s">
        <v>528</v>
      </c>
      <c r="BM761">
        <v>69736</v>
      </c>
      <c r="BN761" t="s">
        <v>72</v>
      </c>
      <c r="BO761" t="s">
        <v>528</v>
      </c>
    </row>
    <row r="762" spans="1:67" x14ac:dyDescent="0.2">
      <c r="A762" t="s">
        <v>570</v>
      </c>
      <c r="C762" t="s">
        <v>1519</v>
      </c>
      <c r="D762" t="s">
        <v>123</v>
      </c>
      <c r="E762" t="s">
        <v>524</v>
      </c>
      <c r="F762" t="s">
        <v>561</v>
      </c>
      <c r="G762" t="s">
        <v>524</v>
      </c>
      <c r="H762" t="s">
        <v>561</v>
      </c>
      <c r="BE762">
        <v>7.3</v>
      </c>
      <c r="BH762">
        <v>4.5999999999999996</v>
      </c>
      <c r="BI762" t="s">
        <v>562</v>
      </c>
      <c r="BJ762" t="s">
        <v>79</v>
      </c>
      <c r="BL762" t="s">
        <v>119</v>
      </c>
      <c r="BM762">
        <v>1358</v>
      </c>
    </row>
    <row r="763" spans="1:67" x14ac:dyDescent="0.2">
      <c r="A763" t="s">
        <v>3004</v>
      </c>
      <c r="C763" t="s">
        <v>1519</v>
      </c>
      <c r="D763" t="s">
        <v>123</v>
      </c>
      <c r="E763" t="s">
        <v>524</v>
      </c>
      <c r="F763" t="s">
        <v>561</v>
      </c>
      <c r="G763" t="s">
        <v>524</v>
      </c>
      <c r="H763" t="s">
        <v>561</v>
      </c>
      <c r="L763" t="s">
        <v>3011</v>
      </c>
      <c r="AO763">
        <v>6.75</v>
      </c>
      <c r="AR763">
        <v>3.95</v>
      </c>
      <c r="BJ763" s="8" t="s">
        <v>79</v>
      </c>
      <c r="BK763" s="9">
        <v>44830</v>
      </c>
      <c r="BL763" s="8" t="s">
        <v>2859</v>
      </c>
      <c r="BM763">
        <v>63104</v>
      </c>
    </row>
    <row r="764" spans="1:67" x14ac:dyDescent="0.2">
      <c r="A764" t="s">
        <v>3003</v>
      </c>
      <c r="C764" t="s">
        <v>1519</v>
      </c>
      <c r="D764" t="s">
        <v>123</v>
      </c>
      <c r="E764" t="s">
        <v>524</v>
      </c>
      <c r="F764" t="s">
        <v>561</v>
      </c>
      <c r="G764" t="s">
        <v>524</v>
      </c>
      <c r="H764" t="s">
        <v>561</v>
      </c>
      <c r="L764" t="s">
        <v>3012</v>
      </c>
      <c r="AO764">
        <v>7.25</v>
      </c>
      <c r="AR764">
        <v>4.3</v>
      </c>
      <c r="BJ764" s="8" t="s">
        <v>79</v>
      </c>
      <c r="BK764" s="9">
        <v>44830</v>
      </c>
      <c r="BL764" s="8" t="s">
        <v>2859</v>
      </c>
      <c r="BM764">
        <v>63104</v>
      </c>
    </row>
    <row r="765" spans="1:67" x14ac:dyDescent="0.2">
      <c r="A765" t="s">
        <v>2997</v>
      </c>
      <c r="C765" t="s">
        <v>1519</v>
      </c>
      <c r="D765" t="s">
        <v>123</v>
      </c>
      <c r="E765" t="s">
        <v>524</v>
      </c>
      <c r="F765" t="s">
        <v>561</v>
      </c>
      <c r="G765" t="s">
        <v>524</v>
      </c>
      <c r="H765" t="s">
        <v>561</v>
      </c>
      <c r="L765" t="s">
        <v>2988</v>
      </c>
      <c r="AO765">
        <v>6.95</v>
      </c>
      <c r="AR765">
        <v>4.0999999999999996</v>
      </c>
      <c r="BJ765" s="8" t="s">
        <v>79</v>
      </c>
      <c r="BK765" s="9">
        <v>44830</v>
      </c>
      <c r="BL765" s="8" t="s">
        <v>2859</v>
      </c>
      <c r="BM765">
        <v>63104</v>
      </c>
    </row>
    <row r="766" spans="1:67" x14ac:dyDescent="0.2">
      <c r="A766" t="s">
        <v>3000</v>
      </c>
      <c r="C766" t="s">
        <v>1519</v>
      </c>
      <c r="D766" t="s">
        <v>123</v>
      </c>
      <c r="E766" t="s">
        <v>524</v>
      </c>
      <c r="F766" t="s">
        <v>561</v>
      </c>
      <c r="G766" t="s">
        <v>524</v>
      </c>
      <c r="H766" t="s">
        <v>561</v>
      </c>
      <c r="L766" t="s">
        <v>3014</v>
      </c>
      <c r="AO766">
        <v>7.25</v>
      </c>
      <c r="AR766">
        <v>4.55</v>
      </c>
      <c r="BJ766" s="8" t="s">
        <v>79</v>
      </c>
      <c r="BK766" s="9">
        <v>44830</v>
      </c>
      <c r="BL766" s="8" t="s">
        <v>2859</v>
      </c>
      <c r="BM766">
        <v>63104</v>
      </c>
    </row>
    <row r="767" spans="1:67" x14ac:dyDescent="0.2">
      <c r="A767" t="s">
        <v>3001</v>
      </c>
      <c r="C767" t="s">
        <v>1519</v>
      </c>
      <c r="D767" t="s">
        <v>123</v>
      </c>
      <c r="E767" t="s">
        <v>524</v>
      </c>
      <c r="F767" t="s">
        <v>561</v>
      </c>
      <c r="G767" t="s">
        <v>524</v>
      </c>
      <c r="H767" t="s">
        <v>561</v>
      </c>
      <c r="L767" t="s">
        <v>3014</v>
      </c>
      <c r="AO767">
        <v>6.7</v>
      </c>
      <c r="AR767">
        <v>4</v>
      </c>
      <c r="BJ767" s="8" t="s">
        <v>79</v>
      </c>
      <c r="BK767" s="9">
        <v>44830</v>
      </c>
      <c r="BL767" s="8" t="s">
        <v>2859</v>
      </c>
      <c r="BM767">
        <v>63104</v>
      </c>
    </row>
    <row r="768" spans="1:67" x14ac:dyDescent="0.2">
      <c r="A768" t="s">
        <v>3006</v>
      </c>
      <c r="C768" t="s">
        <v>1519</v>
      </c>
      <c r="D768" t="s">
        <v>123</v>
      </c>
      <c r="E768" t="s">
        <v>524</v>
      </c>
      <c r="F768" t="s">
        <v>561</v>
      </c>
      <c r="G768" t="s">
        <v>524</v>
      </c>
      <c r="H768" t="s">
        <v>561</v>
      </c>
      <c r="L768" t="s">
        <v>3008</v>
      </c>
      <c r="AO768">
        <v>6.45</v>
      </c>
      <c r="AR768">
        <v>3.95</v>
      </c>
      <c r="BJ768" s="8" t="s">
        <v>79</v>
      </c>
      <c r="BK768" s="9">
        <v>44830</v>
      </c>
      <c r="BL768" s="8" t="s">
        <v>2859</v>
      </c>
      <c r="BM768">
        <v>63104</v>
      </c>
    </row>
    <row r="769" spans="1:67" x14ac:dyDescent="0.2">
      <c r="A769" t="s">
        <v>2998</v>
      </c>
      <c r="C769" t="s">
        <v>1519</v>
      </c>
      <c r="D769" t="s">
        <v>123</v>
      </c>
      <c r="E769" t="s">
        <v>524</v>
      </c>
      <c r="F769" t="s">
        <v>561</v>
      </c>
      <c r="G769" t="s">
        <v>524</v>
      </c>
      <c r="H769" t="s">
        <v>561</v>
      </c>
      <c r="L769" t="s">
        <v>2988</v>
      </c>
      <c r="AO769">
        <v>7.05</v>
      </c>
      <c r="AR769">
        <v>4.05</v>
      </c>
      <c r="BJ769" s="8" t="s">
        <v>79</v>
      </c>
      <c r="BK769" s="9">
        <v>44830</v>
      </c>
      <c r="BL769" s="8" t="s">
        <v>2859</v>
      </c>
      <c r="BM769">
        <v>63104</v>
      </c>
    </row>
    <row r="770" spans="1:67" x14ac:dyDescent="0.2">
      <c r="A770" t="s">
        <v>2999</v>
      </c>
      <c r="C770" t="s">
        <v>1519</v>
      </c>
      <c r="D770" t="s">
        <v>123</v>
      </c>
      <c r="E770" t="s">
        <v>524</v>
      </c>
      <c r="F770" t="s">
        <v>561</v>
      </c>
      <c r="G770" t="s">
        <v>524</v>
      </c>
      <c r="H770" t="s">
        <v>561</v>
      </c>
      <c r="L770" t="s">
        <v>2988</v>
      </c>
      <c r="AO770">
        <v>6.95</v>
      </c>
      <c r="AR770">
        <v>4.3</v>
      </c>
      <c r="BJ770" s="8" t="s">
        <v>79</v>
      </c>
      <c r="BK770" s="9">
        <v>44830</v>
      </c>
      <c r="BL770" s="8" t="s">
        <v>2859</v>
      </c>
      <c r="BM770">
        <v>63104</v>
      </c>
    </row>
    <row r="771" spans="1:67" x14ac:dyDescent="0.2">
      <c r="A771" t="s">
        <v>3007</v>
      </c>
      <c r="C771" t="s">
        <v>1519</v>
      </c>
      <c r="D771" t="s">
        <v>123</v>
      </c>
      <c r="E771" t="s">
        <v>524</v>
      </c>
      <c r="F771" t="s">
        <v>561</v>
      </c>
      <c r="G771" t="s">
        <v>524</v>
      </c>
      <c r="H771" t="s">
        <v>561</v>
      </c>
      <c r="L771" t="s">
        <v>3009</v>
      </c>
      <c r="AO771">
        <v>6.7</v>
      </c>
      <c r="AR771">
        <v>3.95</v>
      </c>
      <c r="BJ771" s="8" t="s">
        <v>79</v>
      </c>
      <c r="BK771" s="9">
        <v>44830</v>
      </c>
      <c r="BL771" s="8" t="s">
        <v>2859</v>
      </c>
      <c r="BM771">
        <v>63104</v>
      </c>
    </row>
    <row r="772" spans="1:67" x14ac:dyDescent="0.2">
      <c r="A772" t="s">
        <v>3002</v>
      </c>
      <c r="C772" t="s">
        <v>1519</v>
      </c>
      <c r="D772" t="s">
        <v>123</v>
      </c>
      <c r="E772" t="s">
        <v>524</v>
      </c>
      <c r="F772" t="s">
        <v>561</v>
      </c>
      <c r="G772" t="s">
        <v>524</v>
      </c>
      <c r="H772" t="s">
        <v>561</v>
      </c>
      <c r="L772" t="s">
        <v>3013</v>
      </c>
      <c r="AO772">
        <v>6.65</v>
      </c>
      <c r="AR772">
        <v>4.1500000000000004</v>
      </c>
      <c r="BJ772" s="8" t="s">
        <v>79</v>
      </c>
      <c r="BK772" s="9">
        <v>44830</v>
      </c>
      <c r="BL772" s="8" t="s">
        <v>2859</v>
      </c>
      <c r="BM772">
        <v>63104</v>
      </c>
    </row>
    <row r="773" spans="1:67" x14ac:dyDescent="0.2">
      <c r="A773" t="s">
        <v>2996</v>
      </c>
      <c r="C773" t="s">
        <v>1519</v>
      </c>
      <c r="D773" t="s">
        <v>123</v>
      </c>
      <c r="E773" t="s">
        <v>524</v>
      </c>
      <c r="F773" t="s">
        <v>561</v>
      </c>
      <c r="G773" t="s">
        <v>524</v>
      </c>
      <c r="H773" t="s">
        <v>561</v>
      </c>
      <c r="L773" t="s">
        <v>2988</v>
      </c>
      <c r="AO773">
        <v>7.15</v>
      </c>
      <c r="AR773">
        <v>4.2</v>
      </c>
      <c r="BJ773" s="8" t="s">
        <v>79</v>
      </c>
      <c r="BK773" s="9">
        <v>44830</v>
      </c>
      <c r="BL773" s="8" t="s">
        <v>2859</v>
      </c>
      <c r="BM773">
        <v>63104</v>
      </c>
    </row>
    <row r="774" spans="1:67" x14ac:dyDescent="0.2">
      <c r="A774" t="s">
        <v>3005</v>
      </c>
      <c r="C774" t="s">
        <v>1519</v>
      </c>
      <c r="D774" t="s">
        <v>123</v>
      </c>
      <c r="E774" t="s">
        <v>524</v>
      </c>
      <c r="F774" t="s">
        <v>561</v>
      </c>
      <c r="G774" t="s">
        <v>524</v>
      </c>
      <c r="H774" t="s">
        <v>561</v>
      </c>
      <c r="L774" t="s">
        <v>3010</v>
      </c>
      <c r="AO774">
        <v>7.65</v>
      </c>
      <c r="AR774">
        <v>4.6500000000000004</v>
      </c>
      <c r="BJ774" s="8" t="s">
        <v>79</v>
      </c>
      <c r="BK774" s="9">
        <v>44830</v>
      </c>
      <c r="BL774" s="8" t="s">
        <v>2859</v>
      </c>
      <c r="BM774">
        <v>63104</v>
      </c>
    </row>
    <row r="775" spans="1:67" x14ac:dyDescent="0.2">
      <c r="A775" s="13" t="s">
        <v>1737</v>
      </c>
      <c r="B775" s="13"/>
      <c r="C775" s="13" t="s">
        <v>1519</v>
      </c>
      <c r="D775" s="13" t="s">
        <v>123</v>
      </c>
      <c r="E775" s="13" t="s">
        <v>524</v>
      </c>
      <c r="F775" s="13" t="s">
        <v>561</v>
      </c>
      <c r="G775" s="13" t="s">
        <v>524</v>
      </c>
      <c r="H775" s="13" t="s">
        <v>574</v>
      </c>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c r="AV775" s="13"/>
      <c r="AW775" s="13"/>
      <c r="AX775" s="13"/>
      <c r="AY775" s="13"/>
      <c r="AZ775" s="13"/>
      <c r="BA775" s="13"/>
      <c r="BB775" s="13"/>
      <c r="BC775" s="13"/>
      <c r="BD775" s="13"/>
      <c r="BE775" s="13"/>
      <c r="BF775" s="13"/>
      <c r="BG775" s="13"/>
      <c r="BH775" s="13"/>
      <c r="BI775" s="13"/>
      <c r="BJ775" s="13"/>
      <c r="BK775" s="13"/>
      <c r="BL775" s="13"/>
      <c r="BM775" s="13"/>
      <c r="BN775" s="13"/>
      <c r="BO775" s="13"/>
    </row>
    <row r="776" spans="1:67" x14ac:dyDescent="0.2">
      <c r="A776" t="s">
        <v>573</v>
      </c>
      <c r="C776" t="s">
        <v>1519</v>
      </c>
      <c r="D776" t="s">
        <v>123</v>
      </c>
      <c r="E776" t="s">
        <v>524</v>
      </c>
      <c r="F776" t="s">
        <v>561</v>
      </c>
      <c r="G776" t="s">
        <v>524</v>
      </c>
      <c r="H776" t="s">
        <v>574</v>
      </c>
      <c r="M776">
        <v>4</v>
      </c>
      <c r="P776">
        <v>2.2000000000000002</v>
      </c>
      <c r="Q776">
        <v>5.7</v>
      </c>
      <c r="T776">
        <v>5.5</v>
      </c>
      <c r="U776">
        <v>6</v>
      </c>
      <c r="X776">
        <v>7.3</v>
      </c>
      <c r="Y776">
        <v>6.2</v>
      </c>
      <c r="AB776">
        <v>8.5</v>
      </c>
      <c r="AC776">
        <v>6.2</v>
      </c>
      <c r="AF776">
        <v>9.1</v>
      </c>
      <c r="AG776">
        <v>4.9000000000000004</v>
      </c>
      <c r="AJ776">
        <v>7.5</v>
      </c>
      <c r="AO776">
        <v>5.5</v>
      </c>
      <c r="AR776">
        <v>3.2</v>
      </c>
      <c r="AS776">
        <v>6.7</v>
      </c>
      <c r="AV776">
        <v>4.0999999999999996</v>
      </c>
      <c r="AW776">
        <v>6.5</v>
      </c>
      <c r="AZ776">
        <v>5.0999999999999996</v>
      </c>
      <c r="BA776">
        <v>6.5</v>
      </c>
      <c r="BD776">
        <v>5.4</v>
      </c>
      <c r="BE776">
        <v>6.7</v>
      </c>
      <c r="BH776">
        <v>4.5</v>
      </c>
      <c r="BJ776" t="s">
        <v>79</v>
      </c>
      <c r="BL776" t="s">
        <v>229</v>
      </c>
      <c r="BM776">
        <v>4269</v>
      </c>
    </row>
    <row r="777" spans="1:67" x14ac:dyDescent="0.2">
      <c r="A777" s="8"/>
      <c r="B777" s="8"/>
      <c r="C777" s="8" t="s">
        <v>1519</v>
      </c>
      <c r="D777" s="8" t="s">
        <v>123</v>
      </c>
      <c r="E777" s="8" t="s">
        <v>524</v>
      </c>
      <c r="F777" s="8" t="s">
        <v>561</v>
      </c>
      <c r="G777" s="8" t="s">
        <v>1492</v>
      </c>
      <c r="H777" s="8" t="s">
        <v>561</v>
      </c>
      <c r="I777" s="8"/>
      <c r="J777" s="8"/>
      <c r="K777" s="8"/>
      <c r="L777" s="8"/>
      <c r="M777" s="8"/>
      <c r="N777" s="8"/>
      <c r="O777" s="8"/>
      <c r="P777" s="8"/>
      <c r="Q777" s="8"/>
      <c r="R777" s="8"/>
      <c r="S777" s="8"/>
      <c r="T777" s="8"/>
      <c r="U777" s="8">
        <v>8.5</v>
      </c>
      <c r="V777" s="8"/>
      <c r="W777" s="8"/>
      <c r="X777" s="8">
        <v>8.5</v>
      </c>
      <c r="Y777" s="8"/>
      <c r="Z777" s="8"/>
      <c r="AA777" s="8"/>
      <c r="AB777" s="8"/>
      <c r="AC777" s="8">
        <v>8</v>
      </c>
      <c r="AD777" s="8"/>
      <c r="AE777" s="8"/>
      <c r="AF777" s="8">
        <v>9.6999999999999993</v>
      </c>
      <c r="AG777" s="8"/>
      <c r="AH777" s="8"/>
      <c r="AI777" s="8"/>
      <c r="AJ777" s="8"/>
      <c r="AK777" s="8"/>
      <c r="AL777" s="8"/>
      <c r="AM777" s="8"/>
      <c r="AN777" s="8"/>
      <c r="AO777" s="8"/>
      <c r="AP777" s="8"/>
      <c r="AQ777" s="8"/>
      <c r="AR777" s="8"/>
      <c r="AS777" s="8">
        <v>8</v>
      </c>
      <c r="AT777" s="8"/>
      <c r="AU777" s="8"/>
      <c r="AV777" s="8">
        <v>5</v>
      </c>
      <c r="AW777" s="8"/>
      <c r="AX777" s="8"/>
      <c r="AY777" s="8"/>
      <c r="AZ777" s="8"/>
      <c r="BA777" s="8">
        <v>7.5</v>
      </c>
      <c r="BB777" s="8"/>
      <c r="BC777" s="8"/>
      <c r="BD777" s="8">
        <v>6</v>
      </c>
      <c r="BE777" s="8"/>
      <c r="BF777" s="8"/>
      <c r="BG777" s="8"/>
      <c r="BH777" s="8"/>
      <c r="BI777" s="8" t="s">
        <v>1493</v>
      </c>
      <c r="BJ777" s="8" t="s">
        <v>79</v>
      </c>
      <c r="BK777" s="9">
        <v>44806</v>
      </c>
      <c r="BL777" s="8" t="s">
        <v>1478</v>
      </c>
      <c r="BM777" s="8">
        <v>35427</v>
      </c>
      <c r="BN777" s="8"/>
      <c r="BO777" s="8"/>
    </row>
    <row r="778" spans="1:67" x14ac:dyDescent="0.2">
      <c r="A778" s="13" t="s">
        <v>1737</v>
      </c>
      <c r="B778" s="13"/>
      <c r="C778" s="13" t="s">
        <v>1519</v>
      </c>
      <c r="D778" s="13" t="s">
        <v>123</v>
      </c>
      <c r="E778" s="13" t="s">
        <v>524</v>
      </c>
      <c r="F778" s="13" t="s">
        <v>575</v>
      </c>
      <c r="G778" s="13" t="s">
        <v>524</v>
      </c>
      <c r="H778" s="13" t="s">
        <v>575</v>
      </c>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c r="AV778" s="13"/>
      <c r="AW778" s="13"/>
      <c r="AX778" s="13"/>
      <c r="AY778" s="13"/>
      <c r="AZ778" s="13"/>
      <c r="BA778" s="13"/>
      <c r="BB778" s="13"/>
      <c r="BC778" s="13"/>
      <c r="BD778" s="13"/>
      <c r="BE778" s="13"/>
      <c r="BF778" s="13"/>
      <c r="BG778" s="13"/>
      <c r="BH778" s="13"/>
      <c r="BI778" s="13"/>
      <c r="BJ778" s="13"/>
      <c r="BK778" s="13"/>
      <c r="BL778" s="13"/>
      <c r="BM778" s="13"/>
      <c r="BN778" s="13"/>
      <c r="BO778" s="13"/>
    </row>
    <row r="779" spans="1:67" x14ac:dyDescent="0.2">
      <c r="A779" s="8" t="s">
        <v>2825</v>
      </c>
      <c r="C779" t="s">
        <v>1519</v>
      </c>
      <c r="D779" t="s">
        <v>123</v>
      </c>
      <c r="E779" t="s">
        <v>524</v>
      </c>
      <c r="F779" t="s">
        <v>575</v>
      </c>
      <c r="G779" t="s">
        <v>524</v>
      </c>
      <c r="H779" t="s">
        <v>575</v>
      </c>
      <c r="L779" t="s">
        <v>482</v>
      </c>
      <c r="Q779">
        <v>5.2</v>
      </c>
      <c r="T779">
        <v>5.15</v>
      </c>
      <c r="U779">
        <v>5.6</v>
      </c>
      <c r="X779">
        <v>6.55</v>
      </c>
      <c r="Y779">
        <v>5.67</v>
      </c>
      <c r="AB779">
        <v>7.37</v>
      </c>
      <c r="AC779">
        <v>6.33</v>
      </c>
      <c r="AF779">
        <v>7.3</v>
      </c>
      <c r="AG779">
        <v>5.2</v>
      </c>
      <c r="AJ779">
        <v>6.06</v>
      </c>
      <c r="AO779">
        <v>5.77</v>
      </c>
      <c r="AR779">
        <v>3.05</v>
      </c>
      <c r="AS779">
        <v>5.78</v>
      </c>
      <c r="AV779">
        <v>3.77</v>
      </c>
      <c r="AW779">
        <v>5.47</v>
      </c>
      <c r="AZ779">
        <v>4.3600000000000003</v>
      </c>
      <c r="BA779">
        <v>5.48</v>
      </c>
      <c r="BD779">
        <v>4.6399999999999997</v>
      </c>
      <c r="BE779">
        <v>5.88</v>
      </c>
      <c r="BH779">
        <v>3.83</v>
      </c>
      <c r="BI779" t="s">
        <v>472</v>
      </c>
      <c r="BJ779" t="s">
        <v>79</v>
      </c>
      <c r="BL779" t="s">
        <v>473</v>
      </c>
      <c r="BM779">
        <v>3401</v>
      </c>
    </row>
    <row r="780" spans="1:67" x14ac:dyDescent="0.2">
      <c r="A780" t="s">
        <v>108</v>
      </c>
      <c r="C780" t="s">
        <v>1519</v>
      </c>
      <c r="D780" t="s">
        <v>123</v>
      </c>
      <c r="E780" t="s">
        <v>524</v>
      </c>
      <c r="F780" t="s">
        <v>575</v>
      </c>
      <c r="G780" t="s">
        <v>524</v>
      </c>
      <c r="H780" t="s">
        <v>575</v>
      </c>
      <c r="U780">
        <v>5.6</v>
      </c>
      <c r="X780">
        <v>6.55</v>
      </c>
      <c r="Y780">
        <v>5.67</v>
      </c>
      <c r="AB780">
        <v>7.37</v>
      </c>
      <c r="AC780">
        <v>6.33</v>
      </c>
      <c r="AF780">
        <v>7.3</v>
      </c>
      <c r="AG780">
        <v>5.2</v>
      </c>
      <c r="AJ780">
        <v>6.06</v>
      </c>
      <c r="BI780" t="s">
        <v>565</v>
      </c>
      <c r="BJ780" t="s">
        <v>79</v>
      </c>
      <c r="BL780" t="s">
        <v>528</v>
      </c>
      <c r="BM780">
        <v>69736</v>
      </c>
    </row>
    <row r="781" spans="1:67" x14ac:dyDescent="0.2">
      <c r="A781" t="s">
        <v>3016</v>
      </c>
      <c r="C781" t="s">
        <v>1519</v>
      </c>
      <c r="D781" t="s">
        <v>123</v>
      </c>
      <c r="E781" t="s">
        <v>524</v>
      </c>
      <c r="F781" t="s">
        <v>283</v>
      </c>
      <c r="G781" t="s">
        <v>3015</v>
      </c>
      <c r="H781" t="s">
        <v>283</v>
      </c>
      <c r="AS781">
        <v>6.85</v>
      </c>
      <c r="AV781">
        <v>4.55</v>
      </c>
      <c r="AW781">
        <v>6.73</v>
      </c>
      <c r="AX781">
        <v>5.3</v>
      </c>
      <c r="AZ781">
        <v>5.3</v>
      </c>
      <c r="BA781">
        <v>7</v>
      </c>
      <c r="BB781">
        <v>5.9</v>
      </c>
      <c r="BD781">
        <v>5.9</v>
      </c>
      <c r="BJ781" s="8" t="s">
        <v>79</v>
      </c>
      <c r="BK781" s="9">
        <v>44830</v>
      </c>
      <c r="BL781" s="8" t="s">
        <v>2859</v>
      </c>
      <c r="BM781">
        <v>63104</v>
      </c>
    </row>
    <row r="782" spans="1:67" x14ac:dyDescent="0.2">
      <c r="A782" t="s">
        <v>3017</v>
      </c>
      <c r="C782" t="s">
        <v>1519</v>
      </c>
      <c r="D782" t="s">
        <v>123</v>
      </c>
      <c r="E782" t="s">
        <v>524</v>
      </c>
      <c r="F782" t="s">
        <v>283</v>
      </c>
      <c r="G782" t="s">
        <v>3015</v>
      </c>
      <c r="H782" t="s">
        <v>283</v>
      </c>
      <c r="BA782" s="29">
        <v>7.6</v>
      </c>
      <c r="BB782">
        <v>5.9</v>
      </c>
      <c r="BD782">
        <v>5.9</v>
      </c>
      <c r="BJ782" s="8" t="s">
        <v>79</v>
      </c>
      <c r="BK782" s="9">
        <v>44830</v>
      </c>
      <c r="BL782" s="8" t="s">
        <v>2859</v>
      </c>
      <c r="BM782">
        <v>63104</v>
      </c>
    </row>
    <row r="783" spans="1:67" s="2" customFormat="1" x14ac:dyDescent="0.2">
      <c r="A783" t="s">
        <v>576</v>
      </c>
      <c r="B783"/>
      <c r="C783" t="s">
        <v>1519</v>
      </c>
      <c r="D783" t="s">
        <v>123</v>
      </c>
      <c r="E783" t="s">
        <v>524</v>
      </c>
      <c r="F783" t="s">
        <v>283</v>
      </c>
      <c r="G783" t="s">
        <v>524</v>
      </c>
      <c r="H783" t="s">
        <v>283</v>
      </c>
      <c r="I783"/>
      <c r="J783"/>
      <c r="K783" t="s">
        <v>478</v>
      </c>
      <c r="L783" t="s">
        <v>479</v>
      </c>
      <c r="M783"/>
      <c r="N783"/>
      <c r="O783"/>
      <c r="P783"/>
      <c r="Q783"/>
      <c r="R783"/>
      <c r="S783"/>
      <c r="T783"/>
      <c r="U783"/>
      <c r="V783"/>
      <c r="W783"/>
      <c r="X783"/>
      <c r="Y783"/>
      <c r="Z783"/>
      <c r="AA783"/>
      <c r="AB783"/>
      <c r="AC783"/>
      <c r="AD783"/>
      <c r="AE783"/>
      <c r="AF783"/>
      <c r="AG783"/>
      <c r="AH783"/>
      <c r="AI783"/>
      <c r="AJ783"/>
      <c r="AK783"/>
      <c r="AL783"/>
      <c r="AM783"/>
      <c r="AN783"/>
      <c r="AO783"/>
      <c r="AP783"/>
      <c r="AQ783"/>
      <c r="AR783"/>
      <c r="AS783"/>
      <c r="AT783"/>
      <c r="AU783"/>
      <c r="AV783"/>
      <c r="AW783"/>
      <c r="AX783"/>
      <c r="AY783"/>
      <c r="AZ783"/>
      <c r="BA783">
        <v>7</v>
      </c>
      <c r="BB783"/>
      <c r="BC783"/>
      <c r="BD783">
        <v>6</v>
      </c>
      <c r="BE783"/>
      <c r="BF783"/>
      <c r="BG783"/>
      <c r="BH783"/>
      <c r="BI783"/>
      <c r="BJ783" t="s">
        <v>79</v>
      </c>
      <c r="BK783"/>
      <c r="BL783" t="s">
        <v>480</v>
      </c>
      <c r="BM783">
        <v>2672</v>
      </c>
      <c r="BN783"/>
      <c r="BO783"/>
    </row>
    <row r="784" spans="1:67" x14ac:dyDescent="0.2">
      <c r="A784" t="s">
        <v>577</v>
      </c>
      <c r="C784" t="s">
        <v>1519</v>
      </c>
      <c r="D784" t="s">
        <v>123</v>
      </c>
      <c r="E784" t="s">
        <v>524</v>
      </c>
      <c r="F784" t="s">
        <v>283</v>
      </c>
      <c r="G784" t="s">
        <v>524</v>
      </c>
      <c r="H784" t="s">
        <v>283</v>
      </c>
      <c r="AC784">
        <v>8.6999999999999993</v>
      </c>
      <c r="AF784">
        <v>9.85</v>
      </c>
      <c r="AG784">
        <v>6.65</v>
      </c>
      <c r="AJ784">
        <v>7.45</v>
      </c>
      <c r="BI784" s="5" t="s">
        <v>578</v>
      </c>
      <c r="BJ784" t="s">
        <v>79</v>
      </c>
      <c r="BL784" t="s">
        <v>130</v>
      </c>
      <c r="BM784">
        <v>3096</v>
      </c>
    </row>
    <row r="785" spans="1:67" x14ac:dyDescent="0.2">
      <c r="A785" t="s">
        <v>579</v>
      </c>
      <c r="C785" t="s">
        <v>1519</v>
      </c>
      <c r="D785" t="s">
        <v>123</v>
      </c>
      <c r="E785" t="s">
        <v>524</v>
      </c>
      <c r="F785" t="s">
        <v>283</v>
      </c>
      <c r="G785" t="s">
        <v>524</v>
      </c>
      <c r="H785" t="s">
        <v>283</v>
      </c>
      <c r="AC785">
        <v>8.0500000000000007</v>
      </c>
      <c r="AF785">
        <v>8.66</v>
      </c>
      <c r="BJ785" t="s">
        <v>79</v>
      </c>
      <c r="BL785" t="s">
        <v>130</v>
      </c>
      <c r="BM785">
        <v>3096</v>
      </c>
    </row>
    <row r="786" spans="1:67" x14ac:dyDescent="0.2">
      <c r="A786" s="13" t="s">
        <v>1737</v>
      </c>
      <c r="B786" s="13"/>
      <c r="C786" s="13" t="s">
        <v>1519</v>
      </c>
      <c r="D786" s="13" t="s">
        <v>123</v>
      </c>
      <c r="E786" s="13" t="s">
        <v>524</v>
      </c>
      <c r="F786" s="13" t="s">
        <v>580</v>
      </c>
      <c r="G786" s="13" t="s">
        <v>524</v>
      </c>
      <c r="H786" s="13" t="s">
        <v>580</v>
      </c>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c r="AV786" s="13"/>
      <c r="AW786" s="13"/>
      <c r="AX786" s="13"/>
      <c r="AY786" s="13"/>
      <c r="AZ786" s="13"/>
      <c r="BA786" s="13"/>
      <c r="BB786" s="13"/>
      <c r="BC786" s="13"/>
      <c r="BD786" s="13"/>
      <c r="BE786" s="13"/>
      <c r="BF786" s="13"/>
      <c r="BG786" s="13"/>
      <c r="BH786" s="13"/>
      <c r="BI786" s="13"/>
      <c r="BJ786" s="13"/>
      <c r="BK786" s="13"/>
      <c r="BL786" s="13"/>
      <c r="BM786" s="13"/>
      <c r="BN786" s="13"/>
      <c r="BO786" s="13"/>
    </row>
    <row r="787" spans="1:67" x14ac:dyDescent="0.2">
      <c r="A787" s="8" t="s">
        <v>2825</v>
      </c>
      <c r="C787" t="s">
        <v>1519</v>
      </c>
      <c r="D787" t="s">
        <v>123</v>
      </c>
      <c r="E787" t="s">
        <v>524</v>
      </c>
      <c r="F787" t="s">
        <v>580</v>
      </c>
      <c r="G787" t="s">
        <v>524</v>
      </c>
      <c r="H787" t="s">
        <v>580</v>
      </c>
      <c r="L787" t="s">
        <v>581</v>
      </c>
      <c r="U787">
        <v>7</v>
      </c>
      <c r="X787">
        <v>8.4</v>
      </c>
      <c r="Y787">
        <v>7.85</v>
      </c>
      <c r="AB787">
        <v>10.1</v>
      </c>
      <c r="AC787">
        <v>8.3000000000000007</v>
      </c>
      <c r="AF787">
        <v>10.199999999999999</v>
      </c>
      <c r="AG787">
        <v>8.1</v>
      </c>
      <c r="AJ787">
        <v>8.73</v>
      </c>
      <c r="AO787">
        <v>7.8</v>
      </c>
      <c r="AR787">
        <v>4.95</v>
      </c>
      <c r="AS787">
        <v>8</v>
      </c>
      <c r="AV787">
        <v>5.57</v>
      </c>
      <c r="AW787">
        <v>8.1999999999999993</v>
      </c>
      <c r="AZ787">
        <v>6.77</v>
      </c>
      <c r="BA787">
        <v>8.0500000000000007</v>
      </c>
      <c r="BD787">
        <v>6.97</v>
      </c>
      <c r="BE787">
        <v>9.8000000000000007</v>
      </c>
      <c r="BH787">
        <v>7.1</v>
      </c>
      <c r="BI787" t="s">
        <v>472</v>
      </c>
      <c r="BJ787" t="s">
        <v>79</v>
      </c>
      <c r="BL787" t="s">
        <v>473</v>
      </c>
      <c r="BM787">
        <v>3401</v>
      </c>
    </row>
    <row r="788" spans="1:67" x14ac:dyDescent="0.2">
      <c r="A788" t="s">
        <v>108</v>
      </c>
      <c r="C788" t="s">
        <v>1519</v>
      </c>
      <c r="D788" t="s">
        <v>123</v>
      </c>
      <c r="E788" t="s">
        <v>524</v>
      </c>
      <c r="F788" t="s">
        <v>580</v>
      </c>
      <c r="G788" t="s">
        <v>524</v>
      </c>
      <c r="H788" t="s">
        <v>580</v>
      </c>
      <c r="U788">
        <v>7</v>
      </c>
      <c r="X788">
        <v>8.4</v>
      </c>
      <c r="Y788">
        <v>7.85</v>
      </c>
      <c r="AB788">
        <v>10.1</v>
      </c>
      <c r="AC788">
        <v>8.3000000000000007</v>
      </c>
      <c r="AF788">
        <v>10.199999999999999</v>
      </c>
      <c r="BI788" t="s">
        <v>527</v>
      </c>
      <c r="BJ788" t="s">
        <v>79</v>
      </c>
      <c r="BK788" s="1">
        <v>44795</v>
      </c>
      <c r="BL788" t="s">
        <v>528</v>
      </c>
      <c r="BM788">
        <v>69736</v>
      </c>
    </row>
    <row r="789" spans="1:67" s="2" customFormat="1" x14ac:dyDescent="0.2">
      <c r="A789" s="13" t="s">
        <v>1737</v>
      </c>
      <c r="B789" s="13"/>
      <c r="C789" s="13" t="s">
        <v>1519</v>
      </c>
      <c r="D789" s="13" t="s">
        <v>123</v>
      </c>
      <c r="E789" s="13" t="s">
        <v>524</v>
      </c>
      <c r="F789" s="13"/>
      <c r="G789" s="13" t="s">
        <v>524</v>
      </c>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c r="AV789" s="13"/>
      <c r="AW789" s="13"/>
      <c r="AX789" s="13"/>
      <c r="AY789" s="13"/>
      <c r="AZ789" s="13"/>
      <c r="BA789" s="13"/>
      <c r="BB789" s="13"/>
      <c r="BC789" s="13"/>
      <c r="BD789" s="13"/>
      <c r="BE789" s="13"/>
      <c r="BF789" s="13"/>
      <c r="BG789" s="13"/>
      <c r="BH789" s="13"/>
      <c r="BI789" s="13"/>
      <c r="BJ789" s="13"/>
      <c r="BK789" s="13"/>
      <c r="BL789" s="13"/>
      <c r="BM789" s="13"/>
      <c r="BN789" s="13"/>
      <c r="BO789" s="13"/>
    </row>
    <row r="790" spans="1:67" x14ac:dyDescent="0.2">
      <c r="A790" s="13" t="s">
        <v>1737</v>
      </c>
      <c r="B790" s="13"/>
      <c r="C790" s="13" t="s">
        <v>1519</v>
      </c>
      <c r="D790" s="13" t="s">
        <v>123</v>
      </c>
      <c r="E790" s="13" t="s">
        <v>524</v>
      </c>
      <c r="F790" s="13"/>
      <c r="G790" s="13" t="s">
        <v>536</v>
      </c>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c r="AV790" s="13"/>
      <c r="AW790" s="13"/>
      <c r="AX790" s="13"/>
      <c r="AY790" s="13"/>
      <c r="AZ790" s="13"/>
      <c r="BA790" s="13"/>
      <c r="BB790" s="13"/>
      <c r="BC790" s="13"/>
      <c r="BD790" s="13"/>
      <c r="BE790" s="13"/>
      <c r="BF790" s="13"/>
      <c r="BG790" s="13"/>
      <c r="BH790" s="13"/>
      <c r="BI790" s="13"/>
      <c r="BJ790" s="13"/>
      <c r="BK790" s="13"/>
      <c r="BL790" s="13"/>
      <c r="BM790" s="13"/>
      <c r="BN790" s="13"/>
      <c r="BO790" s="13"/>
    </row>
    <row r="791" spans="1:67" x14ac:dyDescent="0.2">
      <c r="A791" s="13" t="s">
        <v>1737</v>
      </c>
      <c r="B791" s="13"/>
      <c r="C791" s="13" t="s">
        <v>1519</v>
      </c>
      <c r="D791" s="13" t="s">
        <v>123</v>
      </c>
      <c r="E791" s="13" t="s">
        <v>524</v>
      </c>
      <c r="F791" s="13"/>
      <c r="G791" s="13" t="s">
        <v>1728</v>
      </c>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c r="AV791" s="13"/>
      <c r="AW791" s="13"/>
      <c r="AX791" s="13"/>
      <c r="AY791" s="13"/>
      <c r="AZ791" s="13"/>
      <c r="BA791" s="13"/>
      <c r="BB791" s="13"/>
      <c r="BC791" s="13"/>
      <c r="BD791" s="13"/>
      <c r="BE791" s="13"/>
      <c r="BF791" s="13"/>
      <c r="BG791" s="13"/>
      <c r="BH791" s="13"/>
      <c r="BI791" s="13"/>
      <c r="BJ791" s="13"/>
      <c r="BK791" s="13"/>
      <c r="BL791" s="13"/>
      <c r="BM791" s="13"/>
      <c r="BN791" s="13"/>
      <c r="BO791" s="13"/>
    </row>
    <row r="792" spans="1:67" x14ac:dyDescent="0.2">
      <c r="A792" s="13" t="s">
        <v>1737</v>
      </c>
      <c r="B792" s="13"/>
      <c r="C792" s="13" t="s">
        <v>1519</v>
      </c>
      <c r="D792" s="13" t="s">
        <v>73</v>
      </c>
      <c r="E792" s="13" t="s">
        <v>582</v>
      </c>
      <c r="F792" s="13" t="s">
        <v>1696</v>
      </c>
      <c r="G792" s="13" t="s">
        <v>582</v>
      </c>
      <c r="H792" s="13" t="s">
        <v>1696</v>
      </c>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c r="AV792" s="13"/>
      <c r="AW792" s="13"/>
      <c r="AX792" s="13"/>
      <c r="AY792" s="13"/>
      <c r="AZ792" s="13"/>
      <c r="BA792" s="13"/>
      <c r="BB792" s="13"/>
      <c r="BC792" s="13"/>
      <c r="BD792" s="13"/>
      <c r="BE792" s="13"/>
      <c r="BF792" s="13"/>
      <c r="BG792" s="13"/>
      <c r="BH792" s="13"/>
      <c r="BI792" s="13"/>
      <c r="BJ792" s="13"/>
      <c r="BK792" s="13"/>
      <c r="BL792" s="13"/>
      <c r="BM792" s="13"/>
      <c r="BN792" s="13"/>
      <c r="BO792" s="13"/>
    </row>
    <row r="793" spans="1:67" x14ac:dyDescent="0.2">
      <c r="A793" s="8" t="s">
        <v>1866</v>
      </c>
      <c r="B793" t="s">
        <v>338</v>
      </c>
      <c r="C793" t="s">
        <v>1519</v>
      </c>
      <c r="D793" t="s">
        <v>73</v>
      </c>
      <c r="E793" t="s">
        <v>582</v>
      </c>
      <c r="F793" t="s">
        <v>1696</v>
      </c>
      <c r="G793" s="15" t="s">
        <v>582</v>
      </c>
      <c r="H793" s="15" t="s">
        <v>1696</v>
      </c>
      <c r="I793" s="15"/>
      <c r="L793" t="s">
        <v>1779</v>
      </c>
      <c r="AG793">
        <v>6.9539999999999997</v>
      </c>
      <c r="BJ793" s="8" t="s">
        <v>79</v>
      </c>
      <c r="BK793" s="9">
        <v>44812</v>
      </c>
      <c r="BL793" s="8" t="s">
        <v>1738</v>
      </c>
      <c r="BM793" s="8">
        <v>1420</v>
      </c>
      <c r="BN793" s="8" t="s">
        <v>72</v>
      </c>
      <c r="BO793" s="8" t="s">
        <v>1738</v>
      </c>
    </row>
    <row r="794" spans="1:67" x14ac:dyDescent="0.2">
      <c r="A794" s="8" t="s">
        <v>1864</v>
      </c>
      <c r="C794" t="s">
        <v>1519</v>
      </c>
      <c r="D794" t="s">
        <v>73</v>
      </c>
      <c r="E794" t="s">
        <v>582</v>
      </c>
      <c r="F794" t="s">
        <v>1696</v>
      </c>
      <c r="G794" s="15" t="s">
        <v>582</v>
      </c>
      <c r="H794" s="15" t="s">
        <v>1696</v>
      </c>
      <c r="I794" s="15"/>
      <c r="L794" t="s">
        <v>1779</v>
      </c>
      <c r="BI794" t="s">
        <v>1867</v>
      </c>
      <c r="BJ794" s="8" t="s">
        <v>79</v>
      </c>
      <c r="BK794" s="9">
        <v>44812</v>
      </c>
      <c r="BL794" s="8" t="s">
        <v>1738</v>
      </c>
      <c r="BM794" s="8">
        <v>1420</v>
      </c>
    </row>
    <row r="795" spans="1:67" x14ac:dyDescent="0.2">
      <c r="A795" s="8" t="s">
        <v>1865</v>
      </c>
      <c r="C795" t="s">
        <v>1519</v>
      </c>
      <c r="D795" t="s">
        <v>73</v>
      </c>
      <c r="E795" t="s">
        <v>582</v>
      </c>
      <c r="F795" t="s">
        <v>1696</v>
      </c>
      <c r="G795" s="8" t="s">
        <v>582</v>
      </c>
      <c r="H795" s="8" t="s">
        <v>1696</v>
      </c>
      <c r="I795" s="8"/>
      <c r="L795" t="s">
        <v>1779</v>
      </c>
      <c r="BI795" t="s">
        <v>1867</v>
      </c>
      <c r="BJ795" s="8" t="s">
        <v>79</v>
      </c>
      <c r="BK795" s="9">
        <v>44812</v>
      </c>
      <c r="BL795" s="8" t="s">
        <v>1738</v>
      </c>
      <c r="BM795" s="8">
        <v>1420</v>
      </c>
      <c r="BN795" s="8" t="s">
        <v>72</v>
      </c>
      <c r="BO795" s="8" t="s">
        <v>1738</v>
      </c>
    </row>
    <row r="796" spans="1:67" x14ac:dyDescent="0.2">
      <c r="A796" s="12" t="s">
        <v>1868</v>
      </c>
      <c r="B796" s="12"/>
      <c r="C796" s="12" t="s">
        <v>1519</v>
      </c>
      <c r="D796" s="12" t="s">
        <v>73</v>
      </c>
      <c r="E796" s="12" t="s">
        <v>582</v>
      </c>
      <c r="F796" s="12" t="s">
        <v>1696</v>
      </c>
      <c r="G796" s="12" t="s">
        <v>582</v>
      </c>
      <c r="H796" s="12" t="s">
        <v>1696</v>
      </c>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t="s">
        <v>79</v>
      </c>
      <c r="BK796" s="14">
        <v>44812</v>
      </c>
      <c r="BL796" s="12" t="s">
        <v>1738</v>
      </c>
      <c r="BM796" s="12">
        <v>1420</v>
      </c>
      <c r="BN796" s="12" t="s">
        <v>72</v>
      </c>
      <c r="BO796" s="12" t="s">
        <v>1738</v>
      </c>
    </row>
    <row r="797" spans="1:67" x14ac:dyDescent="0.2">
      <c r="A797" s="13" t="s">
        <v>1737</v>
      </c>
      <c r="B797" s="13"/>
      <c r="C797" s="13" t="s">
        <v>1519</v>
      </c>
      <c r="D797" s="13" t="s">
        <v>73</v>
      </c>
      <c r="E797" s="13" t="s">
        <v>582</v>
      </c>
      <c r="F797" s="13" t="s">
        <v>583</v>
      </c>
      <c r="G797" s="13" t="s">
        <v>582</v>
      </c>
      <c r="H797" s="13" t="s">
        <v>583</v>
      </c>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c r="AV797" s="13"/>
      <c r="AW797" s="13"/>
      <c r="AX797" s="13"/>
      <c r="AY797" s="13"/>
      <c r="AZ797" s="13"/>
      <c r="BA797" s="13"/>
      <c r="BB797" s="13"/>
      <c r="BC797" s="13"/>
      <c r="BD797" s="13"/>
      <c r="BE797" s="13"/>
      <c r="BF797" s="13"/>
      <c r="BG797" s="13"/>
      <c r="BH797" s="13"/>
      <c r="BI797" s="13"/>
      <c r="BJ797" s="13"/>
      <c r="BK797" s="13"/>
      <c r="BL797" s="13"/>
      <c r="BM797" s="13"/>
      <c r="BN797" s="13"/>
      <c r="BO797" s="13"/>
    </row>
    <row r="798" spans="1:67" x14ac:dyDescent="0.2">
      <c r="A798" t="s">
        <v>585</v>
      </c>
      <c r="C798" t="s">
        <v>1519</v>
      </c>
      <c r="D798" t="s">
        <v>73</v>
      </c>
      <c r="E798" t="s">
        <v>582</v>
      </c>
      <c r="F798" t="s">
        <v>583</v>
      </c>
      <c r="G798" t="s">
        <v>582</v>
      </c>
      <c r="H798" t="s">
        <v>583</v>
      </c>
      <c r="BE798">
        <v>14.6</v>
      </c>
      <c r="BH798">
        <v>9.4</v>
      </c>
      <c r="BJ798" t="s">
        <v>79</v>
      </c>
      <c r="BL798" t="s">
        <v>291</v>
      </c>
      <c r="BM798">
        <v>17228</v>
      </c>
      <c r="BN798" t="s">
        <v>72</v>
      </c>
      <c r="BO798" t="s">
        <v>291</v>
      </c>
    </row>
    <row r="799" spans="1:67" x14ac:dyDescent="0.2">
      <c r="A799" t="s">
        <v>586</v>
      </c>
      <c r="C799" t="s">
        <v>1519</v>
      </c>
      <c r="D799" t="s">
        <v>73</v>
      </c>
      <c r="E799" t="s">
        <v>582</v>
      </c>
      <c r="F799" t="s">
        <v>583</v>
      </c>
      <c r="G799" t="s">
        <v>582</v>
      </c>
      <c r="H799" t="s">
        <v>583</v>
      </c>
      <c r="U799">
        <v>9.1999999999999993</v>
      </c>
      <c r="X799">
        <v>11.7</v>
      </c>
      <c r="BJ799" t="s">
        <v>79</v>
      </c>
      <c r="BL799" t="s">
        <v>291</v>
      </c>
      <c r="BM799">
        <v>17228</v>
      </c>
      <c r="BN799" t="s">
        <v>72</v>
      </c>
      <c r="BO799" t="s">
        <v>291</v>
      </c>
    </row>
    <row r="800" spans="1:67" x14ac:dyDescent="0.2">
      <c r="A800" t="s">
        <v>587</v>
      </c>
      <c r="C800" t="s">
        <v>1519</v>
      </c>
      <c r="D800" t="s">
        <v>73</v>
      </c>
      <c r="E800" t="s">
        <v>582</v>
      </c>
      <c r="F800" t="s">
        <v>583</v>
      </c>
      <c r="G800" t="s">
        <v>582</v>
      </c>
      <c r="H800" t="s">
        <v>583</v>
      </c>
      <c r="Y800">
        <v>9.6</v>
      </c>
      <c r="AB800">
        <v>13.5</v>
      </c>
      <c r="BI800" t="s">
        <v>588</v>
      </c>
      <c r="BJ800" t="s">
        <v>79</v>
      </c>
      <c r="BL800" t="s">
        <v>104</v>
      </c>
      <c r="BM800">
        <v>1216</v>
      </c>
      <c r="BN800" t="s">
        <v>72</v>
      </c>
      <c r="BO800" t="s">
        <v>104</v>
      </c>
    </row>
    <row r="801" spans="1:67" x14ac:dyDescent="0.2">
      <c r="A801" t="s">
        <v>108</v>
      </c>
      <c r="C801" t="s">
        <v>1519</v>
      </c>
      <c r="D801" t="s">
        <v>73</v>
      </c>
      <c r="E801" t="s">
        <v>582</v>
      </c>
      <c r="F801" t="s">
        <v>583</v>
      </c>
      <c r="G801" t="s">
        <v>582</v>
      </c>
      <c r="H801" t="s">
        <v>583</v>
      </c>
      <c r="Y801">
        <v>9.4499999999999993</v>
      </c>
      <c r="AB801">
        <v>13</v>
      </c>
      <c r="AC801">
        <v>10.15</v>
      </c>
      <c r="AF801">
        <v>13.25</v>
      </c>
      <c r="AG801">
        <v>8.43</v>
      </c>
      <c r="AJ801">
        <v>11</v>
      </c>
      <c r="AS801">
        <v>8.6999999999999993</v>
      </c>
      <c r="AV801">
        <v>7.8</v>
      </c>
      <c r="AW801">
        <v>10.02</v>
      </c>
      <c r="AZ801">
        <v>9.1300000000000008</v>
      </c>
      <c r="BA801">
        <v>12.15</v>
      </c>
      <c r="BD801">
        <v>10.4</v>
      </c>
      <c r="BE801">
        <v>13.43</v>
      </c>
      <c r="BH801">
        <v>9.3000000000000007</v>
      </c>
      <c r="BJ801" t="s">
        <v>79</v>
      </c>
      <c r="BK801" s="1">
        <v>44824</v>
      </c>
      <c r="BL801" t="s">
        <v>2493</v>
      </c>
      <c r="BM801">
        <v>2930</v>
      </c>
      <c r="BN801" t="s">
        <v>72</v>
      </c>
      <c r="BO801" t="s">
        <v>2493</v>
      </c>
    </row>
    <row r="802" spans="1:67" x14ac:dyDescent="0.2">
      <c r="A802" s="8" t="s">
        <v>2192</v>
      </c>
      <c r="C802" t="s">
        <v>1519</v>
      </c>
      <c r="D802" t="s">
        <v>73</v>
      </c>
      <c r="E802" t="s">
        <v>582</v>
      </c>
      <c r="F802" t="s">
        <v>583</v>
      </c>
      <c r="G802" s="8" t="s">
        <v>582</v>
      </c>
      <c r="H802" t="s">
        <v>583</v>
      </c>
      <c r="AK802">
        <v>7.4</v>
      </c>
      <c r="AN802">
        <v>6.5</v>
      </c>
      <c r="AO802">
        <v>8.9</v>
      </c>
      <c r="AR802" t="s">
        <v>2114</v>
      </c>
      <c r="AS802">
        <v>8.4</v>
      </c>
      <c r="AV802">
        <v>9.4</v>
      </c>
      <c r="AW802">
        <v>10.4</v>
      </c>
      <c r="AX802">
        <v>10.7</v>
      </c>
      <c r="AY802">
        <f>AVERAGE(9.2,9.3)</f>
        <v>9.25</v>
      </c>
      <c r="AZ802">
        <v>10.7</v>
      </c>
      <c r="BA802">
        <v>10.199999999999999</v>
      </c>
      <c r="BB802">
        <v>10.6</v>
      </c>
      <c r="BC802">
        <f>AVERAGE(9.6,9.7)</f>
        <v>9.6499999999999986</v>
      </c>
      <c r="BD802">
        <v>10.6</v>
      </c>
      <c r="BE802">
        <v>11.7</v>
      </c>
      <c r="BF802">
        <v>9.1999999999999993</v>
      </c>
      <c r="BG802">
        <v>8.3000000000000007</v>
      </c>
      <c r="BH802">
        <v>9.1999999999999993</v>
      </c>
      <c r="BI802" s="11" t="s">
        <v>2008</v>
      </c>
      <c r="BJ802" s="8" t="s">
        <v>79</v>
      </c>
      <c r="BK802" s="1">
        <v>44816</v>
      </c>
      <c r="BL802" t="s">
        <v>2003</v>
      </c>
      <c r="BM802">
        <v>2585</v>
      </c>
    </row>
    <row r="803" spans="1:67" x14ac:dyDescent="0.2">
      <c r="A803" s="8" t="s">
        <v>2195</v>
      </c>
      <c r="C803" t="s">
        <v>1519</v>
      </c>
      <c r="D803" t="s">
        <v>73</v>
      </c>
      <c r="E803" t="s">
        <v>582</v>
      </c>
      <c r="F803" t="s">
        <v>583</v>
      </c>
      <c r="G803" s="8" t="s">
        <v>582</v>
      </c>
      <c r="H803" t="s">
        <v>583</v>
      </c>
      <c r="BF803">
        <v>9.4</v>
      </c>
      <c r="BG803">
        <v>8.6</v>
      </c>
      <c r="BH803">
        <v>9.4</v>
      </c>
      <c r="BJ803" s="8" t="s">
        <v>79</v>
      </c>
      <c r="BK803" s="1">
        <v>44816</v>
      </c>
      <c r="BL803" t="s">
        <v>2003</v>
      </c>
      <c r="BM803">
        <v>2585</v>
      </c>
    </row>
    <row r="804" spans="1:67" x14ac:dyDescent="0.2">
      <c r="A804" s="8" t="s">
        <v>2194</v>
      </c>
      <c r="C804" t="s">
        <v>1519</v>
      </c>
      <c r="D804" t="s">
        <v>73</v>
      </c>
      <c r="E804" t="s">
        <v>582</v>
      </c>
      <c r="F804" t="s">
        <v>583</v>
      </c>
      <c r="G804" s="8" t="s">
        <v>582</v>
      </c>
      <c r="H804" s="20" t="s">
        <v>583</v>
      </c>
      <c r="I804" s="20"/>
      <c r="Q804">
        <v>9</v>
      </c>
      <c r="T804">
        <v>11.9</v>
      </c>
      <c r="AC804">
        <v>10.8</v>
      </c>
      <c r="AD804">
        <v>15.6</v>
      </c>
      <c r="AE804">
        <v>15</v>
      </c>
      <c r="AF804">
        <v>15.6</v>
      </c>
      <c r="BJ804" s="8" t="s">
        <v>79</v>
      </c>
      <c r="BK804" s="1">
        <v>44816</v>
      </c>
      <c r="BL804" t="s">
        <v>2003</v>
      </c>
      <c r="BM804">
        <v>2585</v>
      </c>
    </row>
    <row r="805" spans="1:67" x14ac:dyDescent="0.2">
      <c r="A805" s="8" t="s">
        <v>2193</v>
      </c>
      <c r="C805" t="s">
        <v>1519</v>
      </c>
      <c r="D805" t="s">
        <v>73</v>
      </c>
      <c r="E805" t="s">
        <v>582</v>
      </c>
      <c r="F805" t="s">
        <v>583</v>
      </c>
      <c r="G805" s="8" t="s">
        <v>582</v>
      </c>
      <c r="H805" t="s">
        <v>583</v>
      </c>
      <c r="Q805">
        <v>8.1999999999999993</v>
      </c>
      <c r="T805">
        <v>10.6</v>
      </c>
      <c r="U805">
        <v>8.5</v>
      </c>
      <c r="X805">
        <v>12.3</v>
      </c>
      <c r="Y805">
        <v>9.9</v>
      </c>
      <c r="Z805">
        <v>12.3</v>
      </c>
      <c r="AA805">
        <v>12.6</v>
      </c>
      <c r="AB805">
        <v>12.6</v>
      </c>
      <c r="AC805">
        <v>10.5</v>
      </c>
      <c r="AD805">
        <v>13.8</v>
      </c>
      <c r="AE805">
        <v>12.9</v>
      </c>
      <c r="AF805">
        <v>13.8</v>
      </c>
      <c r="AG805">
        <v>8.5</v>
      </c>
      <c r="AH805">
        <v>12.5</v>
      </c>
      <c r="AI805">
        <v>10.4</v>
      </c>
      <c r="AJ805">
        <v>12.5</v>
      </c>
      <c r="BJ805" s="8" t="s">
        <v>79</v>
      </c>
      <c r="BK805" s="1">
        <v>44816</v>
      </c>
      <c r="BL805" t="s">
        <v>2003</v>
      </c>
      <c r="BM805">
        <v>2585</v>
      </c>
    </row>
    <row r="806" spans="1:67" x14ac:dyDescent="0.2">
      <c r="A806" s="8" t="s">
        <v>1860</v>
      </c>
      <c r="C806" t="s">
        <v>1519</v>
      </c>
      <c r="D806" t="s">
        <v>73</v>
      </c>
      <c r="E806" t="s">
        <v>582</v>
      </c>
      <c r="F806" t="s">
        <v>583</v>
      </c>
      <c r="G806" s="8" t="s">
        <v>582</v>
      </c>
      <c r="H806" s="8" t="s">
        <v>583</v>
      </c>
      <c r="I806" s="8"/>
      <c r="L806" t="s">
        <v>1742</v>
      </c>
      <c r="BE806">
        <v>14.03</v>
      </c>
      <c r="BF806" t="s">
        <v>1954</v>
      </c>
      <c r="BG806" t="s">
        <v>1955</v>
      </c>
      <c r="BH806" t="s">
        <v>1954</v>
      </c>
      <c r="BI806" t="s">
        <v>1862</v>
      </c>
      <c r="BJ806" s="8" t="s">
        <v>79</v>
      </c>
      <c r="BK806" s="9">
        <v>44812</v>
      </c>
      <c r="BL806" s="8" t="s">
        <v>1738</v>
      </c>
      <c r="BM806" s="8">
        <v>1420</v>
      </c>
    </row>
    <row r="807" spans="1:67" x14ac:dyDescent="0.2">
      <c r="A807" s="8" t="s">
        <v>1859</v>
      </c>
      <c r="C807" t="s">
        <v>1519</v>
      </c>
      <c r="D807" t="s">
        <v>73</v>
      </c>
      <c r="E807" t="s">
        <v>582</v>
      </c>
      <c r="F807" t="s">
        <v>583</v>
      </c>
      <c r="G807" s="15" t="s">
        <v>582</v>
      </c>
      <c r="H807" s="15" t="s">
        <v>583</v>
      </c>
      <c r="I807" s="15"/>
      <c r="L807" t="s">
        <v>1861</v>
      </c>
      <c r="AO807">
        <v>9.3219999999999992</v>
      </c>
      <c r="AR807" t="s">
        <v>1953</v>
      </c>
      <c r="AS807">
        <v>9.9309999999999992</v>
      </c>
      <c r="AV807">
        <v>8.8439999999999994</v>
      </c>
      <c r="AW807">
        <v>10.250999999999999</v>
      </c>
      <c r="AX807">
        <v>8.2799999999999994</v>
      </c>
      <c r="AY807">
        <v>8.1379999999999999</v>
      </c>
      <c r="AZ807">
        <v>8.2799999999999994</v>
      </c>
      <c r="BI807" t="s">
        <v>1863</v>
      </c>
      <c r="BJ807" s="8" t="s">
        <v>79</v>
      </c>
      <c r="BK807" s="9">
        <v>44812</v>
      </c>
      <c r="BL807" s="8" t="s">
        <v>1738</v>
      </c>
      <c r="BM807" s="8">
        <v>1420</v>
      </c>
      <c r="BN807" s="8" t="s">
        <v>72</v>
      </c>
      <c r="BO807" s="8" t="s">
        <v>1738</v>
      </c>
    </row>
    <row r="808" spans="1:67" x14ac:dyDescent="0.2">
      <c r="A808" s="13" t="s">
        <v>1737</v>
      </c>
      <c r="B808" s="13"/>
      <c r="C808" s="13" t="s">
        <v>1519</v>
      </c>
      <c r="D808" s="13" t="s">
        <v>73</v>
      </c>
      <c r="E808" s="13" t="s">
        <v>582</v>
      </c>
      <c r="F808" s="13" t="s">
        <v>583</v>
      </c>
      <c r="G808" s="13" t="s">
        <v>582</v>
      </c>
      <c r="H808" s="13" t="s">
        <v>1697</v>
      </c>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c r="AV808" s="13"/>
      <c r="AW808" s="13"/>
      <c r="AX808" s="13"/>
      <c r="AY808" s="13"/>
      <c r="AZ808" s="13"/>
      <c r="BA808" s="13"/>
      <c r="BB808" s="13"/>
      <c r="BC808" s="13"/>
      <c r="BD808" s="13"/>
      <c r="BE808" s="13"/>
      <c r="BF808" s="13"/>
      <c r="BG808" s="13"/>
      <c r="BH808" s="13"/>
      <c r="BI808" s="13"/>
      <c r="BJ808" s="13"/>
      <c r="BK808" s="13"/>
      <c r="BL808" s="13"/>
      <c r="BM808" s="13"/>
      <c r="BN808" s="13"/>
      <c r="BO808" s="13"/>
    </row>
    <row r="809" spans="1:67" x14ac:dyDescent="0.2">
      <c r="C809" t="s">
        <v>1519</v>
      </c>
      <c r="D809" t="s">
        <v>73</v>
      </c>
      <c r="E809" t="s">
        <v>582</v>
      </c>
      <c r="F809" t="s">
        <v>583</v>
      </c>
      <c r="G809" t="s">
        <v>584</v>
      </c>
      <c r="H809" t="s">
        <v>583</v>
      </c>
      <c r="BA809">
        <v>11</v>
      </c>
      <c r="BD809">
        <v>10</v>
      </c>
      <c r="BJ809" t="s">
        <v>79</v>
      </c>
      <c r="BK809" s="1">
        <v>44797</v>
      </c>
      <c r="BL809" t="s">
        <v>87</v>
      </c>
      <c r="BM809">
        <v>36083</v>
      </c>
      <c r="BN809" t="s">
        <v>72</v>
      </c>
      <c r="BO809" t="s">
        <v>87</v>
      </c>
    </row>
    <row r="810" spans="1:67" x14ac:dyDescent="0.2">
      <c r="A810" t="s">
        <v>2494</v>
      </c>
      <c r="C810" t="s">
        <v>1519</v>
      </c>
      <c r="D810" t="s">
        <v>73</v>
      </c>
      <c r="E810" t="s">
        <v>582</v>
      </c>
      <c r="F810" t="s">
        <v>283</v>
      </c>
      <c r="G810" t="s">
        <v>582</v>
      </c>
      <c r="H810" t="s">
        <v>283</v>
      </c>
      <c r="AK810">
        <v>7.1</v>
      </c>
      <c r="AN810">
        <v>6</v>
      </c>
      <c r="BJ810" t="s">
        <v>79</v>
      </c>
      <c r="BK810" s="1">
        <v>44824</v>
      </c>
      <c r="BL810" t="s">
        <v>2493</v>
      </c>
      <c r="BM810">
        <v>2930</v>
      </c>
    </row>
    <row r="811" spans="1:67" x14ac:dyDescent="0.2">
      <c r="A811" s="8" t="s">
        <v>1870</v>
      </c>
      <c r="C811" t="s">
        <v>1519</v>
      </c>
      <c r="D811" t="s">
        <v>73</v>
      </c>
      <c r="E811" t="s">
        <v>582</v>
      </c>
      <c r="F811" t="s">
        <v>283</v>
      </c>
      <c r="G811" t="s">
        <v>582</v>
      </c>
      <c r="H811" t="s">
        <v>283</v>
      </c>
      <c r="L811" t="s">
        <v>1741</v>
      </c>
      <c r="M811">
        <v>5.08</v>
      </c>
      <c r="P811">
        <v>7.6559999999999997</v>
      </c>
      <c r="BJ811" s="8" t="s">
        <v>79</v>
      </c>
      <c r="BK811" s="9">
        <v>44812</v>
      </c>
      <c r="BL811" s="8" t="s">
        <v>1738</v>
      </c>
      <c r="BM811" s="8">
        <v>1420</v>
      </c>
    </row>
    <row r="812" spans="1:67" x14ac:dyDescent="0.2">
      <c r="A812" s="8" t="s">
        <v>1869</v>
      </c>
      <c r="C812" t="s">
        <v>1519</v>
      </c>
      <c r="D812" t="s">
        <v>73</v>
      </c>
      <c r="E812" t="s">
        <v>582</v>
      </c>
      <c r="F812" t="s">
        <v>283</v>
      </c>
      <c r="G812" t="s">
        <v>582</v>
      </c>
      <c r="H812" t="s">
        <v>283</v>
      </c>
      <c r="L812" t="s">
        <v>1741</v>
      </c>
      <c r="Y812" t="s">
        <v>1871</v>
      </c>
      <c r="AB812" t="s">
        <v>1872</v>
      </c>
      <c r="BI812" t="s">
        <v>1873</v>
      </c>
      <c r="BJ812" s="8" t="s">
        <v>79</v>
      </c>
      <c r="BK812" s="9">
        <v>44812</v>
      </c>
      <c r="BL812" s="8" t="s">
        <v>1738</v>
      </c>
      <c r="BM812" s="8">
        <v>1420</v>
      </c>
      <c r="BN812" s="8" t="s">
        <v>72</v>
      </c>
      <c r="BO812" s="8" t="s">
        <v>1738</v>
      </c>
    </row>
    <row r="813" spans="1:67" x14ac:dyDescent="0.2">
      <c r="A813" s="13" t="s">
        <v>1737</v>
      </c>
      <c r="B813" s="13"/>
      <c r="C813" s="13" t="s">
        <v>1519</v>
      </c>
      <c r="D813" s="13" t="s">
        <v>73</v>
      </c>
      <c r="E813" s="13" t="s">
        <v>582</v>
      </c>
      <c r="F813" s="13" t="s">
        <v>1695</v>
      </c>
      <c r="G813" s="13" t="s">
        <v>582</v>
      </c>
      <c r="H813" s="13" t="s">
        <v>1695</v>
      </c>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c r="AV813" s="13"/>
      <c r="AW813" s="13"/>
      <c r="AX813" s="13"/>
      <c r="AY813" s="13"/>
      <c r="AZ813" s="13"/>
      <c r="BA813" s="13"/>
      <c r="BB813" s="13"/>
      <c r="BC813" s="13"/>
      <c r="BD813" s="13"/>
      <c r="BE813" s="13"/>
      <c r="BF813" s="13"/>
      <c r="BG813" s="13"/>
      <c r="BH813" s="13"/>
      <c r="BI813" s="13"/>
      <c r="BJ813" s="13"/>
      <c r="BK813" s="13"/>
      <c r="BL813" s="13"/>
      <c r="BM813" s="13"/>
      <c r="BN813" s="13"/>
      <c r="BO813" s="13"/>
    </row>
    <row r="814" spans="1:67" x14ac:dyDescent="0.2">
      <c r="A814" t="s">
        <v>108</v>
      </c>
      <c r="C814" t="s">
        <v>1519</v>
      </c>
      <c r="D814" t="s">
        <v>73</v>
      </c>
      <c r="E814" t="s">
        <v>582</v>
      </c>
      <c r="F814" t="s">
        <v>1695</v>
      </c>
      <c r="G814" t="s">
        <v>582</v>
      </c>
      <c r="H814" t="s">
        <v>1695</v>
      </c>
      <c r="AC814">
        <v>9.1</v>
      </c>
      <c r="AF814">
        <v>11.9</v>
      </c>
      <c r="AO814">
        <v>7.5</v>
      </c>
      <c r="AR814">
        <v>6.5</v>
      </c>
      <c r="AS814">
        <v>7.45</v>
      </c>
      <c r="AV814">
        <v>7.22</v>
      </c>
      <c r="AW814">
        <v>8.65</v>
      </c>
      <c r="AZ814">
        <v>8.0299999999999994</v>
      </c>
      <c r="BA814">
        <v>9.6300000000000008</v>
      </c>
      <c r="BD814">
        <v>8.31</v>
      </c>
      <c r="BE814">
        <v>11.2</v>
      </c>
      <c r="BH814">
        <v>8.8000000000000007</v>
      </c>
      <c r="BJ814" t="s">
        <v>79</v>
      </c>
      <c r="BK814" s="1">
        <v>44824</v>
      </c>
      <c r="BL814" t="s">
        <v>2493</v>
      </c>
      <c r="BM814">
        <v>2930</v>
      </c>
      <c r="BN814" t="s">
        <v>72</v>
      </c>
      <c r="BO814" t="s">
        <v>2493</v>
      </c>
    </row>
    <row r="815" spans="1:67" x14ac:dyDescent="0.2">
      <c r="A815" s="8" t="s">
        <v>2455</v>
      </c>
      <c r="C815" t="s">
        <v>1519</v>
      </c>
      <c r="D815" t="s">
        <v>73</v>
      </c>
      <c r="E815" t="s">
        <v>582</v>
      </c>
      <c r="F815" t="s">
        <v>1695</v>
      </c>
      <c r="G815" s="8" t="s">
        <v>582</v>
      </c>
      <c r="H815" s="8" t="s">
        <v>1695</v>
      </c>
      <c r="I815" s="8"/>
      <c r="U815">
        <v>6.8</v>
      </c>
      <c r="X815">
        <v>10</v>
      </c>
      <c r="Y815">
        <v>8.4</v>
      </c>
      <c r="AB815">
        <v>10</v>
      </c>
      <c r="BJ815" t="s">
        <v>79</v>
      </c>
      <c r="BK815" s="1">
        <v>44820</v>
      </c>
      <c r="BL815" s="8" t="s">
        <v>2434</v>
      </c>
      <c r="BM815" s="8" t="s">
        <v>2471</v>
      </c>
      <c r="BN815" t="s">
        <v>72</v>
      </c>
      <c r="BO815" s="8" t="s">
        <v>2434</v>
      </c>
    </row>
    <row r="816" spans="1:67" x14ac:dyDescent="0.2">
      <c r="A816" s="8" t="s">
        <v>2454</v>
      </c>
      <c r="B816" t="s">
        <v>338</v>
      </c>
      <c r="C816" t="s">
        <v>1519</v>
      </c>
      <c r="D816" t="s">
        <v>73</v>
      </c>
      <c r="E816" t="s">
        <v>582</v>
      </c>
      <c r="F816" t="s">
        <v>1695</v>
      </c>
      <c r="G816" s="8" t="s">
        <v>582</v>
      </c>
      <c r="H816" s="8" t="s">
        <v>1695</v>
      </c>
      <c r="I816" s="8"/>
      <c r="Y816">
        <v>8.1</v>
      </c>
      <c r="AB816">
        <v>10.5</v>
      </c>
      <c r="AC816">
        <v>8.6999999999999993</v>
      </c>
      <c r="AF816">
        <v>12.5</v>
      </c>
      <c r="BJ816" t="s">
        <v>79</v>
      </c>
      <c r="BK816" s="1">
        <v>44820</v>
      </c>
      <c r="BL816" s="8" t="s">
        <v>2434</v>
      </c>
      <c r="BM816" s="8" t="s">
        <v>2471</v>
      </c>
      <c r="BN816" t="s">
        <v>72</v>
      </c>
      <c r="BO816" s="8" t="s">
        <v>2434</v>
      </c>
    </row>
    <row r="817" spans="1:67" x14ac:dyDescent="0.2">
      <c r="A817" s="8" t="s">
        <v>2456</v>
      </c>
      <c r="C817" t="s">
        <v>1519</v>
      </c>
      <c r="D817" t="s">
        <v>73</v>
      </c>
      <c r="E817" t="s">
        <v>582</v>
      </c>
      <c r="F817" t="s">
        <v>1695</v>
      </c>
      <c r="G817" s="8" t="s">
        <v>582</v>
      </c>
      <c r="H817" s="8" t="s">
        <v>1695</v>
      </c>
      <c r="I817" s="8"/>
      <c r="BA817">
        <v>9.6</v>
      </c>
      <c r="BD817">
        <v>8.8000000000000007</v>
      </c>
      <c r="BE817">
        <v>10.6</v>
      </c>
      <c r="BH817">
        <v>8.1999999999999993</v>
      </c>
      <c r="BJ817" t="s">
        <v>79</v>
      </c>
      <c r="BK817" s="1">
        <v>44820</v>
      </c>
      <c r="BL817" s="8" t="s">
        <v>2434</v>
      </c>
      <c r="BM817" s="8" t="s">
        <v>2471</v>
      </c>
      <c r="BN817" t="s">
        <v>72</v>
      </c>
      <c r="BO817" s="8" t="s">
        <v>2434</v>
      </c>
    </row>
    <row r="818" spans="1:67" x14ac:dyDescent="0.2">
      <c r="A818" s="13" t="s">
        <v>1737</v>
      </c>
      <c r="B818" s="13"/>
      <c r="C818" s="13" t="s">
        <v>1519</v>
      </c>
      <c r="D818" s="13" t="s">
        <v>73</v>
      </c>
      <c r="E818" s="13" t="s">
        <v>582</v>
      </c>
      <c r="F818" s="13"/>
      <c r="G818" s="13" t="s">
        <v>582</v>
      </c>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c r="AV818" s="13"/>
      <c r="AW818" s="13"/>
      <c r="AX818" s="13"/>
      <c r="AY818" s="13"/>
      <c r="AZ818" s="13"/>
      <c r="BA818" s="13"/>
      <c r="BB818" s="13"/>
      <c r="BC818" s="13"/>
      <c r="BD818" s="13"/>
      <c r="BE818" s="13"/>
      <c r="BF818" s="13"/>
      <c r="BG818" s="13"/>
      <c r="BH818" s="13"/>
      <c r="BI818" s="13"/>
      <c r="BJ818" s="13"/>
      <c r="BK818" s="13"/>
      <c r="BL818" s="13"/>
      <c r="BM818" s="13"/>
      <c r="BN818" s="13"/>
      <c r="BO818" s="13"/>
    </row>
    <row r="819" spans="1:67" x14ac:dyDescent="0.2">
      <c r="A819" s="13" t="s">
        <v>1737</v>
      </c>
      <c r="B819" s="13"/>
      <c r="C819" s="13" t="s">
        <v>1524</v>
      </c>
      <c r="D819" s="13" t="s">
        <v>140</v>
      </c>
      <c r="E819" s="13" t="s">
        <v>590</v>
      </c>
      <c r="F819" s="13" t="s">
        <v>591</v>
      </c>
      <c r="G819" s="13" t="s">
        <v>590</v>
      </c>
      <c r="H819" s="13" t="s">
        <v>591</v>
      </c>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c r="AV819" s="13"/>
      <c r="AW819" s="13"/>
      <c r="AX819" s="13"/>
      <c r="AY819" s="13"/>
      <c r="AZ819" s="13"/>
      <c r="BA819" s="13"/>
      <c r="BB819" s="13"/>
      <c r="BC819" s="13"/>
      <c r="BD819" s="13"/>
      <c r="BE819" s="13"/>
      <c r="BF819" s="13"/>
      <c r="BG819" s="13"/>
      <c r="BH819" s="13"/>
      <c r="BI819" s="13"/>
      <c r="BJ819" s="13"/>
      <c r="BK819" s="13"/>
      <c r="BL819" s="13"/>
      <c r="BM819" s="13"/>
      <c r="BN819" s="13"/>
      <c r="BO819" s="13"/>
    </row>
    <row r="820" spans="1:67" s="2" customFormat="1" x14ac:dyDescent="0.2">
      <c r="A820" s="8" t="s">
        <v>2575</v>
      </c>
      <c r="B820"/>
      <c r="C820" t="s">
        <v>1524</v>
      </c>
      <c r="D820" t="s">
        <v>140</v>
      </c>
      <c r="E820" t="s">
        <v>590</v>
      </c>
      <c r="F820" t="s">
        <v>591</v>
      </c>
      <c r="G820" s="8" t="s">
        <v>590</v>
      </c>
      <c r="H820" s="8" t="s">
        <v>591</v>
      </c>
      <c r="I820" s="8"/>
      <c r="J820"/>
      <c r="K820"/>
      <c r="L820"/>
      <c r="M820"/>
      <c r="N820"/>
      <c r="O820"/>
      <c r="P820"/>
      <c r="Q820"/>
      <c r="R820"/>
      <c r="S820"/>
      <c r="T820"/>
      <c r="U820"/>
      <c r="V820"/>
      <c r="W820"/>
      <c r="X820"/>
      <c r="Y820"/>
      <c r="Z820"/>
      <c r="AA820"/>
      <c r="AB820"/>
      <c r="AC820"/>
      <c r="AD820"/>
      <c r="AE820"/>
      <c r="AF820"/>
      <c r="AG820"/>
      <c r="AH820"/>
      <c r="AI820"/>
      <c r="AJ820"/>
      <c r="AK820"/>
      <c r="AL820"/>
      <c r="AM820"/>
      <c r="AN820"/>
      <c r="AO820"/>
      <c r="AP820"/>
      <c r="AQ820"/>
      <c r="AR820"/>
      <c r="AS820"/>
      <c r="AT820"/>
      <c r="AU820"/>
      <c r="AV820"/>
      <c r="AW820"/>
      <c r="AX820"/>
      <c r="AY820"/>
      <c r="AZ820"/>
      <c r="BA820">
        <v>5.4</v>
      </c>
      <c r="BB820">
        <v>4.6500000000000004</v>
      </c>
      <c r="BC820">
        <v>4.0999999999999996</v>
      </c>
      <c r="BD820">
        <v>4.6500000000000004</v>
      </c>
      <c r="BE820"/>
      <c r="BF820"/>
      <c r="BG820"/>
      <c r="BH820"/>
      <c r="BI820"/>
      <c r="BJ820" t="s">
        <v>79</v>
      </c>
      <c r="BK820" s="1">
        <v>44824</v>
      </c>
      <c r="BL820" t="s">
        <v>2493</v>
      </c>
      <c r="BM820">
        <v>2930</v>
      </c>
      <c r="BN820"/>
      <c r="BO820"/>
    </row>
    <row r="821" spans="1:67" s="2" customFormat="1" x14ac:dyDescent="0.2">
      <c r="A821" t="s">
        <v>593</v>
      </c>
      <c r="B821"/>
      <c r="C821" t="s">
        <v>1524</v>
      </c>
      <c r="D821" t="s">
        <v>140</v>
      </c>
      <c r="E821" t="s">
        <v>590</v>
      </c>
      <c r="F821" t="s">
        <v>591</v>
      </c>
      <c r="G821" t="s">
        <v>590</v>
      </c>
      <c r="H821" t="s">
        <v>591</v>
      </c>
      <c r="I821"/>
      <c r="J821"/>
      <c r="K821"/>
      <c r="L821"/>
      <c r="M821"/>
      <c r="N821"/>
      <c r="O821"/>
      <c r="P821"/>
      <c r="Q821"/>
      <c r="R821"/>
      <c r="S821"/>
      <c r="T821"/>
      <c r="U821"/>
      <c r="V821"/>
      <c r="W821"/>
      <c r="X821"/>
      <c r="Y821"/>
      <c r="Z821"/>
      <c r="AA821"/>
      <c r="AB821"/>
      <c r="AC821"/>
      <c r="AD821"/>
      <c r="AE821"/>
      <c r="AF821"/>
      <c r="AG821"/>
      <c r="AH821"/>
      <c r="AI821"/>
      <c r="AJ821"/>
      <c r="AK821"/>
      <c r="AL821"/>
      <c r="AM821"/>
      <c r="AN821"/>
      <c r="AO821"/>
      <c r="AP821"/>
      <c r="AQ821"/>
      <c r="AR821"/>
      <c r="AS821"/>
      <c r="AT821"/>
      <c r="AU821"/>
      <c r="AV821"/>
      <c r="AW821">
        <v>4.7</v>
      </c>
      <c r="AX821"/>
      <c r="AY821"/>
      <c r="AZ821">
        <v>4</v>
      </c>
      <c r="BA821">
        <v>5.2</v>
      </c>
      <c r="BB821">
        <v>4.7</v>
      </c>
      <c r="BC821"/>
      <c r="BD821">
        <v>4.7</v>
      </c>
      <c r="BE821">
        <v>4.2</v>
      </c>
      <c r="BF821">
        <v>2.9</v>
      </c>
      <c r="BG821"/>
      <c r="BH821">
        <v>2.9</v>
      </c>
      <c r="BI821" s="5" t="s">
        <v>594</v>
      </c>
      <c r="BJ821" t="s">
        <v>70</v>
      </c>
      <c r="BK821"/>
      <c r="BL821" t="s">
        <v>332</v>
      </c>
      <c r="BM821">
        <v>42804</v>
      </c>
      <c r="BN821"/>
      <c r="BO821"/>
    </row>
    <row r="822" spans="1:67" x14ac:dyDescent="0.2">
      <c r="A822" t="s">
        <v>595</v>
      </c>
      <c r="C822" t="s">
        <v>1524</v>
      </c>
      <c r="D822" t="s">
        <v>140</v>
      </c>
      <c r="E822" t="s">
        <v>590</v>
      </c>
      <c r="F822" t="s">
        <v>591</v>
      </c>
      <c r="G822" t="s">
        <v>590</v>
      </c>
      <c r="H822" t="s">
        <v>591</v>
      </c>
      <c r="BA822">
        <v>5.5</v>
      </c>
      <c r="BB822">
        <v>4.8</v>
      </c>
      <c r="BC822">
        <v>4.3</v>
      </c>
      <c r="BD822">
        <v>4.8</v>
      </c>
      <c r="BJ822" t="s">
        <v>70</v>
      </c>
      <c r="BL822" t="s">
        <v>332</v>
      </c>
      <c r="BM822">
        <v>42804</v>
      </c>
    </row>
    <row r="823" spans="1:67" x14ac:dyDescent="0.2">
      <c r="A823" t="s">
        <v>596</v>
      </c>
      <c r="C823" t="s">
        <v>1524</v>
      </c>
      <c r="D823" t="s">
        <v>140</v>
      </c>
      <c r="E823" t="s">
        <v>590</v>
      </c>
      <c r="F823" t="s">
        <v>591</v>
      </c>
      <c r="G823" t="s">
        <v>590</v>
      </c>
      <c r="H823" t="s">
        <v>591</v>
      </c>
      <c r="BA823">
        <v>5.2</v>
      </c>
      <c r="BB823">
        <v>4.2</v>
      </c>
      <c r="BI823" s="5" t="s">
        <v>594</v>
      </c>
      <c r="BJ823" t="s">
        <v>70</v>
      </c>
      <c r="BL823" t="s">
        <v>332</v>
      </c>
      <c r="BM823">
        <v>42804</v>
      </c>
    </row>
    <row r="824" spans="1:67" x14ac:dyDescent="0.2">
      <c r="A824" t="s">
        <v>597</v>
      </c>
      <c r="C824" t="s">
        <v>1524</v>
      </c>
      <c r="D824" t="s">
        <v>140</v>
      </c>
      <c r="E824" t="s">
        <v>590</v>
      </c>
      <c r="F824" t="s">
        <v>591</v>
      </c>
      <c r="G824" t="s">
        <v>590</v>
      </c>
      <c r="H824" t="s">
        <v>591</v>
      </c>
      <c r="AK824">
        <v>3.5</v>
      </c>
      <c r="AN824">
        <v>2.2999999999999998</v>
      </c>
      <c r="AO824">
        <v>4</v>
      </c>
      <c r="AR824">
        <v>2.7</v>
      </c>
      <c r="AV824">
        <v>3.2</v>
      </c>
      <c r="AW824">
        <v>4.3</v>
      </c>
      <c r="AX824">
        <v>3.5</v>
      </c>
      <c r="AY824">
        <v>3.7</v>
      </c>
      <c r="AZ824">
        <v>3.7</v>
      </c>
      <c r="BA824">
        <v>5.0999999999999996</v>
      </c>
      <c r="BB824">
        <v>4.5</v>
      </c>
      <c r="BC824">
        <v>4.0999999999999996</v>
      </c>
      <c r="BD824">
        <v>4.5</v>
      </c>
      <c r="BE824">
        <v>4.3</v>
      </c>
      <c r="BF824">
        <v>3.2</v>
      </c>
      <c r="BG824">
        <v>2.5</v>
      </c>
      <c r="BH824">
        <v>3.2</v>
      </c>
      <c r="BJ824" t="s">
        <v>70</v>
      </c>
      <c r="BL824" t="s">
        <v>332</v>
      </c>
      <c r="BM824">
        <v>42804</v>
      </c>
      <c r="BN824" t="s">
        <v>81</v>
      </c>
      <c r="BO824" t="s">
        <v>332</v>
      </c>
    </row>
    <row r="825" spans="1:67" x14ac:dyDescent="0.2">
      <c r="A825" t="s">
        <v>598</v>
      </c>
      <c r="C825" t="s">
        <v>1524</v>
      </c>
      <c r="D825" t="s">
        <v>140</v>
      </c>
      <c r="E825" t="s">
        <v>590</v>
      </c>
      <c r="F825" t="s">
        <v>591</v>
      </c>
      <c r="G825" t="s">
        <v>590</v>
      </c>
      <c r="H825" t="s">
        <v>591</v>
      </c>
      <c r="BA825">
        <v>5.4</v>
      </c>
      <c r="BB825">
        <v>4.4000000000000004</v>
      </c>
      <c r="BD825">
        <v>4.4000000000000004</v>
      </c>
      <c r="BI825" s="5" t="s">
        <v>594</v>
      </c>
      <c r="BJ825" t="s">
        <v>70</v>
      </c>
      <c r="BL825" t="s">
        <v>332</v>
      </c>
      <c r="BM825">
        <v>42804</v>
      </c>
    </row>
    <row r="826" spans="1:67" s="2" customFormat="1" x14ac:dyDescent="0.2">
      <c r="A826" t="s">
        <v>599</v>
      </c>
      <c r="B826"/>
      <c r="C826" t="s">
        <v>1524</v>
      </c>
      <c r="D826" t="s">
        <v>140</v>
      </c>
      <c r="E826" t="s">
        <v>590</v>
      </c>
      <c r="F826" t="s">
        <v>591</v>
      </c>
      <c r="G826" t="s">
        <v>590</v>
      </c>
      <c r="H826" t="s">
        <v>591</v>
      </c>
      <c r="I826"/>
      <c r="J826"/>
      <c r="K826"/>
      <c r="L826"/>
      <c r="M826"/>
      <c r="N826"/>
      <c r="O826"/>
      <c r="P826"/>
      <c r="Q826"/>
      <c r="R826"/>
      <c r="S826"/>
      <c r="T826"/>
      <c r="U826"/>
      <c r="V826"/>
      <c r="W826"/>
      <c r="X826"/>
      <c r="Y826"/>
      <c r="Z826"/>
      <c r="AA826"/>
      <c r="AB826"/>
      <c r="AC826"/>
      <c r="AD826"/>
      <c r="AE826"/>
      <c r="AF826"/>
      <c r="AG826"/>
      <c r="AH826"/>
      <c r="AI826"/>
      <c r="AJ826"/>
      <c r="AK826"/>
      <c r="AL826"/>
      <c r="AM826"/>
      <c r="AN826"/>
      <c r="AO826"/>
      <c r="AP826"/>
      <c r="AQ826"/>
      <c r="AR826"/>
      <c r="AS826">
        <v>3.8</v>
      </c>
      <c r="AT826"/>
      <c r="AU826"/>
      <c r="AV826">
        <v>3.1</v>
      </c>
      <c r="AW826"/>
      <c r="AX826"/>
      <c r="AY826"/>
      <c r="AZ826"/>
      <c r="BA826"/>
      <c r="BB826"/>
      <c r="BC826"/>
      <c r="BD826"/>
      <c r="BE826"/>
      <c r="BF826"/>
      <c r="BG826"/>
      <c r="BH826"/>
      <c r="BI826"/>
      <c r="BJ826" t="s">
        <v>70</v>
      </c>
      <c r="BK826"/>
      <c r="BL826" t="s">
        <v>332</v>
      </c>
      <c r="BM826">
        <v>42804</v>
      </c>
      <c r="BN826" t="s">
        <v>81</v>
      </c>
      <c r="BO826" t="s">
        <v>332</v>
      </c>
    </row>
    <row r="827" spans="1:67" s="2" customFormat="1" x14ac:dyDescent="0.2">
      <c r="A827" t="s">
        <v>600</v>
      </c>
      <c r="B827"/>
      <c r="C827" t="s">
        <v>1524</v>
      </c>
      <c r="D827" t="s">
        <v>140</v>
      </c>
      <c r="E827" t="s">
        <v>590</v>
      </c>
      <c r="F827" t="s">
        <v>591</v>
      </c>
      <c r="G827" t="s">
        <v>590</v>
      </c>
      <c r="H827" t="s">
        <v>591</v>
      </c>
      <c r="I827"/>
      <c r="J827"/>
      <c r="K827"/>
      <c r="L827"/>
      <c r="M827"/>
      <c r="N827"/>
      <c r="O827"/>
      <c r="P827"/>
      <c r="Q827"/>
      <c r="R827"/>
      <c r="S827"/>
      <c r="T827"/>
      <c r="U827"/>
      <c r="V827"/>
      <c r="W827"/>
      <c r="X827"/>
      <c r="Y827">
        <v>4.7</v>
      </c>
      <c r="Z827"/>
      <c r="AA827"/>
      <c r="AB827"/>
      <c r="AC827">
        <v>4.5</v>
      </c>
      <c r="AD827">
        <v>7.5</v>
      </c>
      <c r="AE827">
        <v>6.4</v>
      </c>
      <c r="AF827">
        <v>7.5</v>
      </c>
      <c r="AG827"/>
      <c r="AH827"/>
      <c r="AI827"/>
      <c r="AJ827"/>
      <c r="AK827"/>
      <c r="AL827"/>
      <c r="AM827"/>
      <c r="AN827"/>
      <c r="AO827"/>
      <c r="AP827"/>
      <c r="AQ827"/>
      <c r="AR827"/>
      <c r="AS827"/>
      <c r="AT827"/>
      <c r="AU827"/>
      <c r="AV827"/>
      <c r="AW827"/>
      <c r="AX827"/>
      <c r="AY827"/>
      <c r="AZ827"/>
      <c r="BA827"/>
      <c r="BB827"/>
      <c r="BC827"/>
      <c r="BD827"/>
      <c r="BE827"/>
      <c r="BF827"/>
      <c r="BG827"/>
      <c r="BH827"/>
      <c r="BI827"/>
      <c r="BJ827" t="s">
        <v>70</v>
      </c>
      <c r="BK827"/>
      <c r="BL827" t="s">
        <v>332</v>
      </c>
      <c r="BM827">
        <v>42804</v>
      </c>
      <c r="BN827"/>
      <c r="BO827"/>
    </row>
    <row r="828" spans="1:67" s="2" customFormat="1" x14ac:dyDescent="0.2">
      <c r="A828" t="s">
        <v>601</v>
      </c>
      <c r="B828"/>
      <c r="C828" t="s">
        <v>1524</v>
      </c>
      <c r="D828" t="s">
        <v>140</v>
      </c>
      <c r="E828" t="s">
        <v>590</v>
      </c>
      <c r="F828" t="s">
        <v>591</v>
      </c>
      <c r="G828" t="s">
        <v>590</v>
      </c>
      <c r="H828" t="s">
        <v>591</v>
      </c>
      <c r="I828"/>
      <c r="J828"/>
      <c r="K828"/>
      <c r="L828"/>
      <c r="M828"/>
      <c r="N828"/>
      <c r="O828"/>
      <c r="P828"/>
      <c r="Q828"/>
      <c r="R828"/>
      <c r="S828"/>
      <c r="T828"/>
      <c r="U828"/>
      <c r="V828"/>
      <c r="W828"/>
      <c r="X828"/>
      <c r="Y828">
        <v>4.5999999999999996</v>
      </c>
      <c r="Z828">
        <v>5.3</v>
      </c>
      <c r="AA828">
        <v>5.8</v>
      </c>
      <c r="AB828">
        <v>5.8</v>
      </c>
      <c r="AC828"/>
      <c r="AD828"/>
      <c r="AE828"/>
      <c r="AF828"/>
      <c r="AG828"/>
      <c r="AH828"/>
      <c r="AI828"/>
      <c r="AJ828"/>
      <c r="AK828"/>
      <c r="AL828"/>
      <c r="AM828"/>
      <c r="AN828"/>
      <c r="AO828"/>
      <c r="AP828"/>
      <c r="AQ828"/>
      <c r="AR828"/>
      <c r="AS828"/>
      <c r="AT828"/>
      <c r="AU828"/>
      <c r="AV828"/>
      <c r="AW828"/>
      <c r="AX828"/>
      <c r="AY828"/>
      <c r="AZ828"/>
      <c r="BA828"/>
      <c r="BB828"/>
      <c r="BC828"/>
      <c r="BD828"/>
      <c r="BE828"/>
      <c r="BF828"/>
      <c r="BG828"/>
      <c r="BH828"/>
      <c r="BI828"/>
      <c r="BJ828" t="s">
        <v>70</v>
      </c>
      <c r="BK828"/>
      <c r="BL828" t="s">
        <v>332</v>
      </c>
      <c r="BM828">
        <v>42804</v>
      </c>
      <c r="BN828"/>
      <c r="BO828"/>
    </row>
    <row r="829" spans="1:67" s="2" customFormat="1" x14ac:dyDescent="0.2">
      <c r="A829" t="s">
        <v>602</v>
      </c>
      <c r="B829"/>
      <c r="C829" t="s">
        <v>1524</v>
      </c>
      <c r="D829" t="s">
        <v>140</v>
      </c>
      <c r="E829" t="s">
        <v>590</v>
      </c>
      <c r="F829" t="s">
        <v>591</v>
      </c>
      <c r="G829" t="s">
        <v>590</v>
      </c>
      <c r="H829" t="s">
        <v>591</v>
      </c>
      <c r="I829"/>
      <c r="J829"/>
      <c r="K829"/>
      <c r="L829"/>
      <c r="M829"/>
      <c r="N829"/>
      <c r="O829"/>
      <c r="P829"/>
      <c r="Q829"/>
      <c r="R829"/>
      <c r="S829"/>
      <c r="T829"/>
      <c r="U829"/>
      <c r="V829"/>
      <c r="W829"/>
      <c r="X829"/>
      <c r="Y829"/>
      <c r="Z829"/>
      <c r="AA829"/>
      <c r="AB829"/>
      <c r="AC829"/>
      <c r="AD829"/>
      <c r="AE829"/>
      <c r="AF829"/>
      <c r="AG829"/>
      <c r="AH829"/>
      <c r="AI829"/>
      <c r="AJ829"/>
      <c r="AK829"/>
      <c r="AL829"/>
      <c r="AM829"/>
      <c r="AN829"/>
      <c r="AO829"/>
      <c r="AP829"/>
      <c r="AQ829"/>
      <c r="AR829"/>
      <c r="AS829"/>
      <c r="AT829"/>
      <c r="AU829"/>
      <c r="AV829"/>
      <c r="AW829">
        <v>4.5</v>
      </c>
      <c r="AX829">
        <v>3.6</v>
      </c>
      <c r="AY829">
        <v>3.6</v>
      </c>
      <c r="AZ829">
        <v>3.6</v>
      </c>
      <c r="BA829">
        <v>5</v>
      </c>
      <c r="BB829">
        <v>4.4000000000000004</v>
      </c>
      <c r="BC829">
        <v>4.2</v>
      </c>
      <c r="BD829">
        <v>4.4000000000000004</v>
      </c>
      <c r="BE829">
        <v>3.9</v>
      </c>
      <c r="BF829">
        <v>2.7</v>
      </c>
      <c r="BG829">
        <v>2.2000000000000002</v>
      </c>
      <c r="BH829">
        <v>2.7</v>
      </c>
      <c r="BI829"/>
      <c r="BJ829" t="s">
        <v>70</v>
      </c>
      <c r="BK829"/>
      <c r="BL829" t="s">
        <v>332</v>
      </c>
      <c r="BM829">
        <v>42804</v>
      </c>
      <c r="BN829"/>
      <c r="BO829"/>
    </row>
    <row r="830" spans="1:67" s="2" customFormat="1" x14ac:dyDescent="0.2">
      <c r="A830" t="s">
        <v>603</v>
      </c>
      <c r="B830"/>
      <c r="C830" t="s">
        <v>1524</v>
      </c>
      <c r="D830" t="s">
        <v>140</v>
      </c>
      <c r="E830" t="s">
        <v>590</v>
      </c>
      <c r="F830" t="s">
        <v>591</v>
      </c>
      <c r="G830" t="s">
        <v>590</v>
      </c>
      <c r="H830" t="s">
        <v>591</v>
      </c>
      <c r="I830"/>
      <c r="J830"/>
      <c r="K830"/>
      <c r="L830"/>
      <c r="M830"/>
      <c r="N830"/>
      <c r="O830"/>
      <c r="P830"/>
      <c r="Q830"/>
      <c r="R830"/>
      <c r="S830"/>
      <c r="T830"/>
      <c r="U830">
        <v>3.4</v>
      </c>
      <c r="V830"/>
      <c r="W830"/>
      <c r="X830">
        <v>4.5999999999999996</v>
      </c>
      <c r="Y830"/>
      <c r="Z830"/>
      <c r="AA830"/>
      <c r="AB830"/>
      <c r="AC830">
        <v>4.4000000000000004</v>
      </c>
      <c r="AD830">
        <v>7.4</v>
      </c>
      <c r="AE830">
        <v>6</v>
      </c>
      <c r="AF830">
        <v>7.4</v>
      </c>
      <c r="AG830">
        <v>1.8</v>
      </c>
      <c r="AH830">
        <v>2.9</v>
      </c>
      <c r="AI830">
        <v>2.2000000000000002</v>
      </c>
      <c r="AJ830">
        <v>2.9</v>
      </c>
      <c r="AK830"/>
      <c r="AL830"/>
      <c r="AM830"/>
      <c r="AN830"/>
      <c r="AO830"/>
      <c r="AP830"/>
      <c r="AQ830"/>
      <c r="AR830"/>
      <c r="AS830"/>
      <c r="AT830"/>
      <c r="AU830"/>
      <c r="AV830"/>
      <c r="AW830"/>
      <c r="AX830"/>
      <c r="AY830"/>
      <c r="AZ830"/>
      <c r="BA830"/>
      <c r="BB830"/>
      <c r="BC830"/>
      <c r="BD830"/>
      <c r="BE830"/>
      <c r="BF830"/>
      <c r="BG830"/>
      <c r="BH830"/>
      <c r="BI830"/>
      <c r="BJ830" t="s">
        <v>70</v>
      </c>
      <c r="BK830"/>
      <c r="BL830" t="s">
        <v>332</v>
      </c>
      <c r="BM830">
        <v>42804</v>
      </c>
      <c r="BN830" t="s">
        <v>81</v>
      </c>
      <c r="BO830" t="s">
        <v>332</v>
      </c>
    </row>
    <row r="831" spans="1:67" s="2" customFormat="1" x14ac:dyDescent="0.2">
      <c r="A831" t="s">
        <v>604</v>
      </c>
      <c r="B831"/>
      <c r="C831" t="s">
        <v>1524</v>
      </c>
      <c r="D831" t="s">
        <v>140</v>
      </c>
      <c r="E831" t="s">
        <v>590</v>
      </c>
      <c r="F831" t="s">
        <v>591</v>
      </c>
      <c r="G831" t="s">
        <v>590</v>
      </c>
      <c r="H831" t="s">
        <v>591</v>
      </c>
      <c r="I831"/>
      <c r="J831"/>
      <c r="K831"/>
      <c r="L831"/>
      <c r="M831"/>
      <c r="N831"/>
      <c r="O831"/>
      <c r="P831"/>
      <c r="Q831"/>
      <c r="R831"/>
      <c r="S831"/>
      <c r="T831"/>
      <c r="U831"/>
      <c r="V831"/>
      <c r="W831"/>
      <c r="X831"/>
      <c r="Y831"/>
      <c r="Z831"/>
      <c r="AA831"/>
      <c r="AB831"/>
      <c r="AC831"/>
      <c r="AD831"/>
      <c r="AE831"/>
      <c r="AF831"/>
      <c r="AG831"/>
      <c r="AH831"/>
      <c r="AI831"/>
      <c r="AJ831"/>
      <c r="AK831"/>
      <c r="AL831"/>
      <c r="AM831"/>
      <c r="AN831"/>
      <c r="AO831"/>
      <c r="AP831"/>
      <c r="AQ831"/>
      <c r="AR831"/>
      <c r="AS831"/>
      <c r="AT831"/>
      <c r="AU831"/>
      <c r="AV831"/>
      <c r="AW831">
        <v>4.7</v>
      </c>
      <c r="AX831"/>
      <c r="AY831"/>
      <c r="AZ831">
        <v>4</v>
      </c>
      <c r="BA831">
        <v>5.2</v>
      </c>
      <c r="BB831"/>
      <c r="BC831"/>
      <c r="BD831">
        <v>4.7</v>
      </c>
      <c r="BE831">
        <v>4.2</v>
      </c>
      <c r="BF831"/>
      <c r="BG831"/>
      <c r="BH831">
        <v>2.9</v>
      </c>
      <c r="BI831"/>
      <c r="BJ831" t="s">
        <v>79</v>
      </c>
      <c r="BK831" s="1">
        <v>44798</v>
      </c>
      <c r="BL831" t="s">
        <v>605</v>
      </c>
      <c r="BM831">
        <v>3701</v>
      </c>
      <c r="BN831" t="s">
        <v>72</v>
      </c>
      <c r="BO831" t="s">
        <v>605</v>
      </c>
    </row>
    <row r="832" spans="1:67" x14ac:dyDescent="0.2">
      <c r="A832" t="s">
        <v>606</v>
      </c>
      <c r="C832" t="s">
        <v>1524</v>
      </c>
      <c r="D832" t="s">
        <v>140</v>
      </c>
      <c r="E832" t="s">
        <v>590</v>
      </c>
      <c r="F832" t="s">
        <v>591</v>
      </c>
      <c r="G832" t="s">
        <v>590</v>
      </c>
      <c r="H832" t="s">
        <v>591</v>
      </c>
      <c r="BA832">
        <v>4.8</v>
      </c>
      <c r="BD832">
        <v>4.8</v>
      </c>
      <c r="BE832">
        <v>4.0999999999999996</v>
      </c>
      <c r="BH832">
        <v>3</v>
      </c>
      <c r="BJ832" t="s">
        <v>79</v>
      </c>
      <c r="BK832" s="1">
        <v>44798</v>
      </c>
      <c r="BL832" t="s">
        <v>605</v>
      </c>
      <c r="BM832">
        <v>3701</v>
      </c>
    </row>
    <row r="833" spans="1:67" s="2" customFormat="1" x14ac:dyDescent="0.2">
      <c r="A833" t="s">
        <v>607</v>
      </c>
      <c r="B833"/>
      <c r="C833" t="s">
        <v>1524</v>
      </c>
      <c r="D833" t="s">
        <v>140</v>
      </c>
      <c r="E833" t="s">
        <v>590</v>
      </c>
      <c r="F833" t="s">
        <v>591</v>
      </c>
      <c r="G833" t="s">
        <v>590</v>
      </c>
      <c r="H833" t="s">
        <v>591</v>
      </c>
      <c r="I833"/>
      <c r="J833"/>
      <c r="K833"/>
      <c r="L833"/>
      <c r="M833"/>
      <c r="N833"/>
      <c r="O833"/>
      <c r="P833"/>
      <c r="Q833"/>
      <c r="R833"/>
      <c r="S833"/>
      <c r="T833"/>
      <c r="U833"/>
      <c r="V833"/>
      <c r="W833"/>
      <c r="X833"/>
      <c r="Y833"/>
      <c r="Z833"/>
      <c r="AA833"/>
      <c r="AB833"/>
      <c r="AC833"/>
      <c r="AD833"/>
      <c r="AE833"/>
      <c r="AF833"/>
      <c r="AG833"/>
      <c r="AH833"/>
      <c r="AI833"/>
      <c r="AJ833"/>
      <c r="AK833"/>
      <c r="AL833"/>
      <c r="AM833"/>
      <c r="AN833"/>
      <c r="AO833"/>
      <c r="AP833"/>
      <c r="AQ833"/>
      <c r="AR833"/>
      <c r="AS833"/>
      <c r="AT833"/>
      <c r="AU833"/>
      <c r="AV833"/>
      <c r="AW833"/>
      <c r="AX833"/>
      <c r="AY833"/>
      <c r="AZ833"/>
      <c r="BA833">
        <v>5.2</v>
      </c>
      <c r="BB833"/>
      <c r="BC833"/>
      <c r="BD833">
        <v>4.2</v>
      </c>
      <c r="BE833"/>
      <c r="BF833"/>
      <c r="BG833"/>
      <c r="BH833"/>
      <c r="BI833" t="s">
        <v>608</v>
      </c>
      <c r="BJ833" t="s">
        <v>79</v>
      </c>
      <c r="BK833" s="1">
        <v>44798</v>
      </c>
      <c r="BL833" t="s">
        <v>605</v>
      </c>
      <c r="BM833">
        <v>3701</v>
      </c>
      <c r="BN833"/>
      <c r="BO833"/>
    </row>
    <row r="834" spans="1:67" s="2" customFormat="1" x14ac:dyDescent="0.2">
      <c r="A834" t="s">
        <v>609</v>
      </c>
      <c r="B834"/>
      <c r="C834" t="s">
        <v>1524</v>
      </c>
      <c r="D834" t="s">
        <v>140</v>
      </c>
      <c r="E834" t="s">
        <v>590</v>
      </c>
      <c r="F834" t="s">
        <v>591</v>
      </c>
      <c r="G834" t="s">
        <v>590</v>
      </c>
      <c r="H834" t="s">
        <v>591</v>
      </c>
      <c r="I834"/>
      <c r="J834"/>
      <c r="K834"/>
      <c r="L834"/>
      <c r="M834"/>
      <c r="N834"/>
      <c r="O834"/>
      <c r="P834"/>
      <c r="Q834"/>
      <c r="R834"/>
      <c r="S834"/>
      <c r="T834"/>
      <c r="U834"/>
      <c r="V834"/>
      <c r="W834"/>
      <c r="X834"/>
      <c r="Y834"/>
      <c r="Z834"/>
      <c r="AA834"/>
      <c r="AB834"/>
      <c r="AC834"/>
      <c r="AD834"/>
      <c r="AE834"/>
      <c r="AF834"/>
      <c r="AG834"/>
      <c r="AH834"/>
      <c r="AI834"/>
      <c r="AJ834"/>
      <c r="AK834"/>
      <c r="AL834"/>
      <c r="AM834"/>
      <c r="AN834"/>
      <c r="AO834"/>
      <c r="AP834"/>
      <c r="AQ834"/>
      <c r="AR834"/>
      <c r="AS834"/>
      <c r="AT834"/>
      <c r="AU834"/>
      <c r="AV834">
        <v>3.5</v>
      </c>
      <c r="AW834">
        <v>4.3</v>
      </c>
      <c r="AX834"/>
      <c r="AY834"/>
      <c r="AZ834">
        <v>4</v>
      </c>
      <c r="BA834">
        <v>5.0999999999999996</v>
      </c>
      <c r="BB834"/>
      <c r="BC834"/>
      <c r="BD834">
        <v>4.8</v>
      </c>
      <c r="BE834">
        <v>4.2</v>
      </c>
      <c r="BF834"/>
      <c r="BG834"/>
      <c r="BH834">
        <v>3.4</v>
      </c>
      <c r="BI834" t="s">
        <v>610</v>
      </c>
      <c r="BJ834" t="s">
        <v>79</v>
      </c>
      <c r="BK834" s="1">
        <v>44798</v>
      </c>
      <c r="BL834" t="s">
        <v>605</v>
      </c>
      <c r="BM834">
        <v>3701</v>
      </c>
      <c r="BN834" t="s">
        <v>72</v>
      </c>
      <c r="BO834" t="s">
        <v>605</v>
      </c>
    </row>
    <row r="835" spans="1:67" x14ac:dyDescent="0.2">
      <c r="A835" t="s">
        <v>611</v>
      </c>
      <c r="C835" t="s">
        <v>1524</v>
      </c>
      <c r="D835" t="s">
        <v>140</v>
      </c>
      <c r="E835" t="s">
        <v>590</v>
      </c>
      <c r="F835" t="s">
        <v>591</v>
      </c>
      <c r="G835" t="s">
        <v>590</v>
      </c>
      <c r="H835" t="s">
        <v>591</v>
      </c>
      <c r="BA835">
        <v>5.4</v>
      </c>
      <c r="BD835">
        <v>4.4000000000000004</v>
      </c>
      <c r="BJ835" t="s">
        <v>79</v>
      </c>
      <c r="BK835" s="1">
        <v>44798</v>
      </c>
      <c r="BL835" t="s">
        <v>605</v>
      </c>
      <c r="BM835">
        <v>3701</v>
      </c>
    </row>
    <row r="836" spans="1:67" x14ac:dyDescent="0.2">
      <c r="A836" t="s">
        <v>612</v>
      </c>
      <c r="C836" t="s">
        <v>1524</v>
      </c>
      <c r="D836" t="s">
        <v>140</v>
      </c>
      <c r="E836" t="s">
        <v>590</v>
      </c>
      <c r="F836" t="s">
        <v>591</v>
      </c>
      <c r="G836" t="s">
        <v>590</v>
      </c>
      <c r="H836" t="s">
        <v>591</v>
      </c>
      <c r="AS836">
        <v>4</v>
      </c>
      <c r="AV836">
        <v>3.1</v>
      </c>
      <c r="BJ836" t="s">
        <v>79</v>
      </c>
      <c r="BK836" s="1">
        <v>44798</v>
      </c>
      <c r="BL836" t="s">
        <v>605</v>
      </c>
      <c r="BM836">
        <v>3701</v>
      </c>
      <c r="BN836" t="s">
        <v>72</v>
      </c>
      <c r="BO836" t="s">
        <v>605</v>
      </c>
    </row>
    <row r="837" spans="1:67" s="2" customFormat="1" x14ac:dyDescent="0.2">
      <c r="A837" t="s">
        <v>613</v>
      </c>
      <c r="B837"/>
      <c r="C837" t="s">
        <v>1524</v>
      </c>
      <c r="D837" t="s">
        <v>140</v>
      </c>
      <c r="E837" t="s">
        <v>590</v>
      </c>
      <c r="F837" t="s">
        <v>591</v>
      </c>
      <c r="G837" t="s">
        <v>590</v>
      </c>
      <c r="H837" t="s">
        <v>591</v>
      </c>
      <c r="I837"/>
      <c r="J837"/>
      <c r="K837"/>
      <c r="L837"/>
      <c r="M837"/>
      <c r="N837"/>
      <c r="O837"/>
      <c r="P837"/>
      <c r="Q837"/>
      <c r="R837"/>
      <c r="S837"/>
      <c r="T837"/>
      <c r="U837"/>
      <c r="V837"/>
      <c r="W837"/>
      <c r="X837"/>
      <c r="Y837"/>
      <c r="Z837"/>
      <c r="AA837"/>
      <c r="AB837"/>
      <c r="AC837">
        <v>4.8</v>
      </c>
      <c r="AD837"/>
      <c r="AE837"/>
      <c r="AF837">
        <v>7.1</v>
      </c>
      <c r="AG837"/>
      <c r="AH837"/>
      <c r="AI837"/>
      <c r="AJ837"/>
      <c r="AK837"/>
      <c r="AL837"/>
      <c r="AM837"/>
      <c r="AN837"/>
      <c r="AO837"/>
      <c r="AP837"/>
      <c r="AQ837"/>
      <c r="AR837"/>
      <c r="AS837"/>
      <c r="AT837"/>
      <c r="AU837"/>
      <c r="AV837"/>
      <c r="AW837"/>
      <c r="AX837"/>
      <c r="AY837"/>
      <c r="AZ837"/>
      <c r="BA837"/>
      <c r="BB837"/>
      <c r="BC837"/>
      <c r="BD837"/>
      <c r="BE837"/>
      <c r="BF837"/>
      <c r="BG837"/>
      <c r="BH837"/>
      <c r="BI837"/>
      <c r="BJ837" t="s">
        <v>79</v>
      </c>
      <c r="BK837" s="1">
        <v>44798</v>
      </c>
      <c r="BL837" t="s">
        <v>605</v>
      </c>
      <c r="BM837">
        <v>3701</v>
      </c>
      <c r="BN837" t="s">
        <v>72</v>
      </c>
      <c r="BO837" t="s">
        <v>605</v>
      </c>
    </row>
    <row r="838" spans="1:67" s="2" customFormat="1" x14ac:dyDescent="0.2">
      <c r="A838" s="13" t="s">
        <v>1737</v>
      </c>
      <c r="B838" s="13"/>
      <c r="C838" s="13" t="s">
        <v>1524</v>
      </c>
      <c r="D838" s="13" t="s">
        <v>140</v>
      </c>
      <c r="E838" s="13" t="s">
        <v>590</v>
      </c>
      <c r="F838" s="13" t="s">
        <v>591</v>
      </c>
      <c r="G838" s="13" t="s">
        <v>590</v>
      </c>
      <c r="H838" s="13" t="s">
        <v>592</v>
      </c>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AU838" s="13"/>
      <c r="AV838" s="13"/>
      <c r="AW838" s="13"/>
      <c r="AX838" s="13"/>
      <c r="AY838" s="13"/>
      <c r="AZ838" s="13"/>
      <c r="BA838" s="13"/>
      <c r="BB838" s="13"/>
      <c r="BC838" s="13"/>
      <c r="BD838" s="13"/>
      <c r="BE838" s="13"/>
      <c r="BF838" s="13"/>
      <c r="BG838" s="13"/>
      <c r="BH838" s="13"/>
      <c r="BI838" s="13"/>
      <c r="BJ838" s="13"/>
      <c r="BK838" s="13"/>
      <c r="BL838" s="13"/>
      <c r="BM838" s="13"/>
      <c r="BN838" s="13"/>
      <c r="BO838" s="13"/>
    </row>
    <row r="839" spans="1:67" x14ac:dyDescent="0.2">
      <c r="A839" t="s">
        <v>589</v>
      </c>
      <c r="B839" t="s">
        <v>338</v>
      </c>
      <c r="C839" t="s">
        <v>1524</v>
      </c>
      <c r="D839" t="s">
        <v>140</v>
      </c>
      <c r="E839" t="s">
        <v>590</v>
      </c>
      <c r="F839" t="s">
        <v>591</v>
      </c>
      <c r="G839" t="s">
        <v>590</v>
      </c>
      <c r="H839" t="s">
        <v>592</v>
      </c>
      <c r="AC839">
        <v>4.9000000000000004</v>
      </c>
      <c r="AF839">
        <v>8.1999999999999993</v>
      </c>
      <c r="BJ839" t="s">
        <v>70</v>
      </c>
      <c r="BK839" s="1">
        <v>44819</v>
      </c>
      <c r="BL839" t="s">
        <v>71</v>
      </c>
      <c r="BM839">
        <v>3485</v>
      </c>
      <c r="BN839" t="s">
        <v>72</v>
      </c>
      <c r="BO839" t="s">
        <v>71</v>
      </c>
    </row>
    <row r="840" spans="1:67" x14ac:dyDescent="0.2">
      <c r="A840" s="13" t="s">
        <v>1737</v>
      </c>
      <c r="B840" s="13"/>
      <c r="C840" s="13" t="s">
        <v>1524</v>
      </c>
      <c r="D840" s="13" t="s">
        <v>140</v>
      </c>
      <c r="E840" s="13" t="s">
        <v>590</v>
      </c>
      <c r="F840" s="13" t="s">
        <v>615</v>
      </c>
      <c r="G840" s="13" t="s">
        <v>590</v>
      </c>
      <c r="H840" s="13" t="s">
        <v>615</v>
      </c>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AU840" s="13"/>
      <c r="AV840" s="13"/>
      <c r="AW840" s="13"/>
      <c r="AX840" s="13"/>
      <c r="AY840" s="13"/>
      <c r="AZ840" s="13"/>
      <c r="BA840" s="13"/>
      <c r="BB840" s="13"/>
      <c r="BC840" s="13"/>
      <c r="BD840" s="13"/>
      <c r="BE840" s="13"/>
      <c r="BF840" s="13"/>
      <c r="BG840" s="13"/>
      <c r="BH840" s="13"/>
      <c r="BI840" s="13"/>
      <c r="BJ840" s="13"/>
      <c r="BK840" s="13"/>
      <c r="BL840" s="13"/>
      <c r="BM840" s="13"/>
      <c r="BN840" s="13"/>
      <c r="BO840" s="13"/>
    </row>
    <row r="841" spans="1:67" x14ac:dyDescent="0.2">
      <c r="A841" t="s">
        <v>614</v>
      </c>
      <c r="C841" t="s">
        <v>1524</v>
      </c>
      <c r="D841" t="s">
        <v>140</v>
      </c>
      <c r="E841" t="s">
        <v>590</v>
      </c>
      <c r="F841" t="s">
        <v>615</v>
      </c>
      <c r="G841" t="s">
        <v>590</v>
      </c>
      <c r="H841" t="s">
        <v>615</v>
      </c>
      <c r="Y841">
        <v>4</v>
      </c>
      <c r="Z841">
        <v>5.6</v>
      </c>
      <c r="AB841">
        <v>5.6</v>
      </c>
      <c r="AC841">
        <v>4</v>
      </c>
      <c r="AD841">
        <v>5.4</v>
      </c>
      <c r="AF841">
        <v>5.4</v>
      </c>
      <c r="BJ841" t="s">
        <v>70</v>
      </c>
      <c r="BL841" t="s">
        <v>332</v>
      </c>
      <c r="BM841">
        <v>42804</v>
      </c>
    </row>
    <row r="842" spans="1:67" x14ac:dyDescent="0.2">
      <c r="A842" t="s">
        <v>616</v>
      </c>
      <c r="B842" t="s">
        <v>338</v>
      </c>
      <c r="C842" t="s">
        <v>1524</v>
      </c>
      <c r="D842" t="s">
        <v>140</v>
      </c>
      <c r="E842" t="s">
        <v>590</v>
      </c>
      <c r="F842" t="s">
        <v>615</v>
      </c>
      <c r="G842" t="s">
        <v>590</v>
      </c>
      <c r="H842" t="s">
        <v>615</v>
      </c>
      <c r="U842">
        <v>3</v>
      </c>
      <c r="X842">
        <v>4.3</v>
      </c>
      <c r="AC842">
        <v>3.9</v>
      </c>
      <c r="AD842">
        <v>6.2</v>
      </c>
      <c r="AE842">
        <v>5.3</v>
      </c>
      <c r="AF842">
        <v>6.2</v>
      </c>
      <c r="BJ842" t="s">
        <v>70</v>
      </c>
      <c r="BL842" t="s">
        <v>332</v>
      </c>
      <c r="BM842">
        <v>42804</v>
      </c>
      <c r="BN842" t="s">
        <v>72</v>
      </c>
      <c r="BO842" t="s">
        <v>332</v>
      </c>
    </row>
    <row r="843" spans="1:67" x14ac:dyDescent="0.2">
      <c r="A843" t="s">
        <v>617</v>
      </c>
      <c r="C843" t="s">
        <v>1524</v>
      </c>
      <c r="D843" t="s">
        <v>140</v>
      </c>
      <c r="E843" t="s">
        <v>590</v>
      </c>
      <c r="F843" t="s">
        <v>615</v>
      </c>
      <c r="G843" t="s">
        <v>590</v>
      </c>
      <c r="H843" t="s">
        <v>615</v>
      </c>
      <c r="U843">
        <v>3.6</v>
      </c>
      <c r="X843">
        <v>5.0999999999999996</v>
      </c>
      <c r="Y843">
        <v>4.2</v>
      </c>
      <c r="Z843">
        <v>5.8</v>
      </c>
      <c r="AA843">
        <v>5.8</v>
      </c>
      <c r="AB843">
        <v>5.8</v>
      </c>
      <c r="AC843">
        <v>4</v>
      </c>
      <c r="AD843">
        <v>6.5</v>
      </c>
      <c r="AE843">
        <v>5.2</v>
      </c>
      <c r="AF843">
        <v>6.5</v>
      </c>
      <c r="AG843">
        <v>1.9</v>
      </c>
      <c r="AH843">
        <v>2.9</v>
      </c>
      <c r="AI843">
        <v>2.2000000000000002</v>
      </c>
      <c r="AJ843">
        <v>2.9</v>
      </c>
      <c r="BJ843" t="s">
        <v>70</v>
      </c>
      <c r="BL843" t="s">
        <v>332</v>
      </c>
      <c r="BM843">
        <v>42804</v>
      </c>
    </row>
    <row r="844" spans="1:67" x14ac:dyDescent="0.2">
      <c r="A844" t="s">
        <v>618</v>
      </c>
      <c r="C844" t="s">
        <v>1524</v>
      </c>
      <c r="D844" t="s">
        <v>140</v>
      </c>
      <c r="E844" t="s">
        <v>590</v>
      </c>
      <c r="F844" t="s">
        <v>615</v>
      </c>
      <c r="G844" t="s">
        <v>590</v>
      </c>
      <c r="H844" t="s">
        <v>615</v>
      </c>
      <c r="BA844">
        <v>4</v>
      </c>
      <c r="BB844">
        <v>3.6</v>
      </c>
      <c r="BC844">
        <v>3.3</v>
      </c>
      <c r="BD844">
        <v>3.6</v>
      </c>
      <c r="BJ844" t="s">
        <v>70</v>
      </c>
      <c r="BL844" t="s">
        <v>332</v>
      </c>
      <c r="BM844">
        <v>42804</v>
      </c>
    </row>
    <row r="845" spans="1:67" x14ac:dyDescent="0.2">
      <c r="A845" t="s">
        <v>619</v>
      </c>
      <c r="C845" t="s">
        <v>1524</v>
      </c>
      <c r="D845" t="s">
        <v>140</v>
      </c>
      <c r="E845" t="s">
        <v>590</v>
      </c>
      <c r="F845" t="s">
        <v>615</v>
      </c>
      <c r="G845" t="s">
        <v>590</v>
      </c>
      <c r="H845" t="s">
        <v>615</v>
      </c>
      <c r="Y845">
        <v>4.0999999999999996</v>
      </c>
      <c r="Z845">
        <v>4.7</v>
      </c>
      <c r="AA845">
        <v>4.5999999999999996</v>
      </c>
      <c r="AB845">
        <v>4.7</v>
      </c>
      <c r="AC845">
        <v>4.0999999999999996</v>
      </c>
      <c r="AD845">
        <v>6.2</v>
      </c>
      <c r="AE845">
        <v>6</v>
      </c>
      <c r="AF845">
        <v>6.2</v>
      </c>
      <c r="BA845">
        <v>4.2</v>
      </c>
      <c r="BB845">
        <v>3.8</v>
      </c>
      <c r="BC845">
        <v>3.5</v>
      </c>
      <c r="BD845">
        <v>3.8</v>
      </c>
      <c r="BE845">
        <v>3.9</v>
      </c>
      <c r="BF845">
        <v>2.4</v>
      </c>
      <c r="BG845">
        <v>2.2000000000000002</v>
      </c>
      <c r="BH845">
        <v>2.4</v>
      </c>
      <c r="BJ845" t="s">
        <v>70</v>
      </c>
      <c r="BL845" t="s">
        <v>332</v>
      </c>
      <c r="BM845">
        <v>42804</v>
      </c>
    </row>
    <row r="846" spans="1:67" x14ac:dyDescent="0.2">
      <c r="A846" t="s">
        <v>620</v>
      </c>
      <c r="C846" t="s">
        <v>1524</v>
      </c>
      <c r="D846" t="s">
        <v>140</v>
      </c>
      <c r="E846" t="s">
        <v>590</v>
      </c>
      <c r="F846" t="s">
        <v>615</v>
      </c>
      <c r="G846" t="s">
        <v>590</v>
      </c>
      <c r="H846" t="s">
        <v>615</v>
      </c>
      <c r="AS846">
        <v>3.3</v>
      </c>
      <c r="AV846">
        <v>2.8</v>
      </c>
      <c r="AW846">
        <v>4</v>
      </c>
      <c r="AX846">
        <v>3.3</v>
      </c>
      <c r="AY846">
        <v>3.6</v>
      </c>
      <c r="AZ846">
        <v>3.6</v>
      </c>
      <c r="BA846">
        <v>5</v>
      </c>
      <c r="BB846">
        <v>3.9</v>
      </c>
      <c r="BC846">
        <v>3.7</v>
      </c>
      <c r="BD846">
        <v>3.9</v>
      </c>
      <c r="BJ846" t="s">
        <v>70</v>
      </c>
      <c r="BL846" t="s">
        <v>332</v>
      </c>
      <c r="BM846">
        <v>42804</v>
      </c>
    </row>
    <row r="847" spans="1:67" x14ac:dyDescent="0.2">
      <c r="A847" t="s">
        <v>621</v>
      </c>
      <c r="C847" t="s">
        <v>1524</v>
      </c>
      <c r="D847" t="s">
        <v>140</v>
      </c>
      <c r="E847" t="s">
        <v>590</v>
      </c>
      <c r="F847" t="s">
        <v>615</v>
      </c>
      <c r="G847" t="s">
        <v>590</v>
      </c>
      <c r="H847" t="s">
        <v>615</v>
      </c>
      <c r="M847">
        <v>2.8</v>
      </c>
      <c r="P847">
        <v>1.9</v>
      </c>
      <c r="Q847">
        <v>3.1</v>
      </c>
      <c r="T847">
        <v>2.9</v>
      </c>
      <c r="U847">
        <v>3.1</v>
      </c>
      <c r="X847">
        <v>4.3</v>
      </c>
      <c r="Y847">
        <v>4.2</v>
      </c>
      <c r="Z847">
        <v>5.4</v>
      </c>
      <c r="AA847">
        <v>5.7</v>
      </c>
      <c r="AB847">
        <v>5.7</v>
      </c>
      <c r="AC847">
        <v>4.4000000000000004</v>
      </c>
      <c r="AD847" t="s">
        <v>1950</v>
      </c>
      <c r="AE847" t="s">
        <v>1945</v>
      </c>
      <c r="AF847" t="s">
        <v>1950</v>
      </c>
      <c r="AG847">
        <v>1.9</v>
      </c>
      <c r="BI847" t="s">
        <v>622</v>
      </c>
      <c r="BJ847" t="s">
        <v>70</v>
      </c>
      <c r="BL847" t="s">
        <v>332</v>
      </c>
      <c r="BM847">
        <v>42804</v>
      </c>
      <c r="BN847" t="s">
        <v>81</v>
      </c>
      <c r="BO847" t="s">
        <v>332</v>
      </c>
    </row>
    <row r="848" spans="1:67" x14ac:dyDescent="0.2">
      <c r="A848" t="s">
        <v>623</v>
      </c>
      <c r="C848" t="s">
        <v>1524</v>
      </c>
      <c r="D848" t="s">
        <v>140</v>
      </c>
      <c r="E848" t="s">
        <v>590</v>
      </c>
      <c r="F848" t="s">
        <v>615</v>
      </c>
      <c r="G848" t="s">
        <v>590</v>
      </c>
      <c r="H848" t="s">
        <v>615</v>
      </c>
      <c r="BB848">
        <v>4.3</v>
      </c>
      <c r="BD848">
        <v>4.3</v>
      </c>
      <c r="BJ848" t="s">
        <v>70</v>
      </c>
      <c r="BL848" t="s">
        <v>332</v>
      </c>
      <c r="BM848">
        <v>42804</v>
      </c>
    </row>
    <row r="849" spans="1:67" x14ac:dyDescent="0.2">
      <c r="A849" t="s">
        <v>624</v>
      </c>
      <c r="C849" t="s">
        <v>1524</v>
      </c>
      <c r="D849" t="s">
        <v>140</v>
      </c>
      <c r="E849" t="s">
        <v>590</v>
      </c>
      <c r="F849" t="s">
        <v>615</v>
      </c>
      <c r="G849" t="s">
        <v>590</v>
      </c>
      <c r="H849" t="s">
        <v>615</v>
      </c>
      <c r="M849">
        <v>2.6</v>
      </c>
      <c r="P849">
        <v>1.9</v>
      </c>
      <c r="Q849">
        <v>3.2</v>
      </c>
      <c r="Y849">
        <v>4</v>
      </c>
      <c r="Z849">
        <v>5</v>
      </c>
      <c r="AA849">
        <v>5</v>
      </c>
      <c r="AB849">
        <v>5</v>
      </c>
      <c r="AC849">
        <v>4.4000000000000004</v>
      </c>
      <c r="AD849">
        <v>6.6</v>
      </c>
      <c r="AE849">
        <v>5.4</v>
      </c>
      <c r="AF849">
        <v>6.6</v>
      </c>
      <c r="BJ849" t="s">
        <v>70</v>
      </c>
      <c r="BL849" t="s">
        <v>332</v>
      </c>
      <c r="BM849">
        <v>42804</v>
      </c>
      <c r="BN849" t="s">
        <v>81</v>
      </c>
      <c r="BO849" t="s">
        <v>332</v>
      </c>
    </row>
    <row r="850" spans="1:67" x14ac:dyDescent="0.2">
      <c r="A850" t="s">
        <v>625</v>
      </c>
      <c r="C850" t="s">
        <v>1524</v>
      </c>
      <c r="D850" t="s">
        <v>140</v>
      </c>
      <c r="E850" t="s">
        <v>590</v>
      </c>
      <c r="F850" t="s">
        <v>615</v>
      </c>
      <c r="G850" t="s">
        <v>590</v>
      </c>
      <c r="H850" t="s">
        <v>615</v>
      </c>
      <c r="U850">
        <v>4.3</v>
      </c>
      <c r="X850">
        <v>4.2</v>
      </c>
      <c r="Y850">
        <v>4</v>
      </c>
      <c r="Z850">
        <v>4.5999999999999996</v>
      </c>
      <c r="AA850">
        <v>4.5999999999999996</v>
      </c>
      <c r="AB850">
        <v>4.5999999999999996</v>
      </c>
      <c r="AC850">
        <v>4.3</v>
      </c>
      <c r="AD850">
        <v>6.6</v>
      </c>
      <c r="AE850">
        <v>5.5</v>
      </c>
      <c r="AF850">
        <v>6.6</v>
      </c>
      <c r="AG850">
        <v>2.1</v>
      </c>
      <c r="BJ850" t="s">
        <v>70</v>
      </c>
      <c r="BL850" t="s">
        <v>332</v>
      </c>
      <c r="BM850">
        <v>42804</v>
      </c>
    </row>
    <row r="851" spans="1:67" x14ac:dyDescent="0.2">
      <c r="A851" t="s">
        <v>626</v>
      </c>
      <c r="C851" t="s">
        <v>1524</v>
      </c>
      <c r="D851" t="s">
        <v>140</v>
      </c>
      <c r="E851" t="s">
        <v>590</v>
      </c>
      <c r="F851" t="s">
        <v>615</v>
      </c>
      <c r="G851" t="s">
        <v>590</v>
      </c>
      <c r="H851" t="s">
        <v>615</v>
      </c>
      <c r="AS851">
        <v>3.7</v>
      </c>
      <c r="AV851">
        <v>3</v>
      </c>
      <c r="BA851">
        <v>4.5</v>
      </c>
      <c r="BB851">
        <v>4.0999999999999996</v>
      </c>
      <c r="BC851">
        <v>4</v>
      </c>
      <c r="BD851">
        <v>4.0999999999999996</v>
      </c>
      <c r="BJ851" t="s">
        <v>70</v>
      </c>
      <c r="BL851" t="s">
        <v>332</v>
      </c>
      <c r="BM851">
        <v>42804</v>
      </c>
    </row>
    <row r="852" spans="1:67" x14ac:dyDescent="0.2">
      <c r="A852" t="s">
        <v>627</v>
      </c>
      <c r="C852" t="s">
        <v>1524</v>
      </c>
      <c r="D852" t="s">
        <v>140</v>
      </c>
      <c r="E852" t="s">
        <v>590</v>
      </c>
      <c r="F852" t="s">
        <v>615</v>
      </c>
      <c r="G852" t="s">
        <v>590</v>
      </c>
      <c r="H852" t="s">
        <v>615</v>
      </c>
      <c r="U852">
        <v>3.5</v>
      </c>
      <c r="X852">
        <v>4.8</v>
      </c>
      <c r="Y852">
        <v>4.2</v>
      </c>
      <c r="Z852">
        <v>5.7</v>
      </c>
      <c r="AA852">
        <v>5.6</v>
      </c>
      <c r="AB852">
        <v>5.7</v>
      </c>
      <c r="BJ852" t="s">
        <v>70</v>
      </c>
      <c r="BL852" t="s">
        <v>332</v>
      </c>
      <c r="BM852">
        <v>42804</v>
      </c>
      <c r="BN852" t="s">
        <v>81</v>
      </c>
      <c r="BO852" t="s">
        <v>332</v>
      </c>
    </row>
    <row r="853" spans="1:67" x14ac:dyDescent="0.2">
      <c r="A853" t="s">
        <v>628</v>
      </c>
      <c r="C853" t="s">
        <v>1524</v>
      </c>
      <c r="D853" t="s">
        <v>140</v>
      </c>
      <c r="E853" t="s">
        <v>590</v>
      </c>
      <c r="F853" t="s">
        <v>615</v>
      </c>
      <c r="G853" t="s">
        <v>590</v>
      </c>
      <c r="H853" t="s">
        <v>615</v>
      </c>
      <c r="AS853">
        <v>3.8</v>
      </c>
      <c r="AV853">
        <v>2.9</v>
      </c>
      <c r="AX853">
        <v>3.5</v>
      </c>
      <c r="AZ853">
        <v>3.5</v>
      </c>
      <c r="BJ853" t="s">
        <v>70</v>
      </c>
      <c r="BL853" t="s">
        <v>332</v>
      </c>
      <c r="BM853">
        <v>42804</v>
      </c>
    </row>
    <row r="854" spans="1:67" x14ac:dyDescent="0.2">
      <c r="A854" t="s">
        <v>629</v>
      </c>
      <c r="C854" t="s">
        <v>1524</v>
      </c>
      <c r="D854" t="s">
        <v>140</v>
      </c>
      <c r="E854" t="s">
        <v>590</v>
      </c>
      <c r="F854" t="s">
        <v>615</v>
      </c>
      <c r="G854" t="s">
        <v>590</v>
      </c>
      <c r="H854" t="s">
        <v>615</v>
      </c>
      <c r="U854">
        <v>3.4</v>
      </c>
      <c r="X854">
        <v>4.7</v>
      </c>
      <c r="Y854">
        <v>4</v>
      </c>
      <c r="Z854">
        <v>5.4</v>
      </c>
      <c r="AA854">
        <v>5.6</v>
      </c>
      <c r="AB854">
        <v>5.6</v>
      </c>
      <c r="AC854">
        <v>4.2</v>
      </c>
      <c r="AD854">
        <v>7.1</v>
      </c>
      <c r="AE854">
        <v>5.8</v>
      </c>
      <c r="AF854">
        <v>7.1</v>
      </c>
      <c r="BJ854" t="s">
        <v>70</v>
      </c>
      <c r="BL854" t="s">
        <v>332</v>
      </c>
      <c r="BM854">
        <v>42804</v>
      </c>
      <c r="BN854" t="s">
        <v>81</v>
      </c>
      <c r="BO854" t="s">
        <v>332</v>
      </c>
    </row>
    <row r="855" spans="1:67" s="23" customFormat="1" x14ac:dyDescent="0.2">
      <c r="A855" t="s">
        <v>630</v>
      </c>
      <c r="B855"/>
      <c r="C855" t="s">
        <v>1524</v>
      </c>
      <c r="D855" t="s">
        <v>140</v>
      </c>
      <c r="E855" t="s">
        <v>590</v>
      </c>
      <c r="F855" t="s">
        <v>615</v>
      </c>
      <c r="G855" t="s">
        <v>590</v>
      </c>
      <c r="H855" t="s">
        <v>615</v>
      </c>
      <c r="I855"/>
      <c r="J855"/>
      <c r="K855"/>
      <c r="L855"/>
      <c r="M855"/>
      <c r="N855"/>
      <c r="O855"/>
      <c r="P855"/>
      <c r="Q855"/>
      <c r="R855"/>
      <c r="S855"/>
      <c r="T855"/>
      <c r="U855"/>
      <c r="V855"/>
      <c r="W855"/>
      <c r="X855"/>
      <c r="Y855"/>
      <c r="Z855"/>
      <c r="AA855"/>
      <c r="AB855"/>
      <c r="AC855"/>
      <c r="AD855"/>
      <c r="AE855"/>
      <c r="AF855"/>
      <c r="AG855"/>
      <c r="AH855"/>
      <c r="AI855"/>
      <c r="AJ855"/>
      <c r="AK855"/>
      <c r="AL855"/>
      <c r="AM855"/>
      <c r="AN855"/>
      <c r="AO855"/>
      <c r="AP855"/>
      <c r="AQ855"/>
      <c r="AR855"/>
      <c r="AS855">
        <v>3.6</v>
      </c>
      <c r="AT855"/>
      <c r="AU855"/>
      <c r="AV855">
        <v>2.9</v>
      </c>
      <c r="AW855">
        <v>4</v>
      </c>
      <c r="AX855">
        <v>3.4</v>
      </c>
      <c r="AY855">
        <v>3.7</v>
      </c>
      <c r="AZ855">
        <v>3.7</v>
      </c>
      <c r="BA855">
        <v>4.5999999999999996</v>
      </c>
      <c r="BB855">
        <v>4</v>
      </c>
      <c r="BC855">
        <v>3.8</v>
      </c>
      <c r="BD855">
        <v>4</v>
      </c>
      <c r="BE855">
        <v>3.9</v>
      </c>
      <c r="BF855">
        <v>2.6</v>
      </c>
      <c r="BG855">
        <v>2.6</v>
      </c>
      <c r="BH855">
        <v>2.6</v>
      </c>
      <c r="BI855"/>
      <c r="BJ855" t="s">
        <v>70</v>
      </c>
      <c r="BK855"/>
      <c r="BL855" t="s">
        <v>332</v>
      </c>
      <c r="BM855">
        <v>42804</v>
      </c>
      <c r="BN855" t="s">
        <v>81</v>
      </c>
      <c r="BO855" t="s">
        <v>332</v>
      </c>
    </row>
    <row r="856" spans="1:67" x14ac:dyDescent="0.2">
      <c r="A856" t="s">
        <v>631</v>
      </c>
      <c r="C856" t="s">
        <v>1524</v>
      </c>
      <c r="D856" t="s">
        <v>140</v>
      </c>
      <c r="E856" t="s">
        <v>590</v>
      </c>
      <c r="F856" t="s">
        <v>615</v>
      </c>
      <c r="G856" t="s">
        <v>590</v>
      </c>
      <c r="H856" t="s">
        <v>615</v>
      </c>
      <c r="AO856">
        <v>3.2</v>
      </c>
      <c r="AP856">
        <v>2.2000000000000002</v>
      </c>
      <c r="AQ856">
        <v>3.9</v>
      </c>
      <c r="AR856">
        <v>3.9</v>
      </c>
      <c r="BJ856" t="s">
        <v>70</v>
      </c>
      <c r="BL856" t="s">
        <v>332</v>
      </c>
      <c r="BM856">
        <v>42804</v>
      </c>
    </row>
    <row r="857" spans="1:67" s="23" customFormat="1" x14ac:dyDescent="0.2">
      <c r="A857" t="s">
        <v>632</v>
      </c>
      <c r="B857"/>
      <c r="C857" t="s">
        <v>1524</v>
      </c>
      <c r="D857" t="s">
        <v>140</v>
      </c>
      <c r="E857" t="s">
        <v>590</v>
      </c>
      <c r="F857" t="s">
        <v>615</v>
      </c>
      <c r="G857" t="s">
        <v>590</v>
      </c>
      <c r="H857" t="s">
        <v>615</v>
      </c>
      <c r="I857"/>
      <c r="J857"/>
      <c r="K857"/>
      <c r="L857"/>
      <c r="M857"/>
      <c r="N857"/>
      <c r="O857"/>
      <c r="P857"/>
      <c r="Q857"/>
      <c r="R857"/>
      <c r="S857"/>
      <c r="T857"/>
      <c r="U857"/>
      <c r="V857"/>
      <c r="W857"/>
      <c r="X857"/>
      <c r="Y857"/>
      <c r="Z857"/>
      <c r="AA857"/>
      <c r="AB857"/>
      <c r="AC857"/>
      <c r="AD857"/>
      <c r="AE857"/>
      <c r="AF857"/>
      <c r="AG857"/>
      <c r="AH857"/>
      <c r="AI857"/>
      <c r="AJ857"/>
      <c r="AK857"/>
      <c r="AL857"/>
      <c r="AM857"/>
      <c r="AN857"/>
      <c r="AO857"/>
      <c r="AP857"/>
      <c r="AQ857"/>
      <c r="AR857"/>
      <c r="AS857"/>
      <c r="AT857"/>
      <c r="AU857"/>
      <c r="AV857"/>
      <c r="AW857"/>
      <c r="AX857"/>
      <c r="AY857"/>
      <c r="AZ857"/>
      <c r="BA857">
        <v>4</v>
      </c>
      <c r="BB857">
        <v>3.7</v>
      </c>
      <c r="BC857">
        <v>3.8</v>
      </c>
      <c r="BD857">
        <v>3.8</v>
      </c>
      <c r="BE857"/>
      <c r="BF857"/>
      <c r="BG857"/>
      <c r="BH857"/>
      <c r="BI857"/>
      <c r="BJ857" t="s">
        <v>70</v>
      </c>
      <c r="BK857"/>
      <c r="BL857" t="s">
        <v>332</v>
      </c>
      <c r="BM857">
        <v>42804</v>
      </c>
      <c r="BN857"/>
      <c r="BO857"/>
    </row>
    <row r="858" spans="1:67" s="23" customFormat="1" ht="18" x14ac:dyDescent="0.2">
      <c r="A858" s="12" t="s">
        <v>616</v>
      </c>
      <c r="B858" s="12" t="s">
        <v>338</v>
      </c>
      <c r="C858" s="12" t="s">
        <v>1524</v>
      </c>
      <c r="D858" s="12" t="s">
        <v>140</v>
      </c>
      <c r="E858" s="12" t="s">
        <v>590</v>
      </c>
      <c r="F858" s="12" t="s">
        <v>615</v>
      </c>
      <c r="G858" s="12" t="s">
        <v>141</v>
      </c>
      <c r="H858" s="12" t="s">
        <v>615</v>
      </c>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t="s">
        <v>79</v>
      </c>
      <c r="BK858" s="14">
        <v>44820</v>
      </c>
      <c r="BL858" s="12" t="s">
        <v>2414</v>
      </c>
      <c r="BM858" s="36">
        <v>82637</v>
      </c>
      <c r="BN858" s="12" t="s">
        <v>72</v>
      </c>
      <c r="BO858" s="12" t="s">
        <v>2414</v>
      </c>
    </row>
    <row r="859" spans="1:67" ht="18" x14ac:dyDescent="0.2">
      <c r="A859" s="12" t="s">
        <v>619</v>
      </c>
      <c r="B859" s="12"/>
      <c r="C859" s="12" t="s">
        <v>1524</v>
      </c>
      <c r="D859" s="12" t="s">
        <v>140</v>
      </c>
      <c r="E859" s="12" t="s">
        <v>590</v>
      </c>
      <c r="F859" s="12" t="s">
        <v>615</v>
      </c>
      <c r="G859" s="12" t="s">
        <v>141</v>
      </c>
      <c r="H859" s="12" t="s">
        <v>615</v>
      </c>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t="s">
        <v>79</v>
      </c>
      <c r="BK859" s="14">
        <v>44820</v>
      </c>
      <c r="BL859" s="12" t="s">
        <v>2414</v>
      </c>
      <c r="BM859" s="36">
        <v>82637</v>
      </c>
      <c r="BN859" s="12" t="s">
        <v>72</v>
      </c>
      <c r="BO859" s="12" t="s">
        <v>2414</v>
      </c>
    </row>
    <row r="860" spans="1:67" x14ac:dyDescent="0.2">
      <c r="C860" t="s">
        <v>1524</v>
      </c>
      <c r="D860" t="s">
        <v>140</v>
      </c>
      <c r="E860" t="s">
        <v>590</v>
      </c>
      <c r="F860" t="s">
        <v>615</v>
      </c>
      <c r="G860" s="8" t="s">
        <v>975</v>
      </c>
      <c r="H860" s="8" t="s">
        <v>615</v>
      </c>
      <c r="I860" s="8"/>
      <c r="Q860">
        <f>0.0028*1000</f>
        <v>2.8</v>
      </c>
      <c r="T860">
        <f>0.0025*1000</f>
        <v>2.5</v>
      </c>
      <c r="U860">
        <f>0.003*1000</f>
        <v>3</v>
      </c>
      <c r="X860">
        <f>0.0042*1000</f>
        <v>4.2</v>
      </c>
      <c r="Y860">
        <f>0.0038*1000</f>
        <v>3.8</v>
      </c>
      <c r="AB860">
        <f>0.0048*1000</f>
        <v>4.8</v>
      </c>
      <c r="AC860">
        <f>0.0039*1000</f>
        <v>3.9</v>
      </c>
      <c r="AF860">
        <f>0.0059*1000</f>
        <v>5.8999999999999995</v>
      </c>
      <c r="AG860">
        <f>0.0015*1000</f>
        <v>1.5</v>
      </c>
      <c r="AJ860">
        <f>0.0024*1000</f>
        <v>2.4</v>
      </c>
      <c r="BJ860" s="8" t="s">
        <v>79</v>
      </c>
      <c r="BK860" s="1">
        <v>44826</v>
      </c>
      <c r="BL860" s="8" t="s">
        <v>2691</v>
      </c>
      <c r="BM860">
        <v>53560</v>
      </c>
    </row>
    <row r="861" spans="1:67" x14ac:dyDescent="0.2">
      <c r="A861" t="s">
        <v>633</v>
      </c>
      <c r="C861" t="s">
        <v>1524</v>
      </c>
      <c r="D861" t="s">
        <v>140</v>
      </c>
      <c r="E861" t="s">
        <v>590</v>
      </c>
      <c r="F861" t="s">
        <v>283</v>
      </c>
      <c r="G861" t="s">
        <v>590</v>
      </c>
      <c r="H861" t="s">
        <v>283</v>
      </c>
      <c r="AS861">
        <v>4.2</v>
      </c>
      <c r="AV861">
        <v>2.6</v>
      </c>
      <c r="BJ861" t="s">
        <v>79</v>
      </c>
      <c r="BL861" t="s">
        <v>109</v>
      </c>
      <c r="BM861">
        <v>3144</v>
      </c>
    </row>
    <row r="862" spans="1:67" x14ac:dyDescent="0.2">
      <c r="A862" s="8" t="s">
        <v>2447</v>
      </c>
      <c r="C862" t="s">
        <v>1524</v>
      </c>
      <c r="D862" t="s">
        <v>140</v>
      </c>
      <c r="E862" t="s">
        <v>590</v>
      </c>
      <c r="F862" t="s">
        <v>283</v>
      </c>
      <c r="G862" s="8" t="s">
        <v>1472</v>
      </c>
      <c r="H862" s="8" t="s">
        <v>283</v>
      </c>
      <c r="I862" s="8"/>
      <c r="BA862">
        <v>4.5999999999999996</v>
      </c>
      <c r="BD862">
        <v>3.9</v>
      </c>
      <c r="BJ862" t="s">
        <v>79</v>
      </c>
      <c r="BK862" s="1">
        <v>44820</v>
      </c>
      <c r="BL862" s="8" t="s">
        <v>2434</v>
      </c>
      <c r="BM862" s="8" t="s">
        <v>2471</v>
      </c>
    </row>
    <row r="863" spans="1:67" x14ac:dyDescent="0.2">
      <c r="A863" s="8" t="s">
        <v>2448</v>
      </c>
      <c r="C863" t="s">
        <v>1524</v>
      </c>
      <c r="D863" t="s">
        <v>140</v>
      </c>
      <c r="E863" t="s">
        <v>590</v>
      </c>
      <c r="F863" t="s">
        <v>283</v>
      </c>
      <c r="G863" s="8" t="s">
        <v>1472</v>
      </c>
      <c r="H863" s="8" t="s">
        <v>283</v>
      </c>
      <c r="I863" s="8"/>
      <c r="BE863">
        <v>4.2</v>
      </c>
      <c r="BH863">
        <v>3</v>
      </c>
      <c r="BJ863" t="s">
        <v>79</v>
      </c>
      <c r="BK863" s="1">
        <v>44820</v>
      </c>
      <c r="BL863" s="8" t="s">
        <v>2434</v>
      </c>
      <c r="BM863" s="8" t="s">
        <v>2471</v>
      </c>
    </row>
    <row r="864" spans="1:67" x14ac:dyDescent="0.2">
      <c r="A864" s="13" t="s">
        <v>1737</v>
      </c>
      <c r="B864" s="13"/>
      <c r="C864" s="13" t="s">
        <v>1524</v>
      </c>
      <c r="D864" s="13" t="s">
        <v>140</v>
      </c>
      <c r="E864" s="13" t="s">
        <v>590</v>
      </c>
      <c r="F864" s="13" t="s">
        <v>634</v>
      </c>
      <c r="G864" s="13" t="s">
        <v>590</v>
      </c>
      <c r="H864" s="13" t="s">
        <v>634</v>
      </c>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c r="AV864" s="13"/>
      <c r="AW864" s="13"/>
      <c r="AX864" s="13"/>
      <c r="AY864" s="13"/>
      <c r="AZ864" s="13"/>
      <c r="BA864" s="13"/>
      <c r="BB864" s="13"/>
      <c r="BC864" s="13"/>
      <c r="BD864" s="13"/>
      <c r="BE864" s="13"/>
      <c r="BF864" s="13"/>
      <c r="BG864" s="13"/>
      <c r="BH864" s="13"/>
      <c r="BI864" s="13"/>
      <c r="BJ864" s="13"/>
      <c r="BK864" s="13"/>
      <c r="BL864" s="13"/>
      <c r="BM864" s="13"/>
      <c r="BN864" s="13"/>
      <c r="BO864" s="13"/>
    </row>
    <row r="865" spans="1:67" x14ac:dyDescent="0.2">
      <c r="A865" t="s">
        <v>1473</v>
      </c>
      <c r="B865" t="s">
        <v>75</v>
      </c>
      <c r="C865" t="s">
        <v>1524</v>
      </c>
      <c r="D865" t="s">
        <v>140</v>
      </c>
      <c r="E865" t="s">
        <v>590</v>
      </c>
      <c r="F865" t="s">
        <v>634</v>
      </c>
      <c r="G865" t="s">
        <v>1472</v>
      </c>
      <c r="H865" t="s">
        <v>634</v>
      </c>
      <c r="BD865">
        <v>5</v>
      </c>
      <c r="BE865">
        <v>4.4000000000000004</v>
      </c>
      <c r="BH865">
        <v>3.3</v>
      </c>
      <c r="BJ865" t="s">
        <v>79</v>
      </c>
      <c r="BK865" s="1">
        <v>44806</v>
      </c>
      <c r="BL865" t="s">
        <v>1457</v>
      </c>
      <c r="BM865">
        <v>6619</v>
      </c>
    </row>
    <row r="866" spans="1:67" x14ac:dyDescent="0.2">
      <c r="A866" s="8" t="s">
        <v>1473</v>
      </c>
      <c r="B866" t="s">
        <v>338</v>
      </c>
      <c r="C866" t="s">
        <v>1524</v>
      </c>
      <c r="D866" t="s">
        <v>140</v>
      </c>
      <c r="E866" t="s">
        <v>590</v>
      </c>
      <c r="F866" t="s">
        <v>634</v>
      </c>
      <c r="G866" s="8" t="s">
        <v>1472</v>
      </c>
      <c r="H866" s="8" t="s">
        <v>634</v>
      </c>
      <c r="I866" s="8"/>
      <c r="BE866">
        <v>4.4000000000000004</v>
      </c>
      <c r="BH866">
        <v>3.3</v>
      </c>
      <c r="BJ866" t="s">
        <v>79</v>
      </c>
      <c r="BK866" s="1">
        <v>44820</v>
      </c>
      <c r="BL866" s="8" t="s">
        <v>2434</v>
      </c>
      <c r="BM866" s="8" t="s">
        <v>2471</v>
      </c>
      <c r="BN866" t="s">
        <v>72</v>
      </c>
      <c r="BO866" s="8" t="s">
        <v>2434</v>
      </c>
    </row>
    <row r="867" spans="1:67" x14ac:dyDescent="0.2">
      <c r="A867" t="s">
        <v>635</v>
      </c>
      <c r="C867" t="s">
        <v>1524</v>
      </c>
      <c r="D867" t="s">
        <v>140</v>
      </c>
      <c r="E867" t="s">
        <v>590</v>
      </c>
      <c r="F867" t="s">
        <v>634</v>
      </c>
      <c r="G867" t="s">
        <v>636</v>
      </c>
      <c r="H867" t="s">
        <v>637</v>
      </c>
      <c r="AC867">
        <v>3.96</v>
      </c>
      <c r="AD867">
        <v>5.54</v>
      </c>
      <c r="AE867">
        <v>5.48</v>
      </c>
      <c r="AF867">
        <v>5.54</v>
      </c>
      <c r="BJ867" t="s">
        <v>79</v>
      </c>
      <c r="BL867" t="s">
        <v>93</v>
      </c>
      <c r="BM867">
        <v>42805</v>
      </c>
    </row>
    <row r="868" spans="1:67" x14ac:dyDescent="0.2">
      <c r="A868" t="s">
        <v>638</v>
      </c>
      <c r="C868" t="s">
        <v>1524</v>
      </c>
      <c r="D868" t="s">
        <v>140</v>
      </c>
      <c r="E868" t="s">
        <v>590</v>
      </c>
      <c r="F868" t="s">
        <v>634</v>
      </c>
      <c r="G868" t="s">
        <v>636</v>
      </c>
      <c r="H868" t="s">
        <v>637</v>
      </c>
      <c r="AG868">
        <v>2.65</v>
      </c>
      <c r="AH868">
        <v>3.78</v>
      </c>
      <c r="AI868">
        <v>3.45</v>
      </c>
      <c r="AJ868">
        <v>3.78</v>
      </c>
      <c r="BJ868" t="s">
        <v>79</v>
      </c>
      <c r="BL868" t="s">
        <v>93</v>
      </c>
      <c r="BM868">
        <v>42805</v>
      </c>
      <c r="BN868" t="s">
        <v>81</v>
      </c>
      <c r="BO868" t="s">
        <v>93</v>
      </c>
    </row>
    <row r="869" spans="1:67" x14ac:dyDescent="0.2">
      <c r="A869" s="13" t="s">
        <v>1737</v>
      </c>
      <c r="B869" s="13"/>
      <c r="C869" s="13" t="s">
        <v>1524</v>
      </c>
      <c r="D869" s="13" t="s">
        <v>140</v>
      </c>
      <c r="E869" s="13" t="s">
        <v>590</v>
      </c>
      <c r="F869" s="13" t="s">
        <v>640</v>
      </c>
      <c r="G869" s="13" t="s">
        <v>590</v>
      </c>
      <c r="H869" s="13" t="s">
        <v>640</v>
      </c>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AU869" s="13"/>
      <c r="AV869" s="13"/>
      <c r="AW869" s="13"/>
      <c r="AX869" s="13"/>
      <c r="AY869" s="13"/>
      <c r="AZ869" s="13"/>
      <c r="BA869" s="13"/>
      <c r="BB869" s="13"/>
      <c r="BC869" s="13"/>
      <c r="BD869" s="13"/>
      <c r="BE869" s="13"/>
      <c r="BF869" s="13"/>
      <c r="BG869" s="13"/>
      <c r="BH869" s="13"/>
      <c r="BI869" s="13"/>
      <c r="BJ869" s="13"/>
      <c r="BK869" s="13"/>
      <c r="BL869" s="13"/>
      <c r="BM869" s="13"/>
      <c r="BN869" s="13"/>
      <c r="BO869" s="13"/>
    </row>
    <row r="870" spans="1:67" x14ac:dyDescent="0.2">
      <c r="A870" t="s">
        <v>639</v>
      </c>
      <c r="B870" t="s">
        <v>338</v>
      </c>
      <c r="C870" t="s">
        <v>1524</v>
      </c>
      <c r="D870" t="s">
        <v>140</v>
      </c>
      <c r="E870" t="s">
        <v>590</v>
      </c>
      <c r="F870" t="s">
        <v>640</v>
      </c>
      <c r="G870" t="s">
        <v>590</v>
      </c>
      <c r="H870" t="s">
        <v>640</v>
      </c>
      <c r="AC870">
        <v>4.9000000000000004</v>
      </c>
      <c r="AF870">
        <v>8.6</v>
      </c>
      <c r="BJ870" t="s">
        <v>70</v>
      </c>
      <c r="BK870" s="1">
        <v>44819</v>
      </c>
      <c r="BL870" t="s">
        <v>71</v>
      </c>
      <c r="BM870">
        <v>3485</v>
      </c>
      <c r="BN870" t="s">
        <v>72</v>
      </c>
      <c r="BO870" t="s">
        <v>71</v>
      </c>
    </row>
    <row r="871" spans="1:67" x14ac:dyDescent="0.2">
      <c r="A871" t="s">
        <v>639</v>
      </c>
      <c r="C871" t="s">
        <v>1524</v>
      </c>
      <c r="D871" t="s">
        <v>140</v>
      </c>
      <c r="E871" t="s">
        <v>590</v>
      </c>
      <c r="F871" t="s">
        <v>640</v>
      </c>
      <c r="G871" t="s">
        <v>590</v>
      </c>
      <c r="H871" t="s">
        <v>640</v>
      </c>
      <c r="AC871">
        <v>4.7</v>
      </c>
      <c r="AD871">
        <v>8.1999999999999993</v>
      </c>
      <c r="AE871">
        <v>7.5</v>
      </c>
      <c r="AF871">
        <v>8.1999999999999993</v>
      </c>
      <c r="BJ871" t="s">
        <v>70</v>
      </c>
      <c r="BL871" t="s">
        <v>332</v>
      </c>
      <c r="BM871">
        <v>42804</v>
      </c>
      <c r="BN871" t="s">
        <v>81</v>
      </c>
      <c r="BO871" t="s">
        <v>332</v>
      </c>
    </row>
    <row r="872" spans="1:67" x14ac:dyDescent="0.2">
      <c r="A872" t="s">
        <v>589</v>
      </c>
      <c r="C872" t="s">
        <v>1524</v>
      </c>
      <c r="D872" t="s">
        <v>140</v>
      </c>
      <c r="E872" t="s">
        <v>590</v>
      </c>
      <c r="F872" t="s">
        <v>640</v>
      </c>
      <c r="G872" t="s">
        <v>590</v>
      </c>
      <c r="H872" t="s">
        <v>640</v>
      </c>
      <c r="U872">
        <v>4.0999999999999996</v>
      </c>
      <c r="X872">
        <v>5.3</v>
      </c>
      <c r="Y872">
        <v>4.7</v>
      </c>
      <c r="Z872">
        <v>6.2</v>
      </c>
      <c r="AA872">
        <v>6.2</v>
      </c>
      <c r="AB872">
        <v>6.2</v>
      </c>
      <c r="AC872">
        <v>5.3</v>
      </c>
      <c r="AD872">
        <v>7.9</v>
      </c>
      <c r="AE872">
        <v>6.9</v>
      </c>
      <c r="AF872">
        <v>7.9</v>
      </c>
      <c r="BJ872" t="s">
        <v>70</v>
      </c>
      <c r="BL872" t="s">
        <v>332</v>
      </c>
      <c r="BM872">
        <v>42804</v>
      </c>
    </row>
    <row r="873" spans="1:67" x14ac:dyDescent="0.2">
      <c r="A873" t="s">
        <v>641</v>
      </c>
      <c r="C873" t="s">
        <v>1524</v>
      </c>
      <c r="D873" t="s">
        <v>140</v>
      </c>
      <c r="E873" t="s">
        <v>590</v>
      </c>
      <c r="F873" t="s">
        <v>640</v>
      </c>
      <c r="G873" t="s">
        <v>590</v>
      </c>
      <c r="H873" t="s">
        <v>640</v>
      </c>
      <c r="AW873">
        <v>4.4000000000000004</v>
      </c>
      <c r="AX873">
        <v>3.7</v>
      </c>
      <c r="AY873">
        <v>4.4000000000000004</v>
      </c>
      <c r="AZ873">
        <v>4.4000000000000004</v>
      </c>
      <c r="BA873">
        <v>5.9</v>
      </c>
      <c r="BB873">
        <v>4.8</v>
      </c>
      <c r="BC873">
        <v>4.3</v>
      </c>
      <c r="BD873">
        <v>4.8</v>
      </c>
      <c r="BJ873" t="s">
        <v>70</v>
      </c>
      <c r="BL873" t="s">
        <v>332</v>
      </c>
      <c r="BM873">
        <v>42804</v>
      </c>
    </row>
    <row r="874" spans="1:67" x14ac:dyDescent="0.2">
      <c r="A874" t="s">
        <v>642</v>
      </c>
      <c r="C874" t="s">
        <v>1524</v>
      </c>
      <c r="D874" t="s">
        <v>140</v>
      </c>
      <c r="E874" t="s">
        <v>590</v>
      </c>
      <c r="F874" t="s">
        <v>640</v>
      </c>
      <c r="G874" t="s">
        <v>590</v>
      </c>
      <c r="H874" t="s">
        <v>640</v>
      </c>
      <c r="AX874">
        <v>4.5999999999999996</v>
      </c>
      <c r="BJ874" t="s">
        <v>70</v>
      </c>
      <c r="BL874" t="s">
        <v>332</v>
      </c>
      <c r="BM874">
        <v>42804</v>
      </c>
    </row>
    <row r="875" spans="1:67" x14ac:dyDescent="0.2">
      <c r="A875" t="s">
        <v>643</v>
      </c>
      <c r="C875" t="s">
        <v>1524</v>
      </c>
      <c r="D875" t="s">
        <v>140</v>
      </c>
      <c r="E875" t="s">
        <v>590</v>
      </c>
      <c r="F875" t="s">
        <v>640</v>
      </c>
      <c r="G875" t="s">
        <v>590</v>
      </c>
      <c r="H875" t="s">
        <v>640</v>
      </c>
      <c r="AW875">
        <v>4.7</v>
      </c>
      <c r="AX875">
        <v>4</v>
      </c>
      <c r="AY875">
        <v>4.2</v>
      </c>
      <c r="AZ875">
        <v>4.2</v>
      </c>
      <c r="BA875">
        <v>5.2</v>
      </c>
      <c r="BB875">
        <v>4.8</v>
      </c>
      <c r="BC875">
        <v>4.4000000000000004</v>
      </c>
      <c r="BD875">
        <v>4.8</v>
      </c>
      <c r="BJ875" t="s">
        <v>70</v>
      </c>
      <c r="BL875" t="s">
        <v>332</v>
      </c>
      <c r="BM875">
        <v>42804</v>
      </c>
    </row>
    <row r="876" spans="1:67" x14ac:dyDescent="0.2">
      <c r="A876" t="s">
        <v>644</v>
      </c>
      <c r="C876" t="s">
        <v>1524</v>
      </c>
      <c r="D876" t="s">
        <v>140</v>
      </c>
      <c r="E876" t="s">
        <v>590</v>
      </c>
      <c r="F876" t="s">
        <v>640</v>
      </c>
      <c r="G876" t="s">
        <v>590</v>
      </c>
      <c r="H876" t="s">
        <v>640</v>
      </c>
      <c r="BA876">
        <v>5.0999999999999996</v>
      </c>
      <c r="BB876">
        <v>4.4000000000000004</v>
      </c>
      <c r="BC876">
        <v>4.4000000000000004</v>
      </c>
      <c r="BD876">
        <v>4.4000000000000004</v>
      </c>
      <c r="BJ876" t="s">
        <v>70</v>
      </c>
      <c r="BL876" t="s">
        <v>332</v>
      </c>
      <c r="BM876">
        <v>42804</v>
      </c>
    </row>
    <row r="877" spans="1:67" x14ac:dyDescent="0.2">
      <c r="A877" t="s">
        <v>645</v>
      </c>
      <c r="C877" t="s">
        <v>1524</v>
      </c>
      <c r="D877" t="s">
        <v>140</v>
      </c>
      <c r="E877" t="s">
        <v>590</v>
      </c>
      <c r="F877" t="s">
        <v>640</v>
      </c>
      <c r="G877" t="s">
        <v>590</v>
      </c>
      <c r="H877" t="s">
        <v>640</v>
      </c>
      <c r="BA877">
        <v>5.6</v>
      </c>
      <c r="BB877">
        <v>5.0999999999999996</v>
      </c>
      <c r="BC877">
        <v>4.7</v>
      </c>
      <c r="BD877">
        <v>5.0999999999999996</v>
      </c>
      <c r="BE877">
        <v>5</v>
      </c>
      <c r="BF877">
        <v>3.4</v>
      </c>
      <c r="BG877">
        <v>2.9</v>
      </c>
      <c r="BH877">
        <v>3.4</v>
      </c>
      <c r="BJ877" t="s">
        <v>70</v>
      </c>
      <c r="BL877" t="s">
        <v>332</v>
      </c>
      <c r="BM877">
        <v>42804</v>
      </c>
    </row>
    <row r="878" spans="1:67" x14ac:dyDescent="0.2">
      <c r="A878" t="s">
        <v>646</v>
      </c>
      <c r="C878" t="s">
        <v>1524</v>
      </c>
      <c r="D878" t="s">
        <v>140</v>
      </c>
      <c r="E878" t="s">
        <v>590</v>
      </c>
      <c r="F878" t="s">
        <v>640</v>
      </c>
      <c r="G878" t="s">
        <v>590</v>
      </c>
      <c r="H878" t="s">
        <v>640</v>
      </c>
      <c r="BA878">
        <v>5.5</v>
      </c>
      <c r="BB878">
        <v>4.7</v>
      </c>
      <c r="BC878">
        <v>4.3</v>
      </c>
      <c r="BD878">
        <v>4.7</v>
      </c>
      <c r="BE878">
        <v>5</v>
      </c>
      <c r="BF878">
        <v>3.4</v>
      </c>
      <c r="BG878">
        <v>2.9</v>
      </c>
      <c r="BH878">
        <v>3.4</v>
      </c>
      <c r="BJ878" t="s">
        <v>70</v>
      </c>
      <c r="BL878" t="s">
        <v>332</v>
      </c>
      <c r="BM878">
        <v>42804</v>
      </c>
    </row>
    <row r="879" spans="1:67" x14ac:dyDescent="0.2">
      <c r="A879" t="s">
        <v>647</v>
      </c>
      <c r="C879" t="s">
        <v>1524</v>
      </c>
      <c r="D879" t="s">
        <v>140</v>
      </c>
      <c r="E879" t="s">
        <v>590</v>
      </c>
      <c r="F879" t="s">
        <v>640</v>
      </c>
      <c r="G879" t="s">
        <v>590</v>
      </c>
      <c r="H879" t="s">
        <v>640</v>
      </c>
      <c r="BA879">
        <v>4.9000000000000004</v>
      </c>
      <c r="BB879">
        <v>4.5</v>
      </c>
      <c r="BC879">
        <v>4.5</v>
      </c>
      <c r="BD879">
        <v>4.5</v>
      </c>
      <c r="BJ879" t="s">
        <v>70</v>
      </c>
      <c r="BL879" t="s">
        <v>332</v>
      </c>
      <c r="BM879">
        <v>42804</v>
      </c>
    </row>
    <row r="880" spans="1:67" x14ac:dyDescent="0.2">
      <c r="A880" t="s">
        <v>648</v>
      </c>
      <c r="C880" t="s">
        <v>1524</v>
      </c>
      <c r="D880" t="s">
        <v>140</v>
      </c>
      <c r="E880" t="s">
        <v>590</v>
      </c>
      <c r="F880" t="s">
        <v>640</v>
      </c>
      <c r="G880" t="s">
        <v>590</v>
      </c>
      <c r="H880" t="s">
        <v>640</v>
      </c>
      <c r="AV880">
        <v>3.7</v>
      </c>
      <c r="AW880">
        <v>5.2</v>
      </c>
      <c r="AX880">
        <v>4.2</v>
      </c>
      <c r="AY880">
        <v>4.5</v>
      </c>
      <c r="AZ880">
        <v>4.5</v>
      </c>
      <c r="BA880">
        <v>5.7</v>
      </c>
      <c r="BB880">
        <v>4.8</v>
      </c>
      <c r="BC880">
        <v>4.5999999999999996</v>
      </c>
      <c r="BD880">
        <v>4.8</v>
      </c>
      <c r="BJ880" t="s">
        <v>70</v>
      </c>
      <c r="BL880" t="s">
        <v>332</v>
      </c>
      <c r="BM880">
        <v>42804</v>
      </c>
    </row>
    <row r="881" spans="1:67" x14ac:dyDescent="0.2">
      <c r="A881" t="s">
        <v>649</v>
      </c>
      <c r="C881" t="s">
        <v>1524</v>
      </c>
      <c r="D881" t="s">
        <v>140</v>
      </c>
      <c r="E881" t="s">
        <v>590</v>
      </c>
      <c r="F881" t="s">
        <v>640</v>
      </c>
      <c r="G881" t="s">
        <v>590</v>
      </c>
      <c r="H881" t="s">
        <v>640</v>
      </c>
      <c r="AW881">
        <v>4.5</v>
      </c>
      <c r="AX881">
        <v>4.0999999999999996</v>
      </c>
      <c r="AY881">
        <v>4.4000000000000004</v>
      </c>
      <c r="AZ881">
        <v>4.4000000000000004</v>
      </c>
      <c r="BA881">
        <v>5.2</v>
      </c>
      <c r="BB881">
        <v>4.5</v>
      </c>
      <c r="BC881">
        <v>4.3</v>
      </c>
      <c r="BD881">
        <v>4.5</v>
      </c>
      <c r="BJ881" t="s">
        <v>70</v>
      </c>
      <c r="BL881" t="s">
        <v>332</v>
      </c>
      <c r="BM881">
        <v>42804</v>
      </c>
      <c r="BN881" t="s">
        <v>81</v>
      </c>
      <c r="BO881" t="s">
        <v>332</v>
      </c>
    </row>
    <row r="882" spans="1:67" x14ac:dyDescent="0.2">
      <c r="A882" t="s">
        <v>650</v>
      </c>
      <c r="C882" t="s">
        <v>1524</v>
      </c>
      <c r="D882" t="s">
        <v>140</v>
      </c>
      <c r="E882" t="s">
        <v>590</v>
      </c>
      <c r="F882" t="s">
        <v>640</v>
      </c>
      <c r="G882" t="s">
        <v>590</v>
      </c>
      <c r="H882" t="s">
        <v>640</v>
      </c>
      <c r="BA882">
        <v>5.4</v>
      </c>
      <c r="BB882">
        <v>4.4000000000000004</v>
      </c>
      <c r="BC882">
        <v>3.9</v>
      </c>
      <c r="BD882">
        <v>4.4000000000000004</v>
      </c>
      <c r="BJ882" t="s">
        <v>70</v>
      </c>
      <c r="BL882" t="s">
        <v>332</v>
      </c>
      <c r="BM882">
        <v>42804</v>
      </c>
    </row>
    <row r="883" spans="1:67" x14ac:dyDescent="0.2">
      <c r="A883" s="13" t="s">
        <v>1737</v>
      </c>
      <c r="B883" s="13"/>
      <c r="C883" s="13" t="s">
        <v>1524</v>
      </c>
      <c r="D883" s="13" t="s">
        <v>140</v>
      </c>
      <c r="E883" s="13" t="s">
        <v>590</v>
      </c>
      <c r="F883" s="13"/>
      <c r="G883" s="13" t="s">
        <v>590</v>
      </c>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c r="AV883" s="13"/>
      <c r="AW883" s="13"/>
      <c r="AX883" s="13"/>
      <c r="AY883" s="13"/>
      <c r="AZ883" s="13"/>
      <c r="BA883" s="13"/>
      <c r="BB883" s="13"/>
      <c r="BC883" s="13"/>
      <c r="BD883" s="13"/>
      <c r="BE883" s="13"/>
      <c r="BF883" s="13"/>
      <c r="BG883" s="13"/>
      <c r="BH883" s="13"/>
      <c r="BI883" s="13"/>
      <c r="BJ883" s="13"/>
      <c r="BK883" s="13"/>
      <c r="BL883" s="13"/>
      <c r="BM883" s="13"/>
      <c r="BN883" s="13"/>
      <c r="BO883" s="13"/>
    </row>
    <row r="884" spans="1:67" x14ac:dyDescent="0.2">
      <c r="A884" t="s">
        <v>651</v>
      </c>
      <c r="B884" t="s">
        <v>338</v>
      </c>
      <c r="C884" t="s">
        <v>111</v>
      </c>
      <c r="D884" t="s">
        <v>652</v>
      </c>
      <c r="E884" t="s">
        <v>653</v>
      </c>
      <c r="F884" t="s">
        <v>654</v>
      </c>
      <c r="G884" t="s">
        <v>653</v>
      </c>
      <c r="H884" t="s">
        <v>654</v>
      </c>
      <c r="AW884">
        <v>10.4</v>
      </c>
      <c r="AX884">
        <v>5.6</v>
      </c>
      <c r="AY884">
        <v>5.4</v>
      </c>
      <c r="AZ884">
        <v>5.6</v>
      </c>
      <c r="BI884" t="s">
        <v>2318</v>
      </c>
      <c r="BJ884" t="s">
        <v>70</v>
      </c>
      <c r="BK884" s="1">
        <v>44819</v>
      </c>
      <c r="BL884" t="s">
        <v>71</v>
      </c>
      <c r="BM884">
        <v>3485</v>
      </c>
      <c r="BN884" t="s">
        <v>72</v>
      </c>
      <c r="BO884" t="s">
        <v>71</v>
      </c>
    </row>
    <row r="885" spans="1:67" x14ac:dyDescent="0.2">
      <c r="A885" t="s">
        <v>655</v>
      </c>
      <c r="B885" t="s">
        <v>338</v>
      </c>
      <c r="C885" t="s">
        <v>111</v>
      </c>
      <c r="D885" t="s">
        <v>652</v>
      </c>
      <c r="E885" t="s">
        <v>653</v>
      </c>
      <c r="F885" t="s">
        <v>656</v>
      </c>
      <c r="G885" t="s">
        <v>653</v>
      </c>
      <c r="H885" t="s">
        <v>656</v>
      </c>
      <c r="BE885">
        <v>7.4</v>
      </c>
      <c r="BF885">
        <v>4.4000000000000004</v>
      </c>
      <c r="BG885">
        <v>3.7</v>
      </c>
      <c r="BH885">
        <v>4.4000000000000004</v>
      </c>
      <c r="BI885" t="s">
        <v>2319</v>
      </c>
      <c r="BJ885" t="s">
        <v>70</v>
      </c>
      <c r="BK885" s="1">
        <v>44819</v>
      </c>
      <c r="BL885" t="s">
        <v>71</v>
      </c>
      <c r="BM885">
        <v>3485</v>
      </c>
      <c r="BN885" t="s">
        <v>72</v>
      </c>
      <c r="BO885" t="s">
        <v>71</v>
      </c>
    </row>
    <row r="886" spans="1:67" x14ac:dyDescent="0.2">
      <c r="A886" t="s">
        <v>2789</v>
      </c>
      <c r="C886" t="s">
        <v>111</v>
      </c>
      <c r="D886" t="s">
        <v>652</v>
      </c>
      <c r="E886" t="s">
        <v>653</v>
      </c>
      <c r="F886" t="s">
        <v>656</v>
      </c>
      <c r="G886" s="8" t="s">
        <v>653</v>
      </c>
      <c r="H886" s="8" t="s">
        <v>2791</v>
      </c>
      <c r="I886" s="8"/>
      <c r="AW886">
        <v>6.9</v>
      </c>
      <c r="AX886">
        <v>4.2</v>
      </c>
      <c r="AY886">
        <v>4.5999999999999996</v>
      </c>
      <c r="AZ886">
        <v>4.5999999999999996</v>
      </c>
      <c r="BJ886" s="8" t="s">
        <v>79</v>
      </c>
      <c r="BK886" s="1">
        <v>44827</v>
      </c>
      <c r="BL886" s="8" t="s">
        <v>2792</v>
      </c>
      <c r="BM886" s="8">
        <v>1985</v>
      </c>
      <c r="BN886" t="s">
        <v>72</v>
      </c>
    </row>
    <row r="887" spans="1:67" x14ac:dyDescent="0.2">
      <c r="A887" s="8" t="s">
        <v>1893</v>
      </c>
      <c r="B887" s="8"/>
      <c r="C887" s="8" t="s">
        <v>111</v>
      </c>
      <c r="D887" s="8" t="s">
        <v>652</v>
      </c>
      <c r="E887" s="8" t="s">
        <v>653</v>
      </c>
      <c r="F887" s="8" t="s">
        <v>283</v>
      </c>
      <c r="G887" s="8" t="s">
        <v>653</v>
      </c>
      <c r="H887" s="8" t="s">
        <v>283</v>
      </c>
      <c r="I887" s="8"/>
      <c r="J887" s="8"/>
      <c r="K887" s="8"/>
      <c r="L887" s="8"/>
      <c r="M887" s="8"/>
      <c r="N887" s="8"/>
      <c r="O887" s="8"/>
      <c r="P887" s="8"/>
      <c r="Q887" s="8"/>
      <c r="R887" s="8"/>
      <c r="S887" s="8"/>
      <c r="T887" s="8"/>
      <c r="U887" s="8"/>
      <c r="V887" s="8"/>
      <c r="W887" s="8"/>
      <c r="X887" s="8"/>
      <c r="Y887" s="8"/>
      <c r="Z887" s="8"/>
      <c r="AA887" s="8"/>
      <c r="AB887" s="8"/>
      <c r="AC887" s="8">
        <v>5.2610000000000001</v>
      </c>
      <c r="AD887" s="8"/>
      <c r="AE887" s="8"/>
      <c r="AF887" s="8">
        <v>7.173</v>
      </c>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t="s">
        <v>79</v>
      </c>
      <c r="BK887" s="9">
        <v>44812</v>
      </c>
      <c r="BL887" s="8" t="s">
        <v>1738</v>
      </c>
      <c r="BM887" s="8">
        <v>1420</v>
      </c>
      <c r="BN887" s="8"/>
      <c r="BO887" s="8"/>
    </row>
    <row r="888" spans="1:67" x14ac:dyDescent="0.2">
      <c r="A888" s="23" t="s">
        <v>1737</v>
      </c>
      <c r="B888" s="23"/>
      <c r="C888" s="23" t="s">
        <v>1519</v>
      </c>
      <c r="D888" s="23" t="s">
        <v>123</v>
      </c>
      <c r="E888" s="23" t="s">
        <v>1729</v>
      </c>
      <c r="F888" s="23" t="s">
        <v>1730</v>
      </c>
      <c r="G888" s="23" t="s">
        <v>1729</v>
      </c>
      <c r="H888" s="23" t="s">
        <v>1730</v>
      </c>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c r="AH888" s="23"/>
      <c r="AI888" s="23"/>
      <c r="AJ888" s="23"/>
      <c r="AK888" s="23"/>
      <c r="AL888" s="23"/>
      <c r="AM888" s="23"/>
      <c r="AN888" s="23"/>
      <c r="AO888" s="23"/>
      <c r="AP888" s="23"/>
      <c r="AQ888" s="23"/>
      <c r="AR888" s="23"/>
      <c r="AS888" s="23"/>
      <c r="AT888" s="23"/>
      <c r="AU888" s="23"/>
      <c r="AV888" s="23"/>
      <c r="AW888" s="23"/>
      <c r="AX888" s="23"/>
      <c r="AY888" s="23"/>
      <c r="AZ888" s="23"/>
      <c r="BA888" s="23"/>
      <c r="BB888" s="23"/>
      <c r="BC888" s="23"/>
      <c r="BD888" s="23"/>
      <c r="BE888" s="23"/>
      <c r="BF888" s="23"/>
      <c r="BG888" s="23"/>
      <c r="BH888" s="23"/>
      <c r="BI888" s="23"/>
      <c r="BJ888" s="23"/>
      <c r="BK888" s="23"/>
      <c r="BL888" s="23"/>
      <c r="BM888" s="23"/>
      <c r="BN888" s="23"/>
      <c r="BO888" s="23"/>
    </row>
    <row r="889" spans="1:67" x14ac:dyDescent="0.2">
      <c r="A889" s="23" t="s">
        <v>1737</v>
      </c>
      <c r="B889" s="23"/>
      <c r="C889" s="23" t="s">
        <v>1519</v>
      </c>
      <c r="D889" s="23" t="s">
        <v>123</v>
      </c>
      <c r="E889" s="23" t="s">
        <v>1729</v>
      </c>
      <c r="F889" s="23"/>
      <c r="G889" s="23" t="s">
        <v>1729</v>
      </c>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c r="AH889" s="23"/>
      <c r="AI889" s="23"/>
      <c r="AJ889" s="23"/>
      <c r="AK889" s="23"/>
      <c r="AL889" s="23"/>
      <c r="AM889" s="23"/>
      <c r="AN889" s="23"/>
      <c r="AO889" s="23"/>
      <c r="AP889" s="23"/>
      <c r="AQ889" s="23"/>
      <c r="AR889" s="23"/>
      <c r="AS889" s="23"/>
      <c r="AT889" s="23"/>
      <c r="AU889" s="23"/>
      <c r="AV889" s="23"/>
      <c r="AW889" s="23"/>
      <c r="AX889" s="23"/>
      <c r="AY889" s="23"/>
      <c r="AZ889" s="23"/>
      <c r="BA889" s="23"/>
      <c r="BB889" s="23"/>
      <c r="BC889" s="23"/>
      <c r="BD889" s="23"/>
      <c r="BE889" s="23"/>
      <c r="BF889" s="23"/>
      <c r="BG889" s="23"/>
      <c r="BH889" s="23"/>
      <c r="BI889" s="23"/>
      <c r="BJ889" s="23"/>
      <c r="BK889" s="23"/>
      <c r="BL889" s="23"/>
      <c r="BM889" s="23"/>
      <c r="BN889" s="23"/>
      <c r="BO889" s="23"/>
    </row>
    <row r="890" spans="1:67" x14ac:dyDescent="0.2">
      <c r="A890" s="13" t="s">
        <v>1737</v>
      </c>
      <c r="B890" s="13"/>
      <c r="C890" s="13" t="s">
        <v>1519</v>
      </c>
      <c r="D890" s="13" t="s">
        <v>73</v>
      </c>
      <c r="E890" s="13" t="s">
        <v>1711</v>
      </c>
      <c r="F890" s="13" t="s">
        <v>1712</v>
      </c>
      <c r="G890" s="13" t="s">
        <v>1711</v>
      </c>
      <c r="H890" s="13" t="s">
        <v>1712</v>
      </c>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c r="AV890" s="13"/>
      <c r="AW890" s="13"/>
      <c r="AX890" s="13"/>
      <c r="AY890" s="13"/>
      <c r="AZ890" s="13"/>
      <c r="BA890" s="13"/>
      <c r="BB890" s="13"/>
      <c r="BC890" s="13"/>
      <c r="BD890" s="13"/>
      <c r="BE890" s="13"/>
      <c r="BF890" s="13"/>
      <c r="BG890" s="13"/>
      <c r="BH890" s="13"/>
      <c r="BI890" s="13"/>
      <c r="BJ890" s="13"/>
      <c r="BK890" s="13"/>
      <c r="BL890" s="13"/>
      <c r="BM890" s="13"/>
      <c r="BN890" s="13"/>
      <c r="BO890" s="13"/>
    </row>
    <row r="891" spans="1:67" x14ac:dyDescent="0.2">
      <c r="A891" t="s">
        <v>2485</v>
      </c>
      <c r="C891" t="s">
        <v>1519</v>
      </c>
      <c r="D891" t="s">
        <v>73</v>
      </c>
      <c r="E891" t="s">
        <v>1711</v>
      </c>
      <c r="F891" t="s">
        <v>1712</v>
      </c>
      <c r="G891" t="s">
        <v>1711</v>
      </c>
      <c r="H891" t="s">
        <v>1712</v>
      </c>
      <c r="M891">
        <v>4</v>
      </c>
      <c r="P891">
        <v>1.1000000000000001</v>
      </c>
      <c r="Q891">
        <v>3.6</v>
      </c>
      <c r="T891">
        <v>2.5</v>
      </c>
      <c r="U891">
        <v>4</v>
      </c>
      <c r="X891">
        <v>3.6</v>
      </c>
      <c r="Y891">
        <v>4</v>
      </c>
      <c r="AB891">
        <v>3.6</v>
      </c>
      <c r="AC891">
        <v>3.6</v>
      </c>
      <c r="BJ891" t="s">
        <v>79</v>
      </c>
      <c r="BK891" s="1">
        <v>44824</v>
      </c>
      <c r="BL891" t="s">
        <v>2484</v>
      </c>
      <c r="BM891">
        <v>2895</v>
      </c>
      <c r="BN891" t="s">
        <v>72</v>
      </c>
      <c r="BO891" t="s">
        <v>2484</v>
      </c>
    </row>
    <row r="892" spans="1:67" x14ac:dyDescent="0.2">
      <c r="A892" s="13" t="s">
        <v>1737</v>
      </c>
      <c r="B892" s="13"/>
      <c r="C892" s="13" t="s">
        <v>1519</v>
      </c>
      <c r="D892" s="13" t="s">
        <v>73</v>
      </c>
      <c r="E892" s="13" t="s">
        <v>1711</v>
      </c>
      <c r="F892" s="13"/>
      <c r="G892" s="13" t="s">
        <v>1711</v>
      </c>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c r="AV892" s="13"/>
      <c r="AW892" s="13"/>
      <c r="AX892" s="13"/>
      <c r="AY892" s="13"/>
      <c r="AZ892" s="13"/>
      <c r="BA892" s="13"/>
      <c r="BB892" s="13"/>
      <c r="BC892" s="13"/>
      <c r="BD892" s="13"/>
      <c r="BE892" s="13"/>
      <c r="BF892" s="13"/>
      <c r="BG892" s="13"/>
      <c r="BH892" s="13"/>
      <c r="BI892" s="13"/>
      <c r="BJ892" s="13"/>
      <c r="BK892" s="13"/>
      <c r="BL892" s="13"/>
      <c r="BM892" s="13"/>
      <c r="BN892" s="13"/>
      <c r="BO892" s="13"/>
    </row>
    <row r="893" spans="1:67" ht="16" x14ac:dyDescent="0.2">
      <c r="A893" t="s">
        <v>487</v>
      </c>
      <c r="C893" t="s">
        <v>1522</v>
      </c>
      <c r="D893" t="s">
        <v>281</v>
      </c>
      <c r="E893" t="s">
        <v>657</v>
      </c>
      <c r="F893" t="s">
        <v>658</v>
      </c>
      <c r="G893" t="s">
        <v>657</v>
      </c>
      <c r="H893" t="s">
        <v>659</v>
      </c>
      <c r="AS893">
        <v>9</v>
      </c>
      <c r="AW893">
        <v>7</v>
      </c>
      <c r="BA893">
        <v>8</v>
      </c>
      <c r="BD893">
        <v>5</v>
      </c>
      <c r="BE893">
        <v>11</v>
      </c>
      <c r="BH893">
        <v>5</v>
      </c>
      <c r="BI893" t="s">
        <v>660</v>
      </c>
      <c r="BJ893" t="s">
        <v>79</v>
      </c>
      <c r="BL893" t="s">
        <v>3187</v>
      </c>
      <c r="BM893" s="37">
        <v>53224</v>
      </c>
    </row>
    <row r="894" spans="1:67" s="23" customFormat="1" ht="16" x14ac:dyDescent="0.2">
      <c r="A894" t="s">
        <v>487</v>
      </c>
      <c r="B894"/>
      <c r="C894" t="s">
        <v>1522</v>
      </c>
      <c r="D894" t="s">
        <v>281</v>
      </c>
      <c r="E894" t="s">
        <v>657</v>
      </c>
      <c r="F894" t="s">
        <v>658</v>
      </c>
      <c r="G894" t="s">
        <v>657</v>
      </c>
      <c r="H894" t="s">
        <v>658</v>
      </c>
      <c r="I894"/>
      <c r="J894"/>
      <c r="K894"/>
      <c r="L894"/>
      <c r="M894"/>
      <c r="N894"/>
      <c r="O894"/>
      <c r="P894"/>
      <c r="Q894"/>
      <c r="R894"/>
      <c r="S894"/>
      <c r="T894"/>
      <c r="U894"/>
      <c r="V894"/>
      <c r="W894"/>
      <c r="X894"/>
      <c r="Y894"/>
      <c r="Z894"/>
      <c r="AA894"/>
      <c r="AB894"/>
      <c r="AC894"/>
      <c r="AD894"/>
      <c r="AE894"/>
      <c r="AF894"/>
      <c r="AG894"/>
      <c r="AH894"/>
      <c r="AI894"/>
      <c r="AJ894"/>
      <c r="AK894"/>
      <c r="AL894"/>
      <c r="AM894"/>
      <c r="AN894"/>
      <c r="AO894"/>
      <c r="AP894"/>
      <c r="AQ894"/>
      <c r="AR894"/>
      <c r="AS894"/>
      <c r="AT894"/>
      <c r="AU894"/>
      <c r="AV894"/>
      <c r="AW894">
        <v>5.4</v>
      </c>
      <c r="AX894"/>
      <c r="AY894"/>
      <c r="AZ894"/>
      <c r="BA894">
        <v>8.4</v>
      </c>
      <c r="BB894"/>
      <c r="BC894"/>
      <c r="BD894">
        <v>6.2</v>
      </c>
      <c r="BE894">
        <v>11.2</v>
      </c>
      <c r="BF894"/>
      <c r="BG894"/>
      <c r="BH894">
        <v>7</v>
      </c>
      <c r="BI894" t="s">
        <v>661</v>
      </c>
      <c r="BJ894" t="s">
        <v>79</v>
      </c>
      <c r="BK894"/>
      <c r="BL894" t="s">
        <v>3187</v>
      </c>
      <c r="BM894" s="37">
        <v>53224</v>
      </c>
      <c r="BN894"/>
      <c r="BO894"/>
    </row>
    <row r="895" spans="1:67" x14ac:dyDescent="0.2">
      <c r="C895" t="s">
        <v>1522</v>
      </c>
      <c r="D895" t="s">
        <v>281</v>
      </c>
      <c r="E895" t="s">
        <v>657</v>
      </c>
      <c r="F895" t="s">
        <v>658</v>
      </c>
      <c r="G895" t="s">
        <v>657</v>
      </c>
      <c r="H895" t="s">
        <v>658</v>
      </c>
      <c r="L895" t="s">
        <v>664</v>
      </c>
      <c r="Y895">
        <v>6.53</v>
      </c>
      <c r="AB895">
        <v>10.4</v>
      </c>
      <c r="AC895">
        <v>6.9</v>
      </c>
      <c r="AF895">
        <v>11.6</v>
      </c>
      <c r="AO895">
        <v>5.78</v>
      </c>
      <c r="AR895">
        <v>3.8</v>
      </c>
      <c r="AS895">
        <v>7.04</v>
      </c>
      <c r="AV895">
        <v>5.17</v>
      </c>
      <c r="AW895">
        <v>7.56</v>
      </c>
      <c r="AZ895">
        <v>6.08</v>
      </c>
      <c r="BA895">
        <v>8.0399999999999991</v>
      </c>
      <c r="BD895">
        <v>6.25</v>
      </c>
      <c r="BE895">
        <v>9.25</v>
      </c>
      <c r="BH895">
        <v>5.08</v>
      </c>
      <c r="BJ895" t="s">
        <v>79</v>
      </c>
      <c r="BL895" t="s">
        <v>119</v>
      </c>
      <c r="BM895">
        <v>1358</v>
      </c>
    </row>
    <row r="896" spans="1:67" x14ac:dyDescent="0.2">
      <c r="C896" t="s">
        <v>1522</v>
      </c>
      <c r="D896" t="s">
        <v>281</v>
      </c>
      <c r="E896" t="s">
        <v>657</v>
      </c>
      <c r="F896" t="s">
        <v>658</v>
      </c>
      <c r="G896" t="s">
        <v>657</v>
      </c>
      <c r="H896" t="s">
        <v>658</v>
      </c>
      <c r="L896" t="s">
        <v>665</v>
      </c>
      <c r="U896">
        <v>7.5</v>
      </c>
      <c r="X896">
        <v>9.6</v>
      </c>
      <c r="Y896">
        <v>8.06</v>
      </c>
      <c r="AB896">
        <v>11</v>
      </c>
      <c r="AC896">
        <v>8.3699999999999992</v>
      </c>
      <c r="AF896">
        <v>12.2</v>
      </c>
      <c r="AG896">
        <v>7.37</v>
      </c>
      <c r="AJ896">
        <v>12.57</v>
      </c>
      <c r="AO896">
        <v>6.33</v>
      </c>
      <c r="AR896">
        <v>3.83</v>
      </c>
      <c r="AS896">
        <v>7.67</v>
      </c>
      <c r="AV896">
        <v>4.91</v>
      </c>
      <c r="AW896">
        <v>8.0399999999999991</v>
      </c>
      <c r="AZ896">
        <v>5.84</v>
      </c>
      <c r="BA896">
        <v>8.35</v>
      </c>
      <c r="BD896">
        <v>6.28</v>
      </c>
      <c r="BE896">
        <v>9.8800000000000008</v>
      </c>
      <c r="BH896">
        <v>5.37</v>
      </c>
      <c r="BJ896" t="s">
        <v>79</v>
      </c>
      <c r="BL896" t="s">
        <v>119</v>
      </c>
      <c r="BM896">
        <v>1358</v>
      </c>
    </row>
    <row r="897" spans="1:67" x14ac:dyDescent="0.2">
      <c r="C897" t="s">
        <v>1522</v>
      </c>
      <c r="D897" t="s">
        <v>281</v>
      </c>
      <c r="E897" t="s">
        <v>657</v>
      </c>
      <c r="F897" t="s">
        <v>658</v>
      </c>
      <c r="G897" t="s">
        <v>657</v>
      </c>
      <c r="H897" t="s">
        <v>658</v>
      </c>
      <c r="L897" t="s">
        <v>666</v>
      </c>
      <c r="U897">
        <v>6</v>
      </c>
      <c r="X897">
        <v>7.5</v>
      </c>
      <c r="AF897">
        <v>6.6</v>
      </c>
      <c r="AG897">
        <v>6.2</v>
      </c>
      <c r="AJ897">
        <v>11.3</v>
      </c>
      <c r="AS897">
        <v>6.95</v>
      </c>
      <c r="AV897">
        <v>4</v>
      </c>
      <c r="AW897">
        <v>7.5</v>
      </c>
      <c r="AZ897">
        <v>5.6</v>
      </c>
      <c r="BA897">
        <v>8.3000000000000007</v>
      </c>
      <c r="BD897">
        <v>6.35</v>
      </c>
      <c r="BE897">
        <v>8.4499999999999993</v>
      </c>
      <c r="BH897">
        <v>4.5</v>
      </c>
      <c r="BJ897" t="s">
        <v>79</v>
      </c>
      <c r="BL897" t="s">
        <v>119</v>
      </c>
      <c r="BM897">
        <v>1358</v>
      </c>
    </row>
    <row r="898" spans="1:67" ht="16" x14ac:dyDescent="0.2">
      <c r="A898" t="s">
        <v>487</v>
      </c>
      <c r="C898" t="s">
        <v>1522</v>
      </c>
      <c r="D898" t="s">
        <v>281</v>
      </c>
      <c r="E898" t="s">
        <v>657</v>
      </c>
      <c r="F898" t="s">
        <v>658</v>
      </c>
      <c r="G898" t="s">
        <v>657</v>
      </c>
      <c r="H898" t="s">
        <v>662</v>
      </c>
      <c r="BE898">
        <v>9</v>
      </c>
      <c r="BF898">
        <v>5</v>
      </c>
      <c r="BG898">
        <v>2.5</v>
      </c>
      <c r="BH898">
        <v>5</v>
      </c>
      <c r="BI898" t="s">
        <v>663</v>
      </c>
      <c r="BJ898" t="s">
        <v>79</v>
      </c>
      <c r="BL898" t="s">
        <v>3187</v>
      </c>
      <c r="BM898" s="37">
        <v>53224</v>
      </c>
    </row>
    <row r="899" spans="1:67" x14ac:dyDescent="0.2">
      <c r="A899" t="s">
        <v>108</v>
      </c>
      <c r="C899" t="s">
        <v>1522</v>
      </c>
      <c r="D899" t="s">
        <v>281</v>
      </c>
      <c r="E899" t="s">
        <v>657</v>
      </c>
      <c r="F899" t="s">
        <v>667</v>
      </c>
      <c r="G899" t="s">
        <v>282</v>
      </c>
      <c r="H899" t="s">
        <v>667</v>
      </c>
      <c r="M899">
        <v>5.6</v>
      </c>
      <c r="P899">
        <v>3.7</v>
      </c>
      <c r="Q899">
        <v>8.1999999999999993</v>
      </c>
      <c r="T899">
        <v>8.4</v>
      </c>
      <c r="AC899">
        <v>8.1999999999999993</v>
      </c>
      <c r="AF899">
        <v>12.5</v>
      </c>
      <c r="AG899">
        <v>5.7</v>
      </c>
      <c r="AJ899">
        <v>9.9</v>
      </c>
      <c r="AK899">
        <v>4.5999999999999996</v>
      </c>
      <c r="AN899">
        <v>3.5</v>
      </c>
      <c r="AO899">
        <v>6.45</v>
      </c>
      <c r="AR899">
        <v>5.45</v>
      </c>
      <c r="AS899">
        <v>8.1999999999999993</v>
      </c>
      <c r="AV899">
        <v>7.2</v>
      </c>
      <c r="AZ899">
        <v>7.95</v>
      </c>
      <c r="BA899">
        <v>9.1</v>
      </c>
      <c r="BD899">
        <v>8.35</v>
      </c>
      <c r="BI899" t="s">
        <v>108</v>
      </c>
      <c r="BJ899" t="s">
        <v>79</v>
      </c>
      <c r="BL899" t="s">
        <v>284</v>
      </c>
      <c r="BM899">
        <v>1657</v>
      </c>
    </row>
    <row r="900" spans="1:67" x14ac:dyDescent="0.2">
      <c r="A900" s="2" t="s">
        <v>668</v>
      </c>
      <c r="B900" s="2"/>
      <c r="C900" s="2" t="s">
        <v>1522</v>
      </c>
      <c r="D900" s="2" t="s">
        <v>281</v>
      </c>
      <c r="E900" s="2" t="s">
        <v>657</v>
      </c>
      <c r="F900" s="2" t="s">
        <v>667</v>
      </c>
      <c r="G900" s="2" t="s">
        <v>282</v>
      </c>
      <c r="H900" s="2" t="s">
        <v>667</v>
      </c>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t="s">
        <v>79</v>
      </c>
      <c r="BK900" s="2"/>
      <c r="BL900" s="2" t="s">
        <v>284</v>
      </c>
      <c r="BM900" s="2">
        <v>1657</v>
      </c>
      <c r="BN900" s="2" t="s">
        <v>72</v>
      </c>
      <c r="BO900" s="2" t="s">
        <v>284</v>
      </c>
    </row>
    <row r="901" spans="1:67" x14ac:dyDescent="0.2">
      <c r="A901" t="s">
        <v>669</v>
      </c>
      <c r="C901" t="s">
        <v>1522</v>
      </c>
      <c r="D901" t="s">
        <v>281</v>
      </c>
      <c r="E901" t="s">
        <v>657</v>
      </c>
      <c r="F901" t="s">
        <v>670</v>
      </c>
      <c r="G901" t="s">
        <v>657</v>
      </c>
      <c r="H901" t="s">
        <v>670</v>
      </c>
      <c r="BE901">
        <v>8.1999999999999993</v>
      </c>
      <c r="BH901">
        <v>4.9000000000000004</v>
      </c>
      <c r="BJ901" t="s">
        <v>79</v>
      </c>
      <c r="BL901" t="s">
        <v>284</v>
      </c>
      <c r="BM901">
        <v>1657</v>
      </c>
    </row>
    <row r="902" spans="1:67" x14ac:dyDescent="0.2">
      <c r="A902" s="8" t="s">
        <v>1992</v>
      </c>
      <c r="C902" t="s">
        <v>1522</v>
      </c>
      <c r="D902" t="s">
        <v>2278</v>
      </c>
      <c r="E902" t="s">
        <v>1997</v>
      </c>
      <c r="F902" t="s">
        <v>1998</v>
      </c>
      <c r="G902" s="8" t="s">
        <v>1997</v>
      </c>
      <c r="H902" s="8" t="s">
        <v>1998</v>
      </c>
      <c r="I902" s="8"/>
      <c r="Y902">
        <v>3.1</v>
      </c>
      <c r="AB902">
        <v>4.78</v>
      </c>
      <c r="BJ902" s="8" t="s">
        <v>79</v>
      </c>
      <c r="BK902" s="9">
        <v>44813</v>
      </c>
      <c r="BL902" t="s">
        <v>2000</v>
      </c>
      <c r="BM902">
        <v>34317</v>
      </c>
      <c r="BN902" t="s">
        <v>72</v>
      </c>
      <c r="BO902" s="11" t="s">
        <v>2000</v>
      </c>
    </row>
    <row r="903" spans="1:67" x14ac:dyDescent="0.2">
      <c r="A903" t="s">
        <v>671</v>
      </c>
      <c r="C903" t="s">
        <v>65</v>
      </c>
      <c r="D903" t="s">
        <v>66</v>
      </c>
      <c r="E903" t="s">
        <v>672</v>
      </c>
      <c r="F903" t="s">
        <v>673</v>
      </c>
      <c r="G903" t="s">
        <v>672</v>
      </c>
      <c r="H903" t="s">
        <v>673</v>
      </c>
      <c r="L903" t="s">
        <v>674</v>
      </c>
      <c r="BA903">
        <v>2.5</v>
      </c>
      <c r="BB903">
        <v>2.15</v>
      </c>
      <c r="BC903">
        <v>2.1</v>
      </c>
      <c r="BD903">
        <v>2.15</v>
      </c>
      <c r="BJ903" t="s">
        <v>79</v>
      </c>
      <c r="BL903" t="s">
        <v>675</v>
      </c>
      <c r="BM903">
        <v>42892</v>
      </c>
    </row>
    <row r="904" spans="1:67" s="23" customFormat="1" x14ac:dyDescent="0.2">
      <c r="A904" t="s">
        <v>676</v>
      </c>
      <c r="B904"/>
      <c r="C904" t="s">
        <v>65</v>
      </c>
      <c r="D904" t="s">
        <v>66</v>
      </c>
      <c r="E904" t="s">
        <v>672</v>
      </c>
      <c r="F904" t="s">
        <v>673</v>
      </c>
      <c r="G904" t="s">
        <v>672</v>
      </c>
      <c r="H904" t="s">
        <v>673</v>
      </c>
      <c r="I904"/>
      <c r="J904"/>
      <c r="K904"/>
      <c r="L904" t="s">
        <v>674</v>
      </c>
      <c r="M904"/>
      <c r="N904"/>
      <c r="O904"/>
      <c r="P904"/>
      <c r="Q904"/>
      <c r="R904"/>
      <c r="S904"/>
      <c r="T904"/>
      <c r="U904"/>
      <c r="V904"/>
      <c r="W904"/>
      <c r="X904"/>
      <c r="Y904">
        <v>1.7</v>
      </c>
      <c r="Z904"/>
      <c r="AA904"/>
      <c r="AB904">
        <v>2.8</v>
      </c>
      <c r="AC904"/>
      <c r="AD904"/>
      <c r="AE904"/>
      <c r="AF904"/>
      <c r="AG904"/>
      <c r="AH904"/>
      <c r="AI904"/>
      <c r="AJ904"/>
      <c r="AK904"/>
      <c r="AL904"/>
      <c r="AM904"/>
      <c r="AN904"/>
      <c r="AO904"/>
      <c r="AP904"/>
      <c r="AQ904"/>
      <c r="AR904"/>
      <c r="AS904"/>
      <c r="AT904"/>
      <c r="AU904"/>
      <c r="AV904"/>
      <c r="AW904"/>
      <c r="AX904"/>
      <c r="AY904"/>
      <c r="AZ904"/>
      <c r="BA904"/>
      <c r="BB904"/>
      <c r="BC904"/>
      <c r="BD904"/>
      <c r="BE904"/>
      <c r="BF904"/>
      <c r="BG904"/>
      <c r="BH904"/>
      <c r="BI904" s="5" t="s">
        <v>677</v>
      </c>
      <c r="BJ904" t="s">
        <v>79</v>
      </c>
      <c r="BK904"/>
      <c r="BL904" t="s">
        <v>675</v>
      </c>
      <c r="BM904">
        <v>42892</v>
      </c>
      <c r="BN904" t="s">
        <v>72</v>
      </c>
      <c r="BO904" t="s">
        <v>675</v>
      </c>
    </row>
    <row r="905" spans="1:67" s="23" customFormat="1" x14ac:dyDescent="0.2">
      <c r="A905" t="s">
        <v>678</v>
      </c>
      <c r="B905"/>
      <c r="C905" t="s">
        <v>65</v>
      </c>
      <c r="D905" t="s">
        <v>66</v>
      </c>
      <c r="E905" t="s">
        <v>672</v>
      </c>
      <c r="F905" t="s">
        <v>673</v>
      </c>
      <c r="G905" t="s">
        <v>672</v>
      </c>
      <c r="H905" t="s">
        <v>673</v>
      </c>
      <c r="I905"/>
      <c r="J905"/>
      <c r="K905"/>
      <c r="L905" t="s">
        <v>679</v>
      </c>
      <c r="M905"/>
      <c r="N905"/>
      <c r="O905"/>
      <c r="P905"/>
      <c r="Q905"/>
      <c r="R905"/>
      <c r="S905"/>
      <c r="T905"/>
      <c r="U905"/>
      <c r="V905"/>
      <c r="W905"/>
      <c r="X905"/>
      <c r="Y905"/>
      <c r="Z905"/>
      <c r="AA905"/>
      <c r="AB905"/>
      <c r="AC905"/>
      <c r="AD905"/>
      <c r="AE905"/>
      <c r="AF905"/>
      <c r="AG905"/>
      <c r="AH905"/>
      <c r="AI905"/>
      <c r="AJ905"/>
      <c r="AK905"/>
      <c r="AL905"/>
      <c r="AM905"/>
      <c r="AN905"/>
      <c r="AO905"/>
      <c r="AP905"/>
      <c r="AQ905"/>
      <c r="AR905"/>
      <c r="AS905">
        <v>2.8</v>
      </c>
      <c r="AT905"/>
      <c r="AU905"/>
      <c r="AV905">
        <v>1.8</v>
      </c>
      <c r="AW905"/>
      <c r="AX905"/>
      <c r="AY905"/>
      <c r="AZ905"/>
      <c r="BA905"/>
      <c r="BB905"/>
      <c r="BC905"/>
      <c r="BD905"/>
      <c r="BE905"/>
      <c r="BF905"/>
      <c r="BG905"/>
      <c r="BH905"/>
      <c r="BI905"/>
      <c r="BJ905" t="s">
        <v>79</v>
      </c>
      <c r="BK905"/>
      <c r="BL905" t="s">
        <v>675</v>
      </c>
      <c r="BM905">
        <v>42892</v>
      </c>
      <c r="BN905" t="s">
        <v>72</v>
      </c>
      <c r="BO905" t="s">
        <v>675</v>
      </c>
    </row>
    <row r="906" spans="1:67" s="23" customFormat="1" x14ac:dyDescent="0.2">
      <c r="A906" t="s">
        <v>680</v>
      </c>
      <c r="B906"/>
      <c r="C906" t="s">
        <v>65</v>
      </c>
      <c r="D906" t="s">
        <v>66</v>
      </c>
      <c r="E906" t="s">
        <v>672</v>
      </c>
      <c r="F906" t="s">
        <v>673</v>
      </c>
      <c r="G906" t="s">
        <v>672</v>
      </c>
      <c r="H906" t="s">
        <v>673</v>
      </c>
      <c r="I906"/>
      <c r="J906"/>
      <c r="K906"/>
      <c r="L906" t="s">
        <v>679</v>
      </c>
      <c r="M906"/>
      <c r="N906"/>
      <c r="O906"/>
      <c r="P906"/>
      <c r="Q906"/>
      <c r="R906"/>
      <c r="S906"/>
      <c r="T906"/>
      <c r="U906">
        <v>2.65</v>
      </c>
      <c r="V906"/>
      <c r="W906"/>
      <c r="X906">
        <v>3</v>
      </c>
      <c r="Y906"/>
      <c r="Z906"/>
      <c r="AA906"/>
      <c r="AB906"/>
      <c r="AC906"/>
      <c r="AD906"/>
      <c r="AE906"/>
      <c r="AF906"/>
      <c r="AG906"/>
      <c r="AH906"/>
      <c r="AI906"/>
      <c r="AJ906"/>
      <c r="AK906"/>
      <c r="AL906"/>
      <c r="AM906"/>
      <c r="AN906"/>
      <c r="AO906"/>
      <c r="AP906"/>
      <c r="AQ906"/>
      <c r="AR906"/>
      <c r="AS906"/>
      <c r="AT906"/>
      <c r="AU906"/>
      <c r="AV906"/>
      <c r="AW906"/>
      <c r="AX906"/>
      <c r="AY906"/>
      <c r="AZ906"/>
      <c r="BA906"/>
      <c r="BB906"/>
      <c r="BC906"/>
      <c r="BD906"/>
      <c r="BE906"/>
      <c r="BF906"/>
      <c r="BG906"/>
      <c r="BH906"/>
      <c r="BI906" t="s">
        <v>69</v>
      </c>
      <c r="BJ906" t="s">
        <v>79</v>
      </c>
      <c r="BK906"/>
      <c r="BL906" t="s">
        <v>675</v>
      </c>
      <c r="BM906">
        <v>42892</v>
      </c>
      <c r="BN906" t="s">
        <v>72</v>
      </c>
      <c r="BO906" t="s">
        <v>675</v>
      </c>
    </row>
    <row r="907" spans="1:67" s="23" customFormat="1" x14ac:dyDescent="0.2">
      <c r="A907" t="s">
        <v>681</v>
      </c>
      <c r="B907"/>
      <c r="C907" t="s">
        <v>65</v>
      </c>
      <c r="D907" t="s">
        <v>66</v>
      </c>
      <c r="E907" t="s">
        <v>672</v>
      </c>
      <c r="F907" t="s">
        <v>673</v>
      </c>
      <c r="G907" t="s">
        <v>672</v>
      </c>
      <c r="H907" t="s">
        <v>673</v>
      </c>
      <c r="I907"/>
      <c r="J907"/>
      <c r="K907"/>
      <c r="L907" t="s">
        <v>679</v>
      </c>
      <c r="M907"/>
      <c r="N907"/>
      <c r="O907"/>
      <c r="P907"/>
      <c r="Q907"/>
      <c r="R907"/>
      <c r="S907"/>
      <c r="T907"/>
      <c r="U907"/>
      <c r="V907"/>
      <c r="W907"/>
      <c r="X907"/>
      <c r="Y907">
        <v>2.2000000000000002</v>
      </c>
      <c r="Z907"/>
      <c r="AA907"/>
      <c r="AB907">
        <v>3</v>
      </c>
      <c r="AC907"/>
      <c r="AD907"/>
      <c r="AE907"/>
      <c r="AF907"/>
      <c r="AG907"/>
      <c r="AH907"/>
      <c r="AI907"/>
      <c r="AJ907"/>
      <c r="AK907"/>
      <c r="AL907"/>
      <c r="AM907"/>
      <c r="AN907"/>
      <c r="AO907"/>
      <c r="AP907"/>
      <c r="AQ907"/>
      <c r="AR907"/>
      <c r="AS907"/>
      <c r="AT907"/>
      <c r="AU907"/>
      <c r="AV907"/>
      <c r="AW907"/>
      <c r="AX907"/>
      <c r="AY907"/>
      <c r="AZ907"/>
      <c r="BA907"/>
      <c r="BB907"/>
      <c r="BC907"/>
      <c r="BD907"/>
      <c r="BE907"/>
      <c r="BF907"/>
      <c r="BG907"/>
      <c r="BH907"/>
      <c r="BI907" t="s">
        <v>69</v>
      </c>
      <c r="BJ907" t="s">
        <v>79</v>
      </c>
      <c r="BK907"/>
      <c r="BL907" t="s">
        <v>675</v>
      </c>
      <c r="BM907">
        <v>42892</v>
      </c>
      <c r="BN907" t="s">
        <v>72</v>
      </c>
      <c r="BO907" t="s">
        <v>675</v>
      </c>
    </row>
    <row r="908" spans="1:67" x14ac:dyDescent="0.2">
      <c r="A908" t="s">
        <v>682</v>
      </c>
      <c r="C908" t="s">
        <v>65</v>
      </c>
      <c r="D908" t="s">
        <v>66</v>
      </c>
      <c r="E908" t="s">
        <v>672</v>
      </c>
      <c r="F908" t="s">
        <v>673</v>
      </c>
      <c r="G908" t="s">
        <v>672</v>
      </c>
      <c r="H908" t="s">
        <v>673</v>
      </c>
      <c r="L908" t="s">
        <v>679</v>
      </c>
      <c r="U908">
        <v>2.5</v>
      </c>
      <c r="X908">
        <v>2.8</v>
      </c>
      <c r="BI908" t="s">
        <v>69</v>
      </c>
      <c r="BJ908" t="s">
        <v>79</v>
      </c>
      <c r="BL908" t="s">
        <v>675</v>
      </c>
      <c r="BM908">
        <v>42892</v>
      </c>
    </row>
    <row r="909" spans="1:67" x14ac:dyDescent="0.2">
      <c r="A909" t="s">
        <v>683</v>
      </c>
      <c r="C909" t="s">
        <v>65</v>
      </c>
      <c r="D909" t="s">
        <v>66</v>
      </c>
      <c r="E909" t="s">
        <v>672</v>
      </c>
      <c r="F909" t="s">
        <v>673</v>
      </c>
      <c r="G909" t="s">
        <v>672</v>
      </c>
      <c r="H909" t="s">
        <v>673</v>
      </c>
      <c r="L909" t="s">
        <v>679</v>
      </c>
      <c r="U909">
        <v>2.6</v>
      </c>
      <c r="X909">
        <v>2.7</v>
      </c>
      <c r="BI909" t="s">
        <v>69</v>
      </c>
      <c r="BJ909" t="s">
        <v>79</v>
      </c>
      <c r="BL909" t="s">
        <v>675</v>
      </c>
      <c r="BM909">
        <v>42892</v>
      </c>
    </row>
    <row r="910" spans="1:67" x14ac:dyDescent="0.2">
      <c r="A910" t="s">
        <v>684</v>
      </c>
      <c r="C910" t="s">
        <v>65</v>
      </c>
      <c r="D910" t="s">
        <v>66</v>
      </c>
      <c r="E910" t="s">
        <v>672</v>
      </c>
      <c r="F910" t="s">
        <v>673</v>
      </c>
      <c r="G910" t="s">
        <v>672</v>
      </c>
      <c r="H910" t="s">
        <v>673</v>
      </c>
      <c r="L910" t="s">
        <v>674</v>
      </c>
      <c r="AS910">
        <v>2.95</v>
      </c>
      <c r="AV910">
        <v>1.75</v>
      </c>
      <c r="AW910">
        <v>2.25</v>
      </c>
      <c r="AX910">
        <v>1.6</v>
      </c>
      <c r="AY910">
        <v>1.7</v>
      </c>
      <c r="AZ910">
        <v>1.7</v>
      </c>
      <c r="BA910">
        <v>2.7</v>
      </c>
      <c r="BB910">
        <v>2</v>
      </c>
      <c r="BC910">
        <v>1.9</v>
      </c>
      <c r="BD910">
        <v>2</v>
      </c>
      <c r="BE910">
        <v>2.6</v>
      </c>
      <c r="BF910">
        <v>1.6</v>
      </c>
      <c r="BG910">
        <v>1.35</v>
      </c>
      <c r="BH910">
        <v>1.6</v>
      </c>
      <c r="BJ910" t="s">
        <v>79</v>
      </c>
      <c r="BL910" t="s">
        <v>675</v>
      </c>
      <c r="BM910">
        <v>42892</v>
      </c>
      <c r="BN910" t="s">
        <v>72</v>
      </c>
      <c r="BO910" t="s">
        <v>675</v>
      </c>
    </row>
    <row r="911" spans="1:67" x14ac:dyDescent="0.2">
      <c r="A911" t="s">
        <v>685</v>
      </c>
      <c r="B911" t="s">
        <v>338</v>
      </c>
      <c r="C911" t="s">
        <v>65</v>
      </c>
      <c r="D911" t="s">
        <v>66</v>
      </c>
      <c r="E911" t="s">
        <v>672</v>
      </c>
      <c r="F911" t="s">
        <v>673</v>
      </c>
      <c r="G911" t="s">
        <v>672</v>
      </c>
      <c r="H911" t="s">
        <v>673</v>
      </c>
      <c r="L911" t="s">
        <v>674</v>
      </c>
      <c r="AS911">
        <v>2.8</v>
      </c>
      <c r="AV911">
        <v>1.8</v>
      </c>
      <c r="AW911">
        <v>2.2999999999999998</v>
      </c>
      <c r="AX911">
        <v>1.7</v>
      </c>
      <c r="AY911">
        <v>1.8</v>
      </c>
      <c r="AZ911">
        <v>1.8</v>
      </c>
      <c r="BA911">
        <v>2.2999999999999998</v>
      </c>
      <c r="BB911">
        <v>2.0499999999999998</v>
      </c>
      <c r="BC911">
        <v>1.95</v>
      </c>
      <c r="BD911">
        <v>2.0499999999999998</v>
      </c>
      <c r="BE911">
        <v>2.5</v>
      </c>
      <c r="BF911">
        <v>1.7</v>
      </c>
      <c r="BG911">
        <v>1.4</v>
      </c>
      <c r="BH911">
        <v>1.7</v>
      </c>
      <c r="BJ911" t="s">
        <v>79</v>
      </c>
      <c r="BL911" t="s">
        <v>675</v>
      </c>
      <c r="BM911">
        <v>42892</v>
      </c>
    </row>
    <row r="912" spans="1:67" s="23" customFormat="1" x14ac:dyDescent="0.2">
      <c r="A912" t="s">
        <v>686</v>
      </c>
      <c r="B912"/>
      <c r="C912" t="s">
        <v>65</v>
      </c>
      <c r="D912" t="s">
        <v>66</v>
      </c>
      <c r="E912" t="s">
        <v>672</v>
      </c>
      <c r="F912" t="s">
        <v>673</v>
      </c>
      <c r="G912" t="s">
        <v>672</v>
      </c>
      <c r="H912" t="s">
        <v>673</v>
      </c>
      <c r="I912"/>
      <c r="J912"/>
      <c r="K912"/>
      <c r="L912" t="s">
        <v>674</v>
      </c>
      <c r="M912"/>
      <c r="N912"/>
      <c r="O912"/>
      <c r="P912"/>
      <c r="Q912"/>
      <c r="R912"/>
      <c r="S912"/>
      <c r="T912"/>
      <c r="U912"/>
      <c r="V912"/>
      <c r="W912"/>
      <c r="X912"/>
      <c r="Y912"/>
      <c r="Z912"/>
      <c r="AA912"/>
      <c r="AB912"/>
      <c r="AC912"/>
      <c r="AD912"/>
      <c r="AE912"/>
      <c r="AF912"/>
      <c r="AG912"/>
      <c r="AH912"/>
      <c r="AI912"/>
      <c r="AJ912"/>
      <c r="AK912"/>
      <c r="AL912"/>
      <c r="AM912"/>
      <c r="AN912"/>
      <c r="AO912"/>
      <c r="AP912"/>
      <c r="AQ912"/>
      <c r="AR912"/>
      <c r="AS912">
        <v>2.9</v>
      </c>
      <c r="AT912"/>
      <c r="AU912"/>
      <c r="AV912">
        <v>1.7</v>
      </c>
      <c r="AW912"/>
      <c r="AX912"/>
      <c r="AY912"/>
      <c r="AZ912"/>
      <c r="BA912"/>
      <c r="BB912"/>
      <c r="BC912"/>
      <c r="BD912"/>
      <c r="BE912"/>
      <c r="BF912"/>
      <c r="BG912"/>
      <c r="BH912"/>
      <c r="BI912"/>
      <c r="BJ912" t="s">
        <v>79</v>
      </c>
      <c r="BK912"/>
      <c r="BL912" t="s">
        <v>675</v>
      </c>
      <c r="BM912">
        <v>42892</v>
      </c>
      <c r="BN912"/>
      <c r="BO912"/>
    </row>
    <row r="913" spans="1:67" s="23" customFormat="1" x14ac:dyDescent="0.2">
      <c r="A913" t="s">
        <v>687</v>
      </c>
      <c r="B913"/>
      <c r="C913" t="s">
        <v>65</v>
      </c>
      <c r="D913" t="s">
        <v>66</v>
      </c>
      <c r="E913" t="s">
        <v>672</v>
      </c>
      <c r="F913" t="s">
        <v>673</v>
      </c>
      <c r="G913" t="s">
        <v>672</v>
      </c>
      <c r="H913" t="s">
        <v>673</v>
      </c>
      <c r="I913"/>
      <c r="J913"/>
      <c r="K913"/>
      <c r="L913" t="s">
        <v>674</v>
      </c>
      <c r="M913"/>
      <c r="N913"/>
      <c r="O913"/>
      <c r="P913"/>
      <c r="Q913"/>
      <c r="R913"/>
      <c r="S913"/>
      <c r="T913"/>
      <c r="U913"/>
      <c r="V913"/>
      <c r="W913"/>
      <c r="X913"/>
      <c r="Y913"/>
      <c r="Z913"/>
      <c r="AA913"/>
      <c r="AB913"/>
      <c r="AC913"/>
      <c r="AD913"/>
      <c r="AE913"/>
      <c r="AF913"/>
      <c r="AG913"/>
      <c r="AH913"/>
      <c r="AI913"/>
      <c r="AJ913"/>
      <c r="AK913"/>
      <c r="AL913"/>
      <c r="AM913"/>
      <c r="AN913"/>
      <c r="AO913"/>
      <c r="AP913"/>
      <c r="AQ913"/>
      <c r="AR913"/>
      <c r="AS913"/>
      <c r="AT913"/>
      <c r="AU913"/>
      <c r="AV913"/>
      <c r="AW913"/>
      <c r="AX913"/>
      <c r="AY913"/>
      <c r="AZ913"/>
      <c r="BA913">
        <v>2.4500000000000002</v>
      </c>
      <c r="BB913">
        <v>1.95</v>
      </c>
      <c r="BC913">
        <v>1.9</v>
      </c>
      <c r="BD913">
        <v>1.95</v>
      </c>
      <c r="BE913"/>
      <c r="BF913"/>
      <c r="BG913"/>
      <c r="BH913"/>
      <c r="BI913"/>
      <c r="BJ913" t="s">
        <v>79</v>
      </c>
      <c r="BK913"/>
      <c r="BL913" t="s">
        <v>675</v>
      </c>
      <c r="BM913">
        <v>42892</v>
      </c>
      <c r="BN913"/>
      <c r="BO913"/>
    </row>
    <row r="914" spans="1:67" s="23" customFormat="1" x14ac:dyDescent="0.2">
      <c r="A914" t="s">
        <v>688</v>
      </c>
      <c r="B914"/>
      <c r="C914" t="s">
        <v>65</v>
      </c>
      <c r="D914" t="s">
        <v>66</v>
      </c>
      <c r="E914" t="s">
        <v>672</v>
      </c>
      <c r="F914" t="s">
        <v>673</v>
      </c>
      <c r="G914" t="s">
        <v>672</v>
      </c>
      <c r="H914" t="s">
        <v>673</v>
      </c>
      <c r="I914"/>
      <c r="J914"/>
      <c r="K914"/>
      <c r="L914" t="s">
        <v>674</v>
      </c>
      <c r="M914"/>
      <c r="N914"/>
      <c r="O914"/>
      <c r="P914"/>
      <c r="Q914"/>
      <c r="R914"/>
      <c r="S914"/>
      <c r="T914"/>
      <c r="U914"/>
      <c r="V914"/>
      <c r="W914"/>
      <c r="X914"/>
      <c r="Y914"/>
      <c r="Z914"/>
      <c r="AA914"/>
      <c r="AB914"/>
      <c r="AC914"/>
      <c r="AD914"/>
      <c r="AE914"/>
      <c r="AF914"/>
      <c r="AG914"/>
      <c r="AH914"/>
      <c r="AI914"/>
      <c r="AJ914"/>
      <c r="AK914"/>
      <c r="AL914"/>
      <c r="AM914"/>
      <c r="AN914"/>
      <c r="AO914"/>
      <c r="AP914"/>
      <c r="AQ914"/>
      <c r="AR914"/>
      <c r="AS914"/>
      <c r="AT914"/>
      <c r="AU914"/>
      <c r="AV914"/>
      <c r="AW914"/>
      <c r="AX914"/>
      <c r="AY914"/>
      <c r="AZ914"/>
      <c r="BA914">
        <v>2.4</v>
      </c>
      <c r="BB914">
        <v>2</v>
      </c>
      <c r="BC914">
        <v>2</v>
      </c>
      <c r="BD914">
        <v>2</v>
      </c>
      <c r="BE914"/>
      <c r="BF914"/>
      <c r="BG914"/>
      <c r="BH914"/>
      <c r="BI914"/>
      <c r="BJ914" t="s">
        <v>79</v>
      </c>
      <c r="BK914"/>
      <c r="BL914" t="s">
        <v>675</v>
      </c>
      <c r="BM914">
        <v>42892</v>
      </c>
      <c r="BN914"/>
      <c r="BO914"/>
    </row>
    <row r="915" spans="1:67" s="23" customFormat="1" x14ac:dyDescent="0.2">
      <c r="A915" t="s">
        <v>689</v>
      </c>
      <c r="B915"/>
      <c r="C915" t="s">
        <v>65</v>
      </c>
      <c r="D915" t="s">
        <v>66</v>
      </c>
      <c r="E915" t="s">
        <v>672</v>
      </c>
      <c r="F915" t="s">
        <v>673</v>
      </c>
      <c r="G915" t="s">
        <v>672</v>
      </c>
      <c r="H915" t="s">
        <v>673</v>
      </c>
      <c r="I915"/>
      <c r="J915"/>
      <c r="K915"/>
      <c r="L915" t="s">
        <v>674</v>
      </c>
      <c r="M915"/>
      <c r="N915"/>
      <c r="O915"/>
      <c r="P915"/>
      <c r="Q915"/>
      <c r="R915"/>
      <c r="S915"/>
      <c r="T915"/>
      <c r="U915"/>
      <c r="V915"/>
      <c r="W915"/>
      <c r="X915"/>
      <c r="Y915"/>
      <c r="Z915"/>
      <c r="AA915"/>
      <c r="AB915"/>
      <c r="AC915"/>
      <c r="AD915"/>
      <c r="AE915"/>
      <c r="AF915"/>
      <c r="AG915"/>
      <c r="AH915"/>
      <c r="AI915"/>
      <c r="AJ915"/>
      <c r="AK915"/>
      <c r="AL915"/>
      <c r="AM915"/>
      <c r="AN915"/>
      <c r="AO915">
        <v>1.8</v>
      </c>
      <c r="AP915"/>
      <c r="AQ915"/>
      <c r="AR915">
        <v>1.1499999999999999</v>
      </c>
      <c r="AS915"/>
      <c r="AT915"/>
      <c r="AU915"/>
      <c r="AV915"/>
      <c r="AW915"/>
      <c r="AX915"/>
      <c r="AY915"/>
      <c r="AZ915"/>
      <c r="BA915"/>
      <c r="BB915"/>
      <c r="BC915"/>
      <c r="BD915"/>
      <c r="BE915"/>
      <c r="BF915"/>
      <c r="BG915"/>
      <c r="BH915"/>
      <c r="BI915" t="s">
        <v>690</v>
      </c>
      <c r="BJ915" t="s">
        <v>79</v>
      </c>
      <c r="BK915"/>
      <c r="BL915" t="s">
        <v>675</v>
      </c>
      <c r="BM915">
        <v>42892</v>
      </c>
      <c r="BN915"/>
      <c r="BO915"/>
    </row>
    <row r="916" spans="1:67" x14ac:dyDescent="0.2">
      <c r="A916" t="s">
        <v>691</v>
      </c>
      <c r="C916" t="s">
        <v>65</v>
      </c>
      <c r="D916" t="s">
        <v>66</v>
      </c>
      <c r="E916" t="s">
        <v>672</v>
      </c>
      <c r="F916" t="s">
        <v>673</v>
      </c>
      <c r="G916" t="s">
        <v>672</v>
      </c>
      <c r="H916" t="s">
        <v>673</v>
      </c>
      <c r="L916" t="s">
        <v>674</v>
      </c>
      <c r="AW916">
        <v>2.2000000000000002</v>
      </c>
      <c r="AX916">
        <v>1.5</v>
      </c>
      <c r="AY916">
        <v>1.6</v>
      </c>
      <c r="AZ916">
        <v>1.6</v>
      </c>
      <c r="BJ916" t="s">
        <v>79</v>
      </c>
      <c r="BL916" t="s">
        <v>675</v>
      </c>
      <c r="BM916">
        <v>42892</v>
      </c>
    </row>
    <row r="917" spans="1:67" s="23" customFormat="1" x14ac:dyDescent="0.2">
      <c r="A917" t="s">
        <v>692</v>
      </c>
      <c r="B917"/>
      <c r="C917" t="s">
        <v>65</v>
      </c>
      <c r="D917" t="s">
        <v>66</v>
      </c>
      <c r="E917" t="s">
        <v>672</v>
      </c>
      <c r="F917" t="s">
        <v>673</v>
      </c>
      <c r="G917" t="s">
        <v>672</v>
      </c>
      <c r="H917" t="s">
        <v>673</v>
      </c>
      <c r="I917"/>
      <c r="J917"/>
      <c r="K917"/>
      <c r="L917" t="s">
        <v>674</v>
      </c>
      <c r="M917"/>
      <c r="N917"/>
      <c r="O917"/>
      <c r="P917"/>
      <c r="Q917"/>
      <c r="R917"/>
      <c r="S917"/>
      <c r="T917"/>
      <c r="U917"/>
      <c r="V917"/>
      <c r="W917"/>
      <c r="X917"/>
      <c r="Y917"/>
      <c r="Z917"/>
      <c r="AA917"/>
      <c r="AB917"/>
      <c r="AC917"/>
      <c r="AD917"/>
      <c r="AE917"/>
      <c r="AF917"/>
      <c r="AG917"/>
      <c r="AH917"/>
      <c r="AI917"/>
      <c r="AJ917"/>
      <c r="AK917"/>
      <c r="AL917"/>
      <c r="AM917"/>
      <c r="AN917"/>
      <c r="AO917"/>
      <c r="AP917"/>
      <c r="AQ917"/>
      <c r="AR917"/>
      <c r="AS917"/>
      <c r="AT917"/>
      <c r="AU917"/>
      <c r="AV917"/>
      <c r="AW917"/>
      <c r="AX917"/>
      <c r="AY917"/>
      <c r="AZ917"/>
      <c r="BA917">
        <v>2.4500000000000002</v>
      </c>
      <c r="BB917">
        <v>1.95</v>
      </c>
      <c r="BC917">
        <v>1.95</v>
      </c>
      <c r="BD917">
        <v>1.95</v>
      </c>
      <c r="BE917">
        <v>2.5</v>
      </c>
      <c r="BF917">
        <v>1.7</v>
      </c>
      <c r="BG917">
        <v>1.4</v>
      </c>
      <c r="BH917">
        <v>1.7</v>
      </c>
      <c r="BI917"/>
      <c r="BJ917" t="s">
        <v>79</v>
      </c>
      <c r="BK917"/>
      <c r="BL917" t="s">
        <v>675</v>
      </c>
      <c r="BM917">
        <v>42892</v>
      </c>
      <c r="BN917"/>
      <c r="BO917"/>
    </row>
    <row r="918" spans="1:67" s="23" customFormat="1" x14ac:dyDescent="0.2">
      <c r="A918" t="s">
        <v>693</v>
      </c>
      <c r="B918"/>
      <c r="C918" t="s">
        <v>65</v>
      </c>
      <c r="D918" t="s">
        <v>66</v>
      </c>
      <c r="E918" t="s">
        <v>672</v>
      </c>
      <c r="F918" t="s">
        <v>673</v>
      </c>
      <c r="G918" t="s">
        <v>672</v>
      </c>
      <c r="H918" t="s">
        <v>673</v>
      </c>
      <c r="I918"/>
      <c r="J918"/>
      <c r="K918"/>
      <c r="L918" t="s">
        <v>674</v>
      </c>
      <c r="M918"/>
      <c r="N918"/>
      <c r="O918"/>
      <c r="P918"/>
      <c r="Q918"/>
      <c r="R918"/>
      <c r="S918"/>
      <c r="T918"/>
      <c r="U918"/>
      <c r="V918"/>
      <c r="W918"/>
      <c r="X918"/>
      <c r="Y918"/>
      <c r="Z918"/>
      <c r="AA918"/>
      <c r="AB918"/>
      <c r="AC918"/>
      <c r="AD918"/>
      <c r="AE918"/>
      <c r="AF918"/>
      <c r="AG918"/>
      <c r="AH918"/>
      <c r="AI918"/>
      <c r="AJ918"/>
      <c r="AK918"/>
      <c r="AL918"/>
      <c r="AM918"/>
      <c r="AN918"/>
      <c r="AO918"/>
      <c r="AP918"/>
      <c r="AQ918"/>
      <c r="AR918"/>
      <c r="AS918">
        <v>3</v>
      </c>
      <c r="AT918"/>
      <c r="AU918"/>
      <c r="AV918">
        <v>1.85</v>
      </c>
      <c r="AW918">
        <v>2.35</v>
      </c>
      <c r="AX918">
        <v>1.65</v>
      </c>
      <c r="AY918">
        <v>1.7</v>
      </c>
      <c r="AZ918">
        <v>1.7</v>
      </c>
      <c r="BA918">
        <v>2.4</v>
      </c>
      <c r="BB918">
        <v>2.15</v>
      </c>
      <c r="BC918">
        <v>2.1</v>
      </c>
      <c r="BD918">
        <v>2.15</v>
      </c>
      <c r="BE918">
        <v>2.5</v>
      </c>
      <c r="BF918">
        <v>1.6</v>
      </c>
      <c r="BG918">
        <v>1.4</v>
      </c>
      <c r="BH918">
        <v>1.6</v>
      </c>
      <c r="BI918"/>
      <c r="BJ918" t="s">
        <v>79</v>
      </c>
      <c r="BK918"/>
      <c r="BL918" t="s">
        <v>675</v>
      </c>
      <c r="BM918">
        <v>42892</v>
      </c>
      <c r="BN918" t="s">
        <v>72</v>
      </c>
      <c r="BO918" t="s">
        <v>675</v>
      </c>
    </row>
    <row r="919" spans="1:67" s="23" customFormat="1" x14ac:dyDescent="0.2">
      <c r="A919" t="s">
        <v>694</v>
      </c>
      <c r="B919"/>
      <c r="C919" t="s">
        <v>65</v>
      </c>
      <c r="D919" t="s">
        <v>66</v>
      </c>
      <c r="E919" t="s">
        <v>672</v>
      </c>
      <c r="F919" t="s">
        <v>673</v>
      </c>
      <c r="G919" t="s">
        <v>672</v>
      </c>
      <c r="H919" t="s">
        <v>673</v>
      </c>
      <c r="I919"/>
      <c r="J919"/>
      <c r="K919"/>
      <c r="L919" t="s">
        <v>674</v>
      </c>
      <c r="M919"/>
      <c r="N919"/>
      <c r="O919"/>
      <c r="P919"/>
      <c r="Q919"/>
      <c r="R919"/>
      <c r="S919"/>
      <c r="T919"/>
      <c r="U919"/>
      <c r="V919"/>
      <c r="W919"/>
      <c r="X919"/>
      <c r="Y919"/>
      <c r="Z919"/>
      <c r="AA919"/>
      <c r="AB919"/>
      <c r="AC919"/>
      <c r="AD919"/>
      <c r="AE919"/>
      <c r="AF919"/>
      <c r="AG919"/>
      <c r="AH919"/>
      <c r="AI919"/>
      <c r="AJ919"/>
      <c r="AK919"/>
      <c r="AL919"/>
      <c r="AM919"/>
      <c r="AN919"/>
      <c r="AO919"/>
      <c r="AP919"/>
      <c r="AQ919"/>
      <c r="AR919"/>
      <c r="AS919"/>
      <c r="AT919"/>
      <c r="AU919"/>
      <c r="AV919"/>
      <c r="AW919"/>
      <c r="AX919"/>
      <c r="AY919"/>
      <c r="AZ919"/>
      <c r="BA919">
        <v>2.4</v>
      </c>
      <c r="BB919">
        <v>1.9</v>
      </c>
      <c r="BC919">
        <v>1.95</v>
      </c>
      <c r="BD919">
        <v>1.95</v>
      </c>
      <c r="BE919"/>
      <c r="BF919"/>
      <c r="BG919"/>
      <c r="BH919"/>
      <c r="BI919"/>
      <c r="BJ919" t="s">
        <v>79</v>
      </c>
      <c r="BK919"/>
      <c r="BL919" t="s">
        <v>675</v>
      </c>
      <c r="BM919">
        <v>42892</v>
      </c>
      <c r="BN919" t="s">
        <v>72</v>
      </c>
      <c r="BO919" t="s">
        <v>675</v>
      </c>
    </row>
    <row r="920" spans="1:67" s="23" customFormat="1" x14ac:dyDescent="0.2">
      <c r="A920" t="s">
        <v>695</v>
      </c>
      <c r="B920"/>
      <c r="C920" t="s">
        <v>65</v>
      </c>
      <c r="D920" t="s">
        <v>66</v>
      </c>
      <c r="E920" t="s">
        <v>672</v>
      </c>
      <c r="F920" t="s">
        <v>673</v>
      </c>
      <c r="G920" t="s">
        <v>672</v>
      </c>
      <c r="H920" t="s">
        <v>673</v>
      </c>
      <c r="I920"/>
      <c r="J920"/>
      <c r="K920"/>
      <c r="L920" t="s">
        <v>674</v>
      </c>
      <c r="M920"/>
      <c r="N920"/>
      <c r="O920"/>
      <c r="P920"/>
      <c r="Q920"/>
      <c r="R920"/>
      <c r="S920"/>
      <c r="T920"/>
      <c r="U920"/>
      <c r="V920"/>
      <c r="W920"/>
      <c r="X920"/>
      <c r="Y920">
        <v>2.0499999999999998</v>
      </c>
      <c r="Z920"/>
      <c r="AA920"/>
      <c r="AB920">
        <v>3.35</v>
      </c>
      <c r="AC920"/>
      <c r="AD920"/>
      <c r="AE920"/>
      <c r="AF920"/>
      <c r="AG920"/>
      <c r="AH920"/>
      <c r="AI920"/>
      <c r="AJ920"/>
      <c r="AK920"/>
      <c r="AL920"/>
      <c r="AM920"/>
      <c r="AN920"/>
      <c r="AO920"/>
      <c r="AP920"/>
      <c r="AQ920"/>
      <c r="AR920"/>
      <c r="AS920"/>
      <c r="AT920"/>
      <c r="AU920"/>
      <c r="AV920"/>
      <c r="AW920"/>
      <c r="AX920"/>
      <c r="AY920"/>
      <c r="AZ920"/>
      <c r="BA920"/>
      <c r="BB920"/>
      <c r="BC920"/>
      <c r="BD920"/>
      <c r="BE920"/>
      <c r="BF920"/>
      <c r="BG920"/>
      <c r="BH920"/>
      <c r="BI920" s="5" t="s">
        <v>677</v>
      </c>
      <c r="BJ920" t="s">
        <v>79</v>
      </c>
      <c r="BK920"/>
      <c r="BL920" t="s">
        <v>675</v>
      </c>
      <c r="BM920">
        <v>42892</v>
      </c>
      <c r="BN920"/>
      <c r="BO920"/>
    </row>
    <row r="921" spans="1:67" x14ac:dyDescent="0.2">
      <c r="A921" t="s">
        <v>696</v>
      </c>
      <c r="C921" t="s">
        <v>65</v>
      </c>
      <c r="D921" t="s">
        <v>66</v>
      </c>
      <c r="E921" t="s">
        <v>672</v>
      </c>
      <c r="F921" t="s">
        <v>697</v>
      </c>
      <c r="G921" t="s">
        <v>672</v>
      </c>
      <c r="H921" t="s">
        <v>697</v>
      </c>
      <c r="L921" t="s">
        <v>698</v>
      </c>
      <c r="Y921">
        <v>2.2999999999999998</v>
      </c>
      <c r="AB921">
        <v>3.55</v>
      </c>
      <c r="BI921" t="s">
        <v>69</v>
      </c>
      <c r="BJ921" t="s">
        <v>79</v>
      </c>
      <c r="BL921" t="s">
        <v>675</v>
      </c>
      <c r="BM921">
        <v>42892</v>
      </c>
    </row>
    <row r="922" spans="1:67" x14ac:dyDescent="0.2">
      <c r="A922" t="s">
        <v>699</v>
      </c>
      <c r="C922" t="s">
        <v>65</v>
      </c>
      <c r="D922" t="s">
        <v>66</v>
      </c>
      <c r="E922" t="s">
        <v>672</v>
      </c>
      <c r="F922" t="s">
        <v>697</v>
      </c>
      <c r="G922" t="s">
        <v>672</v>
      </c>
      <c r="H922" t="s">
        <v>697</v>
      </c>
      <c r="L922" t="s">
        <v>698</v>
      </c>
      <c r="AS922">
        <v>2.7</v>
      </c>
      <c r="AV922">
        <v>1.4</v>
      </c>
      <c r="BJ922" t="s">
        <v>79</v>
      </c>
      <c r="BL922" t="s">
        <v>675</v>
      </c>
      <c r="BM922">
        <v>42892</v>
      </c>
    </row>
    <row r="923" spans="1:67" x14ac:dyDescent="0.2">
      <c r="A923" t="s">
        <v>700</v>
      </c>
      <c r="C923" t="s">
        <v>65</v>
      </c>
      <c r="D923" t="s">
        <v>66</v>
      </c>
      <c r="E923" t="s">
        <v>672</v>
      </c>
      <c r="F923" t="s">
        <v>697</v>
      </c>
      <c r="G923" t="s">
        <v>672</v>
      </c>
      <c r="H923" t="s">
        <v>697</v>
      </c>
      <c r="L923" t="s">
        <v>698</v>
      </c>
      <c r="BA923">
        <v>2.5</v>
      </c>
      <c r="BB923">
        <v>2.1</v>
      </c>
      <c r="BC923">
        <v>1.95</v>
      </c>
      <c r="BD923">
        <v>2.1</v>
      </c>
      <c r="BJ923" t="s">
        <v>79</v>
      </c>
      <c r="BL923" t="s">
        <v>675</v>
      </c>
      <c r="BM923">
        <v>42892</v>
      </c>
    </row>
    <row r="924" spans="1:67" x14ac:dyDescent="0.2">
      <c r="A924" t="s">
        <v>701</v>
      </c>
      <c r="C924" t="s">
        <v>65</v>
      </c>
      <c r="D924" t="s">
        <v>66</v>
      </c>
      <c r="E924" t="s">
        <v>672</v>
      </c>
      <c r="F924" t="s">
        <v>697</v>
      </c>
      <c r="G924" t="s">
        <v>672</v>
      </c>
      <c r="H924" t="s">
        <v>697</v>
      </c>
      <c r="L924" t="s">
        <v>698</v>
      </c>
      <c r="Y924">
        <v>2.2999999999999998</v>
      </c>
      <c r="AB924">
        <v>3.55</v>
      </c>
      <c r="BI924" t="s">
        <v>69</v>
      </c>
      <c r="BJ924" t="s">
        <v>79</v>
      </c>
      <c r="BL924" t="s">
        <v>675</v>
      </c>
      <c r="BM924">
        <v>42892</v>
      </c>
    </row>
    <row r="925" spans="1:67" x14ac:dyDescent="0.2">
      <c r="A925" t="s">
        <v>702</v>
      </c>
      <c r="C925" t="s">
        <v>65</v>
      </c>
      <c r="D925" t="s">
        <v>66</v>
      </c>
      <c r="E925" t="s">
        <v>672</v>
      </c>
      <c r="F925" t="s">
        <v>697</v>
      </c>
      <c r="G925" t="s">
        <v>672</v>
      </c>
      <c r="H925" t="s">
        <v>697</v>
      </c>
      <c r="L925" t="s">
        <v>698</v>
      </c>
      <c r="U925">
        <v>2.4500000000000002</v>
      </c>
      <c r="X925">
        <v>2.95</v>
      </c>
      <c r="BJ925" t="s">
        <v>79</v>
      </c>
      <c r="BL925" t="s">
        <v>675</v>
      </c>
      <c r="BM925">
        <v>42892</v>
      </c>
    </row>
    <row r="926" spans="1:67" x14ac:dyDescent="0.2">
      <c r="A926" t="s">
        <v>703</v>
      </c>
      <c r="C926" t="s">
        <v>65</v>
      </c>
      <c r="D926" t="s">
        <v>66</v>
      </c>
      <c r="E926" t="s">
        <v>672</v>
      </c>
      <c r="F926" t="s">
        <v>697</v>
      </c>
      <c r="G926" t="s">
        <v>672</v>
      </c>
      <c r="H926" t="s">
        <v>697</v>
      </c>
      <c r="L926" t="s">
        <v>698</v>
      </c>
      <c r="AV926">
        <v>1.55</v>
      </c>
      <c r="BJ926" t="s">
        <v>79</v>
      </c>
      <c r="BL926" t="s">
        <v>675</v>
      </c>
      <c r="BM926">
        <v>42892</v>
      </c>
    </row>
    <row r="927" spans="1:67" x14ac:dyDescent="0.2">
      <c r="A927" t="s">
        <v>704</v>
      </c>
      <c r="C927" t="s">
        <v>65</v>
      </c>
      <c r="D927" t="s">
        <v>66</v>
      </c>
      <c r="E927" t="s">
        <v>672</v>
      </c>
      <c r="F927" t="s">
        <v>697</v>
      </c>
      <c r="G927" t="s">
        <v>672</v>
      </c>
      <c r="H927" t="s">
        <v>697</v>
      </c>
      <c r="L927" t="s">
        <v>698</v>
      </c>
      <c r="AS927">
        <v>2.5</v>
      </c>
      <c r="AV927">
        <v>1.5</v>
      </c>
      <c r="BJ927" t="s">
        <v>79</v>
      </c>
      <c r="BL927" t="s">
        <v>675</v>
      </c>
      <c r="BM927">
        <v>42892</v>
      </c>
      <c r="BN927" t="s">
        <v>72</v>
      </c>
      <c r="BO927" t="s">
        <v>675</v>
      </c>
    </row>
    <row r="928" spans="1:67" x14ac:dyDescent="0.2">
      <c r="A928" t="s">
        <v>705</v>
      </c>
      <c r="C928" t="s">
        <v>65</v>
      </c>
      <c r="D928" t="s">
        <v>66</v>
      </c>
      <c r="E928" t="s">
        <v>672</v>
      </c>
      <c r="F928" t="s">
        <v>697</v>
      </c>
      <c r="G928" t="s">
        <v>672</v>
      </c>
      <c r="H928" t="s">
        <v>697</v>
      </c>
      <c r="L928" t="s">
        <v>698</v>
      </c>
      <c r="Y928">
        <v>2.2999999999999998</v>
      </c>
      <c r="BI928" t="s">
        <v>69</v>
      </c>
      <c r="BJ928" t="s">
        <v>79</v>
      </c>
      <c r="BL928" t="s">
        <v>675</v>
      </c>
      <c r="BM928">
        <v>42892</v>
      </c>
      <c r="BN928" t="s">
        <v>72</v>
      </c>
      <c r="BO928" t="s">
        <v>675</v>
      </c>
    </row>
    <row r="929" spans="1:67" x14ac:dyDescent="0.2">
      <c r="A929" t="s">
        <v>706</v>
      </c>
      <c r="C929" t="s">
        <v>65</v>
      </c>
      <c r="D929" t="s">
        <v>66</v>
      </c>
      <c r="E929" t="s">
        <v>672</v>
      </c>
      <c r="F929" t="s">
        <v>697</v>
      </c>
      <c r="G929" t="s">
        <v>672</v>
      </c>
      <c r="H929" t="s">
        <v>697</v>
      </c>
      <c r="L929" t="s">
        <v>698</v>
      </c>
      <c r="AV929">
        <v>1.65</v>
      </c>
      <c r="BJ929" t="s">
        <v>79</v>
      </c>
      <c r="BL929" t="s">
        <v>675</v>
      </c>
      <c r="BM929">
        <v>42892</v>
      </c>
    </row>
    <row r="930" spans="1:67" x14ac:dyDescent="0.2">
      <c r="A930" t="s">
        <v>707</v>
      </c>
      <c r="C930" t="s">
        <v>65</v>
      </c>
      <c r="D930" t="s">
        <v>66</v>
      </c>
      <c r="E930" t="s">
        <v>672</v>
      </c>
      <c r="F930" t="s">
        <v>697</v>
      </c>
      <c r="G930" t="s">
        <v>672</v>
      </c>
      <c r="H930" t="s">
        <v>697</v>
      </c>
      <c r="L930" t="s">
        <v>698</v>
      </c>
      <c r="AX930">
        <v>1.5</v>
      </c>
      <c r="AZ930">
        <v>1.5</v>
      </c>
      <c r="BJ930" t="s">
        <v>79</v>
      </c>
      <c r="BL930" t="s">
        <v>675</v>
      </c>
      <c r="BM930">
        <v>42892</v>
      </c>
    </row>
    <row r="931" spans="1:67" x14ac:dyDescent="0.2">
      <c r="A931" t="s">
        <v>708</v>
      </c>
      <c r="C931" t="s">
        <v>65</v>
      </c>
      <c r="D931" t="s">
        <v>66</v>
      </c>
      <c r="E931" t="s">
        <v>672</v>
      </c>
      <c r="F931" t="s">
        <v>697</v>
      </c>
      <c r="G931" t="s">
        <v>672</v>
      </c>
      <c r="H931" t="s">
        <v>697</v>
      </c>
      <c r="L931" t="s">
        <v>698</v>
      </c>
      <c r="BF931">
        <v>1.4</v>
      </c>
      <c r="BH931">
        <v>1.4</v>
      </c>
      <c r="BJ931" t="s">
        <v>79</v>
      </c>
      <c r="BL931" t="s">
        <v>675</v>
      </c>
      <c r="BM931">
        <v>42892</v>
      </c>
    </row>
    <row r="932" spans="1:67" x14ac:dyDescent="0.2">
      <c r="A932" t="s">
        <v>709</v>
      </c>
      <c r="C932" t="s">
        <v>65</v>
      </c>
      <c r="D932" t="s">
        <v>66</v>
      </c>
      <c r="E932" t="s">
        <v>672</v>
      </c>
      <c r="F932" t="s">
        <v>697</v>
      </c>
      <c r="G932" t="s">
        <v>672</v>
      </c>
      <c r="H932" t="s">
        <v>697</v>
      </c>
      <c r="L932" t="s">
        <v>698</v>
      </c>
      <c r="BA932">
        <v>2.2999999999999998</v>
      </c>
      <c r="BB932">
        <v>1.9</v>
      </c>
      <c r="BC932">
        <v>1.8</v>
      </c>
      <c r="BD932">
        <v>1.9</v>
      </c>
      <c r="BJ932" t="s">
        <v>79</v>
      </c>
      <c r="BL932" t="s">
        <v>675</v>
      </c>
      <c r="BM932">
        <v>42892</v>
      </c>
    </row>
    <row r="933" spans="1:67" x14ac:dyDescent="0.2">
      <c r="A933" t="s">
        <v>710</v>
      </c>
      <c r="C933" t="s">
        <v>65</v>
      </c>
      <c r="D933" t="s">
        <v>66</v>
      </c>
      <c r="E933" t="s">
        <v>672</v>
      </c>
      <c r="F933" t="s">
        <v>697</v>
      </c>
      <c r="G933" t="s">
        <v>672</v>
      </c>
      <c r="H933" t="s">
        <v>697</v>
      </c>
      <c r="L933" t="s">
        <v>698</v>
      </c>
      <c r="U933">
        <v>2.15</v>
      </c>
      <c r="X933">
        <v>2.5499999999999998</v>
      </c>
      <c r="BJ933" t="s">
        <v>79</v>
      </c>
      <c r="BL933" t="s">
        <v>675</v>
      </c>
      <c r="BM933">
        <v>42892</v>
      </c>
    </row>
    <row r="934" spans="1:67" x14ac:dyDescent="0.2">
      <c r="A934" t="s">
        <v>711</v>
      </c>
      <c r="C934" t="s">
        <v>65</v>
      </c>
      <c r="D934" t="s">
        <v>66</v>
      </c>
      <c r="E934" t="s">
        <v>672</v>
      </c>
      <c r="F934" t="s">
        <v>697</v>
      </c>
      <c r="G934" t="s">
        <v>672</v>
      </c>
      <c r="H934" t="s">
        <v>697</v>
      </c>
      <c r="L934" t="s">
        <v>698</v>
      </c>
      <c r="BF934">
        <v>1.4</v>
      </c>
      <c r="BH934">
        <v>1.4</v>
      </c>
      <c r="BJ934" t="s">
        <v>79</v>
      </c>
      <c r="BL934" t="s">
        <v>675</v>
      </c>
      <c r="BM934">
        <v>42892</v>
      </c>
    </row>
    <row r="935" spans="1:67" x14ac:dyDescent="0.2">
      <c r="A935" t="s">
        <v>712</v>
      </c>
      <c r="C935" t="s">
        <v>65</v>
      </c>
      <c r="D935" t="s">
        <v>66</v>
      </c>
      <c r="E935" t="s">
        <v>672</v>
      </c>
      <c r="F935" t="s">
        <v>697</v>
      </c>
      <c r="G935" t="s">
        <v>672</v>
      </c>
      <c r="H935" t="s">
        <v>697</v>
      </c>
      <c r="L935" t="s">
        <v>698</v>
      </c>
      <c r="AS935">
        <v>2.75</v>
      </c>
      <c r="AV935">
        <v>1.55</v>
      </c>
      <c r="BJ935" t="s">
        <v>79</v>
      </c>
      <c r="BL935" t="s">
        <v>675</v>
      </c>
      <c r="BM935">
        <v>42892</v>
      </c>
    </row>
    <row r="936" spans="1:67" x14ac:dyDescent="0.2">
      <c r="A936" t="s">
        <v>713</v>
      </c>
      <c r="C936" t="s">
        <v>65</v>
      </c>
      <c r="D936" t="s">
        <v>66</v>
      </c>
      <c r="E936" t="s">
        <v>672</v>
      </c>
      <c r="F936" t="s">
        <v>697</v>
      </c>
      <c r="G936" t="s">
        <v>672</v>
      </c>
      <c r="H936" t="s">
        <v>697</v>
      </c>
      <c r="L936" t="s">
        <v>698</v>
      </c>
      <c r="BA936">
        <v>2.5499999999999998</v>
      </c>
      <c r="BB936">
        <v>2</v>
      </c>
      <c r="BC936">
        <v>1.9</v>
      </c>
      <c r="BD936">
        <v>2</v>
      </c>
      <c r="BJ936" t="s">
        <v>79</v>
      </c>
      <c r="BL936" t="s">
        <v>675</v>
      </c>
      <c r="BM936">
        <v>42892</v>
      </c>
      <c r="BN936" t="s">
        <v>72</v>
      </c>
      <c r="BO936" t="s">
        <v>675</v>
      </c>
    </row>
    <row r="937" spans="1:67" s="8" customFormat="1" x14ac:dyDescent="0.2">
      <c r="A937" t="s">
        <v>714</v>
      </c>
      <c r="B937"/>
      <c r="C937" t="s">
        <v>65</v>
      </c>
      <c r="D937" t="s">
        <v>66</v>
      </c>
      <c r="E937" t="s">
        <v>672</v>
      </c>
      <c r="F937" t="s">
        <v>697</v>
      </c>
      <c r="G937" t="s">
        <v>672</v>
      </c>
      <c r="H937" t="s">
        <v>697</v>
      </c>
      <c r="I937"/>
      <c r="J937"/>
      <c r="K937"/>
      <c r="L937" t="s">
        <v>698</v>
      </c>
      <c r="M937"/>
      <c r="N937"/>
      <c r="O937"/>
      <c r="P937"/>
      <c r="Q937"/>
      <c r="R937"/>
      <c r="S937"/>
      <c r="T937"/>
      <c r="U937"/>
      <c r="V937"/>
      <c r="W937"/>
      <c r="X937"/>
      <c r="Y937"/>
      <c r="Z937"/>
      <c r="AA937"/>
      <c r="AB937"/>
      <c r="AC937"/>
      <c r="AD937"/>
      <c r="AE937"/>
      <c r="AF937"/>
      <c r="AG937"/>
      <c r="AH937"/>
      <c r="AI937"/>
      <c r="AJ937"/>
      <c r="AK937"/>
      <c r="AL937"/>
      <c r="AM937"/>
      <c r="AN937"/>
      <c r="AO937"/>
      <c r="AP937"/>
      <c r="AQ937"/>
      <c r="AR937"/>
      <c r="AS937">
        <v>2.9</v>
      </c>
      <c r="AT937"/>
      <c r="AU937"/>
      <c r="AV937">
        <v>1.7</v>
      </c>
      <c r="AW937"/>
      <c r="AX937"/>
      <c r="AY937"/>
      <c r="AZ937"/>
      <c r="BA937"/>
      <c r="BB937"/>
      <c r="BC937"/>
      <c r="BD937"/>
      <c r="BE937"/>
      <c r="BF937"/>
      <c r="BG937"/>
      <c r="BH937"/>
      <c r="BI937"/>
      <c r="BJ937" t="s">
        <v>79</v>
      </c>
      <c r="BK937"/>
      <c r="BL937" t="s">
        <v>675</v>
      </c>
      <c r="BM937">
        <v>42892</v>
      </c>
      <c r="BN937"/>
      <c r="BO937"/>
    </row>
    <row r="938" spans="1:67" s="4" customFormat="1" x14ac:dyDescent="0.2">
      <c r="A938" t="s">
        <v>715</v>
      </c>
      <c r="B938"/>
      <c r="C938" t="s">
        <v>65</v>
      </c>
      <c r="D938" t="s">
        <v>66</v>
      </c>
      <c r="E938" t="s">
        <v>672</v>
      </c>
      <c r="F938" t="s">
        <v>697</v>
      </c>
      <c r="G938" t="s">
        <v>672</v>
      </c>
      <c r="H938" t="s">
        <v>697</v>
      </c>
      <c r="I938"/>
      <c r="J938"/>
      <c r="K938"/>
      <c r="L938" t="s">
        <v>698</v>
      </c>
      <c r="M938"/>
      <c r="N938"/>
      <c r="O938"/>
      <c r="P938"/>
      <c r="Q938"/>
      <c r="R938"/>
      <c r="S938"/>
      <c r="T938"/>
      <c r="U938"/>
      <c r="V938"/>
      <c r="W938"/>
      <c r="X938"/>
      <c r="Y938">
        <v>2.2000000000000002</v>
      </c>
      <c r="Z938"/>
      <c r="AA938"/>
      <c r="AB938">
        <v>3.1</v>
      </c>
      <c r="AC938"/>
      <c r="AD938"/>
      <c r="AE938"/>
      <c r="AF938"/>
      <c r="AG938"/>
      <c r="AH938"/>
      <c r="AI938"/>
      <c r="AJ938"/>
      <c r="AK938"/>
      <c r="AL938"/>
      <c r="AM938"/>
      <c r="AN938"/>
      <c r="AO938"/>
      <c r="AP938"/>
      <c r="AQ938"/>
      <c r="AR938"/>
      <c r="AS938"/>
      <c r="AT938"/>
      <c r="AU938"/>
      <c r="AV938"/>
      <c r="AW938"/>
      <c r="AX938"/>
      <c r="AY938"/>
      <c r="AZ938"/>
      <c r="BA938"/>
      <c r="BB938"/>
      <c r="BC938"/>
      <c r="BD938"/>
      <c r="BE938"/>
      <c r="BF938"/>
      <c r="BG938"/>
      <c r="BH938"/>
      <c r="BI938" t="s">
        <v>69</v>
      </c>
      <c r="BJ938" t="s">
        <v>79</v>
      </c>
      <c r="BK938"/>
      <c r="BL938" t="s">
        <v>675</v>
      </c>
      <c r="BM938">
        <v>42892</v>
      </c>
      <c r="BN938" t="s">
        <v>72</v>
      </c>
      <c r="BO938" t="s">
        <v>675</v>
      </c>
    </row>
    <row r="939" spans="1:67" s="4" customFormat="1" x14ac:dyDescent="0.2">
      <c r="A939" t="s">
        <v>716</v>
      </c>
      <c r="B939"/>
      <c r="C939" t="s">
        <v>65</v>
      </c>
      <c r="D939" t="s">
        <v>66</v>
      </c>
      <c r="E939" t="s">
        <v>672</v>
      </c>
      <c r="F939" t="s">
        <v>697</v>
      </c>
      <c r="G939" t="s">
        <v>672</v>
      </c>
      <c r="H939" t="s">
        <v>697</v>
      </c>
      <c r="I939"/>
      <c r="J939"/>
      <c r="K939"/>
      <c r="L939" t="s">
        <v>698</v>
      </c>
      <c r="M939"/>
      <c r="N939"/>
      <c r="O939"/>
      <c r="P939"/>
      <c r="Q939"/>
      <c r="R939"/>
      <c r="S939"/>
      <c r="T939"/>
      <c r="U939"/>
      <c r="V939"/>
      <c r="W939"/>
      <c r="X939"/>
      <c r="Y939"/>
      <c r="Z939"/>
      <c r="AA939"/>
      <c r="AB939"/>
      <c r="AC939"/>
      <c r="AD939"/>
      <c r="AE939"/>
      <c r="AF939"/>
      <c r="AG939"/>
      <c r="AH939"/>
      <c r="AI939"/>
      <c r="AJ939"/>
      <c r="AK939"/>
      <c r="AL939"/>
      <c r="AM939"/>
      <c r="AN939"/>
      <c r="AO939"/>
      <c r="AP939"/>
      <c r="AQ939"/>
      <c r="AR939"/>
      <c r="AS939"/>
      <c r="AT939"/>
      <c r="AU939"/>
      <c r="AV939"/>
      <c r="AW939">
        <v>2.0499999999999998</v>
      </c>
      <c r="AX939">
        <v>1.45</v>
      </c>
      <c r="AY939">
        <v>1.5</v>
      </c>
      <c r="AZ939">
        <v>1.5</v>
      </c>
      <c r="BA939"/>
      <c r="BB939"/>
      <c r="BC939"/>
      <c r="BD939"/>
      <c r="BE939"/>
      <c r="BF939"/>
      <c r="BG939"/>
      <c r="BH939"/>
      <c r="BI939"/>
      <c r="BJ939" t="s">
        <v>79</v>
      </c>
      <c r="BK939"/>
      <c r="BL939" t="s">
        <v>675</v>
      </c>
      <c r="BM939">
        <v>42892</v>
      </c>
      <c r="BN939" t="s">
        <v>72</v>
      </c>
      <c r="BO939" t="s">
        <v>675</v>
      </c>
    </row>
    <row r="940" spans="1:67" s="8" customFormat="1" x14ac:dyDescent="0.2">
      <c r="A940" t="s">
        <v>717</v>
      </c>
      <c r="B940"/>
      <c r="C940" t="s">
        <v>65</v>
      </c>
      <c r="D940" t="s">
        <v>66</v>
      </c>
      <c r="E940" t="s">
        <v>672</v>
      </c>
      <c r="F940" t="s">
        <v>697</v>
      </c>
      <c r="G940" t="s">
        <v>672</v>
      </c>
      <c r="H940" t="s">
        <v>697</v>
      </c>
      <c r="I940"/>
      <c r="J940"/>
      <c r="K940"/>
      <c r="L940" t="s">
        <v>698</v>
      </c>
      <c r="M940"/>
      <c r="N940"/>
      <c r="O940"/>
      <c r="P940"/>
      <c r="Q940"/>
      <c r="R940"/>
      <c r="S940"/>
      <c r="T940"/>
      <c r="U940"/>
      <c r="V940"/>
      <c r="W940"/>
      <c r="X940"/>
      <c r="Y940"/>
      <c r="Z940"/>
      <c r="AA940"/>
      <c r="AB940"/>
      <c r="AC940"/>
      <c r="AD940"/>
      <c r="AE940"/>
      <c r="AF940"/>
      <c r="AG940"/>
      <c r="AH940"/>
      <c r="AI940"/>
      <c r="AJ940"/>
      <c r="AK940"/>
      <c r="AL940"/>
      <c r="AM940"/>
      <c r="AN940"/>
      <c r="AO940"/>
      <c r="AP940"/>
      <c r="AQ940"/>
      <c r="AR940"/>
      <c r="AS940"/>
      <c r="AT940"/>
      <c r="AU940"/>
      <c r="AV940"/>
      <c r="AW940">
        <v>2.2000000000000002</v>
      </c>
      <c r="AX940">
        <v>1.4</v>
      </c>
      <c r="AY940">
        <v>1.65</v>
      </c>
      <c r="AZ940">
        <v>1.65</v>
      </c>
      <c r="BA940"/>
      <c r="BB940"/>
      <c r="BC940"/>
      <c r="BD940"/>
      <c r="BE940"/>
      <c r="BF940"/>
      <c r="BG940"/>
      <c r="BH940"/>
      <c r="BI940"/>
      <c r="BJ940" t="s">
        <v>79</v>
      </c>
      <c r="BK940"/>
      <c r="BL940" t="s">
        <v>675</v>
      </c>
      <c r="BM940">
        <v>42892</v>
      </c>
      <c r="BN940"/>
      <c r="BO940"/>
    </row>
    <row r="941" spans="1:67" s="8" customFormat="1" x14ac:dyDescent="0.2">
      <c r="A941" t="s">
        <v>718</v>
      </c>
      <c r="B941"/>
      <c r="C941" t="s">
        <v>65</v>
      </c>
      <c r="D941" t="s">
        <v>66</v>
      </c>
      <c r="E941" t="s">
        <v>672</v>
      </c>
      <c r="F941" t="s">
        <v>697</v>
      </c>
      <c r="G941" t="s">
        <v>672</v>
      </c>
      <c r="H941" t="s">
        <v>697</v>
      </c>
      <c r="I941"/>
      <c r="J941"/>
      <c r="K941"/>
      <c r="L941" t="s">
        <v>698</v>
      </c>
      <c r="M941"/>
      <c r="N941"/>
      <c r="O941"/>
      <c r="P941"/>
      <c r="Q941"/>
      <c r="R941"/>
      <c r="S941"/>
      <c r="T941"/>
      <c r="U941"/>
      <c r="V941"/>
      <c r="W941"/>
      <c r="X941"/>
      <c r="Y941"/>
      <c r="Z941"/>
      <c r="AA941"/>
      <c r="AB941"/>
      <c r="AC941"/>
      <c r="AD941"/>
      <c r="AE941"/>
      <c r="AF941"/>
      <c r="AG941"/>
      <c r="AH941"/>
      <c r="AI941"/>
      <c r="AJ941"/>
      <c r="AK941"/>
      <c r="AL941"/>
      <c r="AM941"/>
      <c r="AN941"/>
      <c r="AO941"/>
      <c r="AP941"/>
      <c r="AQ941"/>
      <c r="AR941"/>
      <c r="AS941">
        <v>2.4</v>
      </c>
      <c r="AT941"/>
      <c r="AU941"/>
      <c r="AV941">
        <v>1.45</v>
      </c>
      <c r="AW941"/>
      <c r="AX941"/>
      <c r="AY941"/>
      <c r="AZ941"/>
      <c r="BA941"/>
      <c r="BB941"/>
      <c r="BC941"/>
      <c r="BD941"/>
      <c r="BE941"/>
      <c r="BF941"/>
      <c r="BG941"/>
      <c r="BH941"/>
      <c r="BI941"/>
      <c r="BJ941" t="s">
        <v>79</v>
      </c>
      <c r="BK941"/>
      <c r="BL941" t="s">
        <v>675</v>
      </c>
      <c r="BM941">
        <v>42892</v>
      </c>
      <c r="BN941" t="s">
        <v>72</v>
      </c>
      <c r="BO941" t="s">
        <v>675</v>
      </c>
    </row>
    <row r="942" spans="1:67" s="8" customFormat="1" x14ac:dyDescent="0.2">
      <c r="A942" t="s">
        <v>719</v>
      </c>
      <c r="B942"/>
      <c r="C942" t="s">
        <v>65</v>
      </c>
      <c r="D942" t="s">
        <v>66</v>
      </c>
      <c r="E942" t="s">
        <v>672</v>
      </c>
      <c r="F942" t="s">
        <v>697</v>
      </c>
      <c r="G942" t="s">
        <v>672</v>
      </c>
      <c r="H942" t="s">
        <v>697</v>
      </c>
      <c r="I942"/>
      <c r="J942"/>
      <c r="K942"/>
      <c r="L942" t="s">
        <v>698</v>
      </c>
      <c r="M942"/>
      <c r="N942"/>
      <c r="O942"/>
      <c r="P942"/>
      <c r="Q942"/>
      <c r="R942"/>
      <c r="S942"/>
      <c r="T942"/>
      <c r="U942"/>
      <c r="V942"/>
      <c r="W942"/>
      <c r="X942"/>
      <c r="Y942"/>
      <c r="Z942"/>
      <c r="AA942"/>
      <c r="AB942"/>
      <c r="AC942"/>
      <c r="AD942"/>
      <c r="AE942"/>
      <c r="AF942"/>
      <c r="AG942"/>
      <c r="AH942"/>
      <c r="AI942"/>
      <c r="AJ942"/>
      <c r="AK942"/>
      <c r="AL942"/>
      <c r="AM942"/>
      <c r="AN942"/>
      <c r="AO942"/>
      <c r="AP942"/>
      <c r="AQ942"/>
      <c r="AR942"/>
      <c r="AS942"/>
      <c r="AT942"/>
      <c r="AU942"/>
      <c r="AV942"/>
      <c r="AW942"/>
      <c r="AX942"/>
      <c r="AY942"/>
      <c r="AZ942"/>
      <c r="BA942"/>
      <c r="BB942"/>
      <c r="BC942"/>
      <c r="BD942"/>
      <c r="BE942"/>
      <c r="BF942">
        <v>1.5</v>
      </c>
      <c r="BG942"/>
      <c r="BH942">
        <v>1.5</v>
      </c>
      <c r="BI942"/>
      <c r="BJ942" t="s">
        <v>79</v>
      </c>
      <c r="BK942"/>
      <c r="BL942" t="s">
        <v>675</v>
      </c>
      <c r="BM942">
        <v>42892</v>
      </c>
      <c r="BN942"/>
      <c r="BO942"/>
    </row>
    <row r="943" spans="1:67" s="8" customFormat="1" x14ac:dyDescent="0.2">
      <c r="A943" t="s">
        <v>720</v>
      </c>
      <c r="B943"/>
      <c r="C943" t="s">
        <v>65</v>
      </c>
      <c r="D943" t="s">
        <v>66</v>
      </c>
      <c r="E943" t="s">
        <v>672</v>
      </c>
      <c r="F943" t="s">
        <v>697</v>
      </c>
      <c r="G943" t="s">
        <v>672</v>
      </c>
      <c r="H943" t="s">
        <v>697</v>
      </c>
      <c r="I943"/>
      <c r="J943"/>
      <c r="K943"/>
      <c r="L943" t="s">
        <v>698</v>
      </c>
      <c r="M943"/>
      <c r="N943"/>
      <c r="O943"/>
      <c r="P943"/>
      <c r="Q943"/>
      <c r="R943"/>
      <c r="S943"/>
      <c r="T943"/>
      <c r="U943"/>
      <c r="V943"/>
      <c r="W943"/>
      <c r="X943"/>
      <c r="Y943"/>
      <c r="Z943"/>
      <c r="AA943"/>
      <c r="AB943">
        <v>3.3</v>
      </c>
      <c r="AC943"/>
      <c r="AD943"/>
      <c r="AE943"/>
      <c r="AF943"/>
      <c r="AG943"/>
      <c r="AH943"/>
      <c r="AI943"/>
      <c r="AJ943"/>
      <c r="AK943"/>
      <c r="AL943"/>
      <c r="AM943"/>
      <c r="AN943"/>
      <c r="AO943"/>
      <c r="AP943"/>
      <c r="AQ943"/>
      <c r="AR943"/>
      <c r="AS943"/>
      <c r="AT943"/>
      <c r="AU943"/>
      <c r="AV943"/>
      <c r="AW943"/>
      <c r="AX943"/>
      <c r="AY943"/>
      <c r="AZ943"/>
      <c r="BA943"/>
      <c r="BB943"/>
      <c r="BC943"/>
      <c r="BD943"/>
      <c r="BE943"/>
      <c r="BF943"/>
      <c r="BG943"/>
      <c r="BH943"/>
      <c r="BI943" t="s">
        <v>69</v>
      </c>
      <c r="BJ943" t="s">
        <v>79</v>
      </c>
      <c r="BK943"/>
      <c r="BL943" t="s">
        <v>675</v>
      </c>
      <c r="BM943">
        <v>42892</v>
      </c>
      <c r="BN943" t="s">
        <v>72</v>
      </c>
      <c r="BO943" t="s">
        <v>675</v>
      </c>
    </row>
    <row r="944" spans="1:67" s="8" customFormat="1" x14ac:dyDescent="0.2">
      <c r="A944" t="s">
        <v>721</v>
      </c>
      <c r="B944"/>
      <c r="C944" t="s">
        <v>65</v>
      </c>
      <c r="D944" t="s">
        <v>66</v>
      </c>
      <c r="E944" t="s">
        <v>672</v>
      </c>
      <c r="F944" t="s">
        <v>697</v>
      </c>
      <c r="G944" t="s">
        <v>672</v>
      </c>
      <c r="H944" t="s">
        <v>697</v>
      </c>
      <c r="I944"/>
      <c r="J944"/>
      <c r="K944"/>
      <c r="L944" t="s">
        <v>698</v>
      </c>
      <c r="M944"/>
      <c r="N944"/>
      <c r="O944"/>
      <c r="P944"/>
      <c r="Q944"/>
      <c r="R944"/>
      <c r="S944"/>
      <c r="T944"/>
      <c r="U944"/>
      <c r="V944"/>
      <c r="W944"/>
      <c r="X944"/>
      <c r="Y944"/>
      <c r="Z944"/>
      <c r="AA944"/>
      <c r="AB944"/>
      <c r="AC944"/>
      <c r="AD944"/>
      <c r="AE944"/>
      <c r="AF944"/>
      <c r="AG944"/>
      <c r="AH944"/>
      <c r="AI944"/>
      <c r="AJ944"/>
      <c r="AK944"/>
      <c r="AL944"/>
      <c r="AM944"/>
      <c r="AN944"/>
      <c r="AO944"/>
      <c r="AP944"/>
      <c r="AQ944"/>
      <c r="AR944"/>
      <c r="AS944"/>
      <c r="AT944"/>
      <c r="AU944"/>
      <c r="AV944"/>
      <c r="AW944"/>
      <c r="AX944"/>
      <c r="AY944"/>
      <c r="AZ944"/>
      <c r="BA944"/>
      <c r="BB944"/>
      <c r="BC944"/>
      <c r="BD944"/>
      <c r="BE944"/>
      <c r="BF944">
        <v>1.4</v>
      </c>
      <c r="BG944"/>
      <c r="BH944">
        <v>1.4</v>
      </c>
      <c r="BI944"/>
      <c r="BJ944" t="s">
        <v>79</v>
      </c>
      <c r="BK944"/>
      <c r="BL944" t="s">
        <v>675</v>
      </c>
      <c r="BM944">
        <v>42892</v>
      </c>
      <c r="BN944" t="s">
        <v>72</v>
      </c>
      <c r="BO944" t="s">
        <v>675</v>
      </c>
    </row>
    <row r="945" spans="1:67" s="8" customFormat="1" x14ac:dyDescent="0.2">
      <c r="A945" t="s">
        <v>722</v>
      </c>
      <c r="B945"/>
      <c r="C945" t="s">
        <v>65</v>
      </c>
      <c r="D945" t="s">
        <v>66</v>
      </c>
      <c r="E945" t="s">
        <v>672</v>
      </c>
      <c r="F945" t="s">
        <v>697</v>
      </c>
      <c r="G945" t="s">
        <v>672</v>
      </c>
      <c r="H945" t="s">
        <v>697</v>
      </c>
      <c r="I945"/>
      <c r="J945"/>
      <c r="K945"/>
      <c r="L945" t="s">
        <v>698</v>
      </c>
      <c r="M945"/>
      <c r="N945"/>
      <c r="O945"/>
      <c r="P945"/>
      <c r="Q945"/>
      <c r="R945"/>
      <c r="S945"/>
      <c r="T945"/>
      <c r="U945"/>
      <c r="V945"/>
      <c r="W945"/>
      <c r="X945"/>
      <c r="Y945"/>
      <c r="Z945"/>
      <c r="AA945"/>
      <c r="AB945"/>
      <c r="AC945"/>
      <c r="AD945"/>
      <c r="AE945"/>
      <c r="AF945"/>
      <c r="AG945"/>
      <c r="AH945"/>
      <c r="AI945"/>
      <c r="AJ945"/>
      <c r="AK945"/>
      <c r="AL945"/>
      <c r="AM945"/>
      <c r="AN945"/>
      <c r="AO945"/>
      <c r="AP945"/>
      <c r="AQ945"/>
      <c r="AR945"/>
      <c r="AS945"/>
      <c r="AT945"/>
      <c r="AU945"/>
      <c r="AV945"/>
      <c r="AW945"/>
      <c r="AX945"/>
      <c r="AY945"/>
      <c r="AZ945"/>
      <c r="BA945"/>
      <c r="BB945"/>
      <c r="BC945">
        <v>1.55</v>
      </c>
      <c r="BD945">
        <v>1.55</v>
      </c>
      <c r="BE945"/>
      <c r="BF945"/>
      <c r="BG945"/>
      <c r="BH945"/>
      <c r="BI945"/>
      <c r="BJ945" t="s">
        <v>79</v>
      </c>
      <c r="BK945"/>
      <c r="BL945" t="s">
        <v>675</v>
      </c>
      <c r="BM945">
        <v>42892</v>
      </c>
      <c r="BN945"/>
      <c r="BO945"/>
    </row>
    <row r="946" spans="1:67" s="8" customFormat="1" x14ac:dyDescent="0.2">
      <c r="A946" t="s">
        <v>723</v>
      </c>
      <c r="B946"/>
      <c r="C946" t="s">
        <v>65</v>
      </c>
      <c r="D946" t="s">
        <v>66</v>
      </c>
      <c r="E946" t="s">
        <v>672</v>
      </c>
      <c r="F946" t="s">
        <v>697</v>
      </c>
      <c r="G946" t="s">
        <v>672</v>
      </c>
      <c r="H946" t="s">
        <v>697</v>
      </c>
      <c r="I946"/>
      <c r="J946"/>
      <c r="K946"/>
      <c r="L946" t="s">
        <v>698</v>
      </c>
      <c r="M946"/>
      <c r="N946"/>
      <c r="O946"/>
      <c r="P946"/>
      <c r="Q946"/>
      <c r="R946"/>
      <c r="S946"/>
      <c r="T946"/>
      <c r="U946"/>
      <c r="V946"/>
      <c r="W946"/>
      <c r="X946"/>
      <c r="Y946">
        <v>2.2999999999999998</v>
      </c>
      <c r="Z946"/>
      <c r="AA946"/>
      <c r="AB946">
        <v>3.4</v>
      </c>
      <c r="AC946"/>
      <c r="AD946"/>
      <c r="AE946"/>
      <c r="AF946"/>
      <c r="AG946"/>
      <c r="AH946"/>
      <c r="AI946"/>
      <c r="AJ946"/>
      <c r="AK946"/>
      <c r="AL946"/>
      <c r="AM946"/>
      <c r="AN946"/>
      <c r="AO946"/>
      <c r="AP946"/>
      <c r="AQ946"/>
      <c r="AR946"/>
      <c r="AS946"/>
      <c r="AT946"/>
      <c r="AU946"/>
      <c r="AV946"/>
      <c r="AW946"/>
      <c r="AX946"/>
      <c r="AY946"/>
      <c r="AZ946"/>
      <c r="BA946"/>
      <c r="BB946"/>
      <c r="BC946"/>
      <c r="BD946"/>
      <c r="BE946"/>
      <c r="BF946"/>
      <c r="BG946"/>
      <c r="BH946"/>
      <c r="BI946" t="s">
        <v>69</v>
      </c>
      <c r="BJ946" t="s">
        <v>79</v>
      </c>
      <c r="BK946"/>
      <c r="BL946" t="s">
        <v>675</v>
      </c>
      <c r="BM946">
        <v>42892</v>
      </c>
      <c r="BN946" t="s">
        <v>72</v>
      </c>
      <c r="BO946" t="s">
        <v>675</v>
      </c>
    </row>
    <row r="947" spans="1:67" s="8" customFormat="1" x14ac:dyDescent="0.2">
      <c r="A947" s="13" t="s">
        <v>1737</v>
      </c>
      <c r="B947" s="13"/>
      <c r="C947" s="13" t="s">
        <v>1519</v>
      </c>
      <c r="D947" s="13" t="s">
        <v>73</v>
      </c>
      <c r="E947" s="13" t="s">
        <v>1687</v>
      </c>
      <c r="F947" s="13" t="s">
        <v>1688</v>
      </c>
      <c r="G947" s="13" t="s">
        <v>1687</v>
      </c>
      <c r="H947" s="13" t="s">
        <v>1688</v>
      </c>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AU947" s="13"/>
      <c r="AV947" s="13"/>
      <c r="AW947" s="13"/>
      <c r="AX947" s="13"/>
      <c r="AY947" s="13"/>
      <c r="AZ947" s="13"/>
      <c r="BA947" s="13"/>
      <c r="BB947" s="13"/>
      <c r="BC947" s="13"/>
      <c r="BD947" s="13"/>
      <c r="BE947" s="13"/>
      <c r="BF947" s="13"/>
      <c r="BG947" s="13"/>
      <c r="BH947" s="13"/>
      <c r="BI947" s="13"/>
      <c r="BJ947" s="13"/>
      <c r="BK947" s="13"/>
      <c r="BL947" s="13"/>
      <c r="BM947" s="13"/>
      <c r="BN947" s="13"/>
      <c r="BO947" s="13"/>
    </row>
    <row r="948" spans="1:67" s="8" customFormat="1" x14ac:dyDescent="0.2">
      <c r="A948" t="s">
        <v>2489</v>
      </c>
      <c r="B948"/>
      <c r="C948" t="s">
        <v>1519</v>
      </c>
      <c r="D948" t="s">
        <v>73</v>
      </c>
      <c r="E948" t="s">
        <v>1687</v>
      </c>
      <c r="F948" t="s">
        <v>1688</v>
      </c>
      <c r="G948" t="s">
        <v>1687</v>
      </c>
      <c r="H948" t="s">
        <v>1688</v>
      </c>
      <c r="I948"/>
      <c r="J948"/>
      <c r="K948"/>
      <c r="L948"/>
      <c r="M948"/>
      <c r="N948"/>
      <c r="O948"/>
      <c r="P948"/>
      <c r="Q948"/>
      <c r="R948"/>
      <c r="S948"/>
      <c r="T948"/>
      <c r="U948"/>
      <c r="V948"/>
      <c r="W948"/>
      <c r="X948"/>
      <c r="Y948"/>
      <c r="Z948"/>
      <c r="AA948"/>
      <c r="AB948"/>
      <c r="AC948"/>
      <c r="AD948"/>
      <c r="AE948"/>
      <c r="AF948"/>
      <c r="AG948"/>
      <c r="AH948"/>
      <c r="AI948"/>
      <c r="AJ948"/>
      <c r="AK948"/>
      <c r="AL948"/>
      <c r="AM948"/>
      <c r="AN948"/>
      <c r="AO948">
        <v>6.45</v>
      </c>
      <c r="AP948"/>
      <c r="AQ948"/>
      <c r="AR948">
        <v>5.05</v>
      </c>
      <c r="AS948"/>
      <c r="AT948"/>
      <c r="AU948"/>
      <c r="AV948"/>
      <c r="AW948"/>
      <c r="AX948"/>
      <c r="AY948"/>
      <c r="AZ948"/>
      <c r="BA948"/>
      <c r="BB948"/>
      <c r="BC948"/>
      <c r="BD948"/>
      <c r="BE948"/>
      <c r="BF948"/>
      <c r="BG948"/>
      <c r="BH948"/>
      <c r="BI948"/>
      <c r="BJ948" t="s">
        <v>79</v>
      </c>
      <c r="BK948" s="1">
        <v>44824</v>
      </c>
      <c r="BL948" t="s">
        <v>2486</v>
      </c>
      <c r="BM948">
        <v>64851</v>
      </c>
      <c r="BN948"/>
      <c r="BO948"/>
    </row>
    <row r="949" spans="1:67" x14ac:dyDescent="0.2">
      <c r="A949" t="s">
        <v>2488</v>
      </c>
      <c r="C949" t="s">
        <v>1519</v>
      </c>
      <c r="D949" t="s">
        <v>73</v>
      </c>
      <c r="E949" t="s">
        <v>1687</v>
      </c>
      <c r="F949" t="s">
        <v>1688</v>
      </c>
      <c r="G949" t="s">
        <v>1687</v>
      </c>
      <c r="H949" t="s">
        <v>1688</v>
      </c>
      <c r="BA949">
        <v>5.55</v>
      </c>
      <c r="BB949">
        <v>5</v>
      </c>
      <c r="BC949">
        <v>4.8</v>
      </c>
      <c r="BD949">
        <v>5</v>
      </c>
      <c r="BJ949" t="s">
        <v>79</v>
      </c>
      <c r="BK949" s="1">
        <v>44824</v>
      </c>
      <c r="BL949" s="27" t="s">
        <v>2486</v>
      </c>
      <c r="BM949">
        <v>64851</v>
      </c>
    </row>
    <row r="950" spans="1:67" x14ac:dyDescent="0.2">
      <c r="A950" t="s">
        <v>2487</v>
      </c>
      <c r="C950" t="s">
        <v>1519</v>
      </c>
      <c r="D950" t="s">
        <v>73</v>
      </c>
      <c r="E950" t="s">
        <v>1687</v>
      </c>
      <c r="F950" t="s">
        <v>1688</v>
      </c>
      <c r="G950" t="s">
        <v>1687</v>
      </c>
      <c r="H950" t="s">
        <v>1688</v>
      </c>
      <c r="AS950" t="s">
        <v>2492</v>
      </c>
      <c r="AV950">
        <v>4.7</v>
      </c>
      <c r="AW950">
        <v>6.35</v>
      </c>
      <c r="AX950">
        <v>3.95</v>
      </c>
      <c r="AY950">
        <v>4.2</v>
      </c>
      <c r="AZ950">
        <v>4.2</v>
      </c>
      <c r="BA950">
        <v>5.75</v>
      </c>
      <c r="BB950">
        <v>4.8</v>
      </c>
      <c r="BC950">
        <v>5</v>
      </c>
      <c r="BD950">
        <v>5</v>
      </c>
      <c r="BJ950" t="s">
        <v>79</v>
      </c>
      <c r="BK950" s="1">
        <v>44824</v>
      </c>
      <c r="BL950" t="s">
        <v>2486</v>
      </c>
      <c r="BM950">
        <v>64851</v>
      </c>
      <c r="BN950" t="s">
        <v>72</v>
      </c>
      <c r="BO950" t="s">
        <v>2484</v>
      </c>
    </row>
    <row r="951" spans="1:67" x14ac:dyDescent="0.2">
      <c r="A951" t="s">
        <v>2491</v>
      </c>
      <c r="C951" t="s">
        <v>1519</v>
      </c>
      <c r="D951" t="s">
        <v>73</v>
      </c>
      <c r="E951" t="s">
        <v>1687</v>
      </c>
      <c r="F951" t="s">
        <v>1688</v>
      </c>
      <c r="G951" t="s">
        <v>1687</v>
      </c>
      <c r="H951" t="s">
        <v>1688</v>
      </c>
      <c r="BA951">
        <v>5.2</v>
      </c>
      <c r="BB951">
        <v>4.5</v>
      </c>
      <c r="BC951">
        <v>4.0999999999999996</v>
      </c>
      <c r="BD951">
        <v>4.5</v>
      </c>
      <c r="BJ951" t="s">
        <v>79</v>
      </c>
      <c r="BK951" s="1">
        <v>44824</v>
      </c>
      <c r="BL951" t="s">
        <v>2486</v>
      </c>
      <c r="BM951">
        <v>64851</v>
      </c>
    </row>
    <row r="952" spans="1:67" x14ac:dyDescent="0.2">
      <c r="A952" t="s">
        <v>2490</v>
      </c>
      <c r="C952" t="s">
        <v>1519</v>
      </c>
      <c r="D952" t="s">
        <v>73</v>
      </c>
      <c r="E952" t="s">
        <v>1687</v>
      </c>
      <c r="F952" t="s">
        <v>1688</v>
      </c>
      <c r="G952" t="s">
        <v>1687</v>
      </c>
      <c r="H952" t="s">
        <v>1688</v>
      </c>
      <c r="BE952" t="s">
        <v>2104</v>
      </c>
      <c r="BF952">
        <v>4.4000000000000004</v>
      </c>
      <c r="BG952">
        <v>4</v>
      </c>
      <c r="BH952">
        <v>4.4000000000000004</v>
      </c>
      <c r="BJ952" t="s">
        <v>79</v>
      </c>
      <c r="BK952" s="1">
        <v>44824</v>
      </c>
      <c r="BL952" s="27" t="s">
        <v>2486</v>
      </c>
      <c r="BM952">
        <v>64851</v>
      </c>
    </row>
    <row r="953" spans="1:67" x14ac:dyDescent="0.2">
      <c r="A953" s="13" t="s">
        <v>1737</v>
      </c>
      <c r="B953" s="13"/>
      <c r="C953" s="13" t="s">
        <v>1519</v>
      </c>
      <c r="D953" s="13" t="s">
        <v>73</v>
      </c>
      <c r="E953" s="13" t="s">
        <v>1687</v>
      </c>
      <c r="F953" s="13"/>
      <c r="G953" s="13" t="s">
        <v>1687</v>
      </c>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AU953" s="13"/>
      <c r="AV953" s="13"/>
      <c r="AW953" s="13"/>
      <c r="AX953" s="13"/>
      <c r="AY953" s="13"/>
      <c r="AZ953" s="13"/>
      <c r="BA953" s="13"/>
      <c r="BB953" s="13"/>
      <c r="BC953" s="13"/>
      <c r="BD953" s="13"/>
      <c r="BE953" s="13"/>
      <c r="BF953" s="13"/>
      <c r="BG953" s="13"/>
      <c r="BH953" s="13"/>
      <c r="BI953" s="13"/>
      <c r="BJ953" s="13"/>
      <c r="BK953" s="13"/>
      <c r="BL953" s="13"/>
      <c r="BM953" s="13"/>
      <c r="BN953" s="13"/>
      <c r="BO953" s="13"/>
    </row>
    <row r="954" spans="1:67" s="23" customFormat="1" x14ac:dyDescent="0.2">
      <c r="A954" t="s">
        <v>727</v>
      </c>
      <c r="B954" t="s">
        <v>338</v>
      </c>
      <c r="C954" t="s">
        <v>111</v>
      </c>
      <c r="D954" t="s">
        <v>652</v>
      </c>
      <c r="E954" t="s">
        <v>728</v>
      </c>
      <c r="F954" t="s">
        <v>729</v>
      </c>
      <c r="G954" t="s">
        <v>728</v>
      </c>
      <c r="H954" t="s">
        <v>729</v>
      </c>
      <c r="I954"/>
      <c r="J954"/>
      <c r="K954"/>
      <c r="L954"/>
      <c r="M954"/>
      <c r="N954"/>
      <c r="O954"/>
      <c r="P954"/>
      <c r="Q954"/>
      <c r="R954"/>
      <c r="S954"/>
      <c r="T954"/>
      <c r="U954"/>
      <c r="V954"/>
      <c r="W954"/>
      <c r="X954"/>
      <c r="Y954">
        <v>10.199999999999999</v>
      </c>
      <c r="Z954"/>
      <c r="AA954"/>
      <c r="AB954">
        <v>11.3</v>
      </c>
      <c r="AC954"/>
      <c r="AD954"/>
      <c r="AE954"/>
      <c r="AF954"/>
      <c r="AG954"/>
      <c r="AH954"/>
      <c r="AI954"/>
      <c r="AJ954"/>
      <c r="AK954"/>
      <c r="AL954"/>
      <c r="AM954"/>
      <c r="AN954"/>
      <c r="AO954"/>
      <c r="AP954"/>
      <c r="AQ954"/>
      <c r="AR954"/>
      <c r="AS954"/>
      <c r="AT954"/>
      <c r="AU954"/>
      <c r="AV954"/>
      <c r="AW954"/>
      <c r="AX954"/>
      <c r="AY954"/>
      <c r="AZ954"/>
      <c r="BA954"/>
      <c r="BB954"/>
      <c r="BC954"/>
      <c r="BD954"/>
      <c r="BE954"/>
      <c r="BF954"/>
      <c r="BG954"/>
      <c r="BH954"/>
      <c r="BI954"/>
      <c r="BJ954" t="s">
        <v>70</v>
      </c>
      <c r="BK954" s="1">
        <v>44819</v>
      </c>
      <c r="BL954" t="s">
        <v>71</v>
      </c>
      <c r="BM954">
        <v>3485</v>
      </c>
      <c r="BN954" t="s">
        <v>72</v>
      </c>
      <c r="BO954" t="s">
        <v>71</v>
      </c>
    </row>
    <row r="955" spans="1:67" x14ac:dyDescent="0.2">
      <c r="A955" t="s">
        <v>730</v>
      </c>
      <c r="C955" t="s">
        <v>111</v>
      </c>
      <c r="D955" t="s">
        <v>1529</v>
      </c>
      <c r="E955" t="s">
        <v>731</v>
      </c>
      <c r="F955" t="s">
        <v>732</v>
      </c>
      <c r="G955" t="s">
        <v>731</v>
      </c>
      <c r="H955" t="s">
        <v>732</v>
      </c>
      <c r="AS955">
        <v>5.34</v>
      </c>
      <c r="AV955">
        <v>1.7</v>
      </c>
      <c r="AW955">
        <v>4.1399999999999997</v>
      </c>
      <c r="AZ955">
        <v>1.7</v>
      </c>
      <c r="BJ955" t="s">
        <v>79</v>
      </c>
      <c r="BK955" s="1">
        <v>44798</v>
      </c>
      <c r="BL955" t="s">
        <v>733</v>
      </c>
      <c r="BM955">
        <v>3801</v>
      </c>
      <c r="BN955" t="s">
        <v>72</v>
      </c>
      <c r="BO955" t="s">
        <v>733</v>
      </c>
    </row>
    <row r="956" spans="1:67" x14ac:dyDescent="0.2">
      <c r="A956" t="s">
        <v>734</v>
      </c>
      <c r="B956" t="s">
        <v>338</v>
      </c>
      <c r="C956" t="s">
        <v>111</v>
      </c>
      <c r="D956" t="s">
        <v>1529</v>
      </c>
      <c r="E956" t="s">
        <v>731</v>
      </c>
      <c r="F956" t="s">
        <v>732</v>
      </c>
      <c r="G956" t="s">
        <v>731</v>
      </c>
      <c r="H956" t="s">
        <v>732</v>
      </c>
      <c r="BA956">
        <v>4.88</v>
      </c>
      <c r="BD956">
        <v>1.6</v>
      </c>
      <c r="BJ956" t="s">
        <v>79</v>
      </c>
      <c r="BK956" s="1">
        <v>44798</v>
      </c>
      <c r="BL956" t="s">
        <v>733</v>
      </c>
      <c r="BM956">
        <v>3801</v>
      </c>
      <c r="BN956" t="s">
        <v>72</v>
      </c>
      <c r="BO956" t="s">
        <v>733</v>
      </c>
    </row>
    <row r="957" spans="1:67" x14ac:dyDescent="0.2">
      <c r="A957" t="s">
        <v>735</v>
      </c>
      <c r="C957" t="s">
        <v>111</v>
      </c>
      <c r="D957" t="s">
        <v>1529</v>
      </c>
      <c r="E957" t="s">
        <v>731</v>
      </c>
      <c r="F957" t="s">
        <v>736</v>
      </c>
      <c r="G957" t="s">
        <v>731</v>
      </c>
      <c r="H957" t="s">
        <v>736</v>
      </c>
      <c r="AS957">
        <v>3.7</v>
      </c>
      <c r="AV957">
        <v>0.7</v>
      </c>
      <c r="AW957">
        <v>3.15</v>
      </c>
      <c r="AZ957">
        <v>1.05</v>
      </c>
      <c r="BA957">
        <v>3.25</v>
      </c>
      <c r="BD957">
        <v>1.1000000000000001</v>
      </c>
      <c r="BE957">
        <v>3.1</v>
      </c>
      <c r="BI957" t="s">
        <v>737</v>
      </c>
      <c r="BJ957" t="s">
        <v>79</v>
      </c>
      <c r="BK957" s="1">
        <v>44798</v>
      </c>
      <c r="BL957" t="s">
        <v>733</v>
      </c>
      <c r="BM957">
        <v>3801</v>
      </c>
      <c r="BN957" t="s">
        <v>72</v>
      </c>
      <c r="BO957" t="s">
        <v>733</v>
      </c>
    </row>
    <row r="958" spans="1:67" x14ac:dyDescent="0.2">
      <c r="A958" t="s">
        <v>738</v>
      </c>
      <c r="C958" t="s">
        <v>111</v>
      </c>
      <c r="D958" t="s">
        <v>1529</v>
      </c>
      <c r="E958" t="s">
        <v>731</v>
      </c>
      <c r="F958" t="s">
        <v>739</v>
      </c>
      <c r="G958" t="s">
        <v>731</v>
      </c>
      <c r="H958" t="s">
        <v>740</v>
      </c>
      <c r="BJ958" t="s">
        <v>70</v>
      </c>
      <c r="BL958" t="s">
        <v>80</v>
      </c>
      <c r="BM958">
        <v>2469</v>
      </c>
      <c r="BN958" t="s">
        <v>741</v>
      </c>
    </row>
    <row r="959" spans="1:67" x14ac:dyDescent="0.2">
      <c r="A959" t="s">
        <v>745</v>
      </c>
      <c r="C959" t="s">
        <v>111</v>
      </c>
      <c r="D959" t="s">
        <v>1529</v>
      </c>
      <c r="E959" t="s">
        <v>731</v>
      </c>
      <c r="F959" t="s">
        <v>739</v>
      </c>
      <c r="G959" t="s">
        <v>731</v>
      </c>
      <c r="H959" t="s">
        <v>740</v>
      </c>
      <c r="BI959" t="s">
        <v>746</v>
      </c>
      <c r="BJ959" t="s">
        <v>70</v>
      </c>
      <c r="BL959" t="s">
        <v>80</v>
      </c>
      <c r="BM959">
        <v>2469</v>
      </c>
      <c r="BN959" t="s">
        <v>741</v>
      </c>
    </row>
    <row r="960" spans="1:67" x14ac:dyDescent="0.2">
      <c r="A960" t="s">
        <v>738</v>
      </c>
      <c r="B960" t="s">
        <v>742</v>
      </c>
      <c r="C960" t="s">
        <v>111</v>
      </c>
      <c r="D960" t="s">
        <v>1529</v>
      </c>
      <c r="E960" t="s">
        <v>731</v>
      </c>
      <c r="F960" t="s">
        <v>739</v>
      </c>
      <c r="G960" t="s">
        <v>731</v>
      </c>
      <c r="H960" t="s">
        <v>739</v>
      </c>
      <c r="BD960">
        <v>2.08</v>
      </c>
      <c r="BE960">
        <v>6.02</v>
      </c>
      <c r="BH960">
        <v>2.12</v>
      </c>
      <c r="BJ960" t="s">
        <v>79</v>
      </c>
      <c r="BK960" s="1">
        <v>44798</v>
      </c>
      <c r="BL960" t="s">
        <v>733</v>
      </c>
      <c r="BM960">
        <v>3801</v>
      </c>
      <c r="BN960" t="s">
        <v>72</v>
      </c>
      <c r="BO960" t="s">
        <v>733</v>
      </c>
    </row>
    <row r="961" spans="1:67" x14ac:dyDescent="0.2">
      <c r="A961" t="s">
        <v>743</v>
      </c>
      <c r="C961" t="s">
        <v>111</v>
      </c>
      <c r="D961" t="s">
        <v>1529</v>
      </c>
      <c r="E961" t="s">
        <v>731</v>
      </c>
      <c r="F961" t="s">
        <v>739</v>
      </c>
      <c r="G961" t="s">
        <v>731</v>
      </c>
      <c r="H961" t="s">
        <v>739</v>
      </c>
      <c r="AS961">
        <v>5.52</v>
      </c>
      <c r="AW961">
        <v>4.83</v>
      </c>
      <c r="BA961">
        <v>5.4</v>
      </c>
      <c r="BD961">
        <v>1.81</v>
      </c>
      <c r="BJ961" t="s">
        <v>79</v>
      </c>
      <c r="BK961" s="1">
        <v>44798</v>
      </c>
      <c r="BL961" t="s">
        <v>733</v>
      </c>
      <c r="BM961">
        <v>3801</v>
      </c>
      <c r="BN961" t="s">
        <v>72</v>
      </c>
      <c r="BO961" t="s">
        <v>733</v>
      </c>
    </row>
    <row r="962" spans="1:67" x14ac:dyDescent="0.2">
      <c r="A962" t="s">
        <v>744</v>
      </c>
      <c r="C962" t="s">
        <v>111</v>
      </c>
      <c r="D962" t="s">
        <v>1529</v>
      </c>
      <c r="E962" t="s">
        <v>731</v>
      </c>
      <c r="F962" t="s">
        <v>739</v>
      </c>
      <c r="G962" t="s">
        <v>731</v>
      </c>
      <c r="H962" t="s">
        <v>739</v>
      </c>
      <c r="AZ962">
        <v>1.8</v>
      </c>
      <c r="BA962">
        <v>6.01</v>
      </c>
      <c r="BD962">
        <v>2.1</v>
      </c>
      <c r="BJ962" t="s">
        <v>79</v>
      </c>
      <c r="BK962" s="1">
        <v>44798</v>
      </c>
      <c r="BL962" t="s">
        <v>733</v>
      </c>
      <c r="BM962">
        <v>3801</v>
      </c>
      <c r="BN962" t="s">
        <v>72</v>
      </c>
      <c r="BO962" t="s">
        <v>733</v>
      </c>
    </row>
    <row r="963" spans="1:67" x14ac:dyDescent="0.2">
      <c r="A963" t="s">
        <v>745</v>
      </c>
      <c r="C963" t="s">
        <v>111</v>
      </c>
      <c r="D963" t="s">
        <v>1529</v>
      </c>
      <c r="E963" t="s">
        <v>731</v>
      </c>
      <c r="F963" t="s">
        <v>739</v>
      </c>
      <c r="G963" t="s">
        <v>731</v>
      </c>
      <c r="H963" t="s">
        <v>739</v>
      </c>
      <c r="AK963">
        <v>3.25</v>
      </c>
      <c r="AN963">
        <v>1.24</v>
      </c>
      <c r="AS963">
        <v>4.97</v>
      </c>
      <c r="AV963">
        <v>1.6</v>
      </c>
      <c r="AW963">
        <v>4.88</v>
      </c>
      <c r="BA963">
        <v>5.7249999999999996</v>
      </c>
      <c r="BD963">
        <v>1.96</v>
      </c>
      <c r="BE963">
        <v>6.1849999999999996</v>
      </c>
      <c r="BH963">
        <v>1.9</v>
      </c>
      <c r="BJ963" t="s">
        <v>79</v>
      </c>
      <c r="BK963" s="1">
        <v>44798</v>
      </c>
      <c r="BL963" t="s">
        <v>733</v>
      </c>
      <c r="BM963">
        <v>3801</v>
      </c>
      <c r="BN963" t="s">
        <v>72</v>
      </c>
      <c r="BO963" t="s">
        <v>733</v>
      </c>
    </row>
    <row r="964" spans="1:67" x14ac:dyDescent="0.2">
      <c r="A964" t="s">
        <v>747</v>
      </c>
      <c r="C964" t="s">
        <v>111</v>
      </c>
      <c r="D964" t="s">
        <v>1529</v>
      </c>
      <c r="E964" t="s">
        <v>731</v>
      </c>
      <c r="F964" t="s">
        <v>739</v>
      </c>
      <c r="G964" t="s">
        <v>731</v>
      </c>
      <c r="H964" t="s">
        <v>739</v>
      </c>
      <c r="AS964">
        <v>5.6</v>
      </c>
      <c r="BE964">
        <v>5.9</v>
      </c>
      <c r="BH964">
        <v>1.84</v>
      </c>
      <c r="BJ964" t="s">
        <v>79</v>
      </c>
      <c r="BK964" s="1">
        <v>44798</v>
      </c>
      <c r="BL964" t="s">
        <v>733</v>
      </c>
      <c r="BM964">
        <v>3801</v>
      </c>
      <c r="BN964" t="s">
        <v>72</v>
      </c>
      <c r="BO964" t="s">
        <v>733</v>
      </c>
    </row>
    <row r="965" spans="1:67" x14ac:dyDescent="0.2">
      <c r="A965" t="s">
        <v>748</v>
      </c>
      <c r="C965" t="s">
        <v>111</v>
      </c>
      <c r="D965" t="s">
        <v>1529</v>
      </c>
      <c r="E965" t="s">
        <v>731</v>
      </c>
      <c r="F965" t="s">
        <v>739</v>
      </c>
      <c r="G965" t="s">
        <v>731</v>
      </c>
      <c r="H965" t="s">
        <v>739</v>
      </c>
      <c r="AS965">
        <v>5.61</v>
      </c>
      <c r="AV965">
        <v>1.8</v>
      </c>
      <c r="AW965">
        <v>4.96</v>
      </c>
      <c r="BA965">
        <v>5.6950000000000003</v>
      </c>
      <c r="BD965">
        <v>2.04</v>
      </c>
      <c r="BH965">
        <v>2.2400000000000002</v>
      </c>
      <c r="BJ965" t="s">
        <v>79</v>
      </c>
      <c r="BK965" s="1">
        <v>44798</v>
      </c>
      <c r="BL965" t="s">
        <v>733</v>
      </c>
      <c r="BM965">
        <v>3801</v>
      </c>
      <c r="BN965" t="s">
        <v>72</v>
      </c>
      <c r="BO965" t="s">
        <v>733</v>
      </c>
    </row>
    <row r="966" spans="1:67" x14ac:dyDescent="0.2">
      <c r="A966" t="s">
        <v>749</v>
      </c>
      <c r="C966" t="s">
        <v>111</v>
      </c>
      <c r="D966" t="s">
        <v>1529</v>
      </c>
      <c r="E966" t="s">
        <v>731</v>
      </c>
      <c r="F966" t="s">
        <v>739</v>
      </c>
      <c r="G966" t="s">
        <v>731</v>
      </c>
      <c r="H966" t="s">
        <v>739</v>
      </c>
      <c r="BJ966" t="s">
        <v>70</v>
      </c>
      <c r="BL966" t="s">
        <v>80</v>
      </c>
      <c r="BM966">
        <v>2469</v>
      </c>
      <c r="BN966" t="s">
        <v>741</v>
      </c>
    </row>
    <row r="967" spans="1:67" x14ac:dyDescent="0.2">
      <c r="A967" t="s">
        <v>749</v>
      </c>
      <c r="B967" t="s">
        <v>338</v>
      </c>
      <c r="C967" t="s">
        <v>111</v>
      </c>
      <c r="D967" t="s">
        <v>1529</v>
      </c>
      <c r="E967" t="s">
        <v>731</v>
      </c>
      <c r="F967" t="s">
        <v>739</v>
      </c>
      <c r="G967" t="s">
        <v>731</v>
      </c>
      <c r="H967" t="s">
        <v>739</v>
      </c>
      <c r="AS967">
        <v>5.64</v>
      </c>
      <c r="AV967">
        <v>1.87</v>
      </c>
      <c r="AW967">
        <v>5.09</v>
      </c>
      <c r="BA967">
        <v>5.76</v>
      </c>
      <c r="BD967">
        <v>2.33</v>
      </c>
      <c r="BJ967" t="s">
        <v>79</v>
      </c>
      <c r="BK967" s="1">
        <v>44798</v>
      </c>
      <c r="BL967" t="s">
        <v>733</v>
      </c>
      <c r="BM967">
        <v>3801</v>
      </c>
      <c r="BN967" t="s">
        <v>72</v>
      </c>
      <c r="BO967" t="s">
        <v>733</v>
      </c>
    </row>
    <row r="968" spans="1:67" x14ac:dyDescent="0.2">
      <c r="A968" t="s">
        <v>750</v>
      </c>
      <c r="C968" t="s">
        <v>111</v>
      </c>
      <c r="D968" t="s">
        <v>1529</v>
      </c>
      <c r="E968" t="s">
        <v>731</v>
      </c>
      <c r="F968" t="s">
        <v>739</v>
      </c>
      <c r="G968" t="s">
        <v>731</v>
      </c>
      <c r="H968" t="s">
        <v>739</v>
      </c>
      <c r="AZ968">
        <v>1.6</v>
      </c>
      <c r="BD968">
        <v>1.96</v>
      </c>
      <c r="BJ968" t="s">
        <v>79</v>
      </c>
      <c r="BK968" s="1">
        <v>44798</v>
      </c>
      <c r="BL968" t="s">
        <v>733</v>
      </c>
      <c r="BM968">
        <v>3801</v>
      </c>
      <c r="BN968" t="s">
        <v>72</v>
      </c>
      <c r="BO968" t="s">
        <v>733</v>
      </c>
    </row>
    <row r="969" spans="1:67" x14ac:dyDescent="0.2">
      <c r="A969" t="s">
        <v>751</v>
      </c>
      <c r="C969" t="s">
        <v>111</v>
      </c>
      <c r="D969" t="s">
        <v>1529</v>
      </c>
      <c r="E969" t="s">
        <v>731</v>
      </c>
      <c r="F969" t="s">
        <v>752</v>
      </c>
      <c r="G969" t="s">
        <v>731</v>
      </c>
      <c r="H969" t="s">
        <v>752</v>
      </c>
      <c r="BA969">
        <v>5.51</v>
      </c>
      <c r="BD969">
        <v>2.0499999999999998</v>
      </c>
      <c r="BJ969" t="s">
        <v>79</v>
      </c>
      <c r="BK969" s="1">
        <v>44798</v>
      </c>
      <c r="BL969" t="s">
        <v>733</v>
      </c>
      <c r="BM969">
        <v>3801</v>
      </c>
      <c r="BN969" t="s">
        <v>72</v>
      </c>
      <c r="BO969" t="s">
        <v>733</v>
      </c>
    </row>
    <row r="970" spans="1:67" x14ac:dyDescent="0.2">
      <c r="A970" t="s">
        <v>753</v>
      </c>
      <c r="C970" t="s">
        <v>111</v>
      </c>
      <c r="D970" t="s">
        <v>1529</v>
      </c>
      <c r="E970" t="s">
        <v>731</v>
      </c>
      <c r="F970" t="s">
        <v>283</v>
      </c>
      <c r="G970" t="s">
        <v>754</v>
      </c>
      <c r="H970" t="s">
        <v>283</v>
      </c>
      <c r="AO970">
        <v>7</v>
      </c>
      <c r="AR970">
        <v>2.8</v>
      </c>
      <c r="BI970" t="s">
        <v>755</v>
      </c>
      <c r="BJ970" t="s">
        <v>79</v>
      </c>
      <c r="BK970" s="1">
        <v>44798</v>
      </c>
      <c r="BL970" t="s">
        <v>733</v>
      </c>
      <c r="BM970">
        <v>3801</v>
      </c>
      <c r="BN970" t="s">
        <v>72</v>
      </c>
      <c r="BO970" t="s">
        <v>733</v>
      </c>
    </row>
    <row r="971" spans="1:67" x14ac:dyDescent="0.2">
      <c r="A971" t="s">
        <v>756</v>
      </c>
      <c r="B971" t="s">
        <v>338</v>
      </c>
      <c r="C971" t="s">
        <v>65</v>
      </c>
      <c r="D971" t="s">
        <v>66</v>
      </c>
      <c r="E971" t="s">
        <v>757</v>
      </c>
      <c r="F971" t="s">
        <v>758</v>
      </c>
      <c r="G971" t="s">
        <v>757</v>
      </c>
      <c r="H971" t="s">
        <v>758</v>
      </c>
      <c r="AC971">
        <v>3.2</v>
      </c>
      <c r="AF971">
        <v>4.0999999999999996</v>
      </c>
      <c r="BJ971" t="s">
        <v>70</v>
      </c>
      <c r="BK971" s="1">
        <v>44819</v>
      </c>
      <c r="BL971" t="s">
        <v>71</v>
      </c>
      <c r="BM971">
        <v>3485</v>
      </c>
      <c r="BN971" t="s">
        <v>72</v>
      </c>
      <c r="BO971" t="s">
        <v>71</v>
      </c>
    </row>
    <row r="972" spans="1:67" x14ac:dyDescent="0.2">
      <c r="A972" t="s">
        <v>108</v>
      </c>
      <c r="C972" t="s">
        <v>65</v>
      </c>
      <c r="D972" t="s">
        <v>66</v>
      </c>
      <c r="E972" t="s">
        <v>757</v>
      </c>
      <c r="F972" t="s">
        <v>759</v>
      </c>
      <c r="G972" t="s">
        <v>757</v>
      </c>
      <c r="H972" t="s">
        <v>759</v>
      </c>
      <c r="AO972">
        <v>2.2000000000000002</v>
      </c>
      <c r="AR972">
        <v>1.4</v>
      </c>
      <c r="AS972">
        <v>2.5</v>
      </c>
      <c r="AV972">
        <v>1.65</v>
      </c>
      <c r="AW972">
        <v>2.48</v>
      </c>
      <c r="AZ972">
        <v>2.1800000000000002</v>
      </c>
      <c r="BA972">
        <v>2.65</v>
      </c>
      <c r="BD972">
        <v>2.5099999999999998</v>
      </c>
      <c r="BE972">
        <v>2.8</v>
      </c>
      <c r="BH972">
        <v>2.31</v>
      </c>
      <c r="BJ972" t="s">
        <v>79</v>
      </c>
      <c r="BL972" t="s">
        <v>109</v>
      </c>
      <c r="BM972">
        <v>3144</v>
      </c>
      <c r="BN972" t="s">
        <v>81</v>
      </c>
      <c r="BO972" t="s">
        <v>109</v>
      </c>
    </row>
    <row r="973" spans="1:67" x14ac:dyDescent="0.2">
      <c r="A973" t="s">
        <v>760</v>
      </c>
      <c r="C973" t="s">
        <v>65</v>
      </c>
      <c r="D973" t="s">
        <v>66</v>
      </c>
      <c r="E973" t="s">
        <v>757</v>
      </c>
      <c r="F973" t="s">
        <v>759</v>
      </c>
      <c r="G973" t="s">
        <v>757</v>
      </c>
      <c r="H973" t="s">
        <v>759</v>
      </c>
      <c r="AW973">
        <v>3.1</v>
      </c>
      <c r="AX973">
        <v>2.17</v>
      </c>
      <c r="AY973">
        <v>2.2799999999999998</v>
      </c>
      <c r="AZ973">
        <v>2.2799999999999998</v>
      </c>
      <c r="BA973">
        <v>3.32</v>
      </c>
      <c r="BB973">
        <v>2.61</v>
      </c>
      <c r="BC973">
        <v>2.58</v>
      </c>
      <c r="BD973">
        <v>2.61</v>
      </c>
      <c r="BI973" t="s">
        <v>304</v>
      </c>
      <c r="BJ973" t="s">
        <v>79</v>
      </c>
      <c r="BL973" t="s">
        <v>305</v>
      </c>
      <c r="BM973">
        <v>7306</v>
      </c>
    </row>
    <row r="974" spans="1:67" x14ac:dyDescent="0.2">
      <c r="A974" t="s">
        <v>761</v>
      </c>
      <c r="C974" t="s">
        <v>65</v>
      </c>
      <c r="D974" t="s">
        <v>66</v>
      </c>
      <c r="E974" t="s">
        <v>757</v>
      </c>
      <c r="F974" t="s">
        <v>759</v>
      </c>
      <c r="G974" t="s">
        <v>757</v>
      </c>
      <c r="H974" t="s">
        <v>759</v>
      </c>
      <c r="AW974">
        <v>2.46</v>
      </c>
      <c r="AX974">
        <v>2.0499999999999998</v>
      </c>
      <c r="AY974">
        <v>2.1</v>
      </c>
      <c r="AZ974">
        <v>2.1</v>
      </c>
      <c r="BA974">
        <v>2.79</v>
      </c>
      <c r="BB974">
        <v>2.4700000000000002</v>
      </c>
      <c r="BC974">
        <v>2.42</v>
      </c>
      <c r="BD974">
        <v>2.4700000000000002</v>
      </c>
      <c r="BI974" t="s">
        <v>304</v>
      </c>
      <c r="BJ974" t="s">
        <v>79</v>
      </c>
      <c r="BL974" t="s">
        <v>305</v>
      </c>
      <c r="BM974">
        <v>7306</v>
      </c>
    </row>
    <row r="975" spans="1:67" x14ac:dyDescent="0.2">
      <c r="A975" t="s">
        <v>761</v>
      </c>
      <c r="B975" t="s">
        <v>169</v>
      </c>
      <c r="C975" t="s">
        <v>65</v>
      </c>
      <c r="D975" t="s">
        <v>66</v>
      </c>
      <c r="E975" t="s">
        <v>757</v>
      </c>
      <c r="F975" t="s">
        <v>759</v>
      </c>
      <c r="G975" t="s">
        <v>757</v>
      </c>
      <c r="H975" t="s">
        <v>759</v>
      </c>
      <c r="AO975">
        <v>2.1</v>
      </c>
      <c r="AR975">
        <v>1.4</v>
      </c>
      <c r="AS975">
        <v>2.5</v>
      </c>
      <c r="AV975">
        <v>1.6</v>
      </c>
      <c r="AW975">
        <v>2.4</v>
      </c>
      <c r="AZ975">
        <v>2.2000000000000002</v>
      </c>
      <c r="BA975">
        <v>2.6</v>
      </c>
      <c r="BD975">
        <v>2.6</v>
      </c>
      <c r="BE975">
        <v>2.8</v>
      </c>
      <c r="BH975">
        <v>2.2000000000000002</v>
      </c>
      <c r="BJ975" t="s">
        <v>70</v>
      </c>
      <c r="BL975" t="s">
        <v>388</v>
      </c>
      <c r="BM975">
        <v>3140</v>
      </c>
    </row>
    <row r="976" spans="1:67" x14ac:dyDescent="0.2">
      <c r="A976" t="s">
        <v>762</v>
      </c>
      <c r="C976" t="s">
        <v>65</v>
      </c>
      <c r="D976" t="s">
        <v>66</v>
      </c>
      <c r="E976" t="s">
        <v>757</v>
      </c>
      <c r="F976" t="s">
        <v>759</v>
      </c>
      <c r="G976" t="s">
        <v>757</v>
      </c>
      <c r="H976" t="s">
        <v>759</v>
      </c>
      <c r="M976">
        <v>1.5</v>
      </c>
      <c r="P976">
        <v>1.1000000000000001</v>
      </c>
      <c r="Q976">
        <v>2.2000000000000002</v>
      </c>
      <c r="T976">
        <v>2.1</v>
      </c>
      <c r="U976">
        <v>2.4</v>
      </c>
      <c r="X976">
        <v>2.9</v>
      </c>
      <c r="Y976">
        <v>2.4</v>
      </c>
      <c r="AB976">
        <v>3.2</v>
      </c>
      <c r="AC976">
        <v>2.6</v>
      </c>
      <c r="AF976">
        <v>3.7</v>
      </c>
      <c r="AG976">
        <v>1.9</v>
      </c>
      <c r="AJ976">
        <v>3.1</v>
      </c>
      <c r="BJ976" t="s">
        <v>79</v>
      </c>
      <c r="BL976" t="s">
        <v>109</v>
      </c>
      <c r="BM976">
        <v>3144</v>
      </c>
      <c r="BN976" t="s">
        <v>81</v>
      </c>
      <c r="BO976" t="s">
        <v>109</v>
      </c>
    </row>
    <row r="977" spans="1:67" x14ac:dyDescent="0.2">
      <c r="A977" t="s">
        <v>763</v>
      </c>
      <c r="C977" t="s">
        <v>65</v>
      </c>
      <c r="D977" t="s">
        <v>66</v>
      </c>
      <c r="E977" t="s">
        <v>757</v>
      </c>
      <c r="F977" t="s">
        <v>759</v>
      </c>
      <c r="G977" t="s">
        <v>757</v>
      </c>
      <c r="H977" t="s">
        <v>759</v>
      </c>
      <c r="U977">
        <v>2.2000000000000002</v>
      </c>
      <c r="Y977">
        <v>2.5</v>
      </c>
      <c r="AB977">
        <v>3.1</v>
      </c>
      <c r="AC977">
        <v>2.9</v>
      </c>
      <c r="AF977">
        <v>3.7</v>
      </c>
      <c r="BJ977" t="s">
        <v>79</v>
      </c>
      <c r="BL977" t="s">
        <v>109</v>
      </c>
      <c r="BM977">
        <v>3144</v>
      </c>
    </row>
    <row r="978" spans="1:67" x14ac:dyDescent="0.2">
      <c r="A978" s="8" t="s">
        <v>1993</v>
      </c>
      <c r="C978" t="s">
        <v>65</v>
      </c>
      <c r="D978" t="s">
        <v>66</v>
      </c>
      <c r="E978" t="s">
        <v>757</v>
      </c>
      <c r="F978" t="s">
        <v>764</v>
      </c>
      <c r="G978" s="8" t="s">
        <v>757</v>
      </c>
      <c r="H978" s="8" t="s">
        <v>764</v>
      </c>
      <c r="I978" s="8"/>
      <c r="BE978">
        <v>3.45</v>
      </c>
      <c r="BH978">
        <v>4.78</v>
      </c>
      <c r="BJ978" s="8" t="s">
        <v>79</v>
      </c>
      <c r="BK978" s="9">
        <v>44813</v>
      </c>
      <c r="BL978" t="s">
        <v>2000</v>
      </c>
      <c r="BM978">
        <v>34317</v>
      </c>
      <c r="BN978" t="s">
        <v>72</v>
      </c>
      <c r="BO978" s="11" t="s">
        <v>2000</v>
      </c>
    </row>
    <row r="979" spans="1:67" x14ac:dyDescent="0.2">
      <c r="A979" t="s">
        <v>760</v>
      </c>
      <c r="C979" t="s">
        <v>65</v>
      </c>
      <c r="D979" t="s">
        <v>66</v>
      </c>
      <c r="E979" t="s">
        <v>757</v>
      </c>
      <c r="F979" t="s">
        <v>764</v>
      </c>
      <c r="G979" t="s">
        <v>757</v>
      </c>
      <c r="H979" t="s">
        <v>764</v>
      </c>
      <c r="AO979">
        <v>2.6</v>
      </c>
      <c r="AR979">
        <v>1.6</v>
      </c>
      <c r="AS979">
        <v>3.3</v>
      </c>
      <c r="AV979">
        <v>2</v>
      </c>
      <c r="AW979">
        <v>3</v>
      </c>
      <c r="AZ979">
        <v>2.2999999999999998</v>
      </c>
      <c r="BA979">
        <v>3.2</v>
      </c>
      <c r="BD979">
        <v>2.8</v>
      </c>
      <c r="BE979">
        <v>3.3</v>
      </c>
      <c r="BH979">
        <v>2.6</v>
      </c>
      <c r="BI979" s="5" t="s">
        <v>765</v>
      </c>
      <c r="BJ979" t="s">
        <v>79</v>
      </c>
      <c r="BL979" t="s">
        <v>229</v>
      </c>
      <c r="BM979">
        <v>1609</v>
      </c>
      <c r="BN979" t="s">
        <v>72</v>
      </c>
      <c r="BO979" t="s">
        <v>229</v>
      </c>
    </row>
    <row r="980" spans="1:67" x14ac:dyDescent="0.2">
      <c r="A980" s="13" t="s">
        <v>1737</v>
      </c>
      <c r="B980" s="13"/>
      <c r="C980" s="13" t="s">
        <v>1519</v>
      </c>
      <c r="D980" s="13" t="s">
        <v>73</v>
      </c>
      <c r="E980" s="13" t="s">
        <v>767</v>
      </c>
      <c r="F980" s="13" t="s">
        <v>768</v>
      </c>
      <c r="G980" s="13" t="s">
        <v>767</v>
      </c>
      <c r="H980" s="13" t="s">
        <v>768</v>
      </c>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AU980" s="13"/>
      <c r="AV980" s="13"/>
      <c r="AW980" s="13"/>
      <c r="AX980" s="13"/>
      <c r="AY980" s="13"/>
      <c r="AZ980" s="13"/>
      <c r="BA980" s="13"/>
      <c r="BB980" s="13"/>
      <c r="BC980" s="13"/>
      <c r="BD980" s="13"/>
      <c r="BE980" s="13"/>
      <c r="BF980" s="13"/>
      <c r="BG980" s="13"/>
      <c r="BH980" s="13"/>
      <c r="BI980" s="13"/>
      <c r="BJ980" s="13"/>
      <c r="BK980" s="13"/>
      <c r="BL980" s="13"/>
      <c r="BM980" s="13"/>
      <c r="BN980" s="13"/>
      <c r="BO980" s="13"/>
    </row>
    <row r="981" spans="1:67" x14ac:dyDescent="0.2">
      <c r="C981" t="s">
        <v>1519</v>
      </c>
      <c r="D981" t="s">
        <v>73</v>
      </c>
      <c r="E981" t="s">
        <v>767</v>
      </c>
      <c r="F981" t="s">
        <v>768</v>
      </c>
      <c r="G981" t="s">
        <v>767</v>
      </c>
      <c r="H981" t="s">
        <v>768</v>
      </c>
      <c r="AS981">
        <v>5</v>
      </c>
      <c r="AV981">
        <v>3.5</v>
      </c>
      <c r="AW981">
        <v>5</v>
      </c>
      <c r="AZ981">
        <v>3.5</v>
      </c>
      <c r="BA981">
        <v>4</v>
      </c>
      <c r="BD981">
        <v>3.2</v>
      </c>
      <c r="BE981">
        <v>4.5</v>
      </c>
      <c r="BH981">
        <v>3</v>
      </c>
      <c r="BJ981" t="s">
        <v>79</v>
      </c>
      <c r="BK981" s="1">
        <v>44797</v>
      </c>
      <c r="BL981" t="s">
        <v>87</v>
      </c>
      <c r="BM981">
        <v>36083</v>
      </c>
      <c r="BN981" t="s">
        <v>72</v>
      </c>
      <c r="BO981" t="s">
        <v>87</v>
      </c>
    </row>
    <row r="982" spans="1:67" x14ac:dyDescent="0.2">
      <c r="A982" s="13" t="s">
        <v>1737</v>
      </c>
      <c r="B982" s="13"/>
      <c r="C982" s="13" t="s">
        <v>1519</v>
      </c>
      <c r="D982" s="13" t="s">
        <v>73</v>
      </c>
      <c r="E982" s="13" t="s">
        <v>767</v>
      </c>
      <c r="F982" s="13" t="s">
        <v>768</v>
      </c>
      <c r="G982" s="13" t="s">
        <v>767</v>
      </c>
      <c r="H982" s="13" t="s">
        <v>1719</v>
      </c>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AU982" s="13"/>
      <c r="AV982" s="13"/>
      <c r="AW982" s="13"/>
      <c r="AX982" s="13"/>
      <c r="AY982" s="13"/>
      <c r="AZ982" s="13"/>
      <c r="BA982" s="13"/>
      <c r="BB982" s="13"/>
      <c r="BC982" s="13"/>
      <c r="BD982" s="13"/>
      <c r="BE982" s="13"/>
      <c r="BF982" s="13"/>
      <c r="BG982" s="13"/>
      <c r="BH982" s="13"/>
      <c r="BI982" s="13"/>
      <c r="BJ982" s="13"/>
      <c r="BK982" s="13"/>
      <c r="BL982" s="13"/>
      <c r="BM982" s="13"/>
      <c r="BN982" s="13"/>
      <c r="BO982" s="13"/>
    </row>
    <row r="983" spans="1:67" x14ac:dyDescent="0.2">
      <c r="A983" s="13" t="s">
        <v>1737</v>
      </c>
      <c r="B983" s="13"/>
      <c r="C983" s="13" t="s">
        <v>1519</v>
      </c>
      <c r="D983" s="13" t="s">
        <v>73</v>
      </c>
      <c r="E983" s="13" t="s">
        <v>767</v>
      </c>
      <c r="F983" s="13" t="s">
        <v>768</v>
      </c>
      <c r="G983" s="13" t="s">
        <v>767</v>
      </c>
      <c r="H983" s="13" t="s">
        <v>1463</v>
      </c>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AU983" s="13"/>
      <c r="AV983" s="13"/>
      <c r="AW983" s="13"/>
      <c r="AX983" s="13"/>
      <c r="AY983" s="13"/>
      <c r="AZ983" s="13"/>
      <c r="BA983" s="13"/>
      <c r="BB983" s="13"/>
      <c r="BC983" s="13"/>
      <c r="BD983" s="13"/>
      <c r="BE983" s="13"/>
      <c r="BF983" s="13"/>
      <c r="BG983" s="13"/>
      <c r="BH983" s="13"/>
      <c r="BI983" s="13"/>
      <c r="BJ983" s="13"/>
      <c r="BK983" s="13"/>
      <c r="BL983" s="13"/>
      <c r="BM983" s="13"/>
      <c r="BN983" s="13"/>
      <c r="BO983" s="13"/>
    </row>
    <row r="984" spans="1:67" x14ac:dyDescent="0.2">
      <c r="A984" t="s">
        <v>1464</v>
      </c>
      <c r="B984" t="s">
        <v>1</v>
      </c>
      <c r="C984" t="s">
        <v>1519</v>
      </c>
      <c r="D984" t="s">
        <v>73</v>
      </c>
      <c r="E984" t="s">
        <v>767</v>
      </c>
      <c r="F984" t="s">
        <v>768</v>
      </c>
      <c r="G984" t="s">
        <v>767</v>
      </c>
      <c r="H984" t="s">
        <v>1463</v>
      </c>
      <c r="Y984">
        <v>4.3</v>
      </c>
      <c r="AB984">
        <v>6.1</v>
      </c>
      <c r="AF984">
        <v>7.1</v>
      </c>
      <c r="BJ984" t="s">
        <v>79</v>
      </c>
      <c r="BK984" s="1">
        <v>44806</v>
      </c>
      <c r="BL984" t="s">
        <v>1457</v>
      </c>
      <c r="BM984">
        <v>6619</v>
      </c>
      <c r="BN984" t="s">
        <v>72</v>
      </c>
      <c r="BO984" t="s">
        <v>1457</v>
      </c>
    </row>
    <row r="985" spans="1:67" x14ac:dyDescent="0.2">
      <c r="A985" s="8" t="s">
        <v>1464</v>
      </c>
      <c r="B985" t="s">
        <v>338</v>
      </c>
      <c r="C985" t="s">
        <v>1519</v>
      </c>
      <c r="D985" t="s">
        <v>73</v>
      </c>
      <c r="E985" t="s">
        <v>767</v>
      </c>
      <c r="F985" t="s">
        <v>768</v>
      </c>
      <c r="G985" s="8" t="s">
        <v>767</v>
      </c>
      <c r="H985" s="8" t="s">
        <v>1463</v>
      </c>
      <c r="I985" s="8"/>
      <c r="Y985">
        <v>4.3</v>
      </c>
      <c r="AB985">
        <v>6.1</v>
      </c>
      <c r="AF985">
        <v>7.1</v>
      </c>
      <c r="BJ985" t="s">
        <v>79</v>
      </c>
      <c r="BK985" s="1">
        <v>44820</v>
      </c>
      <c r="BL985" s="8" t="s">
        <v>2434</v>
      </c>
      <c r="BM985" s="8" t="s">
        <v>2471</v>
      </c>
      <c r="BN985" t="s">
        <v>72</v>
      </c>
      <c r="BO985" s="8" t="s">
        <v>2434</v>
      </c>
    </row>
    <row r="986" spans="1:67" x14ac:dyDescent="0.2">
      <c r="A986" s="13" t="s">
        <v>1737</v>
      </c>
      <c r="B986" s="13"/>
      <c r="C986" s="13" t="s">
        <v>1519</v>
      </c>
      <c r="D986" s="13" t="s">
        <v>73</v>
      </c>
      <c r="E986" s="13" t="s">
        <v>767</v>
      </c>
      <c r="F986" s="13" t="s">
        <v>768</v>
      </c>
      <c r="G986" s="13" t="s">
        <v>767</v>
      </c>
      <c r="H986" s="13" t="s">
        <v>772</v>
      </c>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AU986" s="13"/>
      <c r="AV986" s="13"/>
      <c r="AW986" s="13"/>
      <c r="AX986" s="13"/>
      <c r="AY986" s="13"/>
      <c r="AZ986" s="13"/>
      <c r="BA986" s="13"/>
      <c r="BB986" s="13"/>
      <c r="BC986" s="13"/>
      <c r="BD986" s="13"/>
      <c r="BE986" s="13"/>
      <c r="BF986" s="13"/>
      <c r="BG986" s="13"/>
      <c r="BH986" s="13"/>
      <c r="BI986" s="13"/>
      <c r="BJ986" s="13"/>
      <c r="BK986" s="13"/>
      <c r="BL986" s="13"/>
      <c r="BM986" s="13"/>
      <c r="BN986" s="13"/>
      <c r="BO986" s="13"/>
    </row>
    <row r="987" spans="1:67" x14ac:dyDescent="0.2">
      <c r="C987" t="s">
        <v>1519</v>
      </c>
      <c r="D987" t="s">
        <v>73</v>
      </c>
      <c r="E987" t="s">
        <v>767</v>
      </c>
      <c r="F987" t="s">
        <v>768</v>
      </c>
      <c r="G987" t="s">
        <v>767</v>
      </c>
      <c r="H987" t="s">
        <v>772</v>
      </c>
      <c r="AO987">
        <v>5</v>
      </c>
      <c r="AS987">
        <v>6.6</v>
      </c>
      <c r="BA987">
        <v>5</v>
      </c>
      <c r="BD987">
        <v>3.2</v>
      </c>
      <c r="BE987">
        <v>5</v>
      </c>
      <c r="BJ987" t="s">
        <v>79</v>
      </c>
      <c r="BK987" s="1">
        <v>44797</v>
      </c>
      <c r="BL987" t="s">
        <v>87</v>
      </c>
      <c r="BM987">
        <v>36083</v>
      </c>
      <c r="BN987" t="s">
        <v>72</v>
      </c>
      <c r="BO987" t="s">
        <v>87</v>
      </c>
    </row>
    <row r="988" spans="1:67" x14ac:dyDescent="0.2">
      <c r="A988" s="13" t="s">
        <v>1737</v>
      </c>
      <c r="B988" s="13"/>
      <c r="C988" s="13" t="s">
        <v>1519</v>
      </c>
      <c r="D988" s="13" t="s">
        <v>73</v>
      </c>
      <c r="E988" s="13" t="s">
        <v>767</v>
      </c>
      <c r="F988" s="13" t="s">
        <v>774</v>
      </c>
      <c r="G988" s="13" t="s">
        <v>767</v>
      </c>
      <c r="H988" s="13" t="s">
        <v>774</v>
      </c>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c r="AV988" s="13"/>
      <c r="AW988" s="13"/>
      <c r="AX988" s="13"/>
      <c r="AY988" s="13"/>
      <c r="AZ988" s="13"/>
      <c r="BA988" s="13"/>
      <c r="BB988" s="13"/>
      <c r="BC988" s="13"/>
      <c r="BD988" s="13"/>
      <c r="BE988" s="13"/>
      <c r="BF988" s="13"/>
      <c r="BG988" s="13"/>
      <c r="BH988" s="13"/>
      <c r="BI988" s="13"/>
      <c r="BJ988" s="13"/>
      <c r="BK988" s="13"/>
      <c r="BL988" s="13"/>
      <c r="BM988" s="13"/>
      <c r="BN988" s="13"/>
      <c r="BO988" s="13"/>
    </row>
    <row r="989" spans="1:67" x14ac:dyDescent="0.2">
      <c r="A989" s="8" t="s">
        <v>2528</v>
      </c>
      <c r="C989" t="s">
        <v>1519</v>
      </c>
      <c r="D989" t="s">
        <v>73</v>
      </c>
      <c r="E989" t="s">
        <v>767</v>
      </c>
      <c r="F989" t="s">
        <v>774</v>
      </c>
      <c r="G989" s="8" t="s">
        <v>767</v>
      </c>
      <c r="H989" s="8" t="s">
        <v>774</v>
      </c>
      <c r="I989" s="8"/>
      <c r="Y989">
        <v>3.7</v>
      </c>
      <c r="AB989">
        <v>5.2</v>
      </c>
      <c r="AC989">
        <v>3.7</v>
      </c>
      <c r="AF989">
        <v>5.7</v>
      </c>
      <c r="BJ989" s="8" t="s">
        <v>79</v>
      </c>
      <c r="BK989" s="9">
        <v>44824</v>
      </c>
      <c r="BL989" s="8" t="s">
        <v>2493</v>
      </c>
      <c r="BM989">
        <v>2930</v>
      </c>
    </row>
    <row r="990" spans="1:67" x14ac:dyDescent="0.2">
      <c r="A990" t="s">
        <v>773</v>
      </c>
      <c r="C990" t="s">
        <v>1519</v>
      </c>
      <c r="D990" t="s">
        <v>73</v>
      </c>
      <c r="E990" t="s">
        <v>767</v>
      </c>
      <c r="F990" t="s">
        <v>774</v>
      </c>
      <c r="G990" t="s">
        <v>767</v>
      </c>
      <c r="H990" t="s">
        <v>774</v>
      </c>
      <c r="AW990">
        <v>3.8</v>
      </c>
      <c r="AX990">
        <v>2.7</v>
      </c>
      <c r="AY990">
        <v>2.8</v>
      </c>
      <c r="AZ990">
        <v>2.8</v>
      </c>
      <c r="BA990">
        <v>3.95</v>
      </c>
      <c r="BB990">
        <v>3.15</v>
      </c>
      <c r="BC990">
        <v>2.95</v>
      </c>
      <c r="BD990">
        <v>3.15</v>
      </c>
      <c r="BJ990" t="s">
        <v>79</v>
      </c>
      <c r="BL990" t="s">
        <v>104</v>
      </c>
      <c r="BM990">
        <v>1216</v>
      </c>
      <c r="BN990" t="s">
        <v>72</v>
      </c>
      <c r="BO990" t="s">
        <v>104</v>
      </c>
    </row>
    <row r="991" spans="1:67" x14ac:dyDescent="0.2">
      <c r="A991" t="s">
        <v>775</v>
      </c>
      <c r="C991" t="s">
        <v>1519</v>
      </c>
      <c r="D991" t="s">
        <v>73</v>
      </c>
      <c r="E991" t="s">
        <v>767</v>
      </c>
      <c r="F991" t="s">
        <v>774</v>
      </c>
      <c r="G991" t="s">
        <v>767</v>
      </c>
      <c r="H991" t="s">
        <v>774</v>
      </c>
      <c r="AS991">
        <v>4.5</v>
      </c>
      <c r="AV991">
        <v>3.3</v>
      </c>
      <c r="BJ991" t="s">
        <v>79</v>
      </c>
      <c r="BL991" t="s">
        <v>104</v>
      </c>
      <c r="BM991">
        <v>1216</v>
      </c>
      <c r="BN991" t="s">
        <v>72</v>
      </c>
      <c r="BO991" t="s">
        <v>104</v>
      </c>
    </row>
    <row r="992" spans="1:67" s="4" customFormat="1" x14ac:dyDescent="0.2">
      <c r="A992" t="s">
        <v>776</v>
      </c>
      <c r="B992"/>
      <c r="C992" t="s">
        <v>1519</v>
      </c>
      <c r="D992" t="s">
        <v>73</v>
      </c>
      <c r="E992" t="s">
        <v>767</v>
      </c>
      <c r="F992" t="s">
        <v>774</v>
      </c>
      <c r="G992" t="s">
        <v>767</v>
      </c>
      <c r="H992" t="s">
        <v>774</v>
      </c>
      <c r="I992"/>
      <c r="J992"/>
      <c r="K992"/>
      <c r="L992"/>
      <c r="M992"/>
      <c r="N992"/>
      <c r="O992"/>
      <c r="P992"/>
      <c r="Q992"/>
      <c r="R992"/>
      <c r="S992"/>
      <c r="T992"/>
      <c r="U992"/>
      <c r="V992"/>
      <c r="W992"/>
      <c r="X992"/>
      <c r="Y992"/>
      <c r="Z992"/>
      <c r="AA992"/>
      <c r="AB992"/>
      <c r="AC992"/>
      <c r="AD992"/>
      <c r="AE992"/>
      <c r="AF992"/>
      <c r="AG992"/>
      <c r="AH992"/>
      <c r="AI992"/>
      <c r="AJ992"/>
      <c r="AK992"/>
      <c r="AL992"/>
      <c r="AM992"/>
      <c r="AN992"/>
      <c r="AO992">
        <v>4.5</v>
      </c>
      <c r="AP992"/>
      <c r="AQ992"/>
      <c r="AR992">
        <v>2.8</v>
      </c>
      <c r="AS992"/>
      <c r="AT992"/>
      <c r="AU992"/>
      <c r="AV992"/>
      <c r="AW992"/>
      <c r="AX992"/>
      <c r="AY992"/>
      <c r="AZ992"/>
      <c r="BA992"/>
      <c r="BB992"/>
      <c r="BC992"/>
      <c r="BD992"/>
      <c r="BE992"/>
      <c r="BF992"/>
      <c r="BG992"/>
      <c r="BH992"/>
      <c r="BI992" t="s">
        <v>777</v>
      </c>
      <c r="BJ992" t="s">
        <v>79</v>
      </c>
      <c r="BK992"/>
      <c r="BL992" t="s">
        <v>104</v>
      </c>
      <c r="BM992">
        <v>1216</v>
      </c>
      <c r="BN992" t="s">
        <v>72</v>
      </c>
      <c r="BO992" t="s">
        <v>104</v>
      </c>
    </row>
    <row r="993" spans="1:67" s="4" customFormat="1" x14ac:dyDescent="0.2">
      <c r="A993" s="8" t="s">
        <v>2470</v>
      </c>
      <c r="B993" t="s">
        <v>338</v>
      </c>
      <c r="C993" t="s">
        <v>1519</v>
      </c>
      <c r="D993" t="s">
        <v>73</v>
      </c>
      <c r="E993" t="s">
        <v>767</v>
      </c>
      <c r="F993" t="s">
        <v>774</v>
      </c>
      <c r="G993" s="8" t="s">
        <v>2469</v>
      </c>
      <c r="H993" s="8" t="s">
        <v>774</v>
      </c>
      <c r="I993" s="8"/>
      <c r="J993"/>
      <c r="K993"/>
      <c r="L993"/>
      <c r="M993"/>
      <c r="N993"/>
      <c r="O993"/>
      <c r="P993"/>
      <c r="Q993"/>
      <c r="R993"/>
      <c r="S993"/>
      <c r="T993"/>
      <c r="U993"/>
      <c r="V993"/>
      <c r="W993"/>
      <c r="X993"/>
      <c r="Y993"/>
      <c r="Z993"/>
      <c r="AA993"/>
      <c r="AB993"/>
      <c r="AC993">
        <v>3.6</v>
      </c>
      <c r="AD993"/>
      <c r="AE993"/>
      <c r="AF993" t="s">
        <v>2147</v>
      </c>
      <c r="AG993"/>
      <c r="AH993"/>
      <c r="AI993"/>
      <c r="AJ993"/>
      <c r="AK993"/>
      <c r="AL993"/>
      <c r="AM993"/>
      <c r="AN993"/>
      <c r="AO993"/>
      <c r="AP993"/>
      <c r="AQ993"/>
      <c r="AR993"/>
      <c r="AS993"/>
      <c r="AT993"/>
      <c r="AU993"/>
      <c r="AV993"/>
      <c r="AW993"/>
      <c r="AX993"/>
      <c r="AY993"/>
      <c r="AZ993"/>
      <c r="BA993"/>
      <c r="BB993"/>
      <c r="BC993"/>
      <c r="BD993"/>
      <c r="BE993"/>
      <c r="BF993"/>
      <c r="BG993"/>
      <c r="BH993"/>
      <c r="BI993"/>
      <c r="BJ993" t="s">
        <v>79</v>
      </c>
      <c r="BK993" s="1">
        <v>44820</v>
      </c>
      <c r="BL993" s="8" t="s">
        <v>2434</v>
      </c>
      <c r="BM993" s="8" t="s">
        <v>2471</v>
      </c>
      <c r="BN993" t="s">
        <v>72</v>
      </c>
      <c r="BO993" s="8" t="s">
        <v>2434</v>
      </c>
    </row>
    <row r="994" spans="1:67" s="2" customFormat="1" x14ac:dyDescent="0.2">
      <c r="A994" s="13" t="s">
        <v>1737</v>
      </c>
      <c r="B994" s="13"/>
      <c r="C994" s="13" t="s">
        <v>1519</v>
      </c>
      <c r="D994" s="13" t="s">
        <v>73</v>
      </c>
      <c r="E994" s="13" t="s">
        <v>767</v>
      </c>
      <c r="F994" s="13" t="s">
        <v>779</v>
      </c>
      <c r="G994" s="13" t="s">
        <v>89</v>
      </c>
      <c r="H994" s="13" t="s">
        <v>792</v>
      </c>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AU994" s="13"/>
      <c r="AV994" s="13"/>
      <c r="AW994" s="13"/>
      <c r="AX994" s="13"/>
      <c r="AY994" s="13"/>
      <c r="AZ994" s="13"/>
      <c r="BA994" s="13"/>
      <c r="BB994" s="13"/>
      <c r="BC994" s="13"/>
      <c r="BD994" s="13"/>
      <c r="BE994" s="13"/>
      <c r="BF994" s="13"/>
      <c r="BG994" s="13"/>
      <c r="BH994" s="13"/>
      <c r="BI994" s="13"/>
      <c r="BJ994" s="13"/>
      <c r="BK994" s="13"/>
      <c r="BL994" s="13"/>
      <c r="BM994" s="13"/>
      <c r="BN994" s="13"/>
      <c r="BO994" s="13"/>
    </row>
    <row r="995" spans="1:67" s="2" customFormat="1" x14ac:dyDescent="0.2">
      <c r="A995" t="s">
        <v>766</v>
      </c>
      <c r="B995"/>
      <c r="C995" t="s">
        <v>1519</v>
      </c>
      <c r="D995" t="s">
        <v>73</v>
      </c>
      <c r="E995" t="s">
        <v>767</v>
      </c>
      <c r="F995" t="s">
        <v>779</v>
      </c>
      <c r="G995" t="s">
        <v>89</v>
      </c>
      <c r="H995" t="s">
        <v>792</v>
      </c>
      <c r="I995"/>
      <c r="J995"/>
      <c r="K995"/>
      <c r="L995"/>
      <c r="M995"/>
      <c r="N995"/>
      <c r="O995"/>
      <c r="P995"/>
      <c r="Q995">
        <v>6.3</v>
      </c>
      <c r="R995"/>
      <c r="S995"/>
      <c r="T995">
        <v>7.5</v>
      </c>
      <c r="U995">
        <v>6.5</v>
      </c>
      <c r="V995"/>
      <c r="W995"/>
      <c r="X995">
        <v>9.5</v>
      </c>
      <c r="Y995">
        <v>4.5</v>
      </c>
      <c r="Z995"/>
      <c r="AA995"/>
      <c r="AB995">
        <v>9</v>
      </c>
      <c r="AC995"/>
      <c r="AD995"/>
      <c r="AE995"/>
      <c r="AF995"/>
      <c r="AG995"/>
      <c r="AH995"/>
      <c r="AI995"/>
      <c r="AJ995"/>
      <c r="AK995"/>
      <c r="AL995"/>
      <c r="AM995"/>
      <c r="AN995"/>
      <c r="AO995"/>
      <c r="AP995"/>
      <c r="AQ995"/>
      <c r="AR995"/>
      <c r="AS995"/>
      <c r="AT995"/>
      <c r="AU995"/>
      <c r="AV995"/>
      <c r="AW995"/>
      <c r="AX995"/>
      <c r="AY995"/>
      <c r="AZ995"/>
      <c r="BA995"/>
      <c r="BB995"/>
      <c r="BC995"/>
      <c r="BD995"/>
      <c r="BE995"/>
      <c r="BF995"/>
      <c r="BG995"/>
      <c r="BH995"/>
      <c r="BI995"/>
      <c r="BJ995" t="s">
        <v>79</v>
      </c>
      <c r="BK995" s="1">
        <v>44797</v>
      </c>
      <c r="BL995" t="s">
        <v>87</v>
      </c>
      <c r="BM995">
        <v>36083</v>
      </c>
      <c r="BN995" t="s">
        <v>72</v>
      </c>
      <c r="BO995" t="s">
        <v>87</v>
      </c>
    </row>
    <row r="996" spans="1:67" x14ac:dyDescent="0.2">
      <c r="A996" t="s">
        <v>770</v>
      </c>
      <c r="C996" t="s">
        <v>1519</v>
      </c>
      <c r="D996" t="s">
        <v>73</v>
      </c>
      <c r="E996" t="s">
        <v>767</v>
      </c>
      <c r="F996" t="s">
        <v>779</v>
      </c>
      <c r="G996" t="s">
        <v>89</v>
      </c>
      <c r="H996" t="s">
        <v>792</v>
      </c>
      <c r="AK996">
        <v>5</v>
      </c>
      <c r="AN996">
        <v>6</v>
      </c>
      <c r="BA996">
        <v>4.5</v>
      </c>
      <c r="BD996">
        <v>4.5</v>
      </c>
      <c r="BE996">
        <v>3.7</v>
      </c>
      <c r="BH996">
        <v>7.6</v>
      </c>
      <c r="BJ996" t="s">
        <v>79</v>
      </c>
      <c r="BK996" s="1">
        <v>44797</v>
      </c>
      <c r="BL996" t="s">
        <v>87</v>
      </c>
      <c r="BM996">
        <v>36083</v>
      </c>
      <c r="BN996" t="s">
        <v>72</v>
      </c>
      <c r="BO996" t="s">
        <v>87</v>
      </c>
    </row>
    <row r="997" spans="1:67" x14ac:dyDescent="0.2">
      <c r="A997" s="8" t="s">
        <v>2262</v>
      </c>
      <c r="C997" t="s">
        <v>1519</v>
      </c>
      <c r="D997" t="s">
        <v>73</v>
      </c>
      <c r="E997" t="s">
        <v>767</v>
      </c>
      <c r="F997" t="s">
        <v>779</v>
      </c>
      <c r="G997" s="8" t="s">
        <v>456</v>
      </c>
      <c r="H997" t="s">
        <v>2261</v>
      </c>
      <c r="AK997">
        <v>5.9</v>
      </c>
      <c r="AN997">
        <v>4.3</v>
      </c>
      <c r="AS997">
        <v>6.2</v>
      </c>
      <c r="AV997">
        <v>5.0999999999999996</v>
      </c>
      <c r="BJ997" s="8" t="s">
        <v>79</v>
      </c>
      <c r="BK997" s="1">
        <v>44816</v>
      </c>
      <c r="BL997" t="s">
        <v>2003</v>
      </c>
      <c r="BM997">
        <v>2585</v>
      </c>
    </row>
    <row r="998" spans="1:67" x14ac:dyDescent="0.2">
      <c r="A998" s="8" t="s">
        <v>2263</v>
      </c>
      <c r="C998" t="s">
        <v>1519</v>
      </c>
      <c r="D998" t="s">
        <v>73</v>
      </c>
      <c r="E998" t="s">
        <v>767</v>
      </c>
      <c r="F998" t="s">
        <v>779</v>
      </c>
      <c r="G998" s="8" t="s">
        <v>456</v>
      </c>
      <c r="H998" t="s">
        <v>2264</v>
      </c>
      <c r="Y998" t="s">
        <v>1944</v>
      </c>
      <c r="AA998" t="s">
        <v>2108</v>
      </c>
      <c r="AB998" t="s">
        <v>2108</v>
      </c>
      <c r="AG998" t="s">
        <v>2144</v>
      </c>
      <c r="AH998">
        <v>8</v>
      </c>
      <c r="AJ998">
        <v>8</v>
      </c>
      <c r="BI998" t="s">
        <v>2008</v>
      </c>
      <c r="BJ998" s="8" t="s">
        <v>79</v>
      </c>
      <c r="BK998" s="1">
        <v>44816</v>
      </c>
      <c r="BL998" t="s">
        <v>2003</v>
      </c>
      <c r="BM998">
        <v>2585</v>
      </c>
    </row>
    <row r="999" spans="1:67" s="2" customFormat="1" x14ac:dyDescent="0.2">
      <c r="A999" t="s">
        <v>778</v>
      </c>
      <c r="B999"/>
      <c r="C999" t="s">
        <v>1519</v>
      </c>
      <c r="D999" t="s">
        <v>73</v>
      </c>
      <c r="E999" t="s">
        <v>767</v>
      </c>
      <c r="F999" t="s">
        <v>779</v>
      </c>
      <c r="G999" t="s">
        <v>456</v>
      </c>
      <c r="H999" t="s">
        <v>779</v>
      </c>
      <c r="I999"/>
      <c r="J999"/>
      <c r="K999"/>
      <c r="L999"/>
      <c r="M999"/>
      <c r="N999"/>
      <c r="O999"/>
      <c r="P999"/>
      <c r="Q999">
        <v>7</v>
      </c>
      <c r="R999"/>
      <c r="S999"/>
      <c r="T999">
        <v>7.6</v>
      </c>
      <c r="U999">
        <v>6.4</v>
      </c>
      <c r="V999"/>
      <c r="W999"/>
      <c r="X999">
        <v>9</v>
      </c>
      <c r="Y999">
        <v>5.2</v>
      </c>
      <c r="Z999"/>
      <c r="AA999"/>
      <c r="AB999">
        <v>9</v>
      </c>
      <c r="AC999">
        <v>5</v>
      </c>
      <c r="AD999"/>
      <c r="AE999"/>
      <c r="AF999">
        <v>10.199999999999999</v>
      </c>
      <c r="AG999">
        <v>3.5</v>
      </c>
      <c r="AH999"/>
      <c r="AI999"/>
      <c r="AJ999">
        <v>8</v>
      </c>
      <c r="AK999">
        <v>5.9</v>
      </c>
      <c r="AL999"/>
      <c r="AM999"/>
      <c r="AN999">
        <v>4.8</v>
      </c>
      <c r="AO999">
        <v>6.9</v>
      </c>
      <c r="AP999"/>
      <c r="AQ999"/>
      <c r="AR999">
        <v>5.4</v>
      </c>
      <c r="AS999">
        <v>6.9</v>
      </c>
      <c r="AT999"/>
      <c r="AU999"/>
      <c r="AV999">
        <v>5.4</v>
      </c>
      <c r="AW999">
        <v>5.5</v>
      </c>
      <c r="AX999"/>
      <c r="AY999"/>
      <c r="AZ999">
        <v>5</v>
      </c>
      <c r="BA999">
        <v>5.3</v>
      </c>
      <c r="BB999"/>
      <c r="BC999"/>
      <c r="BD999">
        <v>5</v>
      </c>
      <c r="BE999">
        <v>5.9</v>
      </c>
      <c r="BF999"/>
      <c r="BG999"/>
      <c r="BH999">
        <v>4.2</v>
      </c>
      <c r="BI999"/>
      <c r="BJ999" t="s">
        <v>79</v>
      </c>
      <c r="BK999"/>
      <c r="BL999" t="s">
        <v>216</v>
      </c>
      <c r="BM999">
        <v>7016</v>
      </c>
      <c r="BN999"/>
      <c r="BO999"/>
    </row>
    <row r="1000" spans="1:67" s="2" customFormat="1" x14ac:dyDescent="0.2">
      <c r="A1000" t="s">
        <v>780</v>
      </c>
      <c r="B1000"/>
      <c r="C1000" t="s">
        <v>1519</v>
      </c>
      <c r="D1000" t="s">
        <v>73</v>
      </c>
      <c r="E1000" t="s">
        <v>767</v>
      </c>
      <c r="F1000" t="s">
        <v>779</v>
      </c>
      <c r="G1000" t="s">
        <v>456</v>
      </c>
      <c r="H1000" t="s">
        <v>779</v>
      </c>
      <c r="I1000"/>
      <c r="J1000"/>
      <c r="K1000"/>
      <c r="L1000"/>
      <c r="M1000">
        <v>6.2</v>
      </c>
      <c r="N1000"/>
      <c r="O1000"/>
      <c r="P1000"/>
      <c r="Q1000">
        <v>7</v>
      </c>
      <c r="R1000"/>
      <c r="S1000"/>
      <c r="T1000">
        <v>8.1999999999999993</v>
      </c>
      <c r="U1000">
        <v>6.9</v>
      </c>
      <c r="V1000"/>
      <c r="W1000"/>
      <c r="X1000">
        <v>9.5</v>
      </c>
      <c r="Y1000">
        <v>5.3</v>
      </c>
      <c r="Z1000"/>
      <c r="AA1000"/>
      <c r="AB1000">
        <v>9.4</v>
      </c>
      <c r="AC1000">
        <v>5</v>
      </c>
      <c r="AD1000"/>
      <c r="AE1000"/>
      <c r="AF1000">
        <v>10.7</v>
      </c>
      <c r="AG1000">
        <v>4</v>
      </c>
      <c r="AH1000"/>
      <c r="AI1000"/>
      <c r="AJ1000">
        <v>9</v>
      </c>
      <c r="AK1000">
        <v>6.3</v>
      </c>
      <c r="AL1000"/>
      <c r="AM1000"/>
      <c r="AN1000">
        <v>4.5</v>
      </c>
      <c r="AO1000">
        <v>6.8</v>
      </c>
      <c r="AP1000"/>
      <c r="AQ1000"/>
      <c r="AR1000">
        <v>5.5</v>
      </c>
      <c r="AS1000"/>
      <c r="AT1000"/>
      <c r="AU1000"/>
      <c r="AV1000"/>
      <c r="AW1000"/>
      <c r="AX1000"/>
      <c r="AY1000"/>
      <c r="AZ1000"/>
      <c r="BA1000"/>
      <c r="BB1000"/>
      <c r="BC1000"/>
      <c r="BD1000"/>
      <c r="BE1000"/>
      <c r="BF1000"/>
      <c r="BG1000"/>
      <c r="BH1000"/>
      <c r="BI1000"/>
      <c r="BJ1000" t="s">
        <v>79</v>
      </c>
      <c r="BK1000"/>
      <c r="BL1000" t="s">
        <v>216</v>
      </c>
      <c r="BM1000">
        <v>7016</v>
      </c>
      <c r="BN1000"/>
      <c r="BO1000"/>
    </row>
    <row r="1001" spans="1:67" s="2" customFormat="1" x14ac:dyDescent="0.2">
      <c r="A1001" t="s">
        <v>781</v>
      </c>
      <c r="B1001"/>
      <c r="C1001" t="s">
        <v>1519</v>
      </c>
      <c r="D1001" t="s">
        <v>73</v>
      </c>
      <c r="E1001" t="s">
        <v>767</v>
      </c>
      <c r="F1001" t="s">
        <v>779</v>
      </c>
      <c r="G1001" t="s">
        <v>456</v>
      </c>
      <c r="H1001" t="s">
        <v>779</v>
      </c>
      <c r="I1001"/>
      <c r="J1001"/>
      <c r="K1001"/>
      <c r="L1001"/>
      <c r="M1001">
        <v>5.8</v>
      </c>
      <c r="N1001"/>
      <c r="O1001"/>
      <c r="P1001">
        <v>5.3</v>
      </c>
      <c r="Q1001">
        <v>7.3</v>
      </c>
      <c r="R1001"/>
      <c r="S1001"/>
      <c r="T1001">
        <v>7.3</v>
      </c>
      <c r="U1001">
        <v>6</v>
      </c>
      <c r="V1001"/>
      <c r="W1001"/>
      <c r="X1001">
        <v>8.8000000000000007</v>
      </c>
      <c r="Y1001">
        <v>5.4</v>
      </c>
      <c r="Z1001"/>
      <c r="AA1001"/>
      <c r="AB1001">
        <v>8.6999999999999993</v>
      </c>
      <c r="AC1001">
        <v>4.7</v>
      </c>
      <c r="AD1001"/>
      <c r="AE1001"/>
      <c r="AF1001">
        <v>10</v>
      </c>
      <c r="AG1001">
        <v>3.9</v>
      </c>
      <c r="AH1001"/>
      <c r="AI1001"/>
      <c r="AJ1001">
        <v>8.1999999999999993</v>
      </c>
      <c r="AK1001"/>
      <c r="AL1001"/>
      <c r="AM1001"/>
      <c r="AN1001"/>
      <c r="AO1001"/>
      <c r="AP1001"/>
      <c r="AQ1001"/>
      <c r="AR1001"/>
      <c r="AS1001"/>
      <c r="AT1001"/>
      <c r="AU1001"/>
      <c r="AV1001"/>
      <c r="AW1001"/>
      <c r="AX1001"/>
      <c r="AY1001"/>
      <c r="AZ1001"/>
      <c r="BA1001"/>
      <c r="BB1001"/>
      <c r="BC1001"/>
      <c r="BD1001"/>
      <c r="BE1001"/>
      <c r="BF1001"/>
      <c r="BG1001"/>
      <c r="BH1001"/>
      <c r="BI1001"/>
      <c r="BJ1001" t="s">
        <v>79</v>
      </c>
      <c r="BK1001"/>
      <c r="BL1001" t="s">
        <v>216</v>
      </c>
      <c r="BM1001">
        <v>7016</v>
      </c>
      <c r="BN1001"/>
      <c r="BO1001"/>
    </row>
    <row r="1002" spans="1:67" s="2" customFormat="1" x14ac:dyDescent="0.2">
      <c r="A1002" t="s">
        <v>782</v>
      </c>
      <c r="B1002"/>
      <c r="C1002" t="s">
        <v>1519</v>
      </c>
      <c r="D1002" t="s">
        <v>73</v>
      </c>
      <c r="E1002" t="s">
        <v>767</v>
      </c>
      <c r="F1002" t="s">
        <v>779</v>
      </c>
      <c r="G1002" t="s">
        <v>456</v>
      </c>
      <c r="H1002" t="s">
        <v>779</v>
      </c>
      <c r="I1002"/>
      <c r="J1002"/>
      <c r="K1002"/>
      <c r="L1002"/>
      <c r="M1002"/>
      <c r="N1002"/>
      <c r="O1002"/>
      <c r="P1002"/>
      <c r="Q1002"/>
      <c r="R1002"/>
      <c r="S1002"/>
      <c r="T1002"/>
      <c r="U1002"/>
      <c r="V1002"/>
      <c r="W1002"/>
      <c r="X1002"/>
      <c r="Y1002"/>
      <c r="Z1002"/>
      <c r="AA1002"/>
      <c r="AB1002"/>
      <c r="AC1002"/>
      <c r="AD1002"/>
      <c r="AE1002"/>
      <c r="AF1002"/>
      <c r="AG1002"/>
      <c r="AH1002"/>
      <c r="AI1002"/>
      <c r="AJ1002"/>
      <c r="AK1002">
        <v>5.9</v>
      </c>
      <c r="AL1002"/>
      <c r="AM1002"/>
      <c r="AN1002">
        <v>4.5</v>
      </c>
      <c r="AO1002">
        <v>6.6</v>
      </c>
      <c r="AP1002"/>
      <c r="AQ1002"/>
      <c r="AR1002">
        <v>5</v>
      </c>
      <c r="AS1002">
        <v>6.7</v>
      </c>
      <c r="AT1002"/>
      <c r="AU1002"/>
      <c r="AV1002">
        <v>5</v>
      </c>
      <c r="AW1002">
        <v>5.6</v>
      </c>
      <c r="AX1002"/>
      <c r="AY1002"/>
      <c r="AZ1002">
        <v>4.4000000000000004</v>
      </c>
      <c r="BA1002">
        <v>5.5</v>
      </c>
      <c r="BB1002"/>
      <c r="BC1002"/>
      <c r="BD1002">
        <v>4.5999999999999996</v>
      </c>
      <c r="BE1002">
        <v>5.9</v>
      </c>
      <c r="BF1002"/>
      <c r="BG1002"/>
      <c r="BH1002">
        <v>4</v>
      </c>
      <c r="BI1002"/>
      <c r="BJ1002" t="s">
        <v>79</v>
      </c>
      <c r="BK1002"/>
      <c r="BL1002" t="s">
        <v>216</v>
      </c>
      <c r="BM1002">
        <v>7016</v>
      </c>
      <c r="BN1002"/>
      <c r="BO1002"/>
    </row>
    <row r="1003" spans="1:67" x14ac:dyDescent="0.2">
      <c r="A1003" t="s">
        <v>783</v>
      </c>
      <c r="C1003" t="s">
        <v>1519</v>
      </c>
      <c r="D1003" t="s">
        <v>73</v>
      </c>
      <c r="E1003" t="s">
        <v>767</v>
      </c>
      <c r="F1003" t="s">
        <v>779</v>
      </c>
      <c r="G1003" t="s">
        <v>456</v>
      </c>
      <c r="H1003" t="s">
        <v>779</v>
      </c>
      <c r="AK1003">
        <v>5.8</v>
      </c>
      <c r="AN1003">
        <v>4</v>
      </c>
      <c r="AO1003">
        <v>6.7</v>
      </c>
      <c r="AR1003">
        <v>4.7</v>
      </c>
      <c r="AS1003">
        <v>6.4</v>
      </c>
      <c r="AV1003">
        <v>4.7</v>
      </c>
      <c r="AW1003">
        <v>5.7</v>
      </c>
      <c r="AZ1003">
        <v>4.4000000000000004</v>
      </c>
      <c r="BA1003">
        <v>5.2</v>
      </c>
      <c r="BD1003">
        <v>4.5</v>
      </c>
      <c r="BE1003">
        <v>6.1</v>
      </c>
      <c r="BH1003">
        <v>4</v>
      </c>
      <c r="BJ1003" t="s">
        <v>79</v>
      </c>
      <c r="BL1003" t="s">
        <v>216</v>
      </c>
      <c r="BM1003">
        <v>7016</v>
      </c>
    </row>
    <row r="1004" spans="1:67" x14ac:dyDescent="0.2">
      <c r="A1004" t="s">
        <v>784</v>
      </c>
      <c r="C1004" t="s">
        <v>1519</v>
      </c>
      <c r="D1004" t="s">
        <v>73</v>
      </c>
      <c r="E1004" t="s">
        <v>767</v>
      </c>
      <c r="F1004" t="s">
        <v>779</v>
      </c>
      <c r="G1004" t="s">
        <v>456</v>
      </c>
      <c r="H1004" t="s">
        <v>779</v>
      </c>
      <c r="AO1004">
        <v>6.2</v>
      </c>
      <c r="AR1004">
        <v>5</v>
      </c>
      <c r="AS1004">
        <v>6.4</v>
      </c>
      <c r="AV1004">
        <v>5.3</v>
      </c>
      <c r="AW1004">
        <v>5.3</v>
      </c>
      <c r="AZ1004">
        <v>4.5</v>
      </c>
      <c r="BA1004">
        <v>4.7</v>
      </c>
      <c r="BD1004">
        <v>4.8</v>
      </c>
      <c r="BE1004">
        <v>5.6</v>
      </c>
      <c r="BH1004">
        <v>4.0999999999999996</v>
      </c>
      <c r="BJ1004" t="s">
        <v>79</v>
      </c>
      <c r="BL1004" t="s">
        <v>216</v>
      </c>
      <c r="BM1004">
        <v>7016</v>
      </c>
    </row>
    <row r="1005" spans="1:67" x14ac:dyDescent="0.2">
      <c r="A1005" t="s">
        <v>785</v>
      </c>
      <c r="C1005" t="s">
        <v>1519</v>
      </c>
      <c r="D1005" t="s">
        <v>73</v>
      </c>
      <c r="E1005" t="s">
        <v>767</v>
      </c>
      <c r="F1005" t="s">
        <v>779</v>
      </c>
      <c r="G1005" t="s">
        <v>456</v>
      </c>
      <c r="H1005" t="s">
        <v>779</v>
      </c>
      <c r="M1005">
        <v>6.2</v>
      </c>
      <c r="P1005">
        <v>6.9</v>
      </c>
      <c r="AO1005">
        <v>7.5</v>
      </c>
      <c r="AR1005">
        <v>5.9</v>
      </c>
      <c r="AS1005">
        <v>7</v>
      </c>
      <c r="AV1005">
        <v>5.8</v>
      </c>
      <c r="AW1005">
        <v>5.6</v>
      </c>
      <c r="AZ1005">
        <v>4.8</v>
      </c>
      <c r="BA1005">
        <v>5.4</v>
      </c>
      <c r="BD1005">
        <v>5</v>
      </c>
      <c r="BJ1005" t="s">
        <v>79</v>
      </c>
      <c r="BL1005" t="s">
        <v>216</v>
      </c>
      <c r="BM1005">
        <v>7016</v>
      </c>
    </row>
    <row r="1006" spans="1:67" x14ac:dyDescent="0.2">
      <c r="A1006" t="s">
        <v>786</v>
      </c>
      <c r="C1006" t="s">
        <v>1519</v>
      </c>
      <c r="D1006" t="s">
        <v>73</v>
      </c>
      <c r="E1006" t="s">
        <v>767</v>
      </c>
      <c r="F1006" t="s">
        <v>779</v>
      </c>
      <c r="G1006" t="s">
        <v>456</v>
      </c>
      <c r="H1006" t="s">
        <v>779</v>
      </c>
      <c r="Q1006">
        <v>6.7</v>
      </c>
      <c r="T1006">
        <v>7.2</v>
      </c>
      <c r="U1006">
        <v>6.3</v>
      </c>
      <c r="X1006">
        <v>8.1</v>
      </c>
      <c r="Y1006">
        <v>5.2</v>
      </c>
      <c r="AB1006">
        <v>8.5</v>
      </c>
      <c r="AC1006">
        <v>5</v>
      </c>
      <c r="AF1006">
        <v>8</v>
      </c>
      <c r="AG1006">
        <v>3.6</v>
      </c>
      <c r="AJ1006">
        <v>7.9</v>
      </c>
      <c r="BH1006">
        <v>4</v>
      </c>
      <c r="BJ1006" t="s">
        <v>79</v>
      </c>
      <c r="BL1006" t="s">
        <v>216</v>
      </c>
      <c r="BM1006">
        <v>7016</v>
      </c>
    </row>
    <row r="1007" spans="1:67" x14ac:dyDescent="0.2">
      <c r="A1007" t="s">
        <v>787</v>
      </c>
      <c r="C1007" t="s">
        <v>1519</v>
      </c>
      <c r="D1007" t="s">
        <v>73</v>
      </c>
      <c r="E1007" t="s">
        <v>767</v>
      </c>
      <c r="F1007" t="s">
        <v>779</v>
      </c>
      <c r="G1007" t="s">
        <v>456</v>
      </c>
      <c r="H1007" t="s">
        <v>779</v>
      </c>
      <c r="M1007">
        <v>5.9</v>
      </c>
      <c r="P1007">
        <v>5.5</v>
      </c>
      <c r="Q1007">
        <v>6.4</v>
      </c>
      <c r="T1007">
        <v>7.1</v>
      </c>
      <c r="U1007">
        <v>6.4</v>
      </c>
      <c r="X1007">
        <v>8.6</v>
      </c>
      <c r="Y1007">
        <v>5.2</v>
      </c>
      <c r="AB1007">
        <v>8.8000000000000007</v>
      </c>
      <c r="AC1007">
        <v>5</v>
      </c>
      <c r="AF1007">
        <v>9.6999999999999993</v>
      </c>
      <c r="AK1007">
        <v>6</v>
      </c>
      <c r="AN1007">
        <v>4.4000000000000004</v>
      </c>
      <c r="AO1007">
        <v>6.9</v>
      </c>
      <c r="AR1007">
        <v>4.7</v>
      </c>
      <c r="AS1007">
        <v>6.6</v>
      </c>
      <c r="AV1007">
        <v>5</v>
      </c>
      <c r="BJ1007" t="s">
        <v>79</v>
      </c>
      <c r="BL1007" t="s">
        <v>216</v>
      </c>
      <c r="BM1007">
        <v>7016</v>
      </c>
      <c r="BN1007" t="s">
        <v>81</v>
      </c>
      <c r="BO1007" t="s">
        <v>216</v>
      </c>
    </row>
    <row r="1008" spans="1:67" x14ac:dyDescent="0.2">
      <c r="A1008" t="s">
        <v>788</v>
      </c>
      <c r="C1008" t="s">
        <v>1519</v>
      </c>
      <c r="D1008" t="s">
        <v>73</v>
      </c>
      <c r="E1008" t="s">
        <v>767</v>
      </c>
      <c r="F1008" t="s">
        <v>779</v>
      </c>
      <c r="G1008" t="s">
        <v>456</v>
      </c>
      <c r="H1008" t="s">
        <v>779</v>
      </c>
      <c r="U1008">
        <v>6.4</v>
      </c>
      <c r="X1008">
        <v>8</v>
      </c>
      <c r="Y1008">
        <v>5.4</v>
      </c>
      <c r="AB1008">
        <v>8.6999999999999993</v>
      </c>
      <c r="AC1008">
        <v>4.8</v>
      </c>
      <c r="AF1008">
        <v>10</v>
      </c>
      <c r="AG1008">
        <v>4</v>
      </c>
      <c r="AJ1008">
        <v>8.1999999999999993</v>
      </c>
      <c r="AO1008">
        <v>7</v>
      </c>
      <c r="AR1008">
        <v>5</v>
      </c>
      <c r="AS1008">
        <v>6.5</v>
      </c>
      <c r="AV1008">
        <v>4.9000000000000004</v>
      </c>
      <c r="BA1008">
        <v>4.9000000000000004</v>
      </c>
      <c r="BD1008">
        <v>4.5999999999999996</v>
      </c>
      <c r="BE1008">
        <v>5.0999999999999996</v>
      </c>
      <c r="BH1008">
        <v>3.6</v>
      </c>
      <c r="BJ1008" t="s">
        <v>79</v>
      </c>
      <c r="BL1008" t="s">
        <v>216</v>
      </c>
      <c r="BM1008">
        <v>7016</v>
      </c>
    </row>
    <row r="1009" spans="1:67" x14ac:dyDescent="0.2">
      <c r="A1009" t="s">
        <v>789</v>
      </c>
      <c r="C1009" t="s">
        <v>1519</v>
      </c>
      <c r="D1009" t="s">
        <v>73</v>
      </c>
      <c r="E1009" t="s">
        <v>767</v>
      </c>
      <c r="F1009" t="s">
        <v>779</v>
      </c>
      <c r="G1009" t="s">
        <v>456</v>
      </c>
      <c r="H1009" t="s">
        <v>779</v>
      </c>
      <c r="Q1009">
        <v>7</v>
      </c>
      <c r="T1009">
        <v>7.3</v>
      </c>
      <c r="AK1009">
        <v>5.5</v>
      </c>
      <c r="AN1009">
        <v>4</v>
      </c>
      <c r="AO1009">
        <v>6.5</v>
      </c>
      <c r="AR1009">
        <v>4.8</v>
      </c>
      <c r="AS1009">
        <v>6.5</v>
      </c>
      <c r="AV1009">
        <v>5.0999999999999996</v>
      </c>
      <c r="AW1009">
        <v>5.7</v>
      </c>
      <c r="AZ1009">
        <v>4.4000000000000004</v>
      </c>
      <c r="BA1009">
        <v>5.2</v>
      </c>
      <c r="BD1009">
        <v>4.8</v>
      </c>
      <c r="BE1009">
        <v>6.2</v>
      </c>
      <c r="BH1009">
        <v>4.0999999999999996</v>
      </c>
      <c r="BJ1009" t="s">
        <v>79</v>
      </c>
      <c r="BL1009" t="s">
        <v>216</v>
      </c>
      <c r="BM1009">
        <v>7016</v>
      </c>
      <c r="BN1009" t="s">
        <v>81</v>
      </c>
      <c r="BO1009" t="s">
        <v>216</v>
      </c>
    </row>
    <row r="1010" spans="1:67" x14ac:dyDescent="0.2">
      <c r="A1010" t="s">
        <v>790</v>
      </c>
      <c r="C1010" t="s">
        <v>1519</v>
      </c>
      <c r="D1010" t="s">
        <v>73</v>
      </c>
      <c r="E1010" t="s">
        <v>767</v>
      </c>
      <c r="F1010" t="s">
        <v>779</v>
      </c>
      <c r="G1010" t="s">
        <v>456</v>
      </c>
      <c r="H1010" t="s">
        <v>779</v>
      </c>
      <c r="Q1010">
        <v>7</v>
      </c>
      <c r="T1010">
        <v>7.4</v>
      </c>
      <c r="U1010">
        <v>6.5</v>
      </c>
      <c r="X1010">
        <v>9.1</v>
      </c>
      <c r="Y1010">
        <v>5.0999999999999996</v>
      </c>
      <c r="AB1010">
        <v>9.3000000000000007</v>
      </c>
      <c r="AC1010">
        <v>4.8</v>
      </c>
      <c r="AF1010">
        <v>10</v>
      </c>
      <c r="BJ1010" t="s">
        <v>79</v>
      </c>
      <c r="BL1010" t="s">
        <v>216</v>
      </c>
      <c r="BM1010">
        <v>7016</v>
      </c>
    </row>
    <row r="1011" spans="1:67" x14ac:dyDescent="0.2">
      <c r="A1011" t="s">
        <v>791</v>
      </c>
      <c r="C1011" t="s">
        <v>1519</v>
      </c>
      <c r="D1011" t="s">
        <v>73</v>
      </c>
      <c r="E1011" t="s">
        <v>767</v>
      </c>
      <c r="F1011" t="s">
        <v>779</v>
      </c>
      <c r="G1011" t="s">
        <v>456</v>
      </c>
      <c r="H1011" t="s">
        <v>779</v>
      </c>
      <c r="U1011">
        <v>6.2</v>
      </c>
      <c r="X1011">
        <v>9.4</v>
      </c>
      <c r="Y1011">
        <v>4.5</v>
      </c>
      <c r="AB1011">
        <v>8.6999999999999993</v>
      </c>
      <c r="BJ1011" t="s">
        <v>79</v>
      </c>
      <c r="BL1011" t="s">
        <v>291</v>
      </c>
      <c r="BM1011">
        <v>17228</v>
      </c>
      <c r="BN1011" t="s">
        <v>72</v>
      </c>
      <c r="BO1011" t="s">
        <v>291</v>
      </c>
    </row>
    <row r="1012" spans="1:67" x14ac:dyDescent="0.2">
      <c r="A1012" s="8" t="s">
        <v>2265</v>
      </c>
      <c r="C1012" t="s">
        <v>1519</v>
      </c>
      <c r="D1012" t="s">
        <v>73</v>
      </c>
      <c r="E1012" t="s">
        <v>767</v>
      </c>
      <c r="F1012" t="s">
        <v>779</v>
      </c>
      <c r="G1012" s="8" t="s">
        <v>456</v>
      </c>
      <c r="H1012" t="s">
        <v>779</v>
      </c>
      <c r="AC1012" t="s">
        <v>1970</v>
      </c>
      <c r="AK1012">
        <v>5.9</v>
      </c>
      <c r="AN1012" t="s">
        <v>1924</v>
      </c>
      <c r="AO1012">
        <v>6.5</v>
      </c>
      <c r="AR1012" t="s">
        <v>1947</v>
      </c>
      <c r="AW1012">
        <v>5.6</v>
      </c>
      <c r="AX1012" t="s">
        <v>1956</v>
      </c>
      <c r="AY1012">
        <v>5</v>
      </c>
      <c r="AZ1012">
        <v>5</v>
      </c>
      <c r="BA1012">
        <v>4.8</v>
      </c>
      <c r="BB1012" t="s">
        <v>1947</v>
      </c>
      <c r="BC1012" t="s">
        <v>1945</v>
      </c>
      <c r="BD1012" t="s">
        <v>1947</v>
      </c>
      <c r="BE1012" t="s">
        <v>1960</v>
      </c>
      <c r="BF1012" t="s">
        <v>2144</v>
      </c>
      <c r="BG1012" t="s">
        <v>1974</v>
      </c>
      <c r="BH1012" t="s">
        <v>2144</v>
      </c>
      <c r="BI1012" t="s">
        <v>2008</v>
      </c>
      <c r="BJ1012" s="8" t="s">
        <v>79</v>
      </c>
      <c r="BK1012" s="1">
        <v>44816</v>
      </c>
      <c r="BL1012" t="s">
        <v>2003</v>
      </c>
      <c r="BM1012">
        <v>2585</v>
      </c>
    </row>
    <row r="1013" spans="1:67" x14ac:dyDescent="0.2">
      <c r="A1013" s="13" t="s">
        <v>1737</v>
      </c>
      <c r="B1013" s="13"/>
      <c r="C1013" s="13" t="s">
        <v>1519</v>
      </c>
      <c r="D1013" s="13" t="s">
        <v>73</v>
      </c>
      <c r="E1013" s="13" t="s">
        <v>767</v>
      </c>
      <c r="F1013" s="13" t="s">
        <v>779</v>
      </c>
      <c r="G1013" s="13" t="s">
        <v>767</v>
      </c>
      <c r="H1013" s="13" t="s">
        <v>779</v>
      </c>
      <c r="I1013" s="13"/>
      <c r="J1013" s="13"/>
      <c r="K1013" s="13"/>
      <c r="L1013" s="13"/>
      <c r="M1013" s="13"/>
      <c r="N1013" s="13"/>
      <c r="O1013" s="13"/>
      <c r="P1013" s="13"/>
      <c r="Q1013" s="13"/>
      <c r="R1013" s="13"/>
      <c r="S1013" s="13"/>
      <c r="T1013" s="13"/>
      <c r="U1013" s="13"/>
      <c r="V1013" s="13"/>
      <c r="W1013" s="13"/>
      <c r="X1013" s="13"/>
      <c r="Y1013" s="13"/>
      <c r="Z1013" s="13"/>
      <c r="AA1013" s="13"/>
      <c r="AB1013" s="13"/>
      <c r="AC1013" s="13"/>
      <c r="AD1013" s="13"/>
      <c r="AE1013" s="13"/>
      <c r="AF1013" s="13"/>
      <c r="AG1013" s="13"/>
      <c r="AH1013" s="13"/>
      <c r="AI1013" s="13"/>
      <c r="AJ1013" s="13"/>
      <c r="AK1013" s="13"/>
      <c r="AL1013" s="13"/>
      <c r="AM1013" s="13"/>
      <c r="AN1013" s="13"/>
      <c r="AO1013" s="13"/>
      <c r="AP1013" s="13"/>
      <c r="AQ1013" s="13"/>
      <c r="AR1013" s="13"/>
      <c r="AS1013" s="13"/>
      <c r="AT1013" s="13"/>
      <c r="AU1013" s="13"/>
      <c r="AV1013" s="13"/>
      <c r="AW1013" s="13"/>
      <c r="AX1013" s="13"/>
      <c r="AY1013" s="13"/>
      <c r="AZ1013" s="13"/>
      <c r="BA1013" s="13"/>
      <c r="BB1013" s="13"/>
      <c r="BC1013" s="13"/>
      <c r="BD1013" s="13"/>
      <c r="BE1013" s="13"/>
      <c r="BF1013" s="13"/>
      <c r="BG1013" s="13"/>
      <c r="BH1013" s="13"/>
      <c r="BI1013" s="13"/>
      <c r="BJ1013" s="13"/>
      <c r="BK1013" s="13"/>
      <c r="BL1013" s="13"/>
      <c r="BM1013" s="13"/>
      <c r="BN1013" s="13"/>
      <c r="BO1013" s="13"/>
    </row>
    <row r="1014" spans="1:67" x14ac:dyDescent="0.2">
      <c r="A1014" t="s">
        <v>766</v>
      </c>
      <c r="C1014" t="s">
        <v>1519</v>
      </c>
      <c r="D1014" t="s">
        <v>73</v>
      </c>
      <c r="E1014" t="s">
        <v>767</v>
      </c>
      <c r="F1014" t="s">
        <v>779</v>
      </c>
      <c r="G1014" t="s">
        <v>767</v>
      </c>
      <c r="H1014" t="s">
        <v>779</v>
      </c>
      <c r="Q1014">
        <v>6.5</v>
      </c>
      <c r="T1014">
        <v>7</v>
      </c>
      <c r="U1014">
        <v>5.5</v>
      </c>
      <c r="X1014">
        <v>8</v>
      </c>
      <c r="Y1014">
        <v>5</v>
      </c>
      <c r="AB1014">
        <v>8.5</v>
      </c>
      <c r="AG1014">
        <v>3.5</v>
      </c>
      <c r="AJ1014">
        <v>8</v>
      </c>
      <c r="BJ1014" t="s">
        <v>79</v>
      </c>
      <c r="BK1014" s="1">
        <v>44797</v>
      </c>
      <c r="BL1014" t="s">
        <v>87</v>
      </c>
      <c r="BM1014">
        <v>36083</v>
      </c>
      <c r="BN1014" t="s">
        <v>72</v>
      </c>
      <c r="BO1014" t="s">
        <v>87</v>
      </c>
    </row>
    <row r="1015" spans="1:67" x14ac:dyDescent="0.2">
      <c r="A1015" t="s">
        <v>770</v>
      </c>
      <c r="C1015" t="s">
        <v>1519</v>
      </c>
      <c r="D1015" t="s">
        <v>73</v>
      </c>
      <c r="E1015" t="s">
        <v>767</v>
      </c>
      <c r="F1015" t="s">
        <v>779</v>
      </c>
      <c r="G1015" t="s">
        <v>767</v>
      </c>
      <c r="H1015" t="s">
        <v>779</v>
      </c>
      <c r="AW1015">
        <v>5.5</v>
      </c>
      <c r="AZ1015">
        <v>4.5</v>
      </c>
      <c r="BE1015">
        <v>5.5</v>
      </c>
      <c r="BH1015">
        <v>3.8</v>
      </c>
      <c r="BJ1015" t="s">
        <v>79</v>
      </c>
      <c r="BK1015" s="1">
        <v>44797</v>
      </c>
      <c r="BL1015" t="s">
        <v>87</v>
      </c>
      <c r="BM1015">
        <v>36083</v>
      </c>
      <c r="BN1015" t="s">
        <v>72</v>
      </c>
      <c r="BO1015" t="s">
        <v>87</v>
      </c>
    </row>
    <row r="1016" spans="1:67" x14ac:dyDescent="0.2">
      <c r="A1016" t="s">
        <v>771</v>
      </c>
      <c r="C1016" t="s">
        <v>1519</v>
      </c>
      <c r="D1016" t="s">
        <v>73</v>
      </c>
      <c r="E1016" t="s">
        <v>767</v>
      </c>
      <c r="F1016" t="s">
        <v>779</v>
      </c>
      <c r="G1016" t="s">
        <v>767</v>
      </c>
      <c r="H1016" t="s">
        <v>779</v>
      </c>
      <c r="AK1016">
        <v>5.4</v>
      </c>
      <c r="AO1016">
        <v>6.8</v>
      </c>
      <c r="AR1016">
        <v>5</v>
      </c>
      <c r="AS1016">
        <v>6.8</v>
      </c>
      <c r="AV1016">
        <v>5</v>
      </c>
      <c r="BJ1016" t="s">
        <v>79</v>
      </c>
      <c r="BK1016" s="1">
        <v>44797</v>
      </c>
      <c r="BL1016" t="s">
        <v>87</v>
      </c>
      <c r="BM1016">
        <v>36083</v>
      </c>
      <c r="BN1016" t="s">
        <v>72</v>
      </c>
      <c r="BO1016" t="s">
        <v>87</v>
      </c>
    </row>
    <row r="1017" spans="1:67" x14ac:dyDescent="0.2">
      <c r="A1017" s="13" t="s">
        <v>1737</v>
      </c>
      <c r="B1017" s="13"/>
      <c r="C1017" s="13" t="s">
        <v>1519</v>
      </c>
      <c r="D1017" s="13" t="s">
        <v>73</v>
      </c>
      <c r="E1017" s="13" t="s">
        <v>767</v>
      </c>
      <c r="F1017" s="13" t="s">
        <v>769</v>
      </c>
      <c r="G1017" s="13" t="s">
        <v>767</v>
      </c>
      <c r="H1017" s="13" t="s">
        <v>769</v>
      </c>
      <c r="I1017" s="13"/>
      <c r="J1017" s="13"/>
      <c r="K1017" s="13"/>
      <c r="L1017" s="13"/>
      <c r="M1017" s="13"/>
      <c r="N1017" s="13"/>
      <c r="O1017" s="13"/>
      <c r="P1017" s="13"/>
      <c r="Q1017" s="13"/>
      <c r="R1017" s="13"/>
      <c r="S1017" s="13"/>
      <c r="T1017" s="13"/>
      <c r="U1017" s="13"/>
      <c r="V1017" s="13"/>
      <c r="W1017" s="13"/>
      <c r="X1017" s="13"/>
      <c r="Y1017" s="13"/>
      <c r="Z1017" s="13"/>
      <c r="AA1017" s="13"/>
      <c r="AB1017" s="13"/>
      <c r="AC1017" s="13"/>
      <c r="AD1017" s="13"/>
      <c r="AE1017" s="13"/>
      <c r="AF1017" s="13"/>
      <c r="AG1017" s="13"/>
      <c r="AH1017" s="13"/>
      <c r="AI1017" s="13"/>
      <c r="AJ1017" s="13"/>
      <c r="AK1017" s="13"/>
      <c r="AL1017" s="13"/>
      <c r="AM1017" s="13"/>
      <c r="AN1017" s="13"/>
      <c r="AO1017" s="13"/>
      <c r="AP1017" s="13"/>
      <c r="AQ1017" s="13"/>
      <c r="AR1017" s="13"/>
      <c r="AS1017" s="13"/>
      <c r="AT1017" s="13"/>
      <c r="AU1017" s="13"/>
      <c r="AV1017" s="13"/>
      <c r="AW1017" s="13"/>
      <c r="AX1017" s="13"/>
      <c r="AY1017" s="13"/>
      <c r="AZ1017" s="13"/>
      <c r="BA1017" s="13"/>
      <c r="BB1017" s="13"/>
      <c r="BC1017" s="13"/>
      <c r="BD1017" s="13"/>
      <c r="BE1017" s="13"/>
      <c r="BF1017" s="13"/>
      <c r="BG1017" s="13"/>
      <c r="BH1017" s="13"/>
      <c r="BI1017" s="13"/>
      <c r="BJ1017" s="13"/>
      <c r="BK1017" s="13"/>
      <c r="BL1017" s="13"/>
      <c r="BM1017" s="13"/>
      <c r="BN1017" s="13"/>
      <c r="BO1017" s="13"/>
    </row>
    <row r="1018" spans="1:67" x14ac:dyDescent="0.2">
      <c r="A1018" t="s">
        <v>766</v>
      </c>
      <c r="C1018" t="s">
        <v>1519</v>
      </c>
      <c r="D1018" t="s">
        <v>73</v>
      </c>
      <c r="E1018" t="s">
        <v>767</v>
      </c>
      <c r="F1018" t="s">
        <v>769</v>
      </c>
      <c r="G1018" t="s">
        <v>767</v>
      </c>
      <c r="H1018" t="s">
        <v>769</v>
      </c>
      <c r="Q1018">
        <v>4.5</v>
      </c>
      <c r="T1018">
        <v>4</v>
      </c>
      <c r="U1018">
        <v>5</v>
      </c>
      <c r="X1018">
        <v>5.5</v>
      </c>
      <c r="Y1018">
        <v>4.5</v>
      </c>
      <c r="AB1018">
        <v>5.8</v>
      </c>
      <c r="AG1018">
        <v>3.5</v>
      </c>
      <c r="AJ1018">
        <v>5.6</v>
      </c>
      <c r="BJ1018" t="s">
        <v>79</v>
      </c>
      <c r="BK1018" s="1">
        <v>44797</v>
      </c>
      <c r="BL1018" t="s">
        <v>87</v>
      </c>
      <c r="BM1018">
        <v>36083</v>
      </c>
      <c r="BN1018" t="s">
        <v>72</v>
      </c>
      <c r="BO1018" t="s">
        <v>87</v>
      </c>
    </row>
    <row r="1019" spans="1:67" x14ac:dyDescent="0.2">
      <c r="A1019" t="s">
        <v>770</v>
      </c>
      <c r="C1019" t="s">
        <v>1519</v>
      </c>
      <c r="D1019" t="s">
        <v>73</v>
      </c>
      <c r="E1019" t="s">
        <v>767</v>
      </c>
      <c r="F1019" t="s">
        <v>769</v>
      </c>
      <c r="G1019" t="s">
        <v>767</v>
      </c>
      <c r="H1019" t="s">
        <v>769</v>
      </c>
      <c r="AK1019">
        <v>4.5</v>
      </c>
      <c r="AO1019">
        <v>7</v>
      </c>
      <c r="AS1019">
        <v>4</v>
      </c>
      <c r="AW1019">
        <v>5</v>
      </c>
      <c r="AZ1019">
        <v>3</v>
      </c>
      <c r="BA1019">
        <v>5</v>
      </c>
      <c r="BD1019">
        <v>3.8</v>
      </c>
      <c r="BE1019">
        <v>5.2</v>
      </c>
      <c r="BJ1019" t="s">
        <v>79</v>
      </c>
      <c r="BK1019" s="1">
        <v>44797</v>
      </c>
      <c r="BL1019" t="s">
        <v>87</v>
      </c>
      <c r="BM1019">
        <v>36083</v>
      </c>
      <c r="BN1019" t="s">
        <v>72</v>
      </c>
      <c r="BO1019" t="s">
        <v>87</v>
      </c>
    </row>
    <row r="1020" spans="1:67" x14ac:dyDescent="0.2">
      <c r="A1020" t="s">
        <v>771</v>
      </c>
      <c r="C1020" t="s">
        <v>1519</v>
      </c>
      <c r="D1020" t="s">
        <v>73</v>
      </c>
      <c r="E1020" t="s">
        <v>767</v>
      </c>
      <c r="F1020" t="s">
        <v>769</v>
      </c>
      <c r="G1020" t="s">
        <v>767</v>
      </c>
      <c r="H1020" t="s">
        <v>769</v>
      </c>
      <c r="BJ1020" t="s">
        <v>79</v>
      </c>
      <c r="BK1020" s="1">
        <v>44797</v>
      </c>
      <c r="BL1020" t="s">
        <v>87</v>
      </c>
      <c r="BM1020">
        <v>36083</v>
      </c>
      <c r="BN1020" t="s">
        <v>72</v>
      </c>
      <c r="BO1020" t="s">
        <v>87</v>
      </c>
    </row>
    <row r="1021" spans="1:67" x14ac:dyDescent="0.2">
      <c r="A1021" s="8" t="s">
        <v>2370</v>
      </c>
      <c r="C1021" t="s">
        <v>1519</v>
      </c>
      <c r="D1021" t="s">
        <v>73</v>
      </c>
      <c r="E1021" t="s">
        <v>767</v>
      </c>
      <c r="F1021" t="s">
        <v>283</v>
      </c>
      <c r="G1021" s="8" t="s">
        <v>767</v>
      </c>
      <c r="H1021" s="8" t="s">
        <v>283</v>
      </c>
      <c r="I1021" s="8"/>
      <c r="BA1021">
        <v>4.1500000000000004</v>
      </c>
      <c r="BB1021">
        <v>3.55</v>
      </c>
      <c r="BC1021">
        <v>3.4</v>
      </c>
      <c r="BD1021">
        <v>3.55</v>
      </c>
      <c r="BJ1021" s="8" t="s">
        <v>79</v>
      </c>
      <c r="BK1021" s="9">
        <v>44820</v>
      </c>
      <c r="BL1021" s="8" t="s">
        <v>2354</v>
      </c>
      <c r="BM1021" s="8">
        <v>2905</v>
      </c>
      <c r="BN1021" t="s">
        <v>72</v>
      </c>
      <c r="BO1021" s="8" t="s">
        <v>2354</v>
      </c>
    </row>
    <row r="1022" spans="1:67" x14ac:dyDescent="0.2">
      <c r="A1022" s="8" t="s">
        <v>2529</v>
      </c>
      <c r="C1022" t="s">
        <v>1519</v>
      </c>
      <c r="D1022" t="s">
        <v>73</v>
      </c>
      <c r="E1022" t="s">
        <v>767</v>
      </c>
      <c r="F1022" t="s">
        <v>283</v>
      </c>
      <c r="G1022" s="8" t="s">
        <v>767</v>
      </c>
      <c r="H1022" s="8" t="s">
        <v>283</v>
      </c>
      <c r="I1022" s="8"/>
      <c r="BC1022">
        <v>3.1</v>
      </c>
      <c r="BD1022">
        <v>3.1</v>
      </c>
      <c r="BF1022">
        <v>3.2</v>
      </c>
      <c r="BH1022">
        <v>3.2</v>
      </c>
      <c r="BI1022" t="s">
        <v>2530</v>
      </c>
      <c r="BJ1022" t="s">
        <v>79</v>
      </c>
      <c r="BK1022" s="1">
        <v>44824</v>
      </c>
      <c r="BL1022" t="s">
        <v>2493</v>
      </c>
      <c r="BM1022">
        <v>2930</v>
      </c>
    </row>
    <row r="1023" spans="1:67" x14ac:dyDescent="0.2">
      <c r="A1023" s="8" t="s">
        <v>2501</v>
      </c>
      <c r="C1023" t="s">
        <v>1519</v>
      </c>
      <c r="D1023" t="s">
        <v>73</v>
      </c>
      <c r="E1023" t="s">
        <v>767</v>
      </c>
      <c r="F1023" t="s">
        <v>283</v>
      </c>
      <c r="G1023" s="8" t="s">
        <v>767</v>
      </c>
      <c r="H1023" s="8" t="s">
        <v>283</v>
      </c>
      <c r="I1023" s="8"/>
      <c r="BA1023" t="s">
        <v>2257</v>
      </c>
      <c r="BB1023">
        <v>3.35</v>
      </c>
      <c r="BC1023">
        <v>3.4</v>
      </c>
      <c r="BD1023">
        <v>3.4</v>
      </c>
      <c r="BJ1023" t="s">
        <v>79</v>
      </c>
      <c r="BK1023" s="1">
        <v>44824</v>
      </c>
      <c r="BL1023" t="s">
        <v>2493</v>
      </c>
      <c r="BM1023">
        <v>2930</v>
      </c>
    </row>
    <row r="1024" spans="1:67" x14ac:dyDescent="0.2">
      <c r="A1024" t="s">
        <v>793</v>
      </c>
      <c r="C1024" t="s">
        <v>1519</v>
      </c>
      <c r="D1024" t="s">
        <v>73</v>
      </c>
      <c r="E1024" t="s">
        <v>767</v>
      </c>
      <c r="F1024" t="s">
        <v>283</v>
      </c>
      <c r="G1024" t="s">
        <v>767</v>
      </c>
      <c r="H1024" t="s">
        <v>283</v>
      </c>
      <c r="AK1024">
        <v>3.4</v>
      </c>
      <c r="AN1024">
        <v>1.92</v>
      </c>
      <c r="AO1024">
        <v>4.5</v>
      </c>
      <c r="AR1024">
        <v>2.9</v>
      </c>
      <c r="BJ1024" t="s">
        <v>79</v>
      </c>
      <c r="BL1024" t="s">
        <v>291</v>
      </c>
      <c r="BM1024">
        <v>17228</v>
      </c>
      <c r="BN1024" t="s">
        <v>72</v>
      </c>
      <c r="BO1024" t="s">
        <v>291</v>
      </c>
    </row>
    <row r="1025" spans="1:67" x14ac:dyDescent="0.2">
      <c r="A1025" t="s">
        <v>794</v>
      </c>
      <c r="C1025" t="s">
        <v>1519</v>
      </c>
      <c r="D1025" t="s">
        <v>73</v>
      </c>
      <c r="E1025" t="s">
        <v>767</v>
      </c>
      <c r="F1025" t="s">
        <v>283</v>
      </c>
      <c r="G1025" t="s">
        <v>767</v>
      </c>
      <c r="H1025" t="s">
        <v>283</v>
      </c>
      <c r="BE1025">
        <v>4.8</v>
      </c>
      <c r="BF1025">
        <v>3.15</v>
      </c>
      <c r="BG1025">
        <v>2.65</v>
      </c>
      <c r="BH1025">
        <v>3.15</v>
      </c>
      <c r="BJ1025" t="s">
        <v>79</v>
      </c>
      <c r="BL1025" t="s">
        <v>291</v>
      </c>
      <c r="BM1025">
        <v>17228</v>
      </c>
      <c r="BN1025" t="s">
        <v>72</v>
      </c>
      <c r="BO1025" t="s">
        <v>291</v>
      </c>
    </row>
    <row r="1026" spans="1:67" x14ac:dyDescent="0.2">
      <c r="A1026" t="s">
        <v>795</v>
      </c>
      <c r="C1026" t="s">
        <v>65</v>
      </c>
      <c r="D1026" t="s">
        <v>66</v>
      </c>
      <c r="E1026" t="s">
        <v>796</v>
      </c>
      <c r="F1026" t="s">
        <v>797</v>
      </c>
      <c r="G1026" t="s">
        <v>796</v>
      </c>
      <c r="H1026" t="s">
        <v>797</v>
      </c>
      <c r="AX1026">
        <v>1.55</v>
      </c>
      <c r="AZ1026">
        <v>1.55</v>
      </c>
      <c r="BJ1026" t="s">
        <v>79</v>
      </c>
      <c r="BL1026" t="s">
        <v>557</v>
      </c>
      <c r="BM1026">
        <v>69736</v>
      </c>
      <c r="BN1026" t="s">
        <v>72</v>
      </c>
      <c r="BO1026" t="s">
        <v>557</v>
      </c>
    </row>
    <row r="1027" spans="1:67" x14ac:dyDescent="0.2">
      <c r="A1027" t="s">
        <v>798</v>
      </c>
      <c r="C1027" t="s">
        <v>65</v>
      </c>
      <c r="D1027" t="s">
        <v>66</v>
      </c>
      <c r="E1027" t="s">
        <v>796</v>
      </c>
      <c r="F1027" t="s">
        <v>797</v>
      </c>
      <c r="G1027" t="s">
        <v>796</v>
      </c>
      <c r="H1027" t="s">
        <v>797</v>
      </c>
      <c r="BA1027">
        <v>2.2000000000000002</v>
      </c>
      <c r="BD1027">
        <v>1.8</v>
      </c>
      <c r="BJ1027" t="s">
        <v>79</v>
      </c>
      <c r="BL1027" t="s">
        <v>557</v>
      </c>
      <c r="BM1027">
        <v>69736</v>
      </c>
      <c r="BN1027" t="s">
        <v>72</v>
      </c>
      <c r="BO1027" t="s">
        <v>557</v>
      </c>
    </row>
    <row r="1028" spans="1:67" x14ac:dyDescent="0.2">
      <c r="C1028" t="s">
        <v>65</v>
      </c>
      <c r="D1028" t="s">
        <v>66</v>
      </c>
      <c r="E1028" t="s">
        <v>796</v>
      </c>
      <c r="F1028" t="s">
        <v>799</v>
      </c>
      <c r="G1028" t="s">
        <v>796</v>
      </c>
      <c r="H1028" t="s">
        <v>799</v>
      </c>
      <c r="L1028" t="s">
        <v>666</v>
      </c>
      <c r="U1028">
        <v>2.66</v>
      </c>
      <c r="X1028">
        <v>2.82</v>
      </c>
      <c r="AG1028">
        <v>2</v>
      </c>
      <c r="AJ1028">
        <v>2.38</v>
      </c>
      <c r="AO1028">
        <v>2.9</v>
      </c>
      <c r="AR1028">
        <v>1.61</v>
      </c>
      <c r="AS1028">
        <v>2.97</v>
      </c>
      <c r="AV1028">
        <v>1.63</v>
      </c>
      <c r="AW1028">
        <v>2.73</v>
      </c>
      <c r="AZ1028">
        <v>2.1800000000000002</v>
      </c>
      <c r="BA1028">
        <v>2.8</v>
      </c>
      <c r="BD1028">
        <v>2.2999999999999998</v>
      </c>
      <c r="BE1028">
        <v>2.48</v>
      </c>
      <c r="BH1028">
        <v>1.8</v>
      </c>
      <c r="BI1028" t="s">
        <v>800</v>
      </c>
      <c r="BJ1028" t="s">
        <v>79</v>
      </c>
      <c r="BL1028" t="s">
        <v>119</v>
      </c>
      <c r="BM1028">
        <v>1358</v>
      </c>
    </row>
    <row r="1029" spans="1:67" x14ac:dyDescent="0.2">
      <c r="C1029" t="s">
        <v>65</v>
      </c>
      <c r="D1029" t="s">
        <v>66</v>
      </c>
      <c r="E1029" t="s">
        <v>796</v>
      </c>
      <c r="F1029" t="s">
        <v>799</v>
      </c>
      <c r="G1029" t="s">
        <v>796</v>
      </c>
      <c r="H1029" t="s">
        <v>799</v>
      </c>
      <c r="L1029" t="s">
        <v>801</v>
      </c>
      <c r="U1029">
        <v>2.4</v>
      </c>
      <c r="X1029">
        <v>2.5299999999999998</v>
      </c>
      <c r="Y1029">
        <v>2.72</v>
      </c>
      <c r="AB1029">
        <v>3.2</v>
      </c>
      <c r="AC1029">
        <v>2.5499999999999998</v>
      </c>
      <c r="AF1029">
        <v>3.72</v>
      </c>
      <c r="AG1029">
        <v>1.75</v>
      </c>
      <c r="AJ1029">
        <v>2.37</v>
      </c>
      <c r="AO1029">
        <v>2.6</v>
      </c>
      <c r="AR1029">
        <v>1.1499999999999999</v>
      </c>
      <c r="AS1029">
        <v>3.06</v>
      </c>
      <c r="AV1029">
        <v>1.66</v>
      </c>
      <c r="AW1029">
        <v>2.71</v>
      </c>
      <c r="AZ1029">
        <v>2.21</v>
      </c>
      <c r="BA1029">
        <v>2.75</v>
      </c>
      <c r="BD1029">
        <v>2.37</v>
      </c>
      <c r="BE1029">
        <v>2.5499999999999998</v>
      </c>
      <c r="BH1029">
        <v>1.79</v>
      </c>
      <c r="BI1029" t="s">
        <v>800</v>
      </c>
      <c r="BJ1029" t="s">
        <v>79</v>
      </c>
      <c r="BL1029" t="s">
        <v>119</v>
      </c>
      <c r="BM1029">
        <v>1358</v>
      </c>
    </row>
    <row r="1030" spans="1:67" x14ac:dyDescent="0.2">
      <c r="C1030" t="s">
        <v>65</v>
      </c>
      <c r="D1030" t="s">
        <v>66</v>
      </c>
      <c r="E1030" t="s">
        <v>796</v>
      </c>
      <c r="F1030" t="s">
        <v>799</v>
      </c>
      <c r="G1030" t="s">
        <v>796</v>
      </c>
      <c r="H1030" t="s">
        <v>799</v>
      </c>
      <c r="L1030" t="s">
        <v>802</v>
      </c>
      <c r="U1030">
        <v>3.08</v>
      </c>
      <c r="X1030">
        <v>2.75</v>
      </c>
      <c r="Y1030">
        <v>3.2</v>
      </c>
      <c r="AB1030">
        <v>3.55</v>
      </c>
      <c r="AC1030">
        <v>3</v>
      </c>
      <c r="AF1030">
        <v>4.2</v>
      </c>
      <c r="AG1030">
        <v>2.2000000000000002</v>
      </c>
      <c r="AJ1030">
        <v>2.9</v>
      </c>
      <c r="AO1030">
        <v>3.12</v>
      </c>
      <c r="AR1030">
        <v>1.3</v>
      </c>
      <c r="AS1030">
        <v>3.21</v>
      </c>
      <c r="AV1030">
        <v>1.4</v>
      </c>
      <c r="AW1030">
        <v>2.63</v>
      </c>
      <c r="AZ1030">
        <v>2.04</v>
      </c>
      <c r="BA1030">
        <v>2.76</v>
      </c>
      <c r="BD1030">
        <v>2.31</v>
      </c>
      <c r="BE1030">
        <v>2.54</v>
      </c>
      <c r="BH1030">
        <v>1.72</v>
      </c>
      <c r="BI1030" t="s">
        <v>800</v>
      </c>
      <c r="BJ1030" t="s">
        <v>79</v>
      </c>
      <c r="BL1030" t="s">
        <v>119</v>
      </c>
      <c r="BM1030">
        <v>1358</v>
      </c>
      <c r="BN1030" t="s">
        <v>72</v>
      </c>
      <c r="BO1030" t="s">
        <v>803</v>
      </c>
    </row>
    <row r="1031" spans="1:67" x14ac:dyDescent="0.2">
      <c r="A1031" s="13" t="s">
        <v>1737</v>
      </c>
      <c r="B1031" s="13"/>
      <c r="C1031" s="13" t="s">
        <v>1519</v>
      </c>
      <c r="D1031" s="13" t="s">
        <v>73</v>
      </c>
      <c r="E1031" s="13" t="s">
        <v>804</v>
      </c>
      <c r="F1031" s="13" t="s">
        <v>1710</v>
      </c>
      <c r="G1031" s="13" t="s">
        <v>804</v>
      </c>
      <c r="H1031" s="13" t="s">
        <v>1710</v>
      </c>
      <c r="I1031" s="13"/>
      <c r="J1031" s="13"/>
      <c r="K1031" s="13"/>
      <c r="L1031" s="13"/>
      <c r="M1031" s="13"/>
      <c r="N1031" s="13"/>
      <c r="O1031" s="13"/>
      <c r="P1031" s="13"/>
      <c r="Q1031" s="13"/>
      <c r="R1031" s="13"/>
      <c r="S1031" s="13"/>
      <c r="T1031" s="13"/>
      <c r="U1031" s="13"/>
      <c r="V1031" s="13"/>
      <c r="W1031" s="13"/>
      <c r="X1031" s="13"/>
      <c r="Y1031" s="13"/>
      <c r="Z1031" s="13"/>
      <c r="AA1031" s="13"/>
      <c r="AB1031" s="13"/>
      <c r="AC1031" s="13"/>
      <c r="AD1031" s="13"/>
      <c r="AE1031" s="13"/>
      <c r="AF1031" s="13"/>
      <c r="AG1031" s="13"/>
      <c r="AH1031" s="13"/>
      <c r="AI1031" s="13"/>
      <c r="AJ1031" s="13"/>
      <c r="AK1031" s="13"/>
      <c r="AL1031" s="13"/>
      <c r="AM1031" s="13"/>
      <c r="AN1031" s="13"/>
      <c r="AO1031" s="13"/>
      <c r="AP1031" s="13"/>
      <c r="AQ1031" s="13"/>
      <c r="AR1031" s="13"/>
      <c r="AS1031" s="13"/>
      <c r="AT1031" s="13"/>
      <c r="AU1031" s="13"/>
      <c r="AV1031" s="13"/>
      <c r="AW1031" s="13"/>
      <c r="AX1031" s="13"/>
      <c r="AY1031" s="13"/>
      <c r="AZ1031" s="13"/>
      <c r="BA1031" s="13"/>
      <c r="BB1031" s="13"/>
      <c r="BC1031" s="13"/>
      <c r="BD1031" s="13"/>
      <c r="BE1031" s="13"/>
      <c r="BF1031" s="13"/>
      <c r="BG1031" s="13"/>
      <c r="BH1031" s="13"/>
      <c r="BI1031" s="13"/>
      <c r="BJ1031" s="13"/>
      <c r="BK1031" s="13"/>
      <c r="BL1031" s="13"/>
      <c r="BM1031" s="13"/>
      <c r="BN1031" s="13"/>
      <c r="BO1031" s="13"/>
    </row>
    <row r="1032" spans="1:67" x14ac:dyDescent="0.2">
      <c r="A1032" s="8" t="s">
        <v>2330</v>
      </c>
      <c r="B1032" s="8" t="s">
        <v>338</v>
      </c>
      <c r="C1032" t="s">
        <v>1519</v>
      </c>
      <c r="D1032" t="s">
        <v>73</v>
      </c>
      <c r="E1032" t="s">
        <v>804</v>
      </c>
      <c r="F1032" t="s">
        <v>1710</v>
      </c>
      <c r="G1032" s="8" t="s">
        <v>1007</v>
      </c>
      <c r="H1032" s="8" t="s">
        <v>1710</v>
      </c>
      <c r="I1032" s="8"/>
      <c r="AC1032">
        <v>3.5</v>
      </c>
      <c r="AF1032">
        <v>5</v>
      </c>
      <c r="BI1032" t="s">
        <v>2331</v>
      </c>
      <c r="BJ1032" s="8" t="s">
        <v>79</v>
      </c>
      <c r="BK1032" s="1">
        <v>44819</v>
      </c>
      <c r="BL1032" s="8" t="s">
        <v>71</v>
      </c>
      <c r="BM1032" s="8">
        <v>3485</v>
      </c>
      <c r="BN1032" s="8" t="s">
        <v>72</v>
      </c>
      <c r="BO1032" s="8" t="s">
        <v>71</v>
      </c>
    </row>
    <row r="1033" spans="1:67" x14ac:dyDescent="0.2">
      <c r="A1033" s="13" t="s">
        <v>1737</v>
      </c>
      <c r="B1033" s="13"/>
      <c r="C1033" s="13" t="s">
        <v>1519</v>
      </c>
      <c r="D1033" s="13" t="s">
        <v>73</v>
      </c>
      <c r="E1033" s="13" t="s">
        <v>804</v>
      </c>
      <c r="F1033" s="13" t="s">
        <v>806</v>
      </c>
      <c r="G1033" s="13" t="s">
        <v>804</v>
      </c>
      <c r="H1033" s="13" t="s">
        <v>806</v>
      </c>
      <c r="I1033" s="13"/>
      <c r="J1033" s="13"/>
      <c r="K1033" s="13"/>
      <c r="L1033" s="13"/>
      <c r="M1033" s="13"/>
      <c r="N1033" s="13"/>
      <c r="O1033" s="13"/>
      <c r="P1033" s="13"/>
      <c r="Q1033" s="13"/>
      <c r="R1033" s="13"/>
      <c r="S1033" s="13"/>
      <c r="T1033" s="13"/>
      <c r="U1033" s="13"/>
      <c r="V1033" s="13"/>
      <c r="W1033" s="13"/>
      <c r="X1033" s="13"/>
      <c r="Y1033" s="13"/>
      <c r="Z1033" s="13"/>
      <c r="AA1033" s="13"/>
      <c r="AB1033" s="13"/>
      <c r="AC1033" s="13"/>
      <c r="AD1033" s="13"/>
      <c r="AE1033" s="13"/>
      <c r="AF1033" s="13"/>
      <c r="AG1033" s="13"/>
      <c r="AH1033" s="13"/>
      <c r="AI1033" s="13"/>
      <c r="AJ1033" s="13"/>
      <c r="AK1033" s="13"/>
      <c r="AL1033" s="13"/>
      <c r="AM1033" s="13"/>
      <c r="AN1033" s="13"/>
      <c r="AO1033" s="13"/>
      <c r="AP1033" s="13"/>
      <c r="AQ1033" s="13"/>
      <c r="AR1033" s="13"/>
      <c r="AS1033" s="13"/>
      <c r="AT1033" s="13"/>
      <c r="AU1033" s="13"/>
      <c r="AV1033" s="13"/>
      <c r="AW1033" s="13"/>
      <c r="AX1033" s="13"/>
      <c r="AY1033" s="13"/>
      <c r="AZ1033" s="13"/>
      <c r="BA1033" s="13"/>
      <c r="BB1033" s="13"/>
      <c r="BC1033" s="13"/>
      <c r="BD1033" s="13"/>
      <c r="BE1033" s="13"/>
      <c r="BF1033" s="13"/>
      <c r="BG1033" s="13"/>
      <c r="BH1033" s="13"/>
      <c r="BI1033" s="13"/>
      <c r="BJ1033" s="13"/>
      <c r="BK1033" s="13"/>
      <c r="BL1033" s="13"/>
      <c r="BM1033" s="13"/>
      <c r="BN1033" s="13"/>
      <c r="BO1033" s="13"/>
    </row>
    <row r="1034" spans="1:67" x14ac:dyDescent="0.2">
      <c r="A1034" t="s">
        <v>805</v>
      </c>
      <c r="C1034" t="s">
        <v>1519</v>
      </c>
      <c r="D1034" t="s">
        <v>73</v>
      </c>
      <c r="E1034" t="s">
        <v>804</v>
      </c>
      <c r="F1034" t="s">
        <v>806</v>
      </c>
      <c r="G1034" t="s">
        <v>804</v>
      </c>
      <c r="H1034" t="s">
        <v>806</v>
      </c>
      <c r="AS1034">
        <v>5</v>
      </c>
      <c r="AV1034">
        <v>7</v>
      </c>
      <c r="BA1034">
        <v>4.5999999999999996</v>
      </c>
      <c r="BD1034">
        <v>7</v>
      </c>
      <c r="BI1034" t="s">
        <v>807</v>
      </c>
      <c r="BJ1034" t="s">
        <v>79</v>
      </c>
      <c r="BK1034" s="1">
        <v>44796</v>
      </c>
      <c r="BL1034" t="s">
        <v>216</v>
      </c>
      <c r="BM1034">
        <v>7016</v>
      </c>
      <c r="BN1034" t="s">
        <v>81</v>
      </c>
      <c r="BO1034" t="s">
        <v>216</v>
      </c>
    </row>
    <row r="1035" spans="1:67" x14ac:dyDescent="0.2">
      <c r="A1035" t="s">
        <v>766</v>
      </c>
      <c r="C1035" t="s">
        <v>1519</v>
      </c>
      <c r="D1035" t="s">
        <v>73</v>
      </c>
      <c r="E1035" t="s">
        <v>804</v>
      </c>
      <c r="F1035" t="s">
        <v>806</v>
      </c>
      <c r="G1035" t="s">
        <v>804</v>
      </c>
      <c r="H1035" t="s">
        <v>806</v>
      </c>
      <c r="M1035">
        <v>4.5</v>
      </c>
      <c r="Q1035">
        <v>5</v>
      </c>
      <c r="T1035">
        <v>7</v>
      </c>
      <c r="U1035">
        <v>5</v>
      </c>
      <c r="X1035">
        <v>7</v>
      </c>
      <c r="BA1035">
        <v>4.5999999999999996</v>
      </c>
      <c r="BD1035">
        <v>4</v>
      </c>
      <c r="BJ1035" t="s">
        <v>79</v>
      </c>
      <c r="BK1035" s="1">
        <v>44797</v>
      </c>
      <c r="BL1035" t="s">
        <v>87</v>
      </c>
      <c r="BM1035">
        <v>36083</v>
      </c>
      <c r="BN1035" t="s">
        <v>72</v>
      </c>
      <c r="BO1035" t="s">
        <v>87</v>
      </c>
    </row>
    <row r="1036" spans="1:67" s="2" customFormat="1" x14ac:dyDescent="0.2">
      <c r="A1036" t="s">
        <v>770</v>
      </c>
      <c r="B1036"/>
      <c r="C1036" t="s">
        <v>1519</v>
      </c>
      <c r="D1036" t="s">
        <v>73</v>
      </c>
      <c r="E1036" t="s">
        <v>804</v>
      </c>
      <c r="F1036" t="s">
        <v>806</v>
      </c>
      <c r="G1036" t="s">
        <v>804</v>
      </c>
      <c r="H1036" t="s">
        <v>806</v>
      </c>
      <c r="I1036"/>
      <c r="J1036"/>
      <c r="K1036"/>
      <c r="L1036"/>
      <c r="M1036"/>
      <c r="N1036"/>
      <c r="O1036"/>
      <c r="P1036"/>
      <c r="Q1036"/>
      <c r="R1036"/>
      <c r="S1036"/>
      <c r="T1036"/>
      <c r="U1036">
        <v>5</v>
      </c>
      <c r="V1036"/>
      <c r="W1036"/>
      <c r="X1036">
        <v>7</v>
      </c>
      <c r="Y1036"/>
      <c r="Z1036"/>
      <c r="AA1036"/>
      <c r="AB1036"/>
      <c r="AC1036">
        <v>4.5</v>
      </c>
      <c r="AD1036"/>
      <c r="AE1036"/>
      <c r="AF1036">
        <v>7</v>
      </c>
      <c r="AG1036">
        <v>4</v>
      </c>
      <c r="AH1036"/>
      <c r="AI1036"/>
      <c r="AJ1036">
        <v>6</v>
      </c>
      <c r="AK1036"/>
      <c r="AL1036"/>
      <c r="AM1036"/>
      <c r="AN1036"/>
      <c r="AO1036"/>
      <c r="AP1036"/>
      <c r="AQ1036"/>
      <c r="AR1036"/>
      <c r="AS1036"/>
      <c r="AT1036"/>
      <c r="AU1036"/>
      <c r="AV1036"/>
      <c r="AW1036"/>
      <c r="AX1036"/>
      <c r="AY1036"/>
      <c r="AZ1036"/>
      <c r="BA1036"/>
      <c r="BB1036"/>
      <c r="BC1036"/>
      <c r="BD1036"/>
      <c r="BE1036"/>
      <c r="BF1036"/>
      <c r="BG1036"/>
      <c r="BH1036"/>
      <c r="BI1036"/>
      <c r="BJ1036" t="s">
        <v>79</v>
      </c>
      <c r="BK1036" s="1">
        <v>44797</v>
      </c>
      <c r="BL1036" t="s">
        <v>87</v>
      </c>
      <c r="BM1036">
        <v>36083</v>
      </c>
      <c r="BN1036" t="s">
        <v>72</v>
      </c>
      <c r="BO1036" t="s">
        <v>87</v>
      </c>
    </row>
    <row r="1037" spans="1:67" s="6" customFormat="1" x14ac:dyDescent="0.2">
      <c r="A1037" s="13" t="s">
        <v>1737</v>
      </c>
      <c r="B1037" s="13"/>
      <c r="C1037" s="13" t="s">
        <v>1519</v>
      </c>
      <c r="D1037" s="13" t="s">
        <v>73</v>
      </c>
      <c r="E1037" s="13" t="s">
        <v>804</v>
      </c>
      <c r="F1037" s="13"/>
      <c r="G1037" s="13" t="s">
        <v>804</v>
      </c>
      <c r="H1037" s="13"/>
      <c r="I1037" s="13"/>
      <c r="J1037" s="13"/>
      <c r="K1037" s="13"/>
      <c r="L1037" s="13"/>
      <c r="M1037" s="13"/>
      <c r="N1037" s="13"/>
      <c r="O1037" s="13"/>
      <c r="P1037" s="13"/>
      <c r="Q1037" s="13"/>
      <c r="R1037" s="13"/>
      <c r="S1037" s="13"/>
      <c r="T1037" s="13"/>
      <c r="U1037" s="13"/>
      <c r="V1037" s="13"/>
      <c r="W1037" s="13"/>
      <c r="X1037" s="13"/>
      <c r="Y1037" s="13"/>
      <c r="Z1037" s="13"/>
      <c r="AA1037" s="13"/>
      <c r="AB1037" s="13"/>
      <c r="AC1037" s="13"/>
      <c r="AD1037" s="13"/>
      <c r="AE1037" s="13"/>
      <c r="AF1037" s="13"/>
      <c r="AG1037" s="13"/>
      <c r="AH1037" s="13"/>
      <c r="AI1037" s="13"/>
      <c r="AJ1037" s="13"/>
      <c r="AK1037" s="13"/>
      <c r="AL1037" s="13"/>
      <c r="AM1037" s="13"/>
      <c r="AN1037" s="13"/>
      <c r="AO1037" s="13"/>
      <c r="AP1037" s="13"/>
      <c r="AQ1037" s="13"/>
      <c r="AR1037" s="13"/>
      <c r="AS1037" s="13"/>
      <c r="AT1037" s="13"/>
      <c r="AU1037" s="13"/>
      <c r="AV1037" s="13"/>
      <c r="AW1037" s="13"/>
      <c r="AX1037" s="13"/>
      <c r="AY1037" s="13"/>
      <c r="AZ1037" s="13"/>
      <c r="BA1037" s="13"/>
      <c r="BB1037" s="13"/>
      <c r="BC1037" s="13"/>
      <c r="BD1037" s="13"/>
      <c r="BE1037" s="13"/>
      <c r="BF1037" s="13"/>
      <c r="BG1037" s="13"/>
      <c r="BH1037" s="13"/>
      <c r="BI1037" s="13"/>
      <c r="BJ1037" s="13"/>
      <c r="BK1037" s="13"/>
      <c r="BL1037" s="13"/>
      <c r="BM1037" s="13"/>
      <c r="BN1037" s="13"/>
      <c r="BO1037" s="13"/>
    </row>
    <row r="1038" spans="1:67" s="6" customFormat="1" x14ac:dyDescent="0.2">
      <c r="A1038" s="13" t="s">
        <v>1737</v>
      </c>
      <c r="B1038" s="13"/>
      <c r="C1038" s="13" t="s">
        <v>1518</v>
      </c>
      <c r="D1038" s="13" t="s">
        <v>76</v>
      </c>
      <c r="E1038" s="13" t="s">
        <v>1558</v>
      </c>
      <c r="F1038" s="13" t="s">
        <v>1559</v>
      </c>
      <c r="G1038" s="13" t="s">
        <v>1558</v>
      </c>
      <c r="H1038" s="13" t="s">
        <v>1559</v>
      </c>
      <c r="I1038" s="13"/>
      <c r="J1038" s="13"/>
      <c r="K1038" s="13"/>
      <c r="L1038" s="13"/>
      <c r="M1038" s="13"/>
      <c r="N1038" s="13"/>
      <c r="O1038" s="13"/>
      <c r="P1038" s="13"/>
      <c r="Q1038" s="13"/>
      <c r="R1038" s="13"/>
      <c r="S1038" s="13"/>
      <c r="T1038" s="13"/>
      <c r="U1038" s="13"/>
      <c r="V1038" s="13"/>
      <c r="W1038" s="13"/>
      <c r="X1038" s="13"/>
      <c r="Y1038" s="13"/>
      <c r="Z1038" s="13"/>
      <c r="AA1038" s="13"/>
      <c r="AB1038" s="13"/>
      <c r="AC1038" s="13"/>
      <c r="AD1038" s="13"/>
      <c r="AE1038" s="13"/>
      <c r="AF1038" s="13"/>
      <c r="AG1038" s="13"/>
      <c r="AH1038" s="13"/>
      <c r="AI1038" s="13"/>
      <c r="AJ1038" s="13"/>
      <c r="AK1038" s="13"/>
      <c r="AL1038" s="13"/>
      <c r="AM1038" s="13"/>
      <c r="AN1038" s="13"/>
      <c r="AO1038" s="13"/>
      <c r="AP1038" s="13"/>
      <c r="AQ1038" s="13"/>
      <c r="AR1038" s="13"/>
      <c r="AS1038" s="13"/>
      <c r="AT1038" s="13"/>
      <c r="AU1038" s="13"/>
      <c r="AV1038" s="13"/>
      <c r="AW1038" s="13"/>
      <c r="AX1038" s="13"/>
      <c r="AY1038" s="13"/>
      <c r="AZ1038" s="13"/>
      <c r="BA1038" s="13"/>
      <c r="BB1038" s="13"/>
      <c r="BC1038" s="13"/>
      <c r="BD1038" s="13"/>
      <c r="BE1038" s="13"/>
      <c r="BF1038" s="13"/>
      <c r="BG1038" s="13"/>
      <c r="BH1038" s="13"/>
      <c r="BI1038" s="13"/>
      <c r="BJ1038" s="13"/>
      <c r="BK1038" s="13"/>
      <c r="BL1038" s="13"/>
      <c r="BM1038" s="13"/>
      <c r="BN1038" s="13"/>
      <c r="BO1038" s="13"/>
    </row>
    <row r="1039" spans="1:67" s="6" customFormat="1" x14ac:dyDescent="0.2">
      <c r="A1039" s="13" t="s">
        <v>1737</v>
      </c>
      <c r="B1039" s="13"/>
      <c r="C1039" s="13" t="s">
        <v>1518</v>
      </c>
      <c r="D1039" s="13" t="s">
        <v>76</v>
      </c>
      <c r="E1039" s="13" t="s">
        <v>1558</v>
      </c>
      <c r="F1039" s="13"/>
      <c r="G1039" s="13" t="s">
        <v>1558</v>
      </c>
      <c r="H1039" s="13"/>
      <c r="I1039" s="13"/>
      <c r="J1039" s="13"/>
      <c r="K1039" s="13"/>
      <c r="L1039" s="13"/>
      <c r="M1039" s="13"/>
      <c r="N1039" s="13"/>
      <c r="O1039" s="13"/>
      <c r="P1039" s="13"/>
      <c r="Q1039" s="13"/>
      <c r="R1039" s="13"/>
      <c r="S1039" s="13"/>
      <c r="T1039" s="13"/>
      <c r="U1039" s="13"/>
      <c r="V1039" s="13"/>
      <c r="W1039" s="13"/>
      <c r="X1039" s="13"/>
      <c r="Y1039" s="13"/>
      <c r="Z1039" s="13"/>
      <c r="AA1039" s="13"/>
      <c r="AB1039" s="13"/>
      <c r="AC1039" s="13"/>
      <c r="AD1039" s="13"/>
      <c r="AE1039" s="13"/>
      <c r="AF1039" s="13"/>
      <c r="AG1039" s="13"/>
      <c r="AH1039" s="13"/>
      <c r="AI1039" s="13"/>
      <c r="AJ1039" s="13"/>
      <c r="AK1039" s="13"/>
      <c r="AL1039" s="13"/>
      <c r="AM1039" s="13"/>
      <c r="AN1039" s="13"/>
      <c r="AO1039" s="13"/>
      <c r="AP1039" s="13"/>
      <c r="AQ1039" s="13"/>
      <c r="AR1039" s="13"/>
      <c r="AS1039" s="13"/>
      <c r="AT1039" s="13"/>
      <c r="AU1039" s="13"/>
      <c r="AV1039" s="13"/>
      <c r="AW1039" s="13"/>
      <c r="AX1039" s="13"/>
      <c r="AY1039" s="13"/>
      <c r="AZ1039" s="13"/>
      <c r="BA1039" s="13"/>
      <c r="BB1039" s="13"/>
      <c r="BC1039" s="13"/>
      <c r="BD1039" s="13"/>
      <c r="BE1039" s="13"/>
      <c r="BF1039" s="13"/>
      <c r="BG1039" s="13"/>
      <c r="BH1039" s="13"/>
      <c r="BI1039" s="13"/>
      <c r="BJ1039" s="13"/>
      <c r="BK1039" s="13"/>
      <c r="BL1039" s="13"/>
      <c r="BM1039" s="13"/>
      <c r="BN1039" s="13"/>
      <c r="BO1039" s="13"/>
    </row>
    <row r="1040" spans="1:67" s="8" customFormat="1" x14ac:dyDescent="0.2">
      <c r="A1040" s="13" t="s">
        <v>1737</v>
      </c>
      <c r="B1040" s="13"/>
      <c r="C1040" s="13" t="s">
        <v>1518</v>
      </c>
      <c r="D1040" s="13" t="s">
        <v>76</v>
      </c>
      <c r="E1040" s="13" t="s">
        <v>1550</v>
      </c>
      <c r="F1040" s="13" t="s">
        <v>1551</v>
      </c>
      <c r="G1040" s="13" t="s">
        <v>1550</v>
      </c>
      <c r="H1040" s="13" t="s">
        <v>1551</v>
      </c>
      <c r="I1040" s="13"/>
      <c r="J1040" s="13"/>
      <c r="K1040" s="13"/>
      <c r="L1040" s="13"/>
      <c r="M1040" s="13"/>
      <c r="N1040" s="13"/>
      <c r="O1040" s="13"/>
      <c r="P1040" s="13"/>
      <c r="Q1040" s="13"/>
      <c r="R1040" s="13"/>
      <c r="S1040" s="13"/>
      <c r="T1040" s="13"/>
      <c r="U1040" s="13"/>
      <c r="V1040" s="13"/>
      <c r="W1040" s="13"/>
      <c r="X1040" s="13"/>
      <c r="Y1040" s="13"/>
      <c r="Z1040" s="13"/>
      <c r="AA1040" s="13"/>
      <c r="AB1040" s="13"/>
      <c r="AC1040" s="13"/>
      <c r="AD1040" s="13"/>
      <c r="AE1040" s="13"/>
      <c r="AF1040" s="13"/>
      <c r="AG1040" s="13"/>
      <c r="AH1040" s="13"/>
      <c r="AI1040" s="13"/>
      <c r="AJ1040" s="13"/>
      <c r="AK1040" s="13"/>
      <c r="AL1040" s="13"/>
      <c r="AM1040" s="13"/>
      <c r="AN1040" s="13"/>
      <c r="AO1040" s="13"/>
      <c r="AP1040" s="13"/>
      <c r="AQ1040" s="13"/>
      <c r="AR1040" s="13"/>
      <c r="AS1040" s="13"/>
      <c r="AT1040" s="13"/>
      <c r="AU1040" s="13"/>
      <c r="AV1040" s="13"/>
      <c r="AW1040" s="13"/>
      <c r="AX1040" s="13"/>
      <c r="AY1040" s="13"/>
      <c r="AZ1040" s="13"/>
      <c r="BA1040" s="13"/>
      <c r="BB1040" s="13"/>
      <c r="BC1040" s="13"/>
      <c r="BD1040" s="13"/>
      <c r="BE1040" s="13"/>
      <c r="BF1040" s="13"/>
      <c r="BG1040" s="13"/>
      <c r="BH1040" s="13"/>
      <c r="BI1040" s="13"/>
      <c r="BJ1040" s="13"/>
      <c r="BK1040" s="13"/>
      <c r="BL1040" s="13"/>
      <c r="BM1040" s="13"/>
      <c r="BN1040" s="13"/>
      <c r="BO1040" s="13"/>
    </row>
    <row r="1041" spans="1:67" s="8" customFormat="1" x14ac:dyDescent="0.2">
      <c r="A1041" s="13" t="s">
        <v>1737</v>
      </c>
      <c r="B1041" s="13"/>
      <c r="C1041" s="13" t="s">
        <v>1518</v>
      </c>
      <c r="D1041" s="13" t="s">
        <v>76</v>
      </c>
      <c r="E1041" s="13" t="s">
        <v>1550</v>
      </c>
      <c r="F1041" s="13"/>
      <c r="G1041" s="13" t="s">
        <v>1550</v>
      </c>
      <c r="H1041" s="13"/>
      <c r="I1041" s="13"/>
      <c r="J1041" s="13"/>
      <c r="K1041" s="13"/>
      <c r="L1041" s="13"/>
      <c r="M1041" s="13"/>
      <c r="N1041" s="13"/>
      <c r="O1041" s="13"/>
      <c r="P1041" s="13"/>
      <c r="Q1041" s="13"/>
      <c r="R1041" s="13"/>
      <c r="S1041" s="13"/>
      <c r="T1041" s="13"/>
      <c r="U1041" s="13"/>
      <c r="V1041" s="13"/>
      <c r="W1041" s="13"/>
      <c r="X1041" s="13"/>
      <c r="Y1041" s="13"/>
      <c r="Z1041" s="13"/>
      <c r="AA1041" s="13"/>
      <c r="AB1041" s="13"/>
      <c r="AC1041" s="13"/>
      <c r="AD1041" s="13"/>
      <c r="AE1041" s="13"/>
      <c r="AF1041" s="13"/>
      <c r="AG1041" s="13"/>
      <c r="AH1041" s="13"/>
      <c r="AI1041" s="13"/>
      <c r="AJ1041" s="13"/>
      <c r="AK1041" s="13"/>
      <c r="AL1041" s="13"/>
      <c r="AM1041" s="13"/>
      <c r="AN1041" s="13"/>
      <c r="AO1041" s="13"/>
      <c r="AP1041" s="13"/>
      <c r="AQ1041" s="13"/>
      <c r="AR1041" s="13"/>
      <c r="AS1041" s="13"/>
      <c r="AT1041" s="13"/>
      <c r="AU1041" s="13"/>
      <c r="AV1041" s="13"/>
      <c r="AW1041" s="13"/>
      <c r="AX1041" s="13"/>
      <c r="AY1041" s="13"/>
      <c r="AZ1041" s="13"/>
      <c r="BA1041" s="13"/>
      <c r="BB1041" s="13"/>
      <c r="BC1041" s="13"/>
      <c r="BD1041" s="13"/>
      <c r="BE1041" s="13"/>
      <c r="BF1041" s="13"/>
      <c r="BG1041" s="13"/>
      <c r="BH1041" s="13"/>
      <c r="BI1041" s="13"/>
      <c r="BJ1041" s="13"/>
      <c r="BK1041" s="13"/>
      <c r="BL1041" s="13"/>
      <c r="BM1041" s="13"/>
      <c r="BN1041" s="13"/>
      <c r="BO1041" s="13"/>
    </row>
    <row r="1042" spans="1:67" s="8" customFormat="1" x14ac:dyDescent="0.2">
      <c r="A1042" s="13" t="s">
        <v>1737</v>
      </c>
      <c r="B1042" s="13"/>
      <c r="C1042" s="13" t="s">
        <v>1524</v>
      </c>
      <c r="D1042" s="13" t="s">
        <v>140</v>
      </c>
      <c r="E1042" s="13" t="s">
        <v>140</v>
      </c>
      <c r="F1042" s="13"/>
      <c r="G1042" s="13" t="s">
        <v>140</v>
      </c>
      <c r="H1042" s="13"/>
      <c r="I1042" s="13"/>
      <c r="J1042" s="13"/>
      <c r="K1042" s="13"/>
      <c r="L1042" s="13"/>
      <c r="M1042" s="13"/>
      <c r="N1042" s="13"/>
      <c r="O1042" s="13"/>
      <c r="P1042" s="13"/>
      <c r="Q1042" s="13"/>
      <c r="R1042" s="13"/>
      <c r="S1042" s="13"/>
      <c r="T1042" s="13"/>
      <c r="U1042" s="13"/>
      <c r="V1042" s="13"/>
      <c r="W1042" s="13"/>
      <c r="X1042" s="13"/>
      <c r="Y1042" s="13"/>
      <c r="Z1042" s="13"/>
      <c r="AA1042" s="13"/>
      <c r="AB1042" s="13"/>
      <c r="AC1042" s="13"/>
      <c r="AD1042" s="13"/>
      <c r="AE1042" s="13"/>
      <c r="AF1042" s="13"/>
      <c r="AG1042" s="13"/>
      <c r="AH1042" s="13"/>
      <c r="AI1042" s="13"/>
      <c r="AJ1042" s="13"/>
      <c r="AK1042" s="13"/>
      <c r="AL1042" s="13"/>
      <c r="AM1042" s="13"/>
      <c r="AN1042" s="13"/>
      <c r="AO1042" s="13"/>
      <c r="AP1042" s="13"/>
      <c r="AQ1042" s="13"/>
      <c r="AR1042" s="13"/>
      <c r="AS1042" s="13"/>
      <c r="AT1042" s="13"/>
      <c r="AU1042" s="13"/>
      <c r="AV1042" s="13"/>
      <c r="AW1042" s="13"/>
      <c r="AX1042" s="13"/>
      <c r="AY1042" s="13"/>
      <c r="AZ1042" s="13"/>
      <c r="BA1042" s="13"/>
      <c r="BB1042" s="13"/>
      <c r="BC1042" s="13"/>
      <c r="BD1042" s="13"/>
      <c r="BE1042" s="13"/>
      <c r="BF1042" s="13"/>
      <c r="BG1042" s="13"/>
      <c r="BH1042" s="13"/>
      <c r="BI1042" s="13"/>
      <c r="BJ1042" s="13"/>
      <c r="BK1042" s="13"/>
      <c r="BL1042" s="13"/>
      <c r="BM1042" s="13"/>
      <c r="BN1042" s="13"/>
      <c r="BO1042" s="13"/>
    </row>
    <row r="1043" spans="1:67" s="8" customFormat="1" x14ac:dyDescent="0.2">
      <c r="A1043" s="13" t="s">
        <v>1737</v>
      </c>
      <c r="B1043" s="13"/>
      <c r="C1043" s="13" t="s">
        <v>1524</v>
      </c>
      <c r="D1043" s="13" t="s">
        <v>140</v>
      </c>
      <c r="E1043" s="13" t="s">
        <v>140</v>
      </c>
      <c r="F1043" s="13"/>
      <c r="G1043" s="13" t="s">
        <v>1607</v>
      </c>
      <c r="H1043" s="13"/>
      <c r="I1043" s="13"/>
      <c r="J1043" s="13"/>
      <c r="K1043" s="13"/>
      <c r="L1043" s="13"/>
      <c r="M1043" s="13"/>
      <c r="N1043" s="13"/>
      <c r="O1043" s="13"/>
      <c r="P1043" s="13"/>
      <c r="Q1043" s="13"/>
      <c r="R1043" s="13"/>
      <c r="S1043" s="13"/>
      <c r="T1043" s="13"/>
      <c r="U1043" s="13"/>
      <c r="V1043" s="13"/>
      <c r="W1043" s="13"/>
      <c r="X1043" s="13"/>
      <c r="Y1043" s="13"/>
      <c r="Z1043" s="13"/>
      <c r="AA1043" s="13"/>
      <c r="AB1043" s="13"/>
      <c r="AC1043" s="13"/>
      <c r="AD1043" s="13"/>
      <c r="AE1043" s="13"/>
      <c r="AF1043" s="13"/>
      <c r="AG1043" s="13"/>
      <c r="AH1043" s="13"/>
      <c r="AI1043" s="13"/>
      <c r="AJ1043" s="13"/>
      <c r="AK1043" s="13"/>
      <c r="AL1043" s="13"/>
      <c r="AM1043" s="13"/>
      <c r="AN1043" s="13"/>
      <c r="AO1043" s="13"/>
      <c r="AP1043" s="13"/>
      <c r="AQ1043" s="13"/>
      <c r="AR1043" s="13"/>
      <c r="AS1043" s="13"/>
      <c r="AT1043" s="13"/>
      <c r="AU1043" s="13"/>
      <c r="AV1043" s="13"/>
      <c r="AW1043" s="13"/>
      <c r="AX1043" s="13"/>
      <c r="AY1043" s="13"/>
      <c r="AZ1043" s="13"/>
      <c r="BA1043" s="13"/>
      <c r="BB1043" s="13"/>
      <c r="BC1043" s="13"/>
      <c r="BD1043" s="13"/>
      <c r="BE1043" s="13"/>
      <c r="BF1043" s="13"/>
      <c r="BG1043" s="13"/>
      <c r="BH1043" s="13"/>
      <c r="BI1043" s="13"/>
      <c r="BJ1043" s="13"/>
      <c r="BK1043" s="13"/>
      <c r="BL1043" s="13"/>
      <c r="BM1043" s="13"/>
      <c r="BN1043" s="13"/>
      <c r="BO1043" s="13"/>
    </row>
    <row r="1044" spans="1:67" s="6" customFormat="1" x14ac:dyDescent="0.2">
      <c r="A1044" s="13" t="s">
        <v>1737</v>
      </c>
      <c r="B1044" s="13"/>
      <c r="C1044" s="13" t="s">
        <v>1524</v>
      </c>
      <c r="D1044" s="13" t="s">
        <v>140</v>
      </c>
      <c r="E1044" s="13" t="s">
        <v>1642</v>
      </c>
      <c r="F1044" s="13"/>
      <c r="G1044" s="13" t="s">
        <v>1642</v>
      </c>
      <c r="H1044" s="13"/>
      <c r="I1044" s="13"/>
      <c r="J1044" s="13"/>
      <c r="K1044" s="13"/>
      <c r="L1044" s="13"/>
      <c r="M1044" s="13"/>
      <c r="N1044" s="13"/>
      <c r="O1044" s="13"/>
      <c r="P1044" s="13"/>
      <c r="Q1044" s="13"/>
      <c r="R1044" s="13"/>
      <c r="S1044" s="13"/>
      <c r="T1044" s="13"/>
      <c r="U1044" s="13"/>
      <c r="V1044" s="13"/>
      <c r="W1044" s="13"/>
      <c r="X1044" s="13"/>
      <c r="Y1044" s="13"/>
      <c r="Z1044" s="13"/>
      <c r="AA1044" s="13"/>
      <c r="AB1044" s="13"/>
      <c r="AC1044" s="13"/>
      <c r="AD1044" s="13"/>
      <c r="AE1044" s="13"/>
      <c r="AF1044" s="13"/>
      <c r="AG1044" s="13"/>
      <c r="AH1044" s="13"/>
      <c r="AI1044" s="13"/>
      <c r="AJ1044" s="13"/>
      <c r="AK1044" s="13"/>
      <c r="AL1044" s="13"/>
      <c r="AM1044" s="13"/>
      <c r="AN1044" s="13"/>
      <c r="AO1044" s="13"/>
      <c r="AP1044" s="13"/>
      <c r="AQ1044" s="13"/>
      <c r="AR1044" s="13"/>
      <c r="AS1044" s="13"/>
      <c r="AT1044" s="13"/>
      <c r="AU1044" s="13"/>
      <c r="AV1044" s="13"/>
      <c r="AW1044" s="13"/>
      <c r="AX1044" s="13"/>
      <c r="AY1044" s="13"/>
      <c r="AZ1044" s="13"/>
      <c r="BA1044" s="13"/>
      <c r="BB1044" s="13"/>
      <c r="BC1044" s="13"/>
      <c r="BD1044" s="13"/>
      <c r="BE1044" s="13"/>
      <c r="BF1044" s="13"/>
      <c r="BG1044" s="13"/>
      <c r="BH1044" s="13"/>
      <c r="BI1044" s="13"/>
      <c r="BJ1044" s="13"/>
      <c r="BK1044" s="13"/>
      <c r="BL1044" s="13"/>
      <c r="BM1044" s="13"/>
      <c r="BN1044" s="13"/>
      <c r="BO1044" s="13"/>
    </row>
    <row r="1045" spans="1:67" s="8" customFormat="1" x14ac:dyDescent="0.2">
      <c r="A1045" s="23" t="s">
        <v>1737</v>
      </c>
      <c r="B1045" s="23"/>
      <c r="C1045" s="23" t="s">
        <v>1524</v>
      </c>
      <c r="D1045" s="23" t="s">
        <v>140</v>
      </c>
      <c r="E1045" s="23" t="s">
        <v>808</v>
      </c>
      <c r="F1045" s="23" t="s">
        <v>1662</v>
      </c>
      <c r="G1045" s="23" t="s">
        <v>808</v>
      </c>
      <c r="H1045" s="23" t="s">
        <v>1662</v>
      </c>
      <c r="I1045" s="23"/>
      <c r="J1045" s="23"/>
      <c r="K1045" s="23"/>
      <c r="L1045" s="23"/>
      <c r="M1045" s="23"/>
      <c r="N1045" s="23"/>
      <c r="O1045" s="23"/>
      <c r="P1045" s="23"/>
      <c r="Q1045" s="23"/>
      <c r="R1045" s="23"/>
      <c r="S1045" s="23"/>
      <c r="T1045" s="23"/>
      <c r="U1045" s="23"/>
      <c r="V1045" s="23"/>
      <c r="W1045" s="23"/>
      <c r="X1045" s="23"/>
      <c r="Y1045" s="23"/>
      <c r="Z1045" s="23"/>
      <c r="AA1045" s="23"/>
      <c r="AB1045" s="23"/>
      <c r="AC1045" s="23"/>
      <c r="AD1045" s="23"/>
      <c r="AE1045" s="23"/>
      <c r="AF1045" s="23"/>
      <c r="AG1045" s="23"/>
      <c r="AH1045" s="23"/>
      <c r="AI1045" s="23"/>
      <c r="AJ1045" s="23"/>
      <c r="AK1045" s="23"/>
      <c r="AL1045" s="23"/>
      <c r="AM1045" s="23"/>
      <c r="AN1045" s="23"/>
      <c r="AO1045" s="23"/>
      <c r="AP1045" s="23"/>
      <c r="AQ1045" s="23"/>
      <c r="AR1045" s="23"/>
      <c r="AS1045" s="23"/>
      <c r="AT1045" s="23"/>
      <c r="AU1045" s="23"/>
      <c r="AV1045" s="23"/>
      <c r="AW1045" s="23"/>
      <c r="AX1045" s="23"/>
      <c r="AY1045" s="23"/>
      <c r="AZ1045" s="23"/>
      <c r="BA1045" s="23"/>
      <c r="BB1045" s="23"/>
      <c r="BC1045" s="23"/>
      <c r="BD1045" s="23"/>
      <c r="BE1045" s="23"/>
      <c r="BF1045" s="23"/>
      <c r="BG1045" s="23"/>
      <c r="BH1045" s="23"/>
      <c r="BI1045" s="23"/>
      <c r="BJ1045" s="23"/>
      <c r="BK1045" s="23"/>
      <c r="BL1045" s="23"/>
      <c r="BM1045" s="23"/>
      <c r="BN1045" s="23"/>
      <c r="BO1045" s="23"/>
    </row>
    <row r="1046" spans="1:67" s="8" customFormat="1" x14ac:dyDescent="0.2">
      <c r="A1046" s="13" t="s">
        <v>1737</v>
      </c>
      <c r="B1046" s="13"/>
      <c r="C1046" s="13" t="s">
        <v>1524</v>
      </c>
      <c r="D1046" s="13" t="s">
        <v>140</v>
      </c>
      <c r="E1046" s="13" t="s">
        <v>808</v>
      </c>
      <c r="F1046" s="13" t="s">
        <v>1659</v>
      </c>
      <c r="G1046" s="13" t="s">
        <v>808</v>
      </c>
      <c r="H1046" s="13" t="s">
        <v>1659</v>
      </c>
      <c r="I1046" s="13"/>
      <c r="J1046" s="13"/>
      <c r="K1046" s="13"/>
      <c r="L1046" s="13"/>
      <c r="M1046" s="13"/>
      <c r="N1046" s="13"/>
      <c r="O1046" s="13"/>
      <c r="P1046" s="13"/>
      <c r="Q1046" s="13"/>
      <c r="R1046" s="13"/>
      <c r="S1046" s="13"/>
      <c r="T1046" s="13"/>
      <c r="U1046" s="13"/>
      <c r="V1046" s="13"/>
      <c r="W1046" s="13"/>
      <c r="X1046" s="13"/>
      <c r="Y1046" s="13"/>
      <c r="Z1046" s="13"/>
      <c r="AA1046" s="13"/>
      <c r="AB1046" s="13"/>
      <c r="AC1046" s="13"/>
      <c r="AD1046" s="13"/>
      <c r="AE1046" s="13"/>
      <c r="AF1046" s="13"/>
      <c r="AG1046" s="13"/>
      <c r="AH1046" s="13"/>
      <c r="AI1046" s="13"/>
      <c r="AJ1046" s="13"/>
      <c r="AK1046" s="13"/>
      <c r="AL1046" s="13"/>
      <c r="AM1046" s="13"/>
      <c r="AN1046" s="13"/>
      <c r="AO1046" s="13"/>
      <c r="AP1046" s="13"/>
      <c r="AQ1046" s="13"/>
      <c r="AR1046" s="13"/>
      <c r="AS1046" s="13"/>
      <c r="AT1046" s="13"/>
      <c r="AU1046" s="13"/>
      <c r="AV1046" s="13"/>
      <c r="AW1046" s="13"/>
      <c r="AX1046" s="13"/>
      <c r="AY1046" s="13"/>
      <c r="AZ1046" s="13"/>
      <c r="BA1046" s="13"/>
      <c r="BB1046" s="13"/>
      <c r="BC1046" s="13"/>
      <c r="BD1046" s="13"/>
      <c r="BE1046" s="13"/>
      <c r="BF1046" s="13"/>
      <c r="BG1046" s="13"/>
      <c r="BH1046" s="13"/>
      <c r="BI1046" s="13"/>
      <c r="BJ1046" s="13"/>
      <c r="BK1046" s="13"/>
      <c r="BL1046" s="13"/>
      <c r="BM1046" s="13"/>
      <c r="BN1046" s="13"/>
      <c r="BO1046" s="13"/>
    </row>
    <row r="1047" spans="1:67" s="8" customFormat="1" x14ac:dyDescent="0.2">
      <c r="A1047" s="23" t="s">
        <v>1737</v>
      </c>
      <c r="B1047" s="23"/>
      <c r="C1047" s="23" t="s">
        <v>1524</v>
      </c>
      <c r="D1047" s="23" t="s">
        <v>140</v>
      </c>
      <c r="E1047" s="23" t="s">
        <v>808</v>
      </c>
      <c r="F1047" s="23" t="s">
        <v>1670</v>
      </c>
      <c r="G1047" s="23" t="s">
        <v>808</v>
      </c>
      <c r="H1047" s="23" t="s">
        <v>1670</v>
      </c>
      <c r="I1047" s="23"/>
      <c r="J1047" s="23"/>
      <c r="K1047" s="23"/>
      <c r="L1047" s="23"/>
      <c r="M1047" s="23"/>
      <c r="N1047" s="23"/>
      <c r="O1047" s="23"/>
      <c r="P1047" s="23"/>
      <c r="Q1047" s="23"/>
      <c r="R1047" s="23"/>
      <c r="S1047" s="23"/>
      <c r="T1047" s="23"/>
      <c r="U1047" s="23"/>
      <c r="V1047" s="23"/>
      <c r="W1047" s="23"/>
      <c r="X1047" s="23"/>
      <c r="Y1047" s="23"/>
      <c r="Z1047" s="23"/>
      <c r="AA1047" s="23"/>
      <c r="AB1047" s="23"/>
      <c r="AC1047" s="23"/>
      <c r="AD1047" s="23"/>
      <c r="AE1047" s="23"/>
      <c r="AF1047" s="23"/>
      <c r="AG1047" s="23"/>
      <c r="AH1047" s="23"/>
      <c r="AI1047" s="23"/>
      <c r="AJ1047" s="23"/>
      <c r="AK1047" s="23"/>
      <c r="AL1047" s="23"/>
      <c r="AM1047" s="23"/>
      <c r="AN1047" s="23"/>
      <c r="AO1047" s="23"/>
      <c r="AP1047" s="23"/>
      <c r="AQ1047" s="23"/>
      <c r="AR1047" s="23"/>
      <c r="AS1047" s="23"/>
      <c r="AT1047" s="23"/>
      <c r="AU1047" s="23"/>
      <c r="AV1047" s="23"/>
      <c r="AW1047" s="23"/>
      <c r="AX1047" s="23"/>
      <c r="AY1047" s="23"/>
      <c r="AZ1047" s="23"/>
      <c r="BA1047" s="23"/>
      <c r="BB1047" s="23"/>
      <c r="BC1047" s="23"/>
      <c r="BD1047" s="23"/>
      <c r="BE1047" s="23"/>
      <c r="BF1047" s="23"/>
      <c r="BG1047" s="23"/>
      <c r="BH1047" s="23"/>
      <c r="BI1047" s="23"/>
      <c r="BJ1047" s="23"/>
      <c r="BK1047" s="23"/>
      <c r="BL1047" s="23"/>
      <c r="BM1047" s="23"/>
      <c r="BN1047" s="23"/>
      <c r="BO1047" s="23"/>
    </row>
    <row r="1048" spans="1:67" s="8" customFormat="1" x14ac:dyDescent="0.2">
      <c r="A1048" s="23" t="s">
        <v>1737</v>
      </c>
      <c r="B1048" s="23"/>
      <c r="C1048" s="23" t="s">
        <v>1524</v>
      </c>
      <c r="D1048" s="23" t="s">
        <v>140</v>
      </c>
      <c r="E1048" s="23" t="s">
        <v>808</v>
      </c>
      <c r="F1048" s="23" t="s">
        <v>1674</v>
      </c>
      <c r="G1048" s="23" t="s">
        <v>808</v>
      </c>
      <c r="H1048" s="23" t="s">
        <v>1674</v>
      </c>
      <c r="I1048" s="23"/>
      <c r="J1048" s="23"/>
      <c r="K1048" s="23"/>
      <c r="L1048" s="23"/>
      <c r="M1048" s="23"/>
      <c r="N1048" s="23"/>
      <c r="O1048" s="23"/>
      <c r="P1048" s="23"/>
      <c r="Q1048" s="23"/>
      <c r="R1048" s="23"/>
      <c r="S1048" s="23"/>
      <c r="T1048" s="23"/>
      <c r="U1048" s="23"/>
      <c r="V1048" s="23"/>
      <c r="W1048" s="23"/>
      <c r="X1048" s="23"/>
      <c r="Y1048" s="23"/>
      <c r="Z1048" s="23"/>
      <c r="AA1048" s="23"/>
      <c r="AB1048" s="23"/>
      <c r="AC1048" s="23"/>
      <c r="AD1048" s="23"/>
      <c r="AE1048" s="23"/>
      <c r="AF1048" s="23"/>
      <c r="AG1048" s="23"/>
      <c r="AH1048" s="23"/>
      <c r="AI1048" s="23"/>
      <c r="AJ1048" s="23"/>
      <c r="AK1048" s="23"/>
      <c r="AL1048" s="23"/>
      <c r="AM1048" s="23"/>
      <c r="AN1048" s="23"/>
      <c r="AO1048" s="23"/>
      <c r="AP1048" s="23"/>
      <c r="AQ1048" s="23"/>
      <c r="AR1048" s="23"/>
      <c r="AS1048" s="23"/>
      <c r="AT1048" s="23"/>
      <c r="AU1048" s="23"/>
      <c r="AV1048" s="23"/>
      <c r="AW1048" s="23"/>
      <c r="AX1048" s="23"/>
      <c r="AY1048" s="23"/>
      <c r="AZ1048" s="23"/>
      <c r="BA1048" s="23"/>
      <c r="BB1048" s="23"/>
      <c r="BC1048" s="23"/>
      <c r="BD1048" s="23"/>
      <c r="BE1048" s="23"/>
      <c r="BF1048" s="23"/>
      <c r="BG1048" s="23"/>
      <c r="BH1048" s="23"/>
      <c r="BI1048" s="23"/>
      <c r="BJ1048" s="23"/>
      <c r="BK1048" s="23"/>
      <c r="BL1048" s="23"/>
      <c r="BM1048" s="23"/>
      <c r="BN1048" s="23"/>
      <c r="BO1048" s="23"/>
    </row>
    <row r="1049" spans="1:67" s="8" customFormat="1" x14ac:dyDescent="0.2">
      <c r="A1049" s="13" t="s">
        <v>1737</v>
      </c>
      <c r="B1049" s="13"/>
      <c r="C1049" s="13" t="s">
        <v>1524</v>
      </c>
      <c r="D1049" s="13" t="s">
        <v>140</v>
      </c>
      <c r="E1049" s="13" t="s">
        <v>808</v>
      </c>
      <c r="F1049" s="13" t="s">
        <v>436</v>
      </c>
      <c r="G1049" s="13" t="s">
        <v>808</v>
      </c>
      <c r="H1049" s="13" t="s">
        <v>436</v>
      </c>
      <c r="I1049" s="13"/>
      <c r="J1049" s="13"/>
      <c r="K1049" s="13"/>
      <c r="L1049" s="13"/>
      <c r="M1049" s="13"/>
      <c r="N1049" s="13"/>
      <c r="O1049" s="13"/>
      <c r="P1049" s="13"/>
      <c r="Q1049" s="13"/>
      <c r="R1049" s="13"/>
      <c r="S1049" s="13"/>
      <c r="T1049" s="13"/>
      <c r="U1049" s="13"/>
      <c r="V1049" s="13"/>
      <c r="W1049" s="13"/>
      <c r="X1049" s="13"/>
      <c r="Y1049" s="13"/>
      <c r="Z1049" s="13"/>
      <c r="AA1049" s="13"/>
      <c r="AB1049" s="13"/>
      <c r="AC1049" s="13"/>
      <c r="AD1049" s="13"/>
      <c r="AE1049" s="13"/>
      <c r="AF1049" s="13"/>
      <c r="AG1049" s="13"/>
      <c r="AH1049" s="13"/>
      <c r="AI1049" s="13"/>
      <c r="AJ1049" s="13"/>
      <c r="AK1049" s="13"/>
      <c r="AL1049" s="13"/>
      <c r="AM1049" s="13"/>
      <c r="AN1049" s="13"/>
      <c r="AO1049" s="13"/>
      <c r="AP1049" s="13"/>
      <c r="AQ1049" s="13"/>
      <c r="AR1049" s="13"/>
      <c r="AS1049" s="13"/>
      <c r="AT1049" s="13"/>
      <c r="AU1049" s="13"/>
      <c r="AV1049" s="13"/>
      <c r="AW1049" s="13"/>
      <c r="AX1049" s="13"/>
      <c r="AY1049" s="13"/>
      <c r="AZ1049" s="13"/>
      <c r="BA1049" s="13"/>
      <c r="BB1049" s="13"/>
      <c r="BC1049" s="13"/>
      <c r="BD1049" s="13"/>
      <c r="BE1049" s="13"/>
      <c r="BF1049" s="13"/>
      <c r="BG1049" s="13"/>
      <c r="BH1049" s="13"/>
      <c r="BI1049" s="13"/>
      <c r="BJ1049" s="13"/>
      <c r="BK1049" s="13"/>
      <c r="BL1049" s="13"/>
      <c r="BM1049" s="13"/>
      <c r="BN1049" s="13"/>
      <c r="BO1049" s="13"/>
    </row>
    <row r="1050" spans="1:67" s="8" customFormat="1" x14ac:dyDescent="0.2">
      <c r="A1050" s="13" t="s">
        <v>1737</v>
      </c>
      <c r="B1050" s="13"/>
      <c r="C1050" s="13" t="s">
        <v>1524</v>
      </c>
      <c r="D1050" s="13" t="s">
        <v>140</v>
      </c>
      <c r="E1050" s="13" t="s">
        <v>808</v>
      </c>
      <c r="F1050" s="13" t="s">
        <v>1664</v>
      </c>
      <c r="G1050" s="13" t="s">
        <v>808</v>
      </c>
      <c r="H1050" s="13" t="s">
        <v>1664</v>
      </c>
      <c r="I1050" s="13"/>
      <c r="J1050" s="13"/>
      <c r="K1050" s="13"/>
      <c r="L1050" s="13"/>
      <c r="M1050" s="13"/>
      <c r="N1050" s="13"/>
      <c r="O1050" s="13"/>
      <c r="P1050" s="13"/>
      <c r="Q1050" s="13"/>
      <c r="R1050" s="13"/>
      <c r="S1050" s="13"/>
      <c r="T1050" s="13"/>
      <c r="U1050" s="13"/>
      <c r="V1050" s="13"/>
      <c r="W1050" s="13"/>
      <c r="X1050" s="13"/>
      <c r="Y1050" s="13"/>
      <c r="Z1050" s="13"/>
      <c r="AA1050" s="13"/>
      <c r="AB1050" s="13"/>
      <c r="AC1050" s="13"/>
      <c r="AD1050" s="13"/>
      <c r="AE1050" s="13"/>
      <c r="AF1050" s="13"/>
      <c r="AG1050" s="13"/>
      <c r="AH1050" s="13"/>
      <c r="AI1050" s="13"/>
      <c r="AJ1050" s="13"/>
      <c r="AK1050" s="13"/>
      <c r="AL1050" s="13"/>
      <c r="AM1050" s="13"/>
      <c r="AN1050" s="13"/>
      <c r="AO1050" s="13"/>
      <c r="AP1050" s="13"/>
      <c r="AQ1050" s="13"/>
      <c r="AR1050" s="13"/>
      <c r="AS1050" s="13"/>
      <c r="AT1050" s="13"/>
      <c r="AU1050" s="13"/>
      <c r="AV1050" s="13"/>
      <c r="AW1050" s="13"/>
      <c r="AX1050" s="13"/>
      <c r="AY1050" s="13"/>
      <c r="AZ1050" s="13"/>
      <c r="BA1050" s="13"/>
      <c r="BB1050" s="13"/>
      <c r="BC1050" s="13"/>
      <c r="BD1050" s="13"/>
      <c r="BE1050" s="13"/>
      <c r="BF1050" s="13"/>
      <c r="BG1050" s="13"/>
      <c r="BH1050" s="13"/>
      <c r="BI1050" s="13"/>
      <c r="BJ1050" s="13"/>
      <c r="BK1050" s="13"/>
      <c r="BL1050" s="13"/>
      <c r="BM1050" s="13"/>
      <c r="BN1050" s="13"/>
      <c r="BO1050" s="13"/>
    </row>
    <row r="1051" spans="1:67" s="8" customFormat="1" x14ac:dyDescent="0.2">
      <c r="A1051" s="13" t="s">
        <v>1737</v>
      </c>
      <c r="B1051" s="13"/>
      <c r="C1051" s="13" t="s">
        <v>1524</v>
      </c>
      <c r="D1051" s="13" t="s">
        <v>140</v>
      </c>
      <c r="E1051" s="13" t="s">
        <v>808</v>
      </c>
      <c r="F1051" s="13" t="s">
        <v>809</v>
      </c>
      <c r="G1051" s="13" t="s">
        <v>808</v>
      </c>
      <c r="H1051" s="13" t="s">
        <v>809</v>
      </c>
      <c r="I1051" s="13"/>
      <c r="J1051" s="13"/>
      <c r="K1051" s="13"/>
      <c r="L1051" s="13"/>
      <c r="M1051" s="13"/>
      <c r="N1051" s="13"/>
      <c r="O1051" s="13"/>
      <c r="P1051" s="13"/>
      <c r="Q1051" s="13"/>
      <c r="R1051" s="13"/>
      <c r="S1051" s="13"/>
      <c r="T1051" s="13"/>
      <c r="U1051" s="13"/>
      <c r="V1051" s="13"/>
      <c r="W1051" s="13"/>
      <c r="X1051" s="13"/>
      <c r="Y1051" s="13"/>
      <c r="Z1051" s="13"/>
      <c r="AA1051" s="13"/>
      <c r="AB1051" s="13"/>
      <c r="AC1051" s="13"/>
      <c r="AD1051" s="13"/>
      <c r="AE1051" s="13"/>
      <c r="AF1051" s="13"/>
      <c r="AG1051" s="13"/>
      <c r="AH1051" s="13"/>
      <c r="AI1051" s="13"/>
      <c r="AJ1051" s="13"/>
      <c r="AK1051" s="13"/>
      <c r="AL1051" s="13"/>
      <c r="AM1051" s="13"/>
      <c r="AN1051" s="13"/>
      <c r="AO1051" s="13"/>
      <c r="AP1051" s="13"/>
      <c r="AQ1051" s="13"/>
      <c r="AR1051" s="13"/>
      <c r="AS1051" s="13"/>
      <c r="AT1051" s="13"/>
      <c r="AU1051" s="13"/>
      <c r="AV1051" s="13"/>
      <c r="AW1051" s="13"/>
      <c r="AX1051" s="13"/>
      <c r="AY1051" s="13"/>
      <c r="AZ1051" s="13"/>
      <c r="BA1051" s="13"/>
      <c r="BB1051" s="13"/>
      <c r="BC1051" s="13"/>
      <c r="BD1051" s="13"/>
      <c r="BE1051" s="13"/>
      <c r="BF1051" s="13"/>
      <c r="BG1051" s="13"/>
      <c r="BH1051" s="13"/>
      <c r="BI1051" s="13"/>
      <c r="BJ1051" s="13"/>
      <c r="BK1051" s="13"/>
      <c r="BL1051" s="13"/>
      <c r="BM1051" s="13"/>
      <c r="BN1051" s="13"/>
      <c r="BO1051" s="13"/>
    </row>
    <row r="1052" spans="1:67" s="8" customFormat="1" x14ac:dyDescent="0.2">
      <c r="A1052" s="12" t="s">
        <v>3083</v>
      </c>
      <c r="B1052" s="12"/>
      <c r="C1052" s="12" t="s">
        <v>1524</v>
      </c>
      <c r="D1052" s="12" t="s">
        <v>140</v>
      </c>
      <c r="E1052" s="12" t="s">
        <v>808</v>
      </c>
      <c r="F1052" s="12" t="s">
        <v>809</v>
      </c>
      <c r="G1052" s="12" t="s">
        <v>808</v>
      </c>
      <c r="H1052" s="12" t="s">
        <v>809</v>
      </c>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t="s">
        <v>79</v>
      </c>
      <c r="BK1052" s="14">
        <v>44831</v>
      </c>
      <c r="BL1052" s="12" t="s">
        <v>3031</v>
      </c>
      <c r="BM1052" s="12">
        <v>6223</v>
      </c>
      <c r="BN1052" s="12" t="s">
        <v>72</v>
      </c>
      <c r="BO1052" s="12" t="s">
        <v>3031</v>
      </c>
    </row>
    <row r="1053" spans="1:67" s="23" customFormat="1" x14ac:dyDescent="0.2">
      <c r="A1053" s="12" t="s">
        <v>3082</v>
      </c>
      <c r="B1053" s="12"/>
      <c r="C1053" s="12" t="s">
        <v>1524</v>
      </c>
      <c r="D1053" s="12" t="s">
        <v>140</v>
      </c>
      <c r="E1053" s="12" t="s">
        <v>808</v>
      </c>
      <c r="F1053" s="12" t="s">
        <v>809</v>
      </c>
      <c r="G1053" s="12" t="s">
        <v>808</v>
      </c>
      <c r="H1053" s="12" t="s">
        <v>809</v>
      </c>
      <c r="I1053" s="12"/>
      <c r="J1053" s="12"/>
      <c r="K1053" s="12"/>
      <c r="L1053" s="12"/>
      <c r="M1053" s="12"/>
      <c r="N1053" s="12"/>
      <c r="O1053" s="12"/>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t="s">
        <v>79</v>
      </c>
      <c r="BK1053" s="14">
        <v>44831</v>
      </c>
      <c r="BL1053" s="12" t="s">
        <v>3031</v>
      </c>
      <c r="BM1053" s="12">
        <v>6223</v>
      </c>
      <c r="BN1053" s="12" t="s">
        <v>72</v>
      </c>
      <c r="BO1053" s="12" t="s">
        <v>3031</v>
      </c>
    </row>
    <row r="1054" spans="1:67" s="23" customFormat="1" x14ac:dyDescent="0.2">
      <c r="A1054" s="12" t="s">
        <v>3080</v>
      </c>
      <c r="B1054" s="12"/>
      <c r="C1054" s="12" t="s">
        <v>1524</v>
      </c>
      <c r="D1054" s="12" t="s">
        <v>140</v>
      </c>
      <c r="E1054" s="12" t="s">
        <v>808</v>
      </c>
      <c r="F1054" s="12" t="s">
        <v>809</v>
      </c>
      <c r="G1054" s="12" t="s">
        <v>808</v>
      </c>
      <c r="H1054" s="12" t="s">
        <v>809</v>
      </c>
      <c r="I1054" s="12"/>
      <c r="J1054" s="12"/>
      <c r="K1054" s="12"/>
      <c r="L1054" s="12"/>
      <c r="M1054" s="12"/>
      <c r="N1054" s="12"/>
      <c r="O1054" s="12"/>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t="s">
        <v>79</v>
      </c>
      <c r="BK1054" s="14">
        <v>44831</v>
      </c>
      <c r="BL1054" s="12" t="s">
        <v>3031</v>
      </c>
      <c r="BM1054" s="12">
        <v>6223</v>
      </c>
      <c r="BN1054" s="12" t="s">
        <v>72</v>
      </c>
      <c r="BO1054" s="12" t="s">
        <v>3031</v>
      </c>
    </row>
    <row r="1055" spans="1:67" s="8" customFormat="1" x14ac:dyDescent="0.2">
      <c r="A1055" s="12" t="s">
        <v>3079</v>
      </c>
      <c r="B1055" s="12"/>
      <c r="C1055" s="12" t="s">
        <v>1524</v>
      </c>
      <c r="D1055" s="12" t="s">
        <v>140</v>
      </c>
      <c r="E1055" s="12" t="s">
        <v>808</v>
      </c>
      <c r="F1055" s="12" t="s">
        <v>809</v>
      </c>
      <c r="G1055" s="12" t="s">
        <v>808</v>
      </c>
      <c r="H1055" s="12" t="s">
        <v>809</v>
      </c>
      <c r="I1055" s="12"/>
      <c r="J1055" s="12"/>
      <c r="K1055" s="12"/>
      <c r="L1055" s="12"/>
      <c r="M1055" s="12"/>
      <c r="N1055" s="12"/>
      <c r="O1055" s="12"/>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t="s">
        <v>79</v>
      </c>
      <c r="BK1055" s="14">
        <v>44831</v>
      </c>
      <c r="BL1055" s="12" t="s">
        <v>3031</v>
      </c>
      <c r="BM1055" s="12">
        <v>6223</v>
      </c>
      <c r="BN1055" s="12" t="s">
        <v>72</v>
      </c>
      <c r="BO1055" s="12" t="s">
        <v>3031</v>
      </c>
    </row>
    <row r="1056" spans="1:67" s="8" customFormat="1" x14ac:dyDescent="0.2">
      <c r="A1056" s="12" t="s">
        <v>3078</v>
      </c>
      <c r="B1056" s="12"/>
      <c r="C1056" s="12" t="s">
        <v>1524</v>
      </c>
      <c r="D1056" s="12" t="s">
        <v>140</v>
      </c>
      <c r="E1056" s="12" t="s">
        <v>808</v>
      </c>
      <c r="F1056" s="12" t="s">
        <v>809</v>
      </c>
      <c r="G1056" s="12" t="s">
        <v>808</v>
      </c>
      <c r="H1056" s="12" t="s">
        <v>809</v>
      </c>
      <c r="I1056" s="12"/>
      <c r="J1056" s="12"/>
      <c r="K1056" s="12"/>
      <c r="L1056" s="12"/>
      <c r="M1056" s="12"/>
      <c r="N1056" s="12"/>
      <c r="O1056" s="12"/>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t="s">
        <v>79</v>
      </c>
      <c r="BK1056" s="14">
        <v>44831</v>
      </c>
      <c r="BL1056" s="12" t="s">
        <v>3031</v>
      </c>
      <c r="BM1056" s="12">
        <v>6223</v>
      </c>
      <c r="BN1056" s="12" t="s">
        <v>72</v>
      </c>
      <c r="BO1056" s="12" t="s">
        <v>3031</v>
      </c>
    </row>
    <row r="1057" spans="1:67" s="8" customFormat="1" x14ac:dyDescent="0.2">
      <c r="A1057" s="12" t="s">
        <v>3081</v>
      </c>
      <c r="B1057" s="12"/>
      <c r="C1057" s="12" t="s">
        <v>1524</v>
      </c>
      <c r="D1057" s="12" t="s">
        <v>140</v>
      </c>
      <c r="E1057" s="12" t="s">
        <v>808</v>
      </c>
      <c r="F1057" s="12" t="s">
        <v>809</v>
      </c>
      <c r="G1057" s="12" t="s">
        <v>808</v>
      </c>
      <c r="H1057" s="12" t="s">
        <v>809</v>
      </c>
      <c r="I1057" s="12"/>
      <c r="J1057" s="12"/>
      <c r="K1057" s="12"/>
      <c r="L1057" s="12"/>
      <c r="M1057" s="12"/>
      <c r="N1057" s="12"/>
      <c r="O1057" s="12"/>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t="s">
        <v>79</v>
      </c>
      <c r="BK1057" s="14">
        <v>44831</v>
      </c>
      <c r="BL1057" s="12" t="s">
        <v>3031</v>
      </c>
      <c r="BM1057" s="12">
        <v>6223</v>
      </c>
      <c r="BN1057" s="12" t="s">
        <v>72</v>
      </c>
      <c r="BO1057" s="12" t="s">
        <v>3031</v>
      </c>
    </row>
    <row r="1058" spans="1:67" s="8" customFormat="1" x14ac:dyDescent="0.2">
      <c r="A1058" t="s">
        <v>108</v>
      </c>
      <c r="B1058"/>
      <c r="C1058" t="s">
        <v>1524</v>
      </c>
      <c r="D1058" t="s">
        <v>140</v>
      </c>
      <c r="E1058" t="s">
        <v>808</v>
      </c>
      <c r="F1058" t="s">
        <v>809</v>
      </c>
      <c r="G1058" t="s">
        <v>808</v>
      </c>
      <c r="H1058" t="s">
        <v>809</v>
      </c>
      <c r="I1058"/>
      <c r="J1058"/>
      <c r="K1058"/>
      <c r="L1058"/>
      <c r="M1058"/>
      <c r="N1058"/>
      <c r="O1058"/>
      <c r="P1058"/>
      <c r="Q1058">
        <v>3</v>
      </c>
      <c r="R1058"/>
      <c r="S1058"/>
      <c r="T1058">
        <v>3.2</v>
      </c>
      <c r="U1058">
        <v>2.8</v>
      </c>
      <c r="V1058"/>
      <c r="W1058"/>
      <c r="X1058">
        <v>3.9</v>
      </c>
      <c r="Y1058">
        <v>3.1</v>
      </c>
      <c r="Z1058"/>
      <c r="AA1058"/>
      <c r="AB1058">
        <v>4.3</v>
      </c>
      <c r="AC1058">
        <v>3.3</v>
      </c>
      <c r="AD1058"/>
      <c r="AE1058"/>
      <c r="AF1058">
        <v>4.9000000000000004</v>
      </c>
      <c r="AG1058">
        <v>2.2999999999999998</v>
      </c>
      <c r="AH1058"/>
      <c r="AI1058"/>
      <c r="AJ1058">
        <v>3.6</v>
      </c>
      <c r="AK1058"/>
      <c r="AL1058"/>
      <c r="AM1058"/>
      <c r="AN1058"/>
      <c r="AO1058">
        <v>2.5499999999999998</v>
      </c>
      <c r="AP1058"/>
      <c r="AQ1058"/>
      <c r="AR1058">
        <v>2.0499999999999998</v>
      </c>
      <c r="AS1058">
        <v>2.9</v>
      </c>
      <c r="AT1058"/>
      <c r="AU1058"/>
      <c r="AV1058">
        <v>2.2200000000000002</v>
      </c>
      <c r="AW1058">
        <v>3.08</v>
      </c>
      <c r="AX1058"/>
      <c r="AY1058"/>
      <c r="AZ1058">
        <v>2.48</v>
      </c>
      <c r="BA1058">
        <v>3.34</v>
      </c>
      <c r="BB1058"/>
      <c r="BC1058"/>
      <c r="BD1058">
        <v>2.91</v>
      </c>
      <c r="BE1058">
        <v>3.25</v>
      </c>
      <c r="BF1058"/>
      <c r="BG1058"/>
      <c r="BH1058">
        <v>2.52</v>
      </c>
      <c r="BI1058"/>
      <c r="BJ1058" t="s">
        <v>79</v>
      </c>
      <c r="BK1058"/>
      <c r="BL1058" t="s">
        <v>284</v>
      </c>
      <c r="BM1058">
        <v>1657</v>
      </c>
      <c r="BN1058"/>
      <c r="BO1058"/>
    </row>
    <row r="1059" spans="1:67" s="8" customFormat="1" x14ac:dyDescent="0.2">
      <c r="A1059" s="8" t="s">
        <v>108</v>
      </c>
      <c r="C1059" s="8" t="s">
        <v>1524</v>
      </c>
      <c r="D1059" s="8" t="s">
        <v>140</v>
      </c>
      <c r="E1059" s="8" t="s">
        <v>808</v>
      </c>
      <c r="F1059" s="8" t="s">
        <v>809</v>
      </c>
      <c r="G1059" s="8" t="s">
        <v>808</v>
      </c>
      <c r="H1059" s="8" t="s">
        <v>809</v>
      </c>
      <c r="Q1059" s="8">
        <v>3</v>
      </c>
      <c r="T1059" s="8">
        <v>3</v>
      </c>
      <c r="U1059" s="8">
        <v>3.1</v>
      </c>
      <c r="X1059" s="8">
        <v>4.0999999999999996</v>
      </c>
      <c r="Y1059" s="8">
        <v>3.3</v>
      </c>
      <c r="AB1059" s="8">
        <v>4.2</v>
      </c>
      <c r="AC1059" s="8">
        <v>3.7</v>
      </c>
      <c r="AF1059" s="8">
        <v>5</v>
      </c>
      <c r="AG1059" s="8">
        <v>2.6</v>
      </c>
      <c r="AJ1059" s="8">
        <v>3.5</v>
      </c>
      <c r="AO1059" s="8">
        <v>2.7</v>
      </c>
      <c r="AR1059" s="8">
        <v>2.1</v>
      </c>
      <c r="AS1059" s="8">
        <v>3.2</v>
      </c>
      <c r="AV1059" s="8">
        <v>2.4</v>
      </c>
      <c r="AW1059" s="8">
        <v>3.5</v>
      </c>
      <c r="AZ1059" s="8">
        <v>2.9</v>
      </c>
      <c r="BA1059" s="8">
        <v>3.8</v>
      </c>
      <c r="BD1059" s="8">
        <v>3.2</v>
      </c>
      <c r="BE1059" s="8">
        <v>3.8</v>
      </c>
      <c r="BH1059" s="8">
        <v>2.8</v>
      </c>
      <c r="BJ1059" s="8" t="s">
        <v>79</v>
      </c>
      <c r="BK1059" s="9">
        <v>44832</v>
      </c>
      <c r="BL1059" s="8" t="s">
        <v>3084</v>
      </c>
      <c r="BM1059" s="8">
        <v>6224</v>
      </c>
      <c r="BN1059" s="8" t="s">
        <v>72</v>
      </c>
    </row>
    <row r="1060" spans="1:67" s="8" customFormat="1" x14ac:dyDescent="0.2">
      <c r="A1060" s="12" t="s">
        <v>3026</v>
      </c>
      <c r="B1060" s="12" t="s">
        <v>338</v>
      </c>
      <c r="C1060" s="12" t="s">
        <v>1524</v>
      </c>
      <c r="D1060" s="12" t="s">
        <v>140</v>
      </c>
      <c r="E1060" s="12" t="s">
        <v>808</v>
      </c>
      <c r="F1060" s="12" t="s">
        <v>809</v>
      </c>
      <c r="G1060" s="12" t="s">
        <v>808</v>
      </c>
      <c r="H1060" s="12" t="s">
        <v>809</v>
      </c>
      <c r="I1060" s="12"/>
      <c r="J1060" s="12"/>
      <c r="K1060" s="12"/>
      <c r="L1060" s="12"/>
      <c r="M1060" s="12"/>
      <c r="N1060" s="12"/>
      <c r="O1060" s="12"/>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t="s">
        <v>79</v>
      </c>
      <c r="BK1060" s="14">
        <v>44831</v>
      </c>
      <c r="BL1060" s="12" t="s">
        <v>3030</v>
      </c>
      <c r="BM1060" s="12">
        <v>6223</v>
      </c>
      <c r="BN1060" s="12" t="s">
        <v>72</v>
      </c>
      <c r="BO1060" s="12" t="s">
        <v>3031</v>
      </c>
    </row>
    <row r="1061" spans="1:67" s="8" customFormat="1" x14ac:dyDescent="0.2">
      <c r="A1061" s="13" t="s">
        <v>1737</v>
      </c>
      <c r="B1061" s="13"/>
      <c r="C1061" s="13" t="s">
        <v>1524</v>
      </c>
      <c r="D1061" s="13" t="s">
        <v>140</v>
      </c>
      <c r="E1061" s="13" t="s">
        <v>808</v>
      </c>
      <c r="F1061" s="13" t="s">
        <v>1669</v>
      </c>
      <c r="G1061" s="13" t="s">
        <v>808</v>
      </c>
      <c r="H1061" s="13" t="s">
        <v>1669</v>
      </c>
      <c r="I1061" s="13"/>
      <c r="J1061" s="13"/>
      <c r="K1061" s="13"/>
      <c r="L1061" s="13"/>
      <c r="M1061" s="13"/>
      <c r="N1061" s="13"/>
      <c r="O1061" s="13"/>
      <c r="P1061" s="13"/>
      <c r="Q1061" s="13"/>
      <c r="R1061" s="13"/>
      <c r="S1061" s="13"/>
      <c r="T1061" s="13"/>
      <c r="U1061" s="13"/>
      <c r="V1061" s="13"/>
      <c r="W1061" s="13"/>
      <c r="X1061" s="13"/>
      <c r="Y1061" s="13"/>
      <c r="Z1061" s="13"/>
      <c r="AA1061" s="13"/>
      <c r="AB1061" s="13"/>
      <c r="AC1061" s="13"/>
      <c r="AD1061" s="13"/>
      <c r="AE1061" s="13"/>
      <c r="AF1061" s="13"/>
      <c r="AG1061" s="13"/>
      <c r="AH1061" s="13"/>
      <c r="AI1061" s="13"/>
      <c r="AJ1061" s="13"/>
      <c r="AK1061" s="13"/>
      <c r="AL1061" s="13"/>
      <c r="AM1061" s="13"/>
      <c r="AN1061" s="13"/>
      <c r="AO1061" s="13"/>
      <c r="AP1061" s="13"/>
      <c r="AQ1061" s="13"/>
      <c r="AR1061" s="13"/>
      <c r="AS1061" s="13"/>
      <c r="AT1061" s="13"/>
      <c r="AU1061" s="13"/>
      <c r="AV1061" s="13"/>
      <c r="AW1061" s="13"/>
      <c r="AX1061" s="13"/>
      <c r="AY1061" s="13"/>
      <c r="AZ1061" s="13"/>
      <c r="BA1061" s="13"/>
      <c r="BB1061" s="13"/>
      <c r="BC1061" s="13"/>
      <c r="BD1061" s="13"/>
      <c r="BE1061" s="13"/>
      <c r="BF1061" s="13"/>
      <c r="BG1061" s="13"/>
      <c r="BH1061" s="13"/>
      <c r="BI1061" s="13"/>
      <c r="BJ1061" s="13"/>
      <c r="BK1061" s="13"/>
      <c r="BL1061" s="13"/>
      <c r="BM1061" s="13"/>
      <c r="BN1061" s="13"/>
      <c r="BO1061" s="13"/>
    </row>
    <row r="1062" spans="1:67" s="8" customFormat="1" x14ac:dyDescent="0.2">
      <c r="A1062" s="12" t="s">
        <v>3054</v>
      </c>
      <c r="B1062" s="12"/>
      <c r="C1062" s="12" t="s">
        <v>1524</v>
      </c>
      <c r="D1062" s="12" t="s">
        <v>140</v>
      </c>
      <c r="E1062" s="12" t="s">
        <v>808</v>
      </c>
      <c r="F1062" s="12" t="s">
        <v>1669</v>
      </c>
      <c r="G1062" s="12" t="s">
        <v>808</v>
      </c>
      <c r="H1062" s="12" t="s">
        <v>1669</v>
      </c>
      <c r="I1062" s="12"/>
      <c r="J1062" s="12"/>
      <c r="K1062" s="12"/>
      <c r="L1062" s="12"/>
      <c r="M1062" s="12"/>
      <c r="N1062" s="12"/>
      <c r="O1062" s="12"/>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t="s">
        <v>3034</v>
      </c>
      <c r="BJ1062" s="12" t="s">
        <v>79</v>
      </c>
      <c r="BK1062" s="14">
        <v>44831</v>
      </c>
      <c r="BL1062" s="12" t="s">
        <v>3031</v>
      </c>
      <c r="BM1062" s="12">
        <v>6223</v>
      </c>
      <c r="BN1062" s="12" t="s">
        <v>72</v>
      </c>
      <c r="BO1062" s="12" t="s">
        <v>3031</v>
      </c>
    </row>
    <row r="1063" spans="1:67" s="8" customFormat="1" x14ac:dyDescent="0.2">
      <c r="A1063" s="12" t="s">
        <v>3055</v>
      </c>
      <c r="B1063" s="12"/>
      <c r="C1063" s="12" t="s">
        <v>1524</v>
      </c>
      <c r="D1063" s="12" t="s">
        <v>140</v>
      </c>
      <c r="E1063" s="12" t="s">
        <v>808</v>
      </c>
      <c r="F1063" s="12" t="s">
        <v>1669</v>
      </c>
      <c r="G1063" s="12" t="s">
        <v>808</v>
      </c>
      <c r="H1063" s="12" t="s">
        <v>1669</v>
      </c>
      <c r="I1063" s="12"/>
      <c r="J1063" s="12"/>
      <c r="K1063" s="12"/>
      <c r="L1063" s="12"/>
      <c r="M1063" s="12"/>
      <c r="N1063" s="12"/>
      <c r="O1063" s="12"/>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t="s">
        <v>3034</v>
      </c>
      <c r="BJ1063" s="12" t="s">
        <v>79</v>
      </c>
      <c r="BK1063" s="14">
        <v>44831</v>
      </c>
      <c r="BL1063" s="12" t="s">
        <v>3031</v>
      </c>
      <c r="BM1063" s="12">
        <v>6223</v>
      </c>
      <c r="BN1063" s="12" t="s">
        <v>72</v>
      </c>
      <c r="BO1063" s="12" t="s">
        <v>3031</v>
      </c>
    </row>
    <row r="1064" spans="1:67" s="8" customFormat="1" x14ac:dyDescent="0.2">
      <c r="A1064" s="12" t="s">
        <v>3051</v>
      </c>
      <c r="B1064" s="12"/>
      <c r="C1064" s="12" t="s">
        <v>1524</v>
      </c>
      <c r="D1064" s="12" t="s">
        <v>140</v>
      </c>
      <c r="E1064" s="12" t="s">
        <v>808</v>
      </c>
      <c r="F1064" s="12" t="s">
        <v>1669</v>
      </c>
      <c r="G1064" s="12" t="s">
        <v>808</v>
      </c>
      <c r="H1064" s="12" t="s">
        <v>1669</v>
      </c>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t="s">
        <v>3034</v>
      </c>
      <c r="BJ1064" s="12" t="s">
        <v>79</v>
      </c>
      <c r="BK1064" s="14">
        <v>44831</v>
      </c>
      <c r="BL1064" s="12" t="s">
        <v>3031</v>
      </c>
      <c r="BM1064" s="12">
        <v>6223</v>
      </c>
      <c r="BN1064" s="12" t="s">
        <v>72</v>
      </c>
      <c r="BO1064" s="12" t="s">
        <v>3031</v>
      </c>
    </row>
    <row r="1065" spans="1:67" s="8" customFormat="1" x14ac:dyDescent="0.2">
      <c r="A1065" s="12" t="s">
        <v>3052</v>
      </c>
      <c r="B1065" s="12"/>
      <c r="C1065" s="12" t="s">
        <v>1524</v>
      </c>
      <c r="D1065" s="12" t="s">
        <v>140</v>
      </c>
      <c r="E1065" s="12" t="s">
        <v>808</v>
      </c>
      <c r="F1065" s="12" t="s">
        <v>1669</v>
      </c>
      <c r="G1065" s="12" t="s">
        <v>808</v>
      </c>
      <c r="H1065" s="12" t="s">
        <v>1669</v>
      </c>
      <c r="I1065" s="12"/>
      <c r="J1065" s="12"/>
      <c r="K1065" s="12"/>
      <c r="L1065" s="12"/>
      <c r="M1065" s="12"/>
      <c r="N1065" s="12"/>
      <c r="O1065" s="12"/>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t="s">
        <v>3034</v>
      </c>
      <c r="BJ1065" s="12" t="s">
        <v>79</v>
      </c>
      <c r="BK1065" s="14">
        <v>44831</v>
      </c>
      <c r="BL1065" s="12" t="s">
        <v>3031</v>
      </c>
      <c r="BM1065" s="12">
        <v>6223</v>
      </c>
      <c r="BN1065" s="12" t="s">
        <v>72</v>
      </c>
      <c r="BO1065" s="12" t="s">
        <v>3031</v>
      </c>
    </row>
    <row r="1066" spans="1:67" s="13" customFormat="1" x14ac:dyDescent="0.2">
      <c r="A1066" s="12" t="s">
        <v>3056</v>
      </c>
      <c r="B1066" s="12"/>
      <c r="C1066" s="12" t="s">
        <v>1524</v>
      </c>
      <c r="D1066" s="12" t="s">
        <v>140</v>
      </c>
      <c r="E1066" s="12" t="s">
        <v>808</v>
      </c>
      <c r="F1066" s="12" t="s">
        <v>1669</v>
      </c>
      <c r="G1066" s="12" t="s">
        <v>808</v>
      </c>
      <c r="H1066" s="12" t="s">
        <v>1669</v>
      </c>
      <c r="I1066" s="12"/>
      <c r="J1066" s="12"/>
      <c r="K1066" s="12"/>
      <c r="L1066" s="12"/>
      <c r="M1066" s="12"/>
      <c r="N1066" s="12"/>
      <c r="O1066" s="12"/>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t="s">
        <v>3034</v>
      </c>
      <c r="BJ1066" s="12" t="s">
        <v>79</v>
      </c>
      <c r="BK1066" s="14">
        <v>44831</v>
      </c>
      <c r="BL1066" s="12" t="s">
        <v>3031</v>
      </c>
      <c r="BM1066" s="12">
        <v>6223</v>
      </c>
      <c r="BN1066" s="12" t="s">
        <v>72</v>
      </c>
      <c r="BO1066" s="12" t="s">
        <v>3031</v>
      </c>
    </row>
    <row r="1067" spans="1:67" s="13" customFormat="1" x14ac:dyDescent="0.2">
      <c r="A1067" s="12" t="s">
        <v>3053</v>
      </c>
      <c r="B1067" s="12"/>
      <c r="C1067" s="12" t="s">
        <v>1524</v>
      </c>
      <c r="D1067" s="12" t="s">
        <v>140</v>
      </c>
      <c r="E1067" s="12" t="s">
        <v>808</v>
      </c>
      <c r="F1067" s="12" t="s">
        <v>1669</v>
      </c>
      <c r="G1067" s="12" t="s">
        <v>808</v>
      </c>
      <c r="H1067" s="12" t="s">
        <v>1669</v>
      </c>
      <c r="I1067" s="12"/>
      <c r="J1067" s="12"/>
      <c r="K1067" s="12"/>
      <c r="L1067" s="12"/>
      <c r="M1067" s="12"/>
      <c r="N1067" s="12"/>
      <c r="O1067" s="12"/>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t="s">
        <v>3034</v>
      </c>
      <c r="BJ1067" s="12" t="s">
        <v>79</v>
      </c>
      <c r="BK1067" s="14">
        <v>44831</v>
      </c>
      <c r="BL1067" s="12" t="s">
        <v>3031</v>
      </c>
      <c r="BM1067" s="12">
        <v>6223</v>
      </c>
      <c r="BN1067" s="12" t="s">
        <v>72</v>
      </c>
      <c r="BO1067" s="12" t="s">
        <v>3031</v>
      </c>
    </row>
    <row r="1068" spans="1:67" s="13" customFormat="1" x14ac:dyDescent="0.2">
      <c r="A1068" s="8" t="s">
        <v>108</v>
      </c>
      <c r="B1068" s="8"/>
      <c r="C1068" s="8" t="s">
        <v>1524</v>
      </c>
      <c r="D1068" s="8" t="s">
        <v>140</v>
      </c>
      <c r="E1068" s="8" t="s">
        <v>808</v>
      </c>
      <c r="F1068" s="8" t="s">
        <v>1669</v>
      </c>
      <c r="G1068" s="8" t="s">
        <v>808</v>
      </c>
      <c r="H1068" s="8" t="s">
        <v>1669</v>
      </c>
      <c r="I1068" s="8"/>
      <c r="J1068" s="8"/>
      <c r="K1068" s="8"/>
      <c r="L1068" s="8"/>
      <c r="M1068" s="8"/>
      <c r="N1068" s="8"/>
      <c r="O1068" s="8"/>
      <c r="P1068" s="8"/>
      <c r="Q1068" s="8">
        <v>3.2</v>
      </c>
      <c r="R1068" s="8"/>
      <c r="S1068" s="8"/>
      <c r="T1068" s="8">
        <v>3.3</v>
      </c>
      <c r="U1068" s="8">
        <v>3.2</v>
      </c>
      <c r="V1068" s="8"/>
      <c r="W1068" s="8"/>
      <c r="X1068" s="8">
        <v>4.2</v>
      </c>
      <c r="Y1068" s="8">
        <v>3.9</v>
      </c>
      <c r="Z1068" s="8"/>
      <c r="AA1068" s="8"/>
      <c r="AB1068" s="8">
        <v>4.8</v>
      </c>
      <c r="AC1068" s="8">
        <v>4.0999999999999996</v>
      </c>
      <c r="AD1068" s="8"/>
      <c r="AE1068" s="8"/>
      <c r="AF1068" s="8">
        <v>5.5</v>
      </c>
      <c r="AG1068" s="8">
        <v>3.4</v>
      </c>
      <c r="AH1068" s="8"/>
      <c r="AI1068" s="8"/>
      <c r="AJ1068" s="8">
        <v>4.5999999999999996</v>
      </c>
      <c r="AK1068" s="8"/>
      <c r="AL1068" s="8"/>
      <c r="AM1068" s="8"/>
      <c r="AN1068" s="8"/>
      <c r="AO1068" s="8">
        <v>3.2</v>
      </c>
      <c r="AP1068" s="8"/>
      <c r="AQ1068" s="8"/>
      <c r="AR1068" s="8">
        <v>2.2000000000000002</v>
      </c>
      <c r="AS1068" s="8">
        <v>3.5</v>
      </c>
      <c r="AT1068" s="8"/>
      <c r="AU1068" s="8"/>
      <c r="AV1068" s="8">
        <v>2.6</v>
      </c>
      <c r="AW1068" s="8">
        <v>3.9</v>
      </c>
      <c r="AX1068" s="8"/>
      <c r="AY1068" s="8"/>
      <c r="AZ1068" s="8">
        <v>3.2</v>
      </c>
      <c r="BA1068" s="8">
        <v>4.2</v>
      </c>
      <c r="BB1068" s="8"/>
      <c r="BC1068" s="8"/>
      <c r="BD1068" s="8">
        <v>3.5</v>
      </c>
      <c r="BE1068" s="8">
        <v>4.5</v>
      </c>
      <c r="BF1068" s="8"/>
      <c r="BG1068" s="8"/>
      <c r="BH1068" s="8">
        <v>3.1</v>
      </c>
      <c r="BI1068" s="8" t="s">
        <v>3034</v>
      </c>
      <c r="BJ1068" s="8" t="s">
        <v>79</v>
      </c>
      <c r="BK1068" s="9">
        <v>44831</v>
      </c>
      <c r="BL1068" s="8" t="s">
        <v>3031</v>
      </c>
      <c r="BM1068" s="8">
        <v>6223</v>
      </c>
      <c r="BN1068" s="8"/>
      <c r="BO1068" s="8"/>
    </row>
    <row r="1069" spans="1:67" s="13" customFormat="1" x14ac:dyDescent="0.2">
      <c r="A1069" s="13" t="s">
        <v>1737</v>
      </c>
      <c r="C1069" s="13" t="s">
        <v>1524</v>
      </c>
      <c r="D1069" s="13" t="s">
        <v>140</v>
      </c>
      <c r="E1069" s="13" t="s">
        <v>808</v>
      </c>
      <c r="F1069" s="13" t="s">
        <v>1672</v>
      </c>
      <c r="G1069" s="13" t="s">
        <v>808</v>
      </c>
      <c r="H1069" s="13" t="s">
        <v>1672</v>
      </c>
    </row>
    <row r="1070" spans="1:67" s="13" customFormat="1" x14ac:dyDescent="0.2">
      <c r="A1070" s="12" t="s">
        <v>3093</v>
      </c>
      <c r="B1070" s="12"/>
      <c r="C1070" s="12" t="s">
        <v>1524</v>
      </c>
      <c r="D1070" s="12" t="s">
        <v>140</v>
      </c>
      <c r="E1070" s="12" t="s">
        <v>808</v>
      </c>
      <c r="F1070" s="12" t="s">
        <v>810</v>
      </c>
      <c r="G1070" s="12" t="s">
        <v>808</v>
      </c>
      <c r="H1070" s="12" t="s">
        <v>3092</v>
      </c>
      <c r="I1070" s="12"/>
      <c r="J1070" s="12"/>
      <c r="K1070" s="12"/>
      <c r="L1070" s="12"/>
      <c r="M1070" s="12"/>
      <c r="N1070" s="12"/>
      <c r="O1070" s="12"/>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t="s">
        <v>79</v>
      </c>
      <c r="BK1070" s="14">
        <v>44832</v>
      </c>
      <c r="BL1070" s="12" t="s">
        <v>3084</v>
      </c>
      <c r="BM1070" s="12">
        <v>6224</v>
      </c>
      <c r="BN1070" s="12" t="s">
        <v>72</v>
      </c>
      <c r="BO1070" s="12" t="s">
        <v>3031</v>
      </c>
    </row>
    <row r="1071" spans="1:67" s="13" customFormat="1" x14ac:dyDescent="0.2">
      <c r="A1071" s="12" t="s">
        <v>3102</v>
      </c>
      <c r="B1071" s="12"/>
      <c r="C1071" s="12" t="s">
        <v>1524</v>
      </c>
      <c r="D1071" s="12" t="s">
        <v>140</v>
      </c>
      <c r="E1071" s="12" t="s">
        <v>808</v>
      </c>
      <c r="F1071" s="12" t="s">
        <v>810</v>
      </c>
      <c r="G1071" s="12" t="s">
        <v>808</v>
      </c>
      <c r="H1071" s="12" t="s">
        <v>3092</v>
      </c>
      <c r="I1071" s="12"/>
      <c r="J1071" s="12"/>
      <c r="K1071" s="12"/>
      <c r="L1071" s="12" t="s">
        <v>3103</v>
      </c>
      <c r="M1071" s="12"/>
      <c r="N1071" s="12"/>
      <c r="O1071" s="12"/>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t="s">
        <v>79</v>
      </c>
      <c r="BK1071" s="14">
        <v>44832</v>
      </c>
      <c r="BL1071" s="12" t="s">
        <v>3084</v>
      </c>
      <c r="BM1071" s="12">
        <v>6224</v>
      </c>
      <c r="BN1071" s="12" t="s">
        <v>72</v>
      </c>
      <c r="BO1071" s="12" t="s">
        <v>3031</v>
      </c>
    </row>
    <row r="1072" spans="1:67" s="13" customFormat="1" x14ac:dyDescent="0.2">
      <c r="A1072" s="12" t="s">
        <v>3096</v>
      </c>
      <c r="B1072" s="12"/>
      <c r="C1072" s="12" t="s">
        <v>1524</v>
      </c>
      <c r="D1072" s="12" t="s">
        <v>140</v>
      </c>
      <c r="E1072" s="12" t="s">
        <v>808</v>
      </c>
      <c r="F1072" s="12" t="s">
        <v>810</v>
      </c>
      <c r="G1072" s="12" t="s">
        <v>808</v>
      </c>
      <c r="H1072" s="12" t="s">
        <v>3092</v>
      </c>
      <c r="I1072" s="12"/>
      <c r="J1072" s="12"/>
      <c r="K1072" s="12"/>
      <c r="L1072" s="12"/>
      <c r="M1072" s="12"/>
      <c r="N1072" s="12"/>
      <c r="O1072" s="12"/>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t="s">
        <v>79</v>
      </c>
      <c r="BK1072" s="14">
        <v>44832</v>
      </c>
      <c r="BL1072" s="12" t="s">
        <v>3084</v>
      </c>
      <c r="BM1072" s="12">
        <v>6224</v>
      </c>
      <c r="BN1072" s="12" t="s">
        <v>72</v>
      </c>
      <c r="BO1072" s="12" t="s">
        <v>3031</v>
      </c>
    </row>
    <row r="1073" spans="1:67" s="13" customFormat="1" x14ac:dyDescent="0.2">
      <c r="A1073" s="12" t="s">
        <v>3094</v>
      </c>
      <c r="B1073" s="12"/>
      <c r="C1073" s="12" t="s">
        <v>1524</v>
      </c>
      <c r="D1073" s="12" t="s">
        <v>140</v>
      </c>
      <c r="E1073" s="12" t="s">
        <v>808</v>
      </c>
      <c r="F1073" s="12" t="s">
        <v>810</v>
      </c>
      <c r="G1073" s="12" t="s">
        <v>808</v>
      </c>
      <c r="H1073" s="12" t="s">
        <v>3092</v>
      </c>
      <c r="I1073" s="12"/>
      <c r="J1073" s="12"/>
      <c r="K1073" s="12"/>
      <c r="L1073" s="12"/>
      <c r="M1073" s="12"/>
      <c r="N1073" s="12"/>
      <c r="O1073" s="12"/>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t="s">
        <v>79</v>
      </c>
      <c r="BK1073" s="14">
        <v>44832</v>
      </c>
      <c r="BL1073" s="12" t="s">
        <v>3084</v>
      </c>
      <c r="BM1073" s="12">
        <v>6224</v>
      </c>
      <c r="BN1073" s="12" t="s">
        <v>72</v>
      </c>
      <c r="BO1073" s="12" t="s">
        <v>3031</v>
      </c>
    </row>
    <row r="1074" spans="1:67" s="13" customFormat="1" x14ac:dyDescent="0.2">
      <c r="A1074" s="12" t="s">
        <v>3095</v>
      </c>
      <c r="B1074" s="12"/>
      <c r="C1074" s="12" t="s">
        <v>1524</v>
      </c>
      <c r="D1074" s="12" t="s">
        <v>140</v>
      </c>
      <c r="E1074" s="12" t="s">
        <v>808</v>
      </c>
      <c r="F1074" s="12" t="s">
        <v>810</v>
      </c>
      <c r="G1074" s="12" t="s">
        <v>808</v>
      </c>
      <c r="H1074" s="12" t="s">
        <v>3092</v>
      </c>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t="s">
        <v>79</v>
      </c>
      <c r="BK1074" s="14">
        <v>44832</v>
      </c>
      <c r="BL1074" s="12" t="s">
        <v>3084</v>
      </c>
      <c r="BM1074" s="12">
        <v>6224</v>
      </c>
      <c r="BN1074" s="12" t="s">
        <v>72</v>
      </c>
      <c r="BO1074" s="12" t="s">
        <v>3031</v>
      </c>
    </row>
    <row r="1075" spans="1:67" s="13" customFormat="1" x14ac:dyDescent="0.2">
      <c r="A1075" s="12" t="s">
        <v>3097</v>
      </c>
      <c r="B1075" s="12"/>
      <c r="C1075" s="12" t="s">
        <v>1524</v>
      </c>
      <c r="D1075" s="12" t="s">
        <v>140</v>
      </c>
      <c r="E1075" s="12" t="s">
        <v>808</v>
      </c>
      <c r="F1075" s="12" t="s">
        <v>810</v>
      </c>
      <c r="G1075" s="12" t="s">
        <v>808</v>
      </c>
      <c r="H1075" s="12" t="s">
        <v>3092</v>
      </c>
      <c r="I1075" s="12"/>
      <c r="J1075" s="12"/>
      <c r="K1075" s="12"/>
      <c r="L1075" s="12"/>
      <c r="M1075" s="12"/>
      <c r="N1075" s="12"/>
      <c r="O1075" s="12"/>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t="s">
        <v>79</v>
      </c>
      <c r="BK1075" s="14">
        <v>44832</v>
      </c>
      <c r="BL1075" s="12" t="s">
        <v>3084</v>
      </c>
      <c r="BM1075" s="12">
        <v>6224</v>
      </c>
      <c r="BN1075" s="12" t="s">
        <v>72</v>
      </c>
      <c r="BO1075" s="12" t="s">
        <v>3031</v>
      </c>
    </row>
    <row r="1076" spans="1:67" s="13" customFormat="1" x14ac:dyDescent="0.2">
      <c r="A1076" s="8" t="s">
        <v>108</v>
      </c>
      <c r="B1076" s="8"/>
      <c r="C1076" s="8" t="s">
        <v>1524</v>
      </c>
      <c r="D1076" s="8" t="s">
        <v>140</v>
      </c>
      <c r="E1076" s="8" t="s">
        <v>808</v>
      </c>
      <c r="F1076" s="8" t="s">
        <v>810</v>
      </c>
      <c r="G1076" s="8" t="s">
        <v>808</v>
      </c>
      <c r="H1076" s="8" t="s">
        <v>3092</v>
      </c>
      <c r="I1076" s="8"/>
      <c r="J1076" s="8"/>
      <c r="K1076" s="8"/>
      <c r="L1076" s="8"/>
      <c r="M1076" s="8"/>
      <c r="N1076" s="8"/>
      <c r="O1076" s="8"/>
      <c r="P1076" s="8"/>
      <c r="Q1076" s="8">
        <v>3.1</v>
      </c>
      <c r="R1076" s="8"/>
      <c r="S1076" s="8"/>
      <c r="T1076" s="8">
        <v>3.7</v>
      </c>
      <c r="U1076" s="8">
        <v>3.9</v>
      </c>
      <c r="V1076" s="8"/>
      <c r="W1076" s="8"/>
      <c r="X1076" s="8">
        <v>5.0999999999999996</v>
      </c>
      <c r="Y1076" s="8">
        <v>4.2</v>
      </c>
      <c r="Z1076" s="8"/>
      <c r="AA1076" s="8"/>
      <c r="AB1076" s="8">
        <v>5.0999999999999996</v>
      </c>
      <c r="AC1076" s="8">
        <v>4.7</v>
      </c>
      <c r="AD1076" s="8"/>
      <c r="AE1076" s="8"/>
      <c r="AF1076" s="8">
        <v>6.2</v>
      </c>
      <c r="AG1076" s="8">
        <v>3.8</v>
      </c>
      <c r="AH1076" s="8"/>
      <c r="AI1076" s="8"/>
      <c r="AJ1076" s="8">
        <v>5.0999999999999996</v>
      </c>
      <c r="AK1076" s="8"/>
      <c r="AL1076" s="8"/>
      <c r="AM1076" s="8"/>
      <c r="AN1076" s="8"/>
      <c r="AO1076" s="8">
        <v>3.6</v>
      </c>
      <c r="AP1076" s="8"/>
      <c r="AQ1076" s="8"/>
      <c r="AR1076" s="8">
        <v>2.4</v>
      </c>
      <c r="AS1076" s="8">
        <v>4</v>
      </c>
      <c r="AT1076" s="8"/>
      <c r="AU1076" s="8"/>
      <c r="AV1076" s="8">
        <v>2.9</v>
      </c>
      <c r="AW1076" s="8">
        <v>4.5</v>
      </c>
      <c r="AX1076" s="8"/>
      <c r="AY1076" s="8"/>
      <c r="AZ1076" s="8">
        <v>3.6</v>
      </c>
      <c r="BA1076" s="8">
        <v>4.8</v>
      </c>
      <c r="BB1076" s="8"/>
      <c r="BC1076" s="8"/>
      <c r="BD1076" s="8">
        <v>4.0999999999999996</v>
      </c>
      <c r="BE1076" s="8">
        <v>5.2</v>
      </c>
      <c r="BF1076" s="8"/>
      <c r="BG1076" s="8"/>
      <c r="BH1076" s="8">
        <v>3.4</v>
      </c>
      <c r="BI1076" s="8"/>
      <c r="BJ1076" s="8" t="s">
        <v>79</v>
      </c>
      <c r="BK1076" s="9">
        <v>44832</v>
      </c>
      <c r="BL1076" s="8" t="s">
        <v>3084</v>
      </c>
      <c r="BM1076" s="8">
        <v>6224</v>
      </c>
      <c r="BN1076" s="8"/>
      <c r="BO1076" s="8"/>
    </row>
    <row r="1077" spans="1:67" s="13" customFormat="1" x14ac:dyDescent="0.2">
      <c r="A1077" s="13" t="s">
        <v>1737</v>
      </c>
      <c r="C1077" s="13" t="s">
        <v>1524</v>
      </c>
      <c r="D1077" s="13" t="s">
        <v>140</v>
      </c>
      <c r="E1077" s="13" t="s">
        <v>808</v>
      </c>
      <c r="F1077" s="13" t="s">
        <v>810</v>
      </c>
      <c r="G1077" s="13" t="s">
        <v>808</v>
      </c>
      <c r="H1077" s="13" t="s">
        <v>811</v>
      </c>
    </row>
    <row r="1078" spans="1:67" s="13" customFormat="1" x14ac:dyDescent="0.2">
      <c r="A1078"/>
      <c r="B1078"/>
      <c r="C1078" t="s">
        <v>1524</v>
      </c>
      <c r="D1078" t="s">
        <v>140</v>
      </c>
      <c r="E1078" t="s">
        <v>808</v>
      </c>
      <c r="F1078" t="s">
        <v>810</v>
      </c>
      <c r="G1078" t="s">
        <v>808</v>
      </c>
      <c r="H1078" t="s">
        <v>811</v>
      </c>
      <c r="I1078"/>
      <c r="J1078"/>
      <c r="K1078"/>
      <c r="L1078"/>
      <c r="M1078"/>
      <c r="N1078"/>
      <c r="O1078"/>
      <c r="P1078"/>
      <c r="Q1078"/>
      <c r="R1078"/>
      <c r="S1078"/>
      <c r="T1078"/>
      <c r="U1078"/>
      <c r="V1078"/>
      <c r="W1078"/>
      <c r="X1078"/>
      <c r="Y1078"/>
      <c r="Z1078"/>
      <c r="AA1078"/>
      <c r="AB1078"/>
      <c r="AC1078"/>
      <c r="AD1078"/>
      <c r="AE1078"/>
      <c r="AF1078"/>
      <c r="AG1078"/>
      <c r="AH1078"/>
      <c r="AI1078"/>
      <c r="AJ1078"/>
      <c r="AK1078"/>
      <c r="AL1078"/>
      <c r="AM1078"/>
      <c r="AN1078"/>
      <c r="AO1078"/>
      <c r="AP1078"/>
      <c r="AQ1078"/>
      <c r="AR1078"/>
      <c r="AS1078">
        <v>4.5</v>
      </c>
      <c r="AT1078"/>
      <c r="AU1078"/>
      <c r="AV1078">
        <v>3</v>
      </c>
      <c r="AW1078"/>
      <c r="AX1078"/>
      <c r="AY1078"/>
      <c r="AZ1078"/>
      <c r="BA1078">
        <v>5</v>
      </c>
      <c r="BB1078"/>
      <c r="BC1078"/>
      <c r="BD1078">
        <v>4</v>
      </c>
      <c r="BE1078">
        <v>5.6</v>
      </c>
      <c r="BF1078"/>
      <c r="BG1078"/>
      <c r="BH1078"/>
      <c r="BI1078"/>
      <c r="BJ1078" t="s">
        <v>79</v>
      </c>
      <c r="BK1078" s="1">
        <v>44797</v>
      </c>
      <c r="BL1078" t="s">
        <v>87</v>
      </c>
      <c r="BM1078">
        <v>36083</v>
      </c>
      <c r="BN1078" t="s">
        <v>72</v>
      </c>
      <c r="BO1078" t="s">
        <v>87</v>
      </c>
    </row>
    <row r="1079" spans="1:67" s="13" customFormat="1" x14ac:dyDescent="0.2">
      <c r="A1079" s="6"/>
      <c r="B1079" s="6"/>
      <c r="C1079" s="6" t="s">
        <v>1524</v>
      </c>
      <c r="D1079" s="6" t="s">
        <v>140</v>
      </c>
      <c r="E1079" s="6" t="s">
        <v>808</v>
      </c>
      <c r="F1079" s="6" t="s">
        <v>810</v>
      </c>
      <c r="G1079" s="6" t="s">
        <v>808</v>
      </c>
      <c r="H1079" s="6" t="s">
        <v>811</v>
      </c>
      <c r="I1079" s="6"/>
      <c r="J1079" s="6"/>
      <c r="K1079" s="6"/>
      <c r="L1079" s="6"/>
      <c r="M1079" s="6"/>
      <c r="N1079" s="6"/>
      <c r="O1079" s="6"/>
      <c r="P1079" s="6"/>
      <c r="Q1079" s="6"/>
      <c r="R1079" s="6"/>
      <c r="S1079" s="6"/>
      <c r="T1079" s="6"/>
      <c r="U1079" s="6"/>
      <c r="V1079" s="6"/>
      <c r="W1079" s="6"/>
      <c r="X1079" s="6"/>
      <c r="Y1079" s="6"/>
      <c r="Z1079" s="6"/>
      <c r="AA1079" s="6"/>
      <c r="AB1079" s="6"/>
      <c r="AC1079" s="6"/>
      <c r="AD1079" s="6"/>
      <c r="AE1079" s="6"/>
      <c r="AF1079" s="6"/>
      <c r="AG1079" s="6"/>
      <c r="AH1079" s="6"/>
      <c r="AI1079" s="6"/>
      <c r="AJ1079" s="6"/>
      <c r="AK1079" s="6"/>
      <c r="AL1079" s="6"/>
      <c r="AM1079" s="6"/>
      <c r="AN1079" s="6"/>
      <c r="AO1079" s="6"/>
      <c r="AP1079" s="6"/>
      <c r="AQ1079" s="6"/>
      <c r="AR1079" s="6"/>
      <c r="AS1079" s="6"/>
      <c r="AT1079" s="6"/>
      <c r="AU1079" s="6"/>
      <c r="AV1079" s="6"/>
      <c r="AW1079" s="6"/>
      <c r="AX1079" s="6"/>
      <c r="AY1079" s="6"/>
      <c r="AZ1079" s="6"/>
      <c r="BA1079" s="6"/>
      <c r="BB1079" s="6"/>
      <c r="BC1079" s="6"/>
      <c r="BD1079" s="6"/>
      <c r="BE1079" s="6"/>
      <c r="BF1079" s="6"/>
      <c r="BG1079" s="6"/>
      <c r="BH1079" s="6"/>
      <c r="BI1079" s="6" t="s">
        <v>1479</v>
      </c>
      <c r="BJ1079" s="6" t="s">
        <v>79</v>
      </c>
      <c r="BK1079" s="7">
        <v>44806</v>
      </c>
      <c r="BL1079" s="6" t="s">
        <v>1478</v>
      </c>
      <c r="BM1079" s="6">
        <v>35427</v>
      </c>
      <c r="BN1079" s="6"/>
      <c r="BO1079" s="6"/>
    </row>
    <row r="1080" spans="1:67" s="13" customFormat="1" x14ac:dyDescent="0.2">
      <c r="A1080" s="13" t="s">
        <v>1737</v>
      </c>
      <c r="C1080" s="13" t="s">
        <v>1524</v>
      </c>
      <c r="D1080" s="13" t="s">
        <v>140</v>
      </c>
      <c r="E1080" s="13" t="s">
        <v>808</v>
      </c>
      <c r="F1080" s="13" t="s">
        <v>810</v>
      </c>
      <c r="G1080" s="13" t="s">
        <v>808</v>
      </c>
      <c r="H1080" s="13" t="s">
        <v>810</v>
      </c>
    </row>
    <row r="1081" spans="1:67" s="13" customFormat="1" x14ac:dyDescent="0.2">
      <c r="A1081" s="12" t="s">
        <v>3100</v>
      </c>
      <c r="B1081" s="12"/>
      <c r="C1081" s="12" t="s">
        <v>1524</v>
      </c>
      <c r="D1081" s="12" t="s">
        <v>140</v>
      </c>
      <c r="E1081" s="12" t="s">
        <v>808</v>
      </c>
      <c r="F1081" s="12" t="s">
        <v>1668</v>
      </c>
      <c r="G1081" s="12" t="s">
        <v>808</v>
      </c>
      <c r="H1081" s="12" t="s">
        <v>3101</v>
      </c>
      <c r="I1081" s="12"/>
      <c r="J1081" s="12"/>
      <c r="K1081" s="12"/>
      <c r="L1081" s="12" t="s">
        <v>432</v>
      </c>
      <c r="M1081" s="12"/>
      <c r="N1081" s="12"/>
      <c r="O1081" s="12"/>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t="s">
        <v>79</v>
      </c>
      <c r="BK1081" s="14">
        <v>44832</v>
      </c>
      <c r="BL1081" s="12" t="s">
        <v>3084</v>
      </c>
      <c r="BM1081" s="12">
        <v>6224</v>
      </c>
      <c r="BN1081" s="12" t="s">
        <v>72</v>
      </c>
      <c r="BO1081" s="12" t="s">
        <v>3031</v>
      </c>
    </row>
    <row r="1082" spans="1:67" s="13" customFormat="1" x14ac:dyDescent="0.2">
      <c r="A1082" s="13" t="s">
        <v>1737</v>
      </c>
      <c r="C1082" s="13" t="s">
        <v>1524</v>
      </c>
      <c r="D1082" s="13" t="s">
        <v>140</v>
      </c>
      <c r="E1082" s="13" t="s">
        <v>808</v>
      </c>
      <c r="F1082" s="13" t="s">
        <v>1668</v>
      </c>
      <c r="G1082" s="13" t="s">
        <v>808</v>
      </c>
      <c r="H1082" s="13" t="s">
        <v>1668</v>
      </c>
    </row>
    <row r="1083" spans="1:67" s="13" customFormat="1" x14ac:dyDescent="0.2">
      <c r="A1083" s="12" t="s">
        <v>3027</v>
      </c>
      <c r="B1083" s="12" t="s">
        <v>338</v>
      </c>
      <c r="C1083" s="12" t="s">
        <v>1524</v>
      </c>
      <c r="D1083" s="12" t="s">
        <v>140</v>
      </c>
      <c r="E1083" s="12" t="s">
        <v>808</v>
      </c>
      <c r="F1083" s="12" t="s">
        <v>1668</v>
      </c>
      <c r="G1083" s="12" t="s">
        <v>808</v>
      </c>
      <c r="H1083" s="12" t="s">
        <v>1668</v>
      </c>
      <c r="I1083" s="12"/>
      <c r="J1083" s="12"/>
      <c r="K1083" s="12"/>
      <c r="L1083" s="12"/>
      <c r="M1083" s="12"/>
      <c r="N1083" s="12"/>
      <c r="O1083" s="12"/>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t="s">
        <v>79</v>
      </c>
      <c r="BK1083" s="14">
        <v>44831</v>
      </c>
      <c r="BL1083" s="12" t="s">
        <v>3031</v>
      </c>
      <c r="BM1083" s="12">
        <v>6223</v>
      </c>
      <c r="BN1083" s="12" t="s">
        <v>72</v>
      </c>
      <c r="BO1083" s="12" t="s">
        <v>3031</v>
      </c>
    </row>
    <row r="1084" spans="1:67" s="13" customFormat="1" x14ac:dyDescent="0.2">
      <c r="A1084" s="12" t="s">
        <v>3099</v>
      </c>
      <c r="B1084" s="12"/>
      <c r="C1084" s="12" t="s">
        <v>1524</v>
      </c>
      <c r="D1084" s="12" t="s">
        <v>140</v>
      </c>
      <c r="E1084" s="12" t="s">
        <v>808</v>
      </c>
      <c r="F1084" s="12" t="s">
        <v>1668</v>
      </c>
      <c r="G1084" s="12" t="s">
        <v>808</v>
      </c>
      <c r="H1084" s="12" t="s">
        <v>1668</v>
      </c>
      <c r="I1084" s="12"/>
      <c r="J1084" s="12"/>
      <c r="K1084" s="12"/>
      <c r="L1084" s="12" t="s">
        <v>551</v>
      </c>
      <c r="M1084" s="12"/>
      <c r="N1084" s="12"/>
      <c r="O1084" s="12"/>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t="s">
        <v>79</v>
      </c>
      <c r="BK1084" s="14">
        <v>44832</v>
      </c>
      <c r="BL1084" s="12" t="s">
        <v>3084</v>
      </c>
      <c r="BM1084" s="12">
        <v>6224</v>
      </c>
      <c r="BN1084" s="12" t="s">
        <v>72</v>
      </c>
      <c r="BO1084" s="12" t="s">
        <v>3031</v>
      </c>
    </row>
    <row r="1085" spans="1:67" s="13" customFormat="1" x14ac:dyDescent="0.2">
      <c r="A1085" s="12" t="s">
        <v>3072</v>
      </c>
      <c r="B1085" s="12"/>
      <c r="C1085" s="12" t="s">
        <v>1524</v>
      </c>
      <c r="D1085" s="12" t="s">
        <v>140</v>
      </c>
      <c r="E1085" s="12" t="s">
        <v>808</v>
      </c>
      <c r="F1085" s="12" t="s">
        <v>1668</v>
      </c>
      <c r="G1085" s="12" t="s">
        <v>808</v>
      </c>
      <c r="H1085" s="12" t="s">
        <v>1668</v>
      </c>
      <c r="I1085" s="12"/>
      <c r="J1085" s="12"/>
      <c r="K1085" s="12"/>
      <c r="L1085" s="12"/>
      <c r="M1085" s="12"/>
      <c r="N1085" s="12"/>
      <c r="O1085" s="12"/>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t="s">
        <v>79</v>
      </c>
      <c r="BK1085" s="14">
        <v>44831</v>
      </c>
      <c r="BL1085" s="12" t="s">
        <v>3031</v>
      </c>
      <c r="BM1085" s="12">
        <v>6223</v>
      </c>
      <c r="BN1085" s="12" t="s">
        <v>72</v>
      </c>
      <c r="BO1085" s="12" t="s">
        <v>3031</v>
      </c>
    </row>
    <row r="1086" spans="1:67" s="13" customFormat="1" x14ac:dyDescent="0.2">
      <c r="A1086" s="12" t="s">
        <v>3075</v>
      </c>
      <c r="B1086" s="12"/>
      <c r="C1086" s="12" t="s">
        <v>1524</v>
      </c>
      <c r="D1086" s="12" t="s">
        <v>140</v>
      </c>
      <c r="E1086" s="12" t="s">
        <v>808</v>
      </c>
      <c r="F1086" s="12" t="s">
        <v>1668</v>
      </c>
      <c r="G1086" s="12" t="s">
        <v>808</v>
      </c>
      <c r="H1086" s="12" t="s">
        <v>1668</v>
      </c>
      <c r="I1086" s="12"/>
      <c r="J1086" s="12"/>
      <c r="K1086" s="12"/>
      <c r="L1086" s="12"/>
      <c r="M1086" s="12"/>
      <c r="N1086" s="12"/>
      <c r="O1086" s="12"/>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t="s">
        <v>79</v>
      </c>
      <c r="BK1086" s="14">
        <v>44831</v>
      </c>
      <c r="BL1086" s="12" t="s">
        <v>3031</v>
      </c>
      <c r="BM1086" s="12">
        <v>6223</v>
      </c>
      <c r="BN1086" s="12" t="s">
        <v>72</v>
      </c>
      <c r="BO1086" s="12" t="s">
        <v>3031</v>
      </c>
    </row>
    <row r="1087" spans="1:67" s="13" customFormat="1" x14ac:dyDescent="0.2">
      <c r="A1087" s="12" t="s">
        <v>3074</v>
      </c>
      <c r="B1087" s="12"/>
      <c r="C1087" s="12" t="s">
        <v>1524</v>
      </c>
      <c r="D1087" s="12" t="s">
        <v>140</v>
      </c>
      <c r="E1087" s="12" t="s">
        <v>808</v>
      </c>
      <c r="F1087" s="12" t="s">
        <v>1668</v>
      </c>
      <c r="G1087" s="12" t="s">
        <v>808</v>
      </c>
      <c r="H1087" s="12" t="s">
        <v>1668</v>
      </c>
      <c r="I1087" s="12"/>
      <c r="J1087" s="12"/>
      <c r="K1087" s="12"/>
      <c r="L1087" s="12"/>
      <c r="M1087" s="12"/>
      <c r="N1087" s="12"/>
      <c r="O1087" s="12"/>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t="s">
        <v>79</v>
      </c>
      <c r="BK1087" s="14">
        <v>44831</v>
      </c>
      <c r="BL1087" s="12" t="s">
        <v>3031</v>
      </c>
      <c r="BM1087" s="12">
        <v>6223</v>
      </c>
      <c r="BN1087" s="12" t="s">
        <v>72</v>
      </c>
      <c r="BO1087" s="12" t="s">
        <v>3031</v>
      </c>
    </row>
    <row r="1088" spans="1:67" s="13" customFormat="1" x14ac:dyDescent="0.2">
      <c r="A1088" s="12" t="s">
        <v>3070</v>
      </c>
      <c r="B1088" s="12"/>
      <c r="C1088" s="12" t="s">
        <v>1524</v>
      </c>
      <c r="D1088" s="12" t="s">
        <v>140</v>
      </c>
      <c r="E1088" s="12" t="s">
        <v>808</v>
      </c>
      <c r="F1088" s="12" t="s">
        <v>1668</v>
      </c>
      <c r="G1088" s="12" t="s">
        <v>808</v>
      </c>
      <c r="H1088" s="12" t="s">
        <v>1668</v>
      </c>
      <c r="I1088" s="12"/>
      <c r="J1088" s="12"/>
      <c r="K1088" s="12"/>
      <c r="L1088" s="12"/>
      <c r="M1088" s="12"/>
      <c r="N1088" s="12"/>
      <c r="O1088" s="12"/>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t="s">
        <v>79</v>
      </c>
      <c r="BK1088" s="14">
        <v>44831</v>
      </c>
      <c r="BL1088" s="12" t="s">
        <v>3031</v>
      </c>
      <c r="BM1088" s="12">
        <v>6223</v>
      </c>
      <c r="BN1088" s="12" t="s">
        <v>72</v>
      </c>
      <c r="BO1088" s="12" t="s">
        <v>3031</v>
      </c>
    </row>
    <row r="1089" spans="1:67" s="13" customFormat="1" x14ac:dyDescent="0.2">
      <c r="A1089" s="12" t="s">
        <v>3077</v>
      </c>
      <c r="B1089" s="12"/>
      <c r="C1089" s="12" t="s">
        <v>1524</v>
      </c>
      <c r="D1089" s="12" t="s">
        <v>140</v>
      </c>
      <c r="E1089" s="12" t="s">
        <v>808</v>
      </c>
      <c r="F1089" s="12" t="s">
        <v>1668</v>
      </c>
      <c r="G1089" s="12" t="s">
        <v>808</v>
      </c>
      <c r="H1089" s="12" t="s">
        <v>1668</v>
      </c>
      <c r="I1089" s="12"/>
      <c r="J1089" s="12"/>
      <c r="K1089" s="12"/>
      <c r="L1089" s="12"/>
      <c r="M1089" s="12"/>
      <c r="N1089" s="12"/>
      <c r="O1089" s="12"/>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t="s">
        <v>79</v>
      </c>
      <c r="BK1089" s="14">
        <v>44831</v>
      </c>
      <c r="BL1089" s="12" t="s">
        <v>3031</v>
      </c>
      <c r="BM1089" s="12">
        <v>6223</v>
      </c>
      <c r="BN1089" s="12" t="s">
        <v>72</v>
      </c>
      <c r="BO1089" s="12" t="s">
        <v>3031</v>
      </c>
    </row>
    <row r="1090" spans="1:67" s="13" customFormat="1" x14ac:dyDescent="0.2">
      <c r="A1090" s="12" t="s">
        <v>3076</v>
      </c>
      <c r="B1090" s="12"/>
      <c r="C1090" s="12" t="s">
        <v>1524</v>
      </c>
      <c r="D1090" s="12" t="s">
        <v>140</v>
      </c>
      <c r="E1090" s="12" t="s">
        <v>808</v>
      </c>
      <c r="F1090" s="12" t="s">
        <v>1668</v>
      </c>
      <c r="G1090" s="12" t="s">
        <v>808</v>
      </c>
      <c r="H1090" s="12" t="s">
        <v>1668</v>
      </c>
      <c r="I1090" s="12"/>
      <c r="J1090" s="12"/>
      <c r="K1090" s="12"/>
      <c r="L1090" s="12"/>
      <c r="M1090" s="12"/>
      <c r="N1090" s="12"/>
      <c r="O1090" s="12"/>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t="s">
        <v>79</v>
      </c>
      <c r="BK1090" s="14">
        <v>44831</v>
      </c>
      <c r="BL1090" s="12" t="s">
        <v>3031</v>
      </c>
      <c r="BM1090" s="12">
        <v>6223</v>
      </c>
      <c r="BN1090" s="12" t="s">
        <v>72</v>
      </c>
      <c r="BO1090" s="12" t="s">
        <v>3031</v>
      </c>
    </row>
    <row r="1091" spans="1:67" s="13" customFormat="1" x14ac:dyDescent="0.2">
      <c r="A1091" s="12" t="s">
        <v>3073</v>
      </c>
      <c r="B1091" s="12"/>
      <c r="C1091" s="12" t="s">
        <v>1524</v>
      </c>
      <c r="D1091" s="12" t="s">
        <v>140</v>
      </c>
      <c r="E1091" s="12" t="s">
        <v>808</v>
      </c>
      <c r="F1091" s="12" t="s">
        <v>1668</v>
      </c>
      <c r="G1091" s="12" t="s">
        <v>808</v>
      </c>
      <c r="H1091" s="12" t="s">
        <v>1668</v>
      </c>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t="s">
        <v>79</v>
      </c>
      <c r="BK1091" s="14">
        <v>44831</v>
      </c>
      <c r="BL1091" s="12" t="s">
        <v>3031</v>
      </c>
      <c r="BM1091" s="12">
        <v>6223</v>
      </c>
      <c r="BN1091" s="12" t="s">
        <v>72</v>
      </c>
      <c r="BO1091" s="12" t="s">
        <v>3031</v>
      </c>
    </row>
    <row r="1092" spans="1:67" s="13" customFormat="1" x14ac:dyDescent="0.2">
      <c r="A1092" s="12" t="s">
        <v>3071</v>
      </c>
      <c r="B1092" s="12"/>
      <c r="C1092" s="12" t="s">
        <v>1524</v>
      </c>
      <c r="D1092" s="12" t="s">
        <v>140</v>
      </c>
      <c r="E1092" s="12" t="s">
        <v>808</v>
      </c>
      <c r="F1092" s="12" t="s">
        <v>1668</v>
      </c>
      <c r="G1092" s="12" t="s">
        <v>808</v>
      </c>
      <c r="H1092" s="12" t="s">
        <v>1668</v>
      </c>
      <c r="I1092" s="12"/>
      <c r="J1092" s="12"/>
      <c r="K1092" s="12"/>
      <c r="L1092" s="12"/>
      <c r="M1092" s="12"/>
      <c r="N1092" s="12"/>
      <c r="O1092" s="12"/>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t="s">
        <v>79</v>
      </c>
      <c r="BK1092" s="14">
        <v>44831</v>
      </c>
      <c r="BL1092" s="12" t="s">
        <v>3031</v>
      </c>
      <c r="BM1092" s="12">
        <v>6223</v>
      </c>
      <c r="BN1092" s="12" t="s">
        <v>72</v>
      </c>
      <c r="BO1092" s="12" t="s">
        <v>3031</v>
      </c>
    </row>
    <row r="1093" spans="1:67" s="13" customFormat="1" x14ac:dyDescent="0.2">
      <c r="A1093" s="8" t="s">
        <v>108</v>
      </c>
      <c r="B1093" s="8"/>
      <c r="C1093" s="8" t="s">
        <v>1524</v>
      </c>
      <c r="D1093" s="8" t="s">
        <v>140</v>
      </c>
      <c r="E1093" s="8" t="s">
        <v>808</v>
      </c>
      <c r="F1093" s="8" t="s">
        <v>1668</v>
      </c>
      <c r="G1093" s="8" t="s">
        <v>808</v>
      </c>
      <c r="H1093" s="8" t="s">
        <v>1668</v>
      </c>
      <c r="I1093" s="8"/>
      <c r="J1093" s="8"/>
      <c r="K1093" s="8"/>
      <c r="L1093" s="8"/>
      <c r="M1093" s="8"/>
      <c r="N1093" s="8"/>
      <c r="O1093" s="8"/>
      <c r="P1093" s="8"/>
      <c r="Q1093" s="8"/>
      <c r="R1093" s="8"/>
      <c r="S1093" s="8"/>
      <c r="T1093" s="8"/>
      <c r="U1093" s="8">
        <v>3</v>
      </c>
      <c r="V1093" s="8"/>
      <c r="W1093" s="8"/>
      <c r="X1093" s="8">
        <v>4</v>
      </c>
      <c r="Y1093" s="8">
        <v>3.3</v>
      </c>
      <c r="Z1093" s="8"/>
      <c r="AA1093" s="8"/>
      <c r="AB1093" s="8">
        <v>4.2</v>
      </c>
      <c r="AC1093" s="8">
        <v>3.4</v>
      </c>
      <c r="AD1093" s="8"/>
      <c r="AE1093" s="8"/>
      <c r="AF1093" s="8">
        <v>4.4000000000000004</v>
      </c>
      <c r="AG1093" s="8">
        <v>2.9</v>
      </c>
      <c r="AH1093" s="8"/>
      <c r="AI1093" s="8"/>
      <c r="AJ1093" s="8">
        <v>3.9</v>
      </c>
      <c r="AK1093" s="8"/>
      <c r="AL1093" s="8"/>
      <c r="AM1093" s="8"/>
      <c r="AN1093" s="8"/>
      <c r="AO1093" s="8">
        <v>2.5</v>
      </c>
      <c r="AP1093" s="8"/>
      <c r="AQ1093" s="8"/>
      <c r="AR1093" s="8">
        <v>2</v>
      </c>
      <c r="AS1093" s="8">
        <v>2.8</v>
      </c>
      <c r="AT1093" s="8"/>
      <c r="AU1093" s="8"/>
      <c r="AV1093" s="8">
        <v>2.1</v>
      </c>
      <c r="AW1093" s="8">
        <v>3</v>
      </c>
      <c r="AX1093" s="8"/>
      <c r="AY1093" s="8"/>
      <c r="AZ1093" s="8">
        <v>2.5</v>
      </c>
      <c r="BA1093" s="8">
        <v>3.2</v>
      </c>
      <c r="BB1093" s="8"/>
      <c r="BC1093" s="8"/>
      <c r="BD1093" s="8">
        <v>2.7</v>
      </c>
      <c r="BE1093" s="8">
        <v>3.5</v>
      </c>
      <c r="BF1093" s="8"/>
      <c r="BG1093" s="8"/>
      <c r="BH1093" s="8">
        <v>2.4</v>
      </c>
      <c r="BI1093" s="8"/>
      <c r="BJ1093" s="8" t="s">
        <v>79</v>
      </c>
      <c r="BK1093" s="9">
        <v>44831</v>
      </c>
      <c r="BL1093" s="8" t="s">
        <v>3031</v>
      </c>
      <c r="BM1093" s="8">
        <v>6223</v>
      </c>
      <c r="BN1093" s="8" t="s">
        <v>72</v>
      </c>
      <c r="BO1093" s="8"/>
    </row>
    <row r="1094" spans="1:67" s="13" customFormat="1" x14ac:dyDescent="0.2">
      <c r="A1094" s="13" t="s">
        <v>1737</v>
      </c>
      <c r="C1094" s="13" t="s">
        <v>1524</v>
      </c>
      <c r="D1094" s="13" t="s">
        <v>140</v>
      </c>
      <c r="E1094" s="13" t="s">
        <v>808</v>
      </c>
      <c r="F1094" s="13" t="s">
        <v>812</v>
      </c>
      <c r="G1094" s="13" t="s">
        <v>808</v>
      </c>
      <c r="H1094" s="13" t="s">
        <v>812</v>
      </c>
    </row>
    <row r="1095" spans="1:67" s="13" customFormat="1" x14ac:dyDescent="0.2">
      <c r="A1095" s="12" t="s">
        <v>3063</v>
      </c>
      <c r="B1095" s="12"/>
      <c r="C1095" s="12" t="s">
        <v>1524</v>
      </c>
      <c r="D1095" s="12" t="s">
        <v>140</v>
      </c>
      <c r="E1095" s="12" t="s">
        <v>808</v>
      </c>
      <c r="F1095" s="12" t="s">
        <v>812</v>
      </c>
      <c r="G1095" s="12" t="s">
        <v>808</v>
      </c>
      <c r="H1095" s="12" t="s">
        <v>812</v>
      </c>
      <c r="I1095" s="12"/>
      <c r="J1095" s="12"/>
      <c r="K1095" s="12"/>
      <c r="L1095" s="12"/>
      <c r="M1095" s="12"/>
      <c r="N1095" s="12"/>
      <c r="O1095" s="12"/>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t="s">
        <v>79</v>
      </c>
      <c r="BK1095" s="14">
        <v>44831</v>
      </c>
      <c r="BL1095" s="12" t="s">
        <v>3031</v>
      </c>
      <c r="BM1095" s="12">
        <v>6223</v>
      </c>
      <c r="BN1095" s="12" t="s">
        <v>72</v>
      </c>
      <c r="BO1095" s="12" t="s">
        <v>3031</v>
      </c>
    </row>
    <row r="1096" spans="1:67" s="13" customFormat="1" x14ac:dyDescent="0.2">
      <c r="A1096" s="12" t="s">
        <v>3065</v>
      </c>
      <c r="B1096" s="12"/>
      <c r="C1096" s="12" t="s">
        <v>1524</v>
      </c>
      <c r="D1096" s="12" t="s">
        <v>140</v>
      </c>
      <c r="E1096" s="12" t="s">
        <v>808</v>
      </c>
      <c r="F1096" s="12" t="s">
        <v>812</v>
      </c>
      <c r="G1096" s="12" t="s">
        <v>808</v>
      </c>
      <c r="H1096" s="12" t="s">
        <v>812</v>
      </c>
      <c r="I1096" s="12"/>
      <c r="J1096" s="12"/>
      <c r="K1096" s="12"/>
      <c r="L1096" s="12"/>
      <c r="M1096" s="12"/>
      <c r="N1096" s="12"/>
      <c r="O1096" s="12"/>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t="s">
        <v>79</v>
      </c>
      <c r="BK1096" s="14">
        <v>44831</v>
      </c>
      <c r="BL1096" s="12" t="s">
        <v>3031</v>
      </c>
      <c r="BM1096" s="12">
        <v>6223</v>
      </c>
      <c r="BN1096" s="12" t="s">
        <v>72</v>
      </c>
      <c r="BO1096" s="12" t="s">
        <v>3031</v>
      </c>
    </row>
    <row r="1097" spans="1:67" s="13" customFormat="1" x14ac:dyDescent="0.2">
      <c r="A1097" s="12" t="s">
        <v>3068</v>
      </c>
      <c r="B1097" s="12"/>
      <c r="C1097" s="12" t="s">
        <v>1524</v>
      </c>
      <c r="D1097" s="12" t="s">
        <v>140</v>
      </c>
      <c r="E1097" s="12" t="s">
        <v>808</v>
      </c>
      <c r="F1097" s="12" t="s">
        <v>812</v>
      </c>
      <c r="G1097" s="12" t="s">
        <v>808</v>
      </c>
      <c r="H1097" s="12" t="s">
        <v>812</v>
      </c>
      <c r="I1097" s="12"/>
      <c r="J1097" s="12"/>
      <c r="K1097" s="12"/>
      <c r="L1097" s="12"/>
      <c r="M1097" s="12"/>
      <c r="N1097" s="12"/>
      <c r="O1097" s="12"/>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t="s">
        <v>79</v>
      </c>
      <c r="BK1097" s="14">
        <v>44831</v>
      </c>
      <c r="BL1097" s="12" t="s">
        <v>3031</v>
      </c>
      <c r="BM1097" s="12">
        <v>6223</v>
      </c>
      <c r="BN1097" s="12" t="s">
        <v>72</v>
      </c>
      <c r="BO1097" s="12" t="s">
        <v>3031</v>
      </c>
    </row>
    <row r="1098" spans="1:67" s="13" customFormat="1" x14ac:dyDescent="0.2">
      <c r="A1098" s="12" t="s">
        <v>3069</v>
      </c>
      <c r="B1098" s="12"/>
      <c r="C1098" s="12" t="s">
        <v>1524</v>
      </c>
      <c r="D1098" s="12" t="s">
        <v>140</v>
      </c>
      <c r="E1098" s="12" t="s">
        <v>808</v>
      </c>
      <c r="F1098" s="12" t="s">
        <v>812</v>
      </c>
      <c r="G1098" s="12" t="s">
        <v>808</v>
      </c>
      <c r="H1098" s="12" t="s">
        <v>812</v>
      </c>
      <c r="I1098" s="12"/>
      <c r="J1098" s="12"/>
      <c r="K1098" s="12"/>
      <c r="L1098" s="12"/>
      <c r="M1098" s="12"/>
      <c r="N1098" s="12"/>
      <c r="O1098" s="12"/>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t="s">
        <v>79</v>
      </c>
      <c r="BK1098" s="14">
        <v>44831</v>
      </c>
      <c r="BL1098" s="12" t="s">
        <v>3031</v>
      </c>
      <c r="BM1098" s="12">
        <v>6223</v>
      </c>
      <c r="BN1098" s="12" t="s">
        <v>72</v>
      </c>
      <c r="BO1098" s="12" t="s">
        <v>3031</v>
      </c>
    </row>
    <row r="1099" spans="1:67" s="13" customFormat="1" x14ac:dyDescent="0.2">
      <c r="A1099" s="12" t="s">
        <v>3038</v>
      </c>
      <c r="B1099" s="12"/>
      <c r="C1099" s="12" t="s">
        <v>1524</v>
      </c>
      <c r="D1099" s="12" t="s">
        <v>140</v>
      </c>
      <c r="E1099" s="12" t="s">
        <v>808</v>
      </c>
      <c r="F1099" s="12" t="s">
        <v>812</v>
      </c>
      <c r="G1099" s="12" t="s">
        <v>808</v>
      </c>
      <c r="H1099" s="12" t="s">
        <v>812</v>
      </c>
      <c r="I1099" s="12"/>
      <c r="J1099" s="12"/>
      <c r="K1099" s="12"/>
      <c r="L1099" s="12"/>
      <c r="M1099" s="12"/>
      <c r="N1099" s="12"/>
      <c r="O1099" s="12"/>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t="s">
        <v>79</v>
      </c>
      <c r="BK1099" s="14">
        <v>44831</v>
      </c>
      <c r="BL1099" s="12" t="s">
        <v>3031</v>
      </c>
      <c r="BM1099" s="12">
        <v>6223</v>
      </c>
      <c r="BN1099" s="12" t="s">
        <v>72</v>
      </c>
      <c r="BO1099" s="12" t="s">
        <v>3031</v>
      </c>
    </row>
    <row r="1100" spans="1:67" s="13" customFormat="1" x14ac:dyDescent="0.2">
      <c r="A1100" s="12" t="s">
        <v>3064</v>
      </c>
      <c r="B1100" s="12"/>
      <c r="C1100" s="12" t="s">
        <v>1524</v>
      </c>
      <c r="D1100" s="12" t="s">
        <v>140</v>
      </c>
      <c r="E1100" s="12" t="s">
        <v>808</v>
      </c>
      <c r="F1100" s="12" t="s">
        <v>812</v>
      </c>
      <c r="G1100" s="12" t="s">
        <v>808</v>
      </c>
      <c r="H1100" s="12" t="s">
        <v>812</v>
      </c>
      <c r="I1100" s="12"/>
      <c r="J1100" s="12"/>
      <c r="K1100" s="12"/>
      <c r="L1100" s="12"/>
      <c r="M1100" s="12"/>
      <c r="N1100" s="12"/>
      <c r="O1100" s="12"/>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t="s">
        <v>79</v>
      </c>
      <c r="BK1100" s="14">
        <v>44831</v>
      </c>
      <c r="BL1100" s="12" t="s">
        <v>3031</v>
      </c>
      <c r="BM1100" s="12">
        <v>6223</v>
      </c>
      <c r="BN1100" s="12" t="s">
        <v>72</v>
      </c>
      <c r="BO1100" s="12" t="s">
        <v>3031</v>
      </c>
    </row>
    <row r="1101" spans="1:67" s="13" customFormat="1" x14ac:dyDescent="0.2">
      <c r="A1101" s="12" t="s">
        <v>3067</v>
      </c>
      <c r="B1101" s="12"/>
      <c r="C1101" s="12" t="s">
        <v>1524</v>
      </c>
      <c r="D1101" s="12" t="s">
        <v>140</v>
      </c>
      <c r="E1101" s="12" t="s">
        <v>808</v>
      </c>
      <c r="F1101" s="12" t="s">
        <v>812</v>
      </c>
      <c r="G1101" s="12" t="s">
        <v>808</v>
      </c>
      <c r="H1101" s="12" t="s">
        <v>812</v>
      </c>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t="s">
        <v>79</v>
      </c>
      <c r="BK1101" s="14">
        <v>44831</v>
      </c>
      <c r="BL1101" s="12" t="s">
        <v>3031</v>
      </c>
      <c r="BM1101" s="12">
        <v>6223</v>
      </c>
      <c r="BN1101" s="12" t="s">
        <v>72</v>
      </c>
      <c r="BO1101" s="12" t="s">
        <v>3031</v>
      </c>
    </row>
    <row r="1102" spans="1:67" s="13" customFormat="1" x14ac:dyDescent="0.2">
      <c r="A1102" s="12" t="s">
        <v>3066</v>
      </c>
      <c r="B1102" s="12"/>
      <c r="C1102" s="12" t="s">
        <v>1524</v>
      </c>
      <c r="D1102" s="12" t="s">
        <v>140</v>
      </c>
      <c r="E1102" s="12" t="s">
        <v>808</v>
      </c>
      <c r="F1102" s="12" t="s">
        <v>812</v>
      </c>
      <c r="G1102" s="12" t="s">
        <v>808</v>
      </c>
      <c r="H1102" s="12" t="s">
        <v>812</v>
      </c>
      <c r="I1102" s="12"/>
      <c r="J1102" s="12"/>
      <c r="K1102" s="12"/>
      <c r="L1102" s="12"/>
      <c r="M1102" s="12"/>
      <c r="N1102" s="12"/>
      <c r="O1102" s="12"/>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t="s">
        <v>79</v>
      </c>
      <c r="BK1102" s="14">
        <v>44831</v>
      </c>
      <c r="BL1102" s="12" t="s">
        <v>3031</v>
      </c>
      <c r="BM1102" s="12">
        <v>6223</v>
      </c>
      <c r="BN1102" s="12" t="s">
        <v>72</v>
      </c>
      <c r="BO1102" s="12" t="s">
        <v>3031</v>
      </c>
    </row>
    <row r="1103" spans="1:67" s="13" customFormat="1" x14ac:dyDescent="0.2">
      <c r="A1103" s="8" t="s">
        <v>108</v>
      </c>
      <c r="B1103" s="8"/>
      <c r="C1103" s="8" t="s">
        <v>1524</v>
      </c>
      <c r="D1103" s="8" t="s">
        <v>140</v>
      </c>
      <c r="E1103" s="8" t="s">
        <v>808</v>
      </c>
      <c r="F1103" s="8" t="s">
        <v>812</v>
      </c>
      <c r="G1103" s="8" t="s">
        <v>808</v>
      </c>
      <c r="H1103" s="8" t="s">
        <v>812</v>
      </c>
      <c r="I1103" s="8"/>
      <c r="J1103" s="8"/>
      <c r="K1103" s="8"/>
      <c r="L1103" s="8"/>
      <c r="M1103" s="8"/>
      <c r="N1103" s="8"/>
      <c r="O1103" s="8"/>
      <c r="P1103" s="8"/>
      <c r="Q1103" s="8">
        <v>2.5</v>
      </c>
      <c r="R1103" s="8"/>
      <c r="S1103" s="8"/>
      <c r="T1103" s="8">
        <v>2.6</v>
      </c>
      <c r="U1103" s="8">
        <v>2.6</v>
      </c>
      <c r="V1103" s="8"/>
      <c r="W1103" s="8"/>
      <c r="X1103" s="8">
        <v>3.4</v>
      </c>
      <c r="Y1103" s="8">
        <v>3.4</v>
      </c>
      <c r="Z1103" s="8"/>
      <c r="AA1103" s="8"/>
      <c r="AB1103" s="8">
        <v>3.9</v>
      </c>
      <c r="AC1103" s="8">
        <v>3.5</v>
      </c>
      <c r="AD1103" s="8"/>
      <c r="AE1103" s="8"/>
      <c r="AF1103" s="8">
        <v>4.5</v>
      </c>
      <c r="AG1103" s="8">
        <v>2.8</v>
      </c>
      <c r="AH1103" s="8"/>
      <c r="AI1103" s="8"/>
      <c r="AJ1103" s="8">
        <v>3.7</v>
      </c>
      <c r="AK1103" s="8"/>
      <c r="AL1103" s="8"/>
      <c r="AM1103" s="8"/>
      <c r="AN1103" s="8"/>
      <c r="AO1103" s="8">
        <v>2.5</v>
      </c>
      <c r="AP1103" s="8"/>
      <c r="AQ1103" s="8"/>
      <c r="AR1103" s="8">
        <v>1.8</v>
      </c>
      <c r="AS1103" s="8">
        <v>2.8</v>
      </c>
      <c r="AT1103" s="8"/>
      <c r="AU1103" s="8"/>
      <c r="AV1103" s="8">
        <v>2.2000000000000002</v>
      </c>
      <c r="AW1103" s="8">
        <v>3.3</v>
      </c>
      <c r="AX1103" s="8"/>
      <c r="AY1103" s="8"/>
      <c r="AZ1103" s="8">
        <v>2.6</v>
      </c>
      <c r="BA1103" s="8">
        <v>3.5</v>
      </c>
      <c r="BB1103" s="8"/>
      <c r="BC1103" s="8"/>
      <c r="BD1103" s="8">
        <v>3</v>
      </c>
      <c r="BE1103" s="8">
        <v>3.9</v>
      </c>
      <c r="BF1103" s="8"/>
      <c r="BG1103" s="8"/>
      <c r="BH1103" s="8">
        <v>2.6</v>
      </c>
      <c r="BI1103" s="8"/>
      <c r="BJ1103" s="8" t="s">
        <v>79</v>
      </c>
      <c r="BK1103" s="9">
        <v>44831</v>
      </c>
      <c r="BL1103" s="8" t="s">
        <v>3031</v>
      </c>
      <c r="BM1103" s="8">
        <v>6223</v>
      </c>
      <c r="BN1103" s="8"/>
      <c r="BO1103" s="8"/>
    </row>
    <row r="1104" spans="1:67" s="13" customFormat="1" x14ac:dyDescent="0.2">
      <c r="A1104" s="8" t="s">
        <v>108</v>
      </c>
      <c r="B1104" s="8"/>
      <c r="C1104" s="8" t="s">
        <v>1524</v>
      </c>
      <c r="D1104" s="8" t="s">
        <v>140</v>
      </c>
      <c r="E1104" s="8" t="s">
        <v>808</v>
      </c>
      <c r="F1104" s="8" t="s">
        <v>812</v>
      </c>
      <c r="G1104" s="8" t="s">
        <v>808</v>
      </c>
      <c r="H1104" s="8" t="s">
        <v>812</v>
      </c>
      <c r="I1104" s="8"/>
      <c r="J1104" s="8"/>
      <c r="K1104" s="8"/>
      <c r="L1104" s="8"/>
      <c r="M1104" s="8"/>
      <c r="N1104" s="8"/>
      <c r="O1104" s="8"/>
      <c r="P1104" s="8"/>
      <c r="Q1104" s="8"/>
      <c r="R1104" s="8"/>
      <c r="S1104" s="8"/>
      <c r="T1104" s="8"/>
      <c r="U1104" s="8"/>
      <c r="V1104" s="8"/>
      <c r="W1104" s="8"/>
      <c r="X1104" s="8"/>
      <c r="Y1104" s="8"/>
      <c r="Z1104" s="8"/>
      <c r="AA1104" s="8"/>
      <c r="AB1104" s="8"/>
      <c r="AC1104" s="8"/>
      <c r="AD1104" s="8"/>
      <c r="AE1104" s="8"/>
      <c r="AF1104" s="8"/>
      <c r="AG1104" s="8"/>
      <c r="AH1104" s="8"/>
      <c r="AI1104" s="8"/>
      <c r="AJ1104" s="8"/>
      <c r="AK1104" s="8"/>
      <c r="AL1104" s="8"/>
      <c r="AM1104" s="8"/>
      <c r="AN1104" s="8"/>
      <c r="AO1104" s="8"/>
      <c r="AP1104" s="8"/>
      <c r="AQ1104" s="8"/>
      <c r="AR1104" s="8"/>
      <c r="AS1104" s="8"/>
      <c r="AT1104" s="8"/>
      <c r="AU1104" s="8"/>
      <c r="AV1104" s="8"/>
      <c r="AW1104" s="8"/>
      <c r="AX1104" s="8"/>
      <c r="AY1104" s="8"/>
      <c r="AZ1104" s="8"/>
      <c r="BA1104" s="8"/>
      <c r="BB1104" s="8"/>
      <c r="BC1104" s="8"/>
      <c r="BD1104" s="8"/>
      <c r="BE1104" s="8"/>
      <c r="BF1104" s="8"/>
      <c r="BG1104" s="8"/>
      <c r="BH1104" s="8"/>
      <c r="BI1104" s="8"/>
      <c r="BJ1104" s="8" t="s">
        <v>79</v>
      </c>
      <c r="BK1104" s="9">
        <v>44831</v>
      </c>
      <c r="BL1104" s="8" t="s">
        <v>3031</v>
      </c>
      <c r="BM1104" s="8">
        <v>6223</v>
      </c>
      <c r="BN1104" s="8"/>
      <c r="BO1104" s="8"/>
    </row>
    <row r="1105" spans="1:67" s="13" customFormat="1" x14ac:dyDescent="0.2">
      <c r="A1105" t="s">
        <v>813</v>
      </c>
      <c r="B1105"/>
      <c r="C1105" t="s">
        <v>1524</v>
      </c>
      <c r="D1105" t="s">
        <v>140</v>
      </c>
      <c r="E1105" t="s">
        <v>808</v>
      </c>
      <c r="F1105" t="s">
        <v>812</v>
      </c>
      <c r="G1105" t="s">
        <v>808</v>
      </c>
      <c r="H1105" t="s">
        <v>812</v>
      </c>
      <c r="I1105"/>
      <c r="J1105"/>
      <c r="K1105"/>
      <c r="L1105"/>
      <c r="M1105"/>
      <c r="N1105"/>
      <c r="O1105"/>
      <c r="P1105"/>
      <c r="Q1105"/>
      <c r="R1105"/>
      <c r="S1105"/>
      <c r="T1105"/>
      <c r="U1105"/>
      <c r="V1105"/>
      <c r="W1105"/>
      <c r="X1105"/>
      <c r="Y1105"/>
      <c r="Z1105"/>
      <c r="AA1105"/>
      <c r="AB1105"/>
      <c r="AC1105"/>
      <c r="AD1105"/>
      <c r="AE1105"/>
      <c r="AF1105"/>
      <c r="AG1105"/>
      <c r="AH1105"/>
      <c r="AI1105"/>
      <c r="AJ1105"/>
      <c r="AK1105"/>
      <c r="AL1105"/>
      <c r="AM1105"/>
      <c r="AN1105"/>
      <c r="AO1105"/>
      <c r="AP1105"/>
      <c r="AQ1105"/>
      <c r="AR1105"/>
      <c r="AS1105"/>
      <c r="AT1105"/>
      <c r="AU1105"/>
      <c r="AV1105"/>
      <c r="AW1105"/>
      <c r="AX1105"/>
      <c r="AY1105"/>
      <c r="AZ1105"/>
      <c r="BA1105">
        <v>3.5</v>
      </c>
      <c r="BB1105"/>
      <c r="BC1105"/>
      <c r="BD1105">
        <v>2.8</v>
      </c>
      <c r="BE1105"/>
      <c r="BF1105"/>
      <c r="BG1105"/>
      <c r="BH1105"/>
      <c r="BI1105"/>
      <c r="BJ1105" t="s">
        <v>79</v>
      </c>
      <c r="BK1105"/>
      <c r="BL1105" t="s">
        <v>814</v>
      </c>
      <c r="BM1105">
        <v>3806</v>
      </c>
      <c r="BN1105"/>
      <c r="BO1105"/>
    </row>
    <row r="1106" spans="1:67" s="13" customFormat="1" ht="16" x14ac:dyDescent="0.2">
      <c r="A1106" t="s">
        <v>819</v>
      </c>
      <c r="B1106"/>
      <c r="C1106" t="s">
        <v>1524</v>
      </c>
      <c r="D1106" t="s">
        <v>140</v>
      </c>
      <c r="E1106" t="s">
        <v>808</v>
      </c>
      <c r="F1106" t="s">
        <v>816</v>
      </c>
      <c r="G1106" t="s">
        <v>657</v>
      </c>
      <c r="H1106" t="s">
        <v>816</v>
      </c>
      <c r="I1106"/>
      <c r="J1106"/>
      <c r="K1106"/>
      <c r="L1106"/>
      <c r="M1106"/>
      <c r="N1106"/>
      <c r="O1106"/>
      <c r="P1106"/>
      <c r="Q1106"/>
      <c r="R1106"/>
      <c r="S1106"/>
      <c r="T1106"/>
      <c r="U1106"/>
      <c r="V1106"/>
      <c r="W1106"/>
      <c r="X1106"/>
      <c r="Y1106"/>
      <c r="Z1106"/>
      <c r="AA1106"/>
      <c r="AB1106"/>
      <c r="AC1106"/>
      <c r="AD1106"/>
      <c r="AE1106"/>
      <c r="AF1106"/>
      <c r="AG1106"/>
      <c r="AH1106"/>
      <c r="AI1106"/>
      <c r="AJ1106"/>
      <c r="AK1106"/>
      <c r="AL1106"/>
      <c r="AM1106"/>
      <c r="AN1106"/>
      <c r="AO1106"/>
      <c r="AP1106"/>
      <c r="AQ1106"/>
      <c r="AR1106"/>
      <c r="AS1106"/>
      <c r="AT1106"/>
      <c r="AU1106"/>
      <c r="AV1106"/>
      <c r="AW1106">
        <v>4</v>
      </c>
      <c r="AX1106"/>
      <c r="AY1106"/>
      <c r="AZ1106">
        <v>3</v>
      </c>
      <c r="BA1106"/>
      <c r="BB1106"/>
      <c r="BC1106"/>
      <c r="BD1106"/>
      <c r="BE1106"/>
      <c r="BF1106"/>
      <c r="BG1106"/>
      <c r="BH1106"/>
      <c r="BI1106" t="s">
        <v>820</v>
      </c>
      <c r="BJ1106" t="s">
        <v>79</v>
      </c>
      <c r="BK1106"/>
      <c r="BL1106" t="s">
        <v>3187</v>
      </c>
      <c r="BM1106" s="37">
        <v>53224</v>
      </c>
      <c r="BN1106"/>
      <c r="BO1106"/>
    </row>
    <row r="1107" spans="1:67" s="13" customFormat="1" x14ac:dyDescent="0.2">
      <c r="A1107" t="s">
        <v>815</v>
      </c>
      <c r="B1107"/>
      <c r="C1107" t="s">
        <v>1524</v>
      </c>
      <c r="D1107" t="s">
        <v>140</v>
      </c>
      <c r="E1107" t="s">
        <v>808</v>
      </c>
      <c r="F1107" t="s">
        <v>816</v>
      </c>
      <c r="G1107" t="s">
        <v>808</v>
      </c>
      <c r="H1107" t="s">
        <v>817</v>
      </c>
      <c r="I1107"/>
      <c r="J1107"/>
      <c r="K1107"/>
      <c r="L1107"/>
      <c r="M1107"/>
      <c r="N1107"/>
      <c r="O1107"/>
      <c r="P1107"/>
      <c r="Q1107"/>
      <c r="R1107"/>
      <c r="S1107"/>
      <c r="T1107"/>
      <c r="U1107">
        <v>3.55</v>
      </c>
      <c r="V1107"/>
      <c r="W1107"/>
      <c r="X1107"/>
      <c r="Y1107">
        <v>3.35</v>
      </c>
      <c r="Z1107"/>
      <c r="AA1107"/>
      <c r="AB1107"/>
      <c r="AC1107">
        <v>4.0999999999999996</v>
      </c>
      <c r="AD1107"/>
      <c r="AE1107"/>
      <c r="AF1107"/>
      <c r="AG1107">
        <v>2.65</v>
      </c>
      <c r="AH1107"/>
      <c r="AI1107"/>
      <c r="AJ1107"/>
      <c r="AK1107"/>
      <c r="AL1107"/>
      <c r="AM1107"/>
      <c r="AN1107"/>
      <c r="AO1107"/>
      <c r="AP1107"/>
      <c r="AQ1107"/>
      <c r="AR1107"/>
      <c r="AS1107"/>
      <c r="AT1107"/>
      <c r="AU1107"/>
      <c r="AV1107"/>
      <c r="AW1107"/>
      <c r="AX1107"/>
      <c r="AY1107"/>
      <c r="AZ1107"/>
      <c r="BA1107"/>
      <c r="BB1107"/>
      <c r="BC1107"/>
      <c r="BD1107"/>
      <c r="BE1107"/>
      <c r="BF1107"/>
      <c r="BG1107"/>
      <c r="BH1107"/>
      <c r="BI1107" t="s">
        <v>818</v>
      </c>
      <c r="BJ1107" t="s">
        <v>79</v>
      </c>
      <c r="BK1107"/>
      <c r="BL1107" t="s">
        <v>119</v>
      </c>
      <c r="BM1107">
        <v>1358</v>
      </c>
      <c r="BN1107"/>
      <c r="BO1107"/>
    </row>
    <row r="1108" spans="1:67" s="13" customFormat="1" x14ac:dyDescent="0.2">
      <c r="A1108" s="13" t="s">
        <v>1737</v>
      </c>
      <c r="C1108" s="13" t="s">
        <v>1524</v>
      </c>
      <c r="D1108" s="13" t="s">
        <v>140</v>
      </c>
      <c r="E1108" s="13" t="s">
        <v>808</v>
      </c>
      <c r="F1108" s="13" t="s">
        <v>816</v>
      </c>
      <c r="G1108" s="13" t="s">
        <v>808</v>
      </c>
      <c r="H1108" s="13" t="s">
        <v>816</v>
      </c>
    </row>
    <row r="1109" spans="1:67" s="13" customFormat="1" x14ac:dyDescent="0.2">
      <c r="A1109" s="13" t="s">
        <v>1737</v>
      </c>
      <c r="C1109" s="13" t="s">
        <v>1524</v>
      </c>
      <c r="D1109" s="13" t="s">
        <v>140</v>
      </c>
      <c r="E1109" s="13" t="s">
        <v>808</v>
      </c>
      <c r="F1109" s="13" t="s">
        <v>821</v>
      </c>
      <c r="G1109" s="13" t="s">
        <v>808</v>
      </c>
      <c r="H1109" s="13" t="s">
        <v>1655</v>
      </c>
    </row>
    <row r="1110" spans="1:67" s="13" customFormat="1" x14ac:dyDescent="0.2">
      <c r="A1110" s="13" t="s">
        <v>1737</v>
      </c>
      <c r="C1110" s="13" t="s">
        <v>1524</v>
      </c>
      <c r="D1110" s="13" t="s">
        <v>140</v>
      </c>
      <c r="E1110" s="13" t="s">
        <v>808</v>
      </c>
      <c r="F1110" s="13" t="s">
        <v>1658</v>
      </c>
      <c r="G1110" s="13" t="s">
        <v>808</v>
      </c>
      <c r="H1110" s="13" t="s">
        <v>1658</v>
      </c>
    </row>
    <row r="1111" spans="1:67" s="13" customFormat="1" x14ac:dyDescent="0.2">
      <c r="A1111" s="13" t="s">
        <v>1737</v>
      </c>
      <c r="C1111" s="13" t="s">
        <v>1524</v>
      </c>
      <c r="D1111" s="13" t="s">
        <v>140</v>
      </c>
      <c r="E1111" s="13" t="s">
        <v>808</v>
      </c>
      <c r="F1111" s="13" t="s">
        <v>821</v>
      </c>
      <c r="G1111" s="13" t="s">
        <v>808</v>
      </c>
      <c r="H1111" s="13" t="s">
        <v>821</v>
      </c>
    </row>
    <row r="1112" spans="1:67" s="13" customFormat="1" x14ac:dyDescent="0.2">
      <c r="A1112" s="12" t="s">
        <v>3039</v>
      </c>
      <c r="B1112" s="12"/>
      <c r="C1112" s="12" t="s">
        <v>1524</v>
      </c>
      <c r="D1112" s="12" t="s">
        <v>140</v>
      </c>
      <c r="E1112" s="12" t="s">
        <v>808</v>
      </c>
      <c r="F1112" s="12" t="s">
        <v>821</v>
      </c>
      <c r="G1112" s="12" t="s">
        <v>808</v>
      </c>
      <c r="H1112" s="12" t="s">
        <v>821</v>
      </c>
      <c r="I1112" s="12"/>
      <c r="J1112" s="12"/>
      <c r="K1112" s="12"/>
      <c r="L1112" s="12"/>
      <c r="M1112" s="12"/>
      <c r="N1112" s="12"/>
      <c r="O1112" s="12"/>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t="s">
        <v>3032</v>
      </c>
      <c r="BJ1112" s="12" t="s">
        <v>79</v>
      </c>
      <c r="BK1112" s="14">
        <v>44831</v>
      </c>
      <c r="BL1112" s="12" t="s">
        <v>3031</v>
      </c>
      <c r="BM1112" s="12">
        <v>6223</v>
      </c>
      <c r="BN1112" s="12" t="s">
        <v>72</v>
      </c>
      <c r="BO1112" s="12" t="s">
        <v>3031</v>
      </c>
    </row>
    <row r="1113" spans="1:67" s="13" customFormat="1" x14ac:dyDescent="0.2">
      <c r="A1113" s="12" t="s">
        <v>3041</v>
      </c>
      <c r="B1113" s="12"/>
      <c r="C1113" s="12" t="s">
        <v>1524</v>
      </c>
      <c r="D1113" s="12" t="s">
        <v>140</v>
      </c>
      <c r="E1113" s="12" t="s">
        <v>808</v>
      </c>
      <c r="F1113" s="12" t="s">
        <v>821</v>
      </c>
      <c r="G1113" s="12" t="s">
        <v>808</v>
      </c>
      <c r="H1113" s="12" t="s">
        <v>821</v>
      </c>
      <c r="I1113" s="12"/>
      <c r="J1113" s="12"/>
      <c r="K1113" s="12"/>
      <c r="L1113" s="12"/>
      <c r="M1113" s="12"/>
      <c r="N1113" s="12"/>
      <c r="O1113" s="12"/>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t="s">
        <v>3032</v>
      </c>
      <c r="BJ1113" s="12" t="s">
        <v>79</v>
      </c>
      <c r="BK1113" s="14">
        <v>44831</v>
      </c>
      <c r="BL1113" s="12" t="s">
        <v>3031</v>
      </c>
      <c r="BM1113" s="12">
        <v>6223</v>
      </c>
      <c r="BN1113" s="12" t="s">
        <v>72</v>
      </c>
      <c r="BO1113" s="12" t="s">
        <v>3031</v>
      </c>
    </row>
    <row r="1114" spans="1:67" s="13" customFormat="1" x14ac:dyDescent="0.2">
      <c r="A1114" s="12" t="s">
        <v>3038</v>
      </c>
      <c r="B1114" s="12"/>
      <c r="C1114" s="12" t="s">
        <v>1524</v>
      </c>
      <c r="D1114" s="12" t="s">
        <v>140</v>
      </c>
      <c r="E1114" s="12" t="s">
        <v>808</v>
      </c>
      <c r="F1114" s="12" t="s">
        <v>821</v>
      </c>
      <c r="G1114" s="12" t="s">
        <v>808</v>
      </c>
      <c r="H1114" s="12" t="s">
        <v>821</v>
      </c>
      <c r="I1114" s="12"/>
      <c r="J1114" s="12"/>
      <c r="K1114" s="12"/>
      <c r="L1114" s="12"/>
      <c r="M1114" s="12"/>
      <c r="N1114" s="12"/>
      <c r="O1114" s="12"/>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t="s">
        <v>3032</v>
      </c>
      <c r="BJ1114" s="12" t="s">
        <v>79</v>
      </c>
      <c r="BK1114" s="14">
        <v>44831</v>
      </c>
      <c r="BL1114" s="12" t="s">
        <v>3031</v>
      </c>
      <c r="BM1114" s="12">
        <v>6223</v>
      </c>
      <c r="BN1114" s="12" t="s">
        <v>72</v>
      </c>
      <c r="BO1114" s="12" t="s">
        <v>3031</v>
      </c>
    </row>
    <row r="1115" spans="1:67" s="13" customFormat="1" x14ac:dyDescent="0.2">
      <c r="A1115" s="12" t="s">
        <v>3036</v>
      </c>
      <c r="B1115" s="12"/>
      <c r="C1115" s="12" t="s">
        <v>1524</v>
      </c>
      <c r="D1115" s="12" t="s">
        <v>140</v>
      </c>
      <c r="E1115" s="12" t="s">
        <v>808</v>
      </c>
      <c r="F1115" s="12" t="s">
        <v>821</v>
      </c>
      <c r="G1115" s="12" t="s">
        <v>808</v>
      </c>
      <c r="H1115" s="12" t="s">
        <v>821</v>
      </c>
      <c r="I1115" s="12"/>
      <c r="J1115" s="12"/>
      <c r="K1115" s="12"/>
      <c r="L1115" s="12"/>
      <c r="M1115" s="12"/>
      <c r="N1115" s="12"/>
      <c r="O1115" s="12"/>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t="s">
        <v>3032</v>
      </c>
      <c r="BJ1115" s="12" t="s">
        <v>79</v>
      </c>
      <c r="BK1115" s="14">
        <v>44831</v>
      </c>
      <c r="BL1115" s="12" t="s">
        <v>3031</v>
      </c>
      <c r="BM1115" s="12">
        <v>6223</v>
      </c>
      <c r="BN1115" s="12" t="s">
        <v>72</v>
      </c>
      <c r="BO1115" s="12" t="s">
        <v>3031</v>
      </c>
    </row>
    <row r="1116" spans="1:67" s="13" customFormat="1" x14ac:dyDescent="0.2">
      <c r="A1116" s="12" t="s">
        <v>3037</v>
      </c>
      <c r="B1116" s="12"/>
      <c r="C1116" s="12" t="s">
        <v>1524</v>
      </c>
      <c r="D1116" s="12" t="s">
        <v>140</v>
      </c>
      <c r="E1116" s="12" t="s">
        <v>808</v>
      </c>
      <c r="F1116" s="12" t="s">
        <v>821</v>
      </c>
      <c r="G1116" s="12" t="s">
        <v>808</v>
      </c>
      <c r="H1116" s="12" t="s">
        <v>821</v>
      </c>
      <c r="I1116" s="12"/>
      <c r="J1116" s="12"/>
      <c r="K1116" s="12"/>
      <c r="L1116" s="12"/>
      <c r="M1116" s="12"/>
      <c r="N1116" s="12"/>
      <c r="O1116" s="12"/>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t="s">
        <v>3032</v>
      </c>
      <c r="BJ1116" s="12" t="s">
        <v>79</v>
      </c>
      <c r="BK1116" s="14">
        <v>44831</v>
      </c>
      <c r="BL1116" s="12" t="s">
        <v>3031</v>
      </c>
      <c r="BM1116" s="12">
        <v>6223</v>
      </c>
      <c r="BN1116" s="12" t="s">
        <v>72</v>
      </c>
      <c r="BO1116" s="12" t="s">
        <v>3031</v>
      </c>
    </row>
    <row r="1117" spans="1:67" s="13" customFormat="1" x14ac:dyDescent="0.2">
      <c r="A1117" s="12" t="s">
        <v>3040</v>
      </c>
      <c r="B1117" s="12"/>
      <c r="C1117" s="12" t="s">
        <v>1524</v>
      </c>
      <c r="D1117" s="12" t="s">
        <v>140</v>
      </c>
      <c r="E1117" s="12" t="s">
        <v>808</v>
      </c>
      <c r="F1117" s="12" t="s">
        <v>821</v>
      </c>
      <c r="G1117" s="12" t="s">
        <v>808</v>
      </c>
      <c r="H1117" s="12" t="s">
        <v>821</v>
      </c>
      <c r="I1117" s="12"/>
      <c r="J1117" s="12"/>
      <c r="K1117" s="12"/>
      <c r="L1117" s="12"/>
      <c r="M1117" s="12"/>
      <c r="N1117" s="12"/>
      <c r="O1117" s="12"/>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t="s">
        <v>3032</v>
      </c>
      <c r="BJ1117" s="12" t="s">
        <v>79</v>
      </c>
      <c r="BK1117" s="14">
        <v>44831</v>
      </c>
      <c r="BL1117" s="12" t="s">
        <v>3031</v>
      </c>
      <c r="BM1117" s="12">
        <v>6223</v>
      </c>
      <c r="BN1117" s="12" t="s">
        <v>72</v>
      </c>
      <c r="BO1117" s="12" t="s">
        <v>3031</v>
      </c>
    </row>
    <row r="1118" spans="1:67" s="13" customFormat="1" x14ac:dyDescent="0.2">
      <c r="A1118" s="8" t="s">
        <v>108</v>
      </c>
      <c r="B1118" s="8"/>
      <c r="C1118" s="8" t="s">
        <v>1524</v>
      </c>
      <c r="D1118" s="8" t="s">
        <v>140</v>
      </c>
      <c r="E1118" s="8" t="s">
        <v>808</v>
      </c>
      <c r="F1118" s="8" t="s">
        <v>821</v>
      </c>
      <c r="G1118" s="8" t="s">
        <v>808</v>
      </c>
      <c r="H1118" s="8" t="s">
        <v>821</v>
      </c>
      <c r="I1118" s="8"/>
      <c r="J1118" s="8"/>
      <c r="K1118" s="8"/>
      <c r="L1118" s="8"/>
      <c r="M1118" s="8"/>
      <c r="N1118" s="8"/>
      <c r="O1118" s="8"/>
      <c r="P1118" s="8"/>
      <c r="Q1118" s="8">
        <v>3.3</v>
      </c>
      <c r="R1118" s="8"/>
      <c r="S1118" s="8"/>
      <c r="T1118" s="8">
        <v>3.4</v>
      </c>
      <c r="U1118" s="8">
        <v>3.2</v>
      </c>
      <c r="V1118" s="8"/>
      <c r="W1118" s="8"/>
      <c r="X1118" s="8">
        <v>4.4000000000000004</v>
      </c>
      <c r="Y1118" s="8">
        <v>4.2</v>
      </c>
      <c r="Z1118" s="8"/>
      <c r="AA1118" s="8"/>
      <c r="AB1118" s="8">
        <v>5</v>
      </c>
      <c r="AC1118" s="8">
        <v>4.5</v>
      </c>
      <c r="AD1118" s="8"/>
      <c r="AE1118" s="8"/>
      <c r="AF1118" s="8">
        <v>5.9</v>
      </c>
      <c r="AG1118" s="8">
        <v>3.9</v>
      </c>
      <c r="AH1118" s="8"/>
      <c r="AI1118" s="8"/>
      <c r="AJ1118" s="8">
        <v>5</v>
      </c>
      <c r="AK1118" s="8"/>
      <c r="AL1118" s="8"/>
      <c r="AM1118" s="8"/>
      <c r="AN1118" s="8"/>
      <c r="AO1118" s="8">
        <v>3.1</v>
      </c>
      <c r="AP1118" s="8"/>
      <c r="AQ1118" s="8"/>
      <c r="AR1118" s="8">
        <v>2.2000000000000002</v>
      </c>
      <c r="AS1118" s="8">
        <v>3.6</v>
      </c>
      <c r="AT1118" s="8"/>
      <c r="AU1118" s="8"/>
      <c r="AV1118" s="8">
        <v>2.6</v>
      </c>
      <c r="AW1118" s="8">
        <v>4.3</v>
      </c>
      <c r="AX1118" s="8"/>
      <c r="AY1118" s="8"/>
      <c r="AZ1118" s="8">
        <v>3.6</v>
      </c>
      <c r="BA1118" s="8">
        <v>4.5</v>
      </c>
      <c r="BB1118" s="8"/>
      <c r="BC1118" s="8"/>
      <c r="BD1118" s="8">
        <v>3.9</v>
      </c>
      <c r="BE1118" s="8">
        <v>5</v>
      </c>
      <c r="BF1118" s="8"/>
      <c r="BG1118" s="8"/>
      <c r="BH1118" s="8">
        <v>3.5</v>
      </c>
      <c r="BI1118" s="8" t="s">
        <v>3032</v>
      </c>
      <c r="BJ1118" s="8" t="s">
        <v>79</v>
      </c>
      <c r="BK1118" s="9">
        <v>44831</v>
      </c>
      <c r="BL1118" s="8" t="s">
        <v>3031</v>
      </c>
      <c r="BM1118" s="8">
        <v>6223</v>
      </c>
      <c r="BN1118" s="8"/>
      <c r="BO1118" s="8"/>
    </row>
    <row r="1119" spans="1:67" s="13" customFormat="1" x14ac:dyDescent="0.2">
      <c r="A1119" s="12" t="s">
        <v>3029</v>
      </c>
      <c r="B1119" s="12" t="s">
        <v>338</v>
      </c>
      <c r="C1119" s="12" t="s">
        <v>1524</v>
      </c>
      <c r="D1119" s="12" t="s">
        <v>140</v>
      </c>
      <c r="E1119" s="12" t="s">
        <v>808</v>
      </c>
      <c r="F1119" s="12" t="s">
        <v>821</v>
      </c>
      <c r="G1119" s="12" t="s">
        <v>808</v>
      </c>
      <c r="H1119" s="12" t="s">
        <v>821</v>
      </c>
      <c r="I1119" s="12"/>
      <c r="J1119" s="12"/>
      <c r="K1119" s="12"/>
      <c r="L1119" s="12"/>
      <c r="M1119" s="12"/>
      <c r="N1119" s="12"/>
      <c r="O1119" s="12"/>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6" t="s">
        <v>79</v>
      </c>
      <c r="BK1119" s="14">
        <v>44831</v>
      </c>
      <c r="BL1119" s="12" t="s">
        <v>3031</v>
      </c>
      <c r="BM1119" s="12">
        <v>6223</v>
      </c>
      <c r="BN1119" s="12" t="s">
        <v>72</v>
      </c>
      <c r="BO1119" s="12" t="s">
        <v>3031</v>
      </c>
    </row>
    <row r="1120" spans="1:67" s="13" customFormat="1" x14ac:dyDescent="0.2">
      <c r="A1120"/>
      <c r="B1120"/>
      <c r="C1120" t="s">
        <v>1524</v>
      </c>
      <c r="D1120" t="s">
        <v>140</v>
      </c>
      <c r="E1120" t="s">
        <v>808</v>
      </c>
      <c r="F1120" t="s">
        <v>821</v>
      </c>
      <c r="G1120" t="s">
        <v>808</v>
      </c>
      <c r="H1120" t="s">
        <v>821</v>
      </c>
      <c r="I1120"/>
      <c r="J1120"/>
      <c r="K1120"/>
      <c r="L1120"/>
      <c r="M1120"/>
      <c r="N1120"/>
      <c r="O1120"/>
      <c r="P1120"/>
      <c r="Q1120"/>
      <c r="R1120"/>
      <c r="S1120"/>
      <c r="T1120"/>
      <c r="U1120"/>
      <c r="V1120"/>
      <c r="W1120"/>
      <c r="X1120"/>
      <c r="Y1120"/>
      <c r="Z1120"/>
      <c r="AA1120"/>
      <c r="AB1120"/>
      <c r="AC1120"/>
      <c r="AD1120"/>
      <c r="AE1120"/>
      <c r="AF1120"/>
      <c r="AG1120"/>
      <c r="AH1120"/>
      <c r="AI1120"/>
      <c r="AJ1120"/>
      <c r="AK1120"/>
      <c r="AL1120"/>
      <c r="AM1120"/>
      <c r="AN1120"/>
      <c r="AO1120"/>
      <c r="AP1120"/>
      <c r="AQ1120"/>
      <c r="AR1120"/>
      <c r="AS1120"/>
      <c r="AT1120"/>
      <c r="AU1120"/>
      <c r="AV1120"/>
      <c r="AW1120"/>
      <c r="AX1120"/>
      <c r="AY1120"/>
      <c r="AZ1120"/>
      <c r="BA1120"/>
      <c r="BB1120"/>
      <c r="BC1120"/>
      <c r="BD1120"/>
      <c r="BE1120"/>
      <c r="BF1120"/>
      <c r="BG1120"/>
      <c r="BH1120"/>
      <c r="BI1120"/>
      <c r="BJ1120" t="s">
        <v>79</v>
      </c>
      <c r="BK1120" s="1">
        <v>44797</v>
      </c>
      <c r="BL1120" t="s">
        <v>87</v>
      </c>
      <c r="BM1120">
        <v>36083</v>
      </c>
      <c r="BN1120" t="s">
        <v>72</v>
      </c>
      <c r="BO1120" t="s">
        <v>87</v>
      </c>
    </row>
    <row r="1121" spans="1:67" s="13" customFormat="1" x14ac:dyDescent="0.2">
      <c r="A1121" s="6"/>
      <c r="B1121" s="6"/>
      <c r="C1121" s="6" t="s">
        <v>1524</v>
      </c>
      <c r="D1121" s="6" t="s">
        <v>140</v>
      </c>
      <c r="E1121" s="6" t="s">
        <v>808</v>
      </c>
      <c r="F1121" s="6" t="s">
        <v>821</v>
      </c>
      <c r="G1121" s="6" t="s">
        <v>808</v>
      </c>
      <c r="H1121" s="6" t="s">
        <v>821</v>
      </c>
      <c r="I1121" s="6"/>
      <c r="J1121" s="6"/>
      <c r="K1121" s="6"/>
      <c r="L1121" s="6"/>
      <c r="M1121" s="6"/>
      <c r="N1121" s="6"/>
      <c r="O1121" s="6"/>
      <c r="P1121" s="6"/>
      <c r="Q1121" s="6"/>
      <c r="R1121" s="6"/>
      <c r="S1121" s="6"/>
      <c r="T1121" s="6"/>
      <c r="U1121" s="6"/>
      <c r="V1121" s="6"/>
      <c r="W1121" s="6"/>
      <c r="X1121" s="6"/>
      <c r="Y1121" s="6"/>
      <c r="Z1121" s="6"/>
      <c r="AA1121" s="6"/>
      <c r="AB1121" s="6"/>
      <c r="AC1121" s="6"/>
      <c r="AD1121" s="6"/>
      <c r="AE1121" s="6"/>
      <c r="AF1121" s="6"/>
      <c r="AG1121" s="6"/>
      <c r="AH1121" s="6"/>
      <c r="AI1121" s="6"/>
      <c r="AJ1121" s="6"/>
      <c r="AK1121" s="6"/>
      <c r="AL1121" s="6"/>
      <c r="AM1121" s="6"/>
      <c r="AN1121" s="6"/>
      <c r="AO1121" s="6"/>
      <c r="AP1121" s="6"/>
      <c r="AQ1121" s="6"/>
      <c r="AR1121" s="6"/>
      <c r="AS1121" s="6"/>
      <c r="AT1121" s="6"/>
      <c r="AU1121" s="6"/>
      <c r="AV1121" s="6"/>
      <c r="AW1121" s="6"/>
      <c r="AX1121" s="6"/>
      <c r="AY1121" s="6"/>
      <c r="AZ1121" s="6"/>
      <c r="BA1121" s="6"/>
      <c r="BB1121" s="6"/>
      <c r="BC1121" s="6"/>
      <c r="BD1121" s="6"/>
      <c r="BE1121" s="6"/>
      <c r="BF1121" s="6"/>
      <c r="BG1121" s="6"/>
      <c r="BH1121" s="6"/>
      <c r="BI1121" s="6" t="s">
        <v>1480</v>
      </c>
      <c r="BJ1121" s="6" t="s">
        <v>79</v>
      </c>
      <c r="BK1121" s="7">
        <v>44806</v>
      </c>
      <c r="BL1121" s="6" t="s">
        <v>1478</v>
      </c>
      <c r="BM1121" s="6">
        <v>35427</v>
      </c>
      <c r="BN1121" s="6"/>
      <c r="BO1121" s="6"/>
    </row>
    <row r="1122" spans="1:67" s="13" customFormat="1" x14ac:dyDescent="0.2">
      <c r="A1122" s="13" t="s">
        <v>1737</v>
      </c>
      <c r="C1122" s="13" t="s">
        <v>1524</v>
      </c>
      <c r="D1122" s="13" t="s">
        <v>140</v>
      </c>
      <c r="E1122" s="13" t="s">
        <v>808</v>
      </c>
      <c r="F1122" s="13" t="s">
        <v>821</v>
      </c>
      <c r="G1122" s="13" t="s">
        <v>1656</v>
      </c>
      <c r="H1122" s="13" t="s">
        <v>1657</v>
      </c>
    </row>
    <row r="1123" spans="1:67" s="13" customFormat="1" x14ac:dyDescent="0.2">
      <c r="A1123" s="13" t="s">
        <v>1737</v>
      </c>
      <c r="C1123" s="13" t="s">
        <v>1524</v>
      </c>
      <c r="D1123" s="13" t="s">
        <v>140</v>
      </c>
      <c r="E1123" s="13" t="s">
        <v>808</v>
      </c>
      <c r="F1123" s="13" t="s">
        <v>1666</v>
      </c>
      <c r="G1123" s="13" t="s">
        <v>808</v>
      </c>
      <c r="H1123" s="13" t="s">
        <v>1666</v>
      </c>
    </row>
    <row r="1124" spans="1:67" s="13" customFormat="1" x14ac:dyDescent="0.2">
      <c r="A1124" s="13" t="s">
        <v>1737</v>
      </c>
      <c r="C1124" s="13" t="s">
        <v>1524</v>
      </c>
      <c r="D1124" s="13" t="s">
        <v>140</v>
      </c>
      <c r="E1124" s="13" t="s">
        <v>808</v>
      </c>
      <c r="F1124" s="13" t="s">
        <v>822</v>
      </c>
      <c r="G1124" s="13" t="s">
        <v>808</v>
      </c>
      <c r="H1124" s="13" t="s">
        <v>1677</v>
      </c>
    </row>
    <row r="1125" spans="1:67" s="13" customFormat="1" x14ac:dyDescent="0.2">
      <c r="A1125" s="13" t="s">
        <v>1737</v>
      </c>
      <c r="C1125" s="13" t="s">
        <v>1524</v>
      </c>
      <c r="D1125" s="13" t="s">
        <v>140</v>
      </c>
      <c r="E1125" s="13" t="s">
        <v>808</v>
      </c>
      <c r="F1125" s="13" t="s">
        <v>822</v>
      </c>
      <c r="G1125" s="13" t="s">
        <v>808</v>
      </c>
      <c r="H1125" s="13" t="s">
        <v>1675</v>
      </c>
    </row>
    <row r="1126" spans="1:67" s="13" customFormat="1" x14ac:dyDescent="0.2">
      <c r="A1126" s="13" t="s">
        <v>1737</v>
      </c>
      <c r="C1126" s="13" t="s">
        <v>1524</v>
      </c>
      <c r="D1126" s="13" t="s">
        <v>140</v>
      </c>
      <c r="E1126" s="13" t="s">
        <v>808</v>
      </c>
      <c r="F1126" s="13" t="s">
        <v>822</v>
      </c>
      <c r="G1126" s="13" t="s">
        <v>808</v>
      </c>
      <c r="H1126" s="13" t="s">
        <v>1676</v>
      </c>
    </row>
    <row r="1127" spans="1:67" s="13" customFormat="1" x14ac:dyDescent="0.2">
      <c r="A1127" s="13" t="s">
        <v>1737</v>
      </c>
      <c r="C1127" s="13" t="s">
        <v>1524</v>
      </c>
      <c r="D1127" s="13" t="s">
        <v>140</v>
      </c>
      <c r="E1127" s="13" t="s">
        <v>808</v>
      </c>
      <c r="F1127" s="13" t="s">
        <v>822</v>
      </c>
      <c r="G1127" s="13" t="s">
        <v>808</v>
      </c>
      <c r="H1127" s="13" t="s">
        <v>822</v>
      </c>
    </row>
    <row r="1128" spans="1:67" s="13" customFormat="1" x14ac:dyDescent="0.2">
      <c r="A1128" s="12" t="s">
        <v>3028</v>
      </c>
      <c r="B1128" s="12" t="s">
        <v>338</v>
      </c>
      <c r="C1128" s="12" t="s">
        <v>1524</v>
      </c>
      <c r="D1128" s="12" t="s">
        <v>140</v>
      </c>
      <c r="E1128" s="12" t="s">
        <v>808</v>
      </c>
      <c r="F1128" s="12" t="s">
        <v>822</v>
      </c>
      <c r="G1128" s="12" t="s">
        <v>808</v>
      </c>
      <c r="H1128" s="12" t="s">
        <v>822</v>
      </c>
      <c r="I1128" s="12"/>
      <c r="J1128" s="12"/>
      <c r="K1128" s="12"/>
      <c r="L1128" s="12"/>
      <c r="M1128" s="12"/>
      <c r="N1128" s="12"/>
      <c r="O1128" s="12"/>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t="s">
        <v>79</v>
      </c>
      <c r="BK1128" s="14">
        <v>44831</v>
      </c>
      <c r="BL1128" s="12" t="s">
        <v>3031</v>
      </c>
      <c r="BM1128" s="12">
        <v>6223</v>
      </c>
      <c r="BN1128" s="12" t="s">
        <v>72</v>
      </c>
      <c r="BO1128" s="12" t="s">
        <v>3031</v>
      </c>
    </row>
    <row r="1129" spans="1:67" s="13" customFormat="1" x14ac:dyDescent="0.2">
      <c r="A1129" s="12" t="s">
        <v>3089</v>
      </c>
      <c r="B1129" s="12"/>
      <c r="C1129" s="12" t="s">
        <v>1524</v>
      </c>
      <c r="D1129" s="12" t="s">
        <v>140</v>
      </c>
      <c r="E1129" s="12" t="s">
        <v>808</v>
      </c>
      <c r="F1129" s="12" t="s">
        <v>822</v>
      </c>
      <c r="G1129" s="12" t="s">
        <v>808</v>
      </c>
      <c r="H1129" s="12" t="s">
        <v>822</v>
      </c>
      <c r="I1129" s="12"/>
      <c r="J1129" s="12"/>
      <c r="K1129" s="12"/>
      <c r="L1129" s="12"/>
      <c r="M1129" s="12"/>
      <c r="N1129" s="12"/>
      <c r="O1129" s="12"/>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t="s">
        <v>79</v>
      </c>
      <c r="BK1129" s="14">
        <v>44832</v>
      </c>
      <c r="BL1129" s="12" t="s">
        <v>3084</v>
      </c>
      <c r="BM1129" s="12">
        <v>6224</v>
      </c>
      <c r="BN1129" s="12" t="s">
        <v>72</v>
      </c>
      <c r="BO1129" s="12" t="s">
        <v>3031</v>
      </c>
    </row>
    <row r="1130" spans="1:67" s="13" customFormat="1" x14ac:dyDescent="0.2">
      <c r="A1130" s="12" t="s">
        <v>3086</v>
      </c>
      <c r="B1130" s="12"/>
      <c r="C1130" s="12" t="s">
        <v>1524</v>
      </c>
      <c r="D1130" s="12" t="s">
        <v>140</v>
      </c>
      <c r="E1130" s="12" t="s">
        <v>808</v>
      </c>
      <c r="F1130" s="12" t="s">
        <v>822</v>
      </c>
      <c r="G1130" s="12" t="s">
        <v>808</v>
      </c>
      <c r="H1130" s="12" t="s">
        <v>822</v>
      </c>
      <c r="I1130" s="12"/>
      <c r="J1130" s="12"/>
      <c r="K1130" s="12"/>
      <c r="L1130" s="12"/>
      <c r="M1130" s="12"/>
      <c r="N1130" s="12"/>
      <c r="O1130" s="12"/>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t="s">
        <v>79</v>
      </c>
      <c r="BK1130" s="14">
        <v>44832</v>
      </c>
      <c r="BL1130" s="12" t="s">
        <v>3084</v>
      </c>
      <c r="BM1130" s="12">
        <v>6224</v>
      </c>
      <c r="BN1130" s="12" t="s">
        <v>72</v>
      </c>
      <c r="BO1130" s="12" t="s">
        <v>3031</v>
      </c>
    </row>
    <row r="1131" spans="1:67" s="13" customFormat="1" x14ac:dyDescent="0.2">
      <c r="A1131" s="12" t="s">
        <v>3087</v>
      </c>
      <c r="B1131" s="12"/>
      <c r="C1131" s="12" t="s">
        <v>1524</v>
      </c>
      <c r="D1131" s="12" t="s">
        <v>140</v>
      </c>
      <c r="E1131" s="12" t="s">
        <v>808</v>
      </c>
      <c r="F1131" s="12" t="s">
        <v>822</v>
      </c>
      <c r="G1131" s="12" t="s">
        <v>808</v>
      </c>
      <c r="H1131" s="12" t="s">
        <v>822</v>
      </c>
      <c r="I1131" s="12"/>
      <c r="J1131" s="12"/>
      <c r="K1131" s="12"/>
      <c r="L1131" s="12"/>
      <c r="M1131" s="12"/>
      <c r="N1131" s="12"/>
      <c r="O1131" s="12"/>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t="s">
        <v>79</v>
      </c>
      <c r="BK1131" s="14">
        <v>44832</v>
      </c>
      <c r="BL1131" s="12" t="s">
        <v>3084</v>
      </c>
      <c r="BM1131" s="12">
        <v>6224</v>
      </c>
      <c r="BN1131" s="12" t="s">
        <v>72</v>
      </c>
      <c r="BO1131" s="12" t="s">
        <v>3031</v>
      </c>
    </row>
    <row r="1132" spans="1:67" s="13" customFormat="1" x14ac:dyDescent="0.2">
      <c r="A1132" s="12" t="s">
        <v>3087</v>
      </c>
      <c r="B1132" s="12"/>
      <c r="C1132" s="12" t="s">
        <v>1524</v>
      </c>
      <c r="D1132" s="12" t="s">
        <v>140</v>
      </c>
      <c r="E1132" s="12" t="s">
        <v>808</v>
      </c>
      <c r="F1132" s="12" t="s">
        <v>822</v>
      </c>
      <c r="G1132" s="12" t="s">
        <v>808</v>
      </c>
      <c r="H1132" s="12" t="s">
        <v>822</v>
      </c>
      <c r="I1132" s="12"/>
      <c r="J1132" s="12"/>
      <c r="K1132" s="12"/>
      <c r="L1132" s="12"/>
      <c r="M1132" s="12"/>
      <c r="N1132" s="12"/>
      <c r="O1132" s="12"/>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t="s">
        <v>79</v>
      </c>
      <c r="BK1132" s="14">
        <v>44832</v>
      </c>
      <c r="BL1132" s="12" t="s">
        <v>3084</v>
      </c>
      <c r="BM1132" s="12">
        <v>6224</v>
      </c>
      <c r="BN1132" s="12" t="s">
        <v>72</v>
      </c>
      <c r="BO1132" s="12" t="s">
        <v>3031</v>
      </c>
    </row>
    <row r="1133" spans="1:67" s="13" customFormat="1" x14ac:dyDescent="0.2">
      <c r="A1133" s="12" t="s">
        <v>3088</v>
      </c>
      <c r="B1133" s="12"/>
      <c r="C1133" s="12" t="s">
        <v>1524</v>
      </c>
      <c r="D1133" s="12" t="s">
        <v>140</v>
      </c>
      <c r="E1133" s="12" t="s">
        <v>808</v>
      </c>
      <c r="F1133" s="12" t="s">
        <v>822</v>
      </c>
      <c r="G1133" s="12" t="s">
        <v>808</v>
      </c>
      <c r="H1133" s="12" t="s">
        <v>822</v>
      </c>
      <c r="I1133" s="12"/>
      <c r="J1133" s="12"/>
      <c r="K1133" s="12"/>
      <c r="L1133" s="12"/>
      <c r="M1133" s="12"/>
      <c r="N1133" s="12"/>
      <c r="O1133" s="12"/>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t="s">
        <v>79</v>
      </c>
      <c r="BK1133" s="14">
        <v>44832</v>
      </c>
      <c r="BL1133" s="12" t="s">
        <v>3084</v>
      </c>
      <c r="BM1133" s="12">
        <v>6224</v>
      </c>
      <c r="BN1133" s="12" t="s">
        <v>72</v>
      </c>
      <c r="BO1133" s="12" t="s">
        <v>3031</v>
      </c>
    </row>
    <row r="1134" spans="1:67" s="13" customFormat="1" x14ac:dyDescent="0.2">
      <c r="A1134" s="12" t="s">
        <v>3085</v>
      </c>
      <c r="B1134" s="12"/>
      <c r="C1134" s="12" t="s">
        <v>1524</v>
      </c>
      <c r="D1134" s="12" t="s">
        <v>140</v>
      </c>
      <c r="E1134" s="12" t="s">
        <v>808</v>
      </c>
      <c r="F1134" s="12" t="s">
        <v>822</v>
      </c>
      <c r="G1134" s="12" t="s">
        <v>808</v>
      </c>
      <c r="H1134" s="12" t="s">
        <v>822</v>
      </c>
      <c r="I1134" s="12"/>
      <c r="J1134" s="12"/>
      <c r="K1134" s="12"/>
      <c r="L1134" s="12"/>
      <c r="M1134" s="12"/>
      <c r="N1134" s="12"/>
      <c r="O1134" s="12"/>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t="s">
        <v>79</v>
      </c>
      <c r="BK1134" s="14">
        <v>44832</v>
      </c>
      <c r="BL1134" s="12" t="s">
        <v>3084</v>
      </c>
      <c r="BM1134" s="12">
        <v>6224</v>
      </c>
      <c r="BN1134" s="12" t="s">
        <v>72</v>
      </c>
      <c r="BO1134" s="12" t="s">
        <v>3031</v>
      </c>
    </row>
    <row r="1135" spans="1:67" s="13" customFormat="1" x14ac:dyDescent="0.2">
      <c r="A1135" s="12" t="s">
        <v>3098</v>
      </c>
      <c r="B1135" s="12"/>
      <c r="C1135" s="12" t="s">
        <v>1524</v>
      </c>
      <c r="D1135" s="12" t="s">
        <v>140</v>
      </c>
      <c r="E1135" s="12" t="s">
        <v>808</v>
      </c>
      <c r="F1135" s="12" t="s">
        <v>822</v>
      </c>
      <c r="G1135" s="12" t="s">
        <v>808</v>
      </c>
      <c r="H1135" s="12" t="s">
        <v>822</v>
      </c>
      <c r="I1135" s="12"/>
      <c r="J1135" s="12"/>
      <c r="K1135" s="12"/>
      <c r="L1135" s="12" t="s">
        <v>551</v>
      </c>
      <c r="M1135" s="12"/>
      <c r="N1135" s="12"/>
      <c r="O1135" s="12"/>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t="s">
        <v>79</v>
      </c>
      <c r="BK1135" s="14">
        <v>44832</v>
      </c>
      <c r="BL1135" s="12" t="s">
        <v>3084</v>
      </c>
      <c r="BM1135" s="12">
        <v>6224</v>
      </c>
      <c r="BN1135" s="12" t="s">
        <v>72</v>
      </c>
      <c r="BO1135" s="12" t="s">
        <v>3031</v>
      </c>
    </row>
    <row r="1136" spans="1:67" s="13" customFormat="1" x14ac:dyDescent="0.2">
      <c r="A1136" s="8" t="s">
        <v>108</v>
      </c>
      <c r="B1136" s="8"/>
      <c r="C1136" s="8" t="s">
        <v>1524</v>
      </c>
      <c r="D1136" s="8" t="s">
        <v>140</v>
      </c>
      <c r="E1136" s="8" t="s">
        <v>808</v>
      </c>
      <c r="F1136" s="8" t="s">
        <v>822</v>
      </c>
      <c r="G1136" s="8" t="s">
        <v>808</v>
      </c>
      <c r="H1136" s="8" t="s">
        <v>822</v>
      </c>
      <c r="I1136" s="8"/>
      <c r="J1136" s="8"/>
      <c r="K1136" s="8"/>
      <c r="L1136" s="8"/>
      <c r="M1136" s="8"/>
      <c r="N1136" s="8"/>
      <c r="O1136" s="8"/>
      <c r="P1136" s="8"/>
      <c r="Q1136" s="8">
        <v>4.0999999999999996</v>
      </c>
      <c r="R1136" s="8"/>
      <c r="S1136" s="8"/>
      <c r="T1136" s="8">
        <v>4.0999999999999996</v>
      </c>
      <c r="U1136" s="8">
        <v>4.0999999999999996</v>
      </c>
      <c r="V1136" s="8"/>
      <c r="W1136" s="8"/>
      <c r="X1136" s="8">
        <v>5.2</v>
      </c>
      <c r="Y1136" s="8">
        <v>4.9000000000000004</v>
      </c>
      <c r="Z1136" s="8"/>
      <c r="AA1136" s="8"/>
      <c r="AB1136" s="8">
        <v>6.1</v>
      </c>
      <c r="AC1136" s="8">
        <v>5.2</v>
      </c>
      <c r="AD1136" s="8"/>
      <c r="AE1136" s="8"/>
      <c r="AF1136" s="8">
        <v>7.1</v>
      </c>
      <c r="AG1136" s="8">
        <v>4.2</v>
      </c>
      <c r="AH1136" s="8"/>
      <c r="AI1136" s="8"/>
      <c r="AJ1136" s="8">
        <v>5.8</v>
      </c>
      <c r="AK1136" s="8"/>
      <c r="AL1136" s="8"/>
      <c r="AM1136" s="8"/>
      <c r="AN1136" s="8"/>
      <c r="AO1136" s="8">
        <v>4.2</v>
      </c>
      <c r="AP1136" s="8"/>
      <c r="AQ1136" s="8"/>
      <c r="AR1136" s="8">
        <v>2.6</v>
      </c>
      <c r="AS1136" s="8">
        <v>4.5</v>
      </c>
      <c r="AT1136" s="8"/>
      <c r="AU1136" s="8"/>
      <c r="AV1136" s="8">
        <v>3.2</v>
      </c>
      <c r="AW1136" s="8">
        <v>5.0999999999999996</v>
      </c>
      <c r="AX1136" s="8"/>
      <c r="AY1136" s="8"/>
      <c r="AZ1136" s="8">
        <v>4.0999999999999996</v>
      </c>
      <c r="BA1136" s="8">
        <v>5.4</v>
      </c>
      <c r="BB1136" s="8"/>
      <c r="BC1136" s="8"/>
      <c r="BD1136" s="8">
        <v>4.5999999999999996</v>
      </c>
      <c r="BE1136" s="8">
        <v>5.8</v>
      </c>
      <c r="BF1136" s="8"/>
      <c r="BG1136" s="8"/>
      <c r="BH1136" s="8">
        <v>4</v>
      </c>
      <c r="BI1136" s="8" t="s">
        <v>3091</v>
      </c>
      <c r="BJ1136" s="8" t="s">
        <v>79</v>
      </c>
      <c r="BK1136" s="9">
        <v>44832</v>
      </c>
      <c r="BL1136" s="8" t="s">
        <v>3084</v>
      </c>
      <c r="BM1136" s="8">
        <v>6224</v>
      </c>
      <c r="BN1136" s="8"/>
      <c r="BO1136" s="8"/>
    </row>
    <row r="1137" spans="1:67" s="13" customFormat="1" x14ac:dyDescent="0.2">
      <c r="A1137"/>
      <c r="B1137"/>
      <c r="C1137" t="s">
        <v>1524</v>
      </c>
      <c r="D1137" t="s">
        <v>140</v>
      </c>
      <c r="E1137" t="s">
        <v>808</v>
      </c>
      <c r="F1137" t="s">
        <v>822</v>
      </c>
      <c r="G1137" t="s">
        <v>808</v>
      </c>
      <c r="H1137" t="s">
        <v>822</v>
      </c>
      <c r="I1137"/>
      <c r="J1137"/>
      <c r="K1137"/>
      <c r="L1137"/>
      <c r="M1137"/>
      <c r="N1137"/>
      <c r="O1137"/>
      <c r="P1137"/>
      <c r="Q1137"/>
      <c r="R1137"/>
      <c r="S1137"/>
      <c r="T1137"/>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c r="AX1137"/>
      <c r="AY1137"/>
      <c r="AZ1137"/>
      <c r="BA1137">
        <v>5.5</v>
      </c>
      <c r="BB1137"/>
      <c r="BC1137"/>
      <c r="BD1137">
        <v>4.2</v>
      </c>
      <c r="BE1137">
        <v>6.2</v>
      </c>
      <c r="BF1137"/>
      <c r="BG1137"/>
      <c r="BH1137">
        <v>4.5</v>
      </c>
      <c r="BI1137"/>
      <c r="BJ1137" t="s">
        <v>79</v>
      </c>
      <c r="BK1137" s="1">
        <v>44797</v>
      </c>
      <c r="BL1137" t="s">
        <v>87</v>
      </c>
      <c r="BM1137">
        <v>36083</v>
      </c>
      <c r="BN1137" t="s">
        <v>72</v>
      </c>
      <c r="BO1137" t="s">
        <v>87</v>
      </c>
    </row>
    <row r="1138" spans="1:67" s="13" customFormat="1" x14ac:dyDescent="0.2">
      <c r="A1138" s="13" t="s">
        <v>1737</v>
      </c>
      <c r="C1138" s="13" t="s">
        <v>1524</v>
      </c>
      <c r="D1138" s="13" t="s">
        <v>140</v>
      </c>
      <c r="E1138" s="13" t="s">
        <v>808</v>
      </c>
      <c r="F1138" s="13" t="s">
        <v>823</v>
      </c>
      <c r="G1138" s="13" t="s">
        <v>808</v>
      </c>
      <c r="H1138" s="13" t="s">
        <v>823</v>
      </c>
    </row>
    <row r="1139" spans="1:67" s="13" customFormat="1" ht="16" x14ac:dyDescent="0.2">
      <c r="A1139"/>
      <c r="B1139"/>
      <c r="C1139" t="s">
        <v>1524</v>
      </c>
      <c r="D1139" t="s">
        <v>140</v>
      </c>
      <c r="E1139" t="s">
        <v>808</v>
      </c>
      <c r="F1139" t="s">
        <v>823</v>
      </c>
      <c r="G1139" t="s">
        <v>808</v>
      </c>
      <c r="H1139" t="s">
        <v>823</v>
      </c>
      <c r="I1139"/>
      <c r="J1139"/>
      <c r="K1139"/>
      <c r="L1139"/>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c r="AU1139"/>
      <c r="AV1139"/>
      <c r="AW1139"/>
      <c r="AX1139"/>
      <c r="AY1139"/>
      <c r="AZ1139"/>
      <c r="BA1139"/>
      <c r="BB1139"/>
      <c r="BC1139"/>
      <c r="BD1139"/>
      <c r="BE1139">
        <v>2</v>
      </c>
      <c r="BF1139"/>
      <c r="BG1139"/>
      <c r="BH1139">
        <v>1.5</v>
      </c>
      <c r="BI1139" t="s">
        <v>824</v>
      </c>
      <c r="BJ1139" t="s">
        <v>79</v>
      </c>
      <c r="BK1139"/>
      <c r="BL1139" t="s">
        <v>825</v>
      </c>
      <c r="BM1139" s="37">
        <v>53110</v>
      </c>
      <c r="BN1139"/>
      <c r="BO1139"/>
    </row>
    <row r="1140" spans="1:67" s="13" customFormat="1" x14ac:dyDescent="0.2">
      <c r="A1140" s="13" t="s">
        <v>1737</v>
      </c>
      <c r="C1140" s="13" t="s">
        <v>1524</v>
      </c>
      <c r="D1140" s="13" t="s">
        <v>140</v>
      </c>
      <c r="E1140" s="13" t="s">
        <v>808</v>
      </c>
      <c r="F1140" s="13" t="s">
        <v>1667</v>
      </c>
      <c r="G1140" s="13" t="s">
        <v>808</v>
      </c>
      <c r="H1140" s="13" t="s">
        <v>1667</v>
      </c>
    </row>
    <row r="1141" spans="1:67" s="13" customFormat="1" x14ac:dyDescent="0.2">
      <c r="A1141" s="13" t="s">
        <v>1737</v>
      </c>
      <c r="C1141" s="13" t="s">
        <v>1524</v>
      </c>
      <c r="D1141" s="13" t="s">
        <v>140</v>
      </c>
      <c r="E1141" s="13" t="s">
        <v>808</v>
      </c>
      <c r="F1141" s="13" t="s">
        <v>826</v>
      </c>
      <c r="G1141" s="13" t="s">
        <v>808</v>
      </c>
      <c r="H1141" s="13" t="s">
        <v>826</v>
      </c>
    </row>
    <row r="1142" spans="1:67" s="13" customFormat="1" x14ac:dyDescent="0.2">
      <c r="A1142" s="12" t="s">
        <v>3061</v>
      </c>
      <c r="B1142" s="12"/>
      <c r="C1142" s="12" t="s">
        <v>1524</v>
      </c>
      <c r="D1142" s="12" t="s">
        <v>140</v>
      </c>
      <c r="E1142" s="12" t="s">
        <v>808</v>
      </c>
      <c r="F1142" s="12" t="s">
        <v>826</v>
      </c>
      <c r="G1142" s="12" t="s">
        <v>808</v>
      </c>
      <c r="H1142" s="12" t="s">
        <v>826</v>
      </c>
      <c r="I1142" s="12"/>
      <c r="J1142" s="12"/>
      <c r="K1142" s="12"/>
      <c r="L1142" s="12"/>
      <c r="M1142" s="12"/>
      <c r="N1142" s="12"/>
      <c r="O1142" s="12"/>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t="s">
        <v>3035</v>
      </c>
      <c r="BJ1142" s="12" t="s">
        <v>79</v>
      </c>
      <c r="BK1142" s="14">
        <v>44831</v>
      </c>
      <c r="BL1142" s="12" t="s">
        <v>3031</v>
      </c>
      <c r="BM1142" s="12">
        <v>6223</v>
      </c>
      <c r="BN1142" s="12" t="s">
        <v>72</v>
      </c>
      <c r="BO1142" s="12" t="s">
        <v>3031</v>
      </c>
    </row>
    <row r="1143" spans="1:67" s="13" customFormat="1" x14ac:dyDescent="0.2">
      <c r="A1143" s="12" t="s">
        <v>3059</v>
      </c>
      <c r="B1143" s="12"/>
      <c r="C1143" s="12" t="s">
        <v>1524</v>
      </c>
      <c r="D1143" s="12" t="s">
        <v>140</v>
      </c>
      <c r="E1143" s="12" t="s">
        <v>808</v>
      </c>
      <c r="F1143" s="12" t="s">
        <v>826</v>
      </c>
      <c r="G1143" s="12" t="s">
        <v>808</v>
      </c>
      <c r="H1143" s="12" t="s">
        <v>826</v>
      </c>
      <c r="I1143" s="12"/>
      <c r="J1143" s="12"/>
      <c r="K1143" s="12"/>
      <c r="L1143" s="12"/>
      <c r="M1143" s="12"/>
      <c r="N1143" s="12"/>
      <c r="O1143" s="12"/>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t="s">
        <v>3035</v>
      </c>
      <c r="BJ1143" s="12" t="s">
        <v>79</v>
      </c>
      <c r="BK1143" s="14">
        <v>44831</v>
      </c>
      <c r="BL1143" s="12" t="s">
        <v>3031</v>
      </c>
      <c r="BM1143" s="12">
        <v>6223</v>
      </c>
      <c r="BN1143" s="12" t="s">
        <v>72</v>
      </c>
      <c r="BO1143" s="12" t="s">
        <v>3031</v>
      </c>
    </row>
    <row r="1144" spans="1:67" s="13" customFormat="1" x14ac:dyDescent="0.2">
      <c r="A1144" s="12" t="s">
        <v>3057</v>
      </c>
      <c r="B1144" s="12"/>
      <c r="C1144" s="12" t="s">
        <v>1524</v>
      </c>
      <c r="D1144" s="12" t="s">
        <v>140</v>
      </c>
      <c r="E1144" s="12" t="s">
        <v>808</v>
      </c>
      <c r="F1144" s="12" t="s">
        <v>826</v>
      </c>
      <c r="G1144" s="12" t="s">
        <v>808</v>
      </c>
      <c r="H1144" s="12" t="s">
        <v>826</v>
      </c>
      <c r="I1144" s="12"/>
      <c r="J1144" s="12"/>
      <c r="K1144" s="12"/>
      <c r="L1144" s="12"/>
      <c r="M1144" s="12"/>
      <c r="N1144" s="12"/>
      <c r="O1144" s="12"/>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t="s">
        <v>3035</v>
      </c>
      <c r="BJ1144" s="12" t="s">
        <v>79</v>
      </c>
      <c r="BK1144" s="14">
        <v>44831</v>
      </c>
      <c r="BL1144" s="12" t="s">
        <v>3031</v>
      </c>
      <c r="BM1144" s="12">
        <v>6223</v>
      </c>
      <c r="BN1144" s="12" t="s">
        <v>72</v>
      </c>
      <c r="BO1144" s="12" t="s">
        <v>3031</v>
      </c>
    </row>
    <row r="1145" spans="1:67" s="13" customFormat="1" x14ac:dyDescent="0.2">
      <c r="A1145" s="12" t="s">
        <v>3060</v>
      </c>
      <c r="B1145" s="12"/>
      <c r="C1145" s="12" t="s">
        <v>1524</v>
      </c>
      <c r="D1145" s="12" t="s">
        <v>140</v>
      </c>
      <c r="E1145" s="12" t="s">
        <v>808</v>
      </c>
      <c r="F1145" s="12" t="s">
        <v>826</v>
      </c>
      <c r="G1145" s="12" t="s">
        <v>808</v>
      </c>
      <c r="H1145" s="12" t="s">
        <v>826</v>
      </c>
      <c r="I1145" s="12"/>
      <c r="J1145" s="12"/>
      <c r="K1145" s="12"/>
      <c r="L1145" s="12"/>
      <c r="M1145" s="12"/>
      <c r="N1145" s="12"/>
      <c r="O1145" s="12"/>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t="s">
        <v>3035</v>
      </c>
      <c r="BJ1145" s="12" t="s">
        <v>79</v>
      </c>
      <c r="BK1145" s="14">
        <v>44831</v>
      </c>
      <c r="BL1145" s="12" t="s">
        <v>3031</v>
      </c>
      <c r="BM1145" s="12">
        <v>6223</v>
      </c>
      <c r="BN1145" s="12" t="s">
        <v>72</v>
      </c>
      <c r="BO1145" s="12" t="s">
        <v>3031</v>
      </c>
    </row>
    <row r="1146" spans="1:67" s="13" customFormat="1" x14ac:dyDescent="0.2">
      <c r="A1146" s="12" t="s">
        <v>3062</v>
      </c>
      <c r="B1146" s="12"/>
      <c r="C1146" s="12" t="s">
        <v>1524</v>
      </c>
      <c r="D1146" s="12" t="s">
        <v>140</v>
      </c>
      <c r="E1146" s="12" t="s">
        <v>808</v>
      </c>
      <c r="F1146" s="12" t="s">
        <v>826</v>
      </c>
      <c r="G1146" s="12" t="s">
        <v>808</v>
      </c>
      <c r="H1146" s="12" t="s">
        <v>826</v>
      </c>
      <c r="I1146" s="12"/>
      <c r="J1146" s="12"/>
      <c r="K1146" s="12"/>
      <c r="L1146" s="12"/>
      <c r="M1146" s="12"/>
      <c r="N1146" s="12"/>
      <c r="O1146" s="12"/>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t="s">
        <v>3035</v>
      </c>
      <c r="BJ1146" s="12" t="s">
        <v>79</v>
      </c>
      <c r="BK1146" s="14">
        <v>44831</v>
      </c>
      <c r="BL1146" s="12" t="s">
        <v>3031</v>
      </c>
      <c r="BM1146" s="12">
        <v>6223</v>
      </c>
      <c r="BN1146" s="12" t="s">
        <v>72</v>
      </c>
      <c r="BO1146" s="12" t="s">
        <v>3031</v>
      </c>
    </row>
    <row r="1147" spans="1:67" s="13" customFormat="1" x14ac:dyDescent="0.2">
      <c r="A1147" s="12" t="s">
        <v>3058</v>
      </c>
      <c r="B1147" s="12"/>
      <c r="C1147" s="12" t="s">
        <v>1524</v>
      </c>
      <c r="D1147" s="12" t="s">
        <v>140</v>
      </c>
      <c r="E1147" s="12" t="s">
        <v>808</v>
      </c>
      <c r="F1147" s="12" t="s">
        <v>826</v>
      </c>
      <c r="G1147" s="12" t="s">
        <v>808</v>
      </c>
      <c r="H1147" s="12" t="s">
        <v>826</v>
      </c>
      <c r="I1147" s="12"/>
      <c r="J1147" s="12"/>
      <c r="K1147" s="12"/>
      <c r="L1147" s="12"/>
      <c r="M1147" s="12"/>
      <c r="N1147" s="12"/>
      <c r="O1147" s="12"/>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t="s">
        <v>3035</v>
      </c>
      <c r="BJ1147" s="12" t="s">
        <v>79</v>
      </c>
      <c r="BK1147" s="14">
        <v>44831</v>
      </c>
      <c r="BL1147" s="12" t="s">
        <v>3031</v>
      </c>
      <c r="BM1147" s="12">
        <v>6223</v>
      </c>
      <c r="BN1147" s="12" t="s">
        <v>72</v>
      </c>
      <c r="BO1147" s="12" t="s">
        <v>3031</v>
      </c>
    </row>
    <row r="1148" spans="1:67" s="13" customFormat="1" x14ac:dyDescent="0.2">
      <c r="A1148" s="8" t="s">
        <v>108</v>
      </c>
      <c r="B1148"/>
      <c r="C1148" t="s">
        <v>1524</v>
      </c>
      <c r="D1148" t="s">
        <v>140</v>
      </c>
      <c r="E1148" t="s">
        <v>808</v>
      </c>
      <c r="F1148" t="s">
        <v>826</v>
      </c>
      <c r="G1148" s="8" t="s">
        <v>808</v>
      </c>
      <c r="H1148" s="8" t="s">
        <v>826</v>
      </c>
      <c r="I1148" s="8"/>
      <c r="J1148"/>
      <c r="K1148"/>
      <c r="L1148"/>
      <c r="M1148"/>
      <c r="N1148"/>
      <c r="O1148"/>
      <c r="P1148"/>
      <c r="Q1148" s="8">
        <v>3.1</v>
      </c>
      <c r="R1148"/>
      <c r="S1148"/>
      <c r="T1148" s="8">
        <v>3.1</v>
      </c>
      <c r="U1148" s="8">
        <v>3</v>
      </c>
      <c r="V1148"/>
      <c r="W1148"/>
      <c r="X1148" s="8">
        <v>4.2</v>
      </c>
      <c r="Y1148" s="8">
        <v>3.6</v>
      </c>
      <c r="Z1148"/>
      <c r="AA1148"/>
      <c r="AB1148" s="8">
        <v>4.5999999999999996</v>
      </c>
      <c r="AC1148" s="8">
        <v>3.9</v>
      </c>
      <c r="AD1148"/>
      <c r="AE1148"/>
      <c r="AF1148" s="8">
        <v>5.5</v>
      </c>
      <c r="AG1148" s="8">
        <v>2.9</v>
      </c>
      <c r="AH1148"/>
      <c r="AI1148"/>
      <c r="AJ1148" s="8">
        <v>4.0999999999999996</v>
      </c>
      <c r="AK1148"/>
      <c r="AL1148"/>
      <c r="AM1148"/>
      <c r="AN1148"/>
      <c r="AO1148" s="8">
        <v>3.1</v>
      </c>
      <c r="AP1148"/>
      <c r="AQ1148"/>
      <c r="AR1148" s="8">
        <v>2.1</v>
      </c>
      <c r="AS1148" s="8">
        <v>3.5</v>
      </c>
      <c r="AT1148"/>
      <c r="AU1148"/>
      <c r="AV1148" s="8">
        <v>2.6</v>
      </c>
      <c r="AW1148" s="8">
        <v>3.7</v>
      </c>
      <c r="AX1148"/>
      <c r="AY1148"/>
      <c r="AZ1148" s="8">
        <v>3.1</v>
      </c>
      <c r="BA1148" s="8">
        <v>4.0999999999999996</v>
      </c>
      <c r="BB1148"/>
      <c r="BC1148"/>
      <c r="BD1148" s="8">
        <v>3.6</v>
      </c>
      <c r="BE1148" s="8">
        <v>4.2</v>
      </c>
      <c r="BF1148"/>
      <c r="BG1148"/>
      <c r="BH1148" s="8">
        <v>3.1</v>
      </c>
      <c r="BI1148" s="8" t="s">
        <v>3035</v>
      </c>
      <c r="BJ1148" s="8" t="s">
        <v>79</v>
      </c>
      <c r="BK1148" s="9">
        <v>44831</v>
      </c>
      <c r="BL1148" s="8" t="s">
        <v>3031</v>
      </c>
      <c r="BM1148" s="8">
        <v>6223</v>
      </c>
      <c r="BN1148"/>
      <c r="BO1148"/>
    </row>
    <row r="1149" spans="1:67" s="13" customFormat="1" x14ac:dyDescent="0.2">
      <c r="A1149" s="13" t="s">
        <v>1737</v>
      </c>
      <c r="C1149" s="13" t="s">
        <v>1524</v>
      </c>
      <c r="D1149" s="13" t="s">
        <v>140</v>
      </c>
      <c r="E1149" s="13" t="s">
        <v>808</v>
      </c>
      <c r="F1149" s="13" t="s">
        <v>1673</v>
      </c>
      <c r="G1149" s="13" t="s">
        <v>808</v>
      </c>
      <c r="H1149" s="13" t="s">
        <v>1673</v>
      </c>
    </row>
    <row r="1150" spans="1:67" s="13" customFormat="1" x14ac:dyDescent="0.2">
      <c r="A1150" s="13" t="s">
        <v>1737</v>
      </c>
      <c r="C1150" s="13" t="s">
        <v>1524</v>
      </c>
      <c r="D1150" s="13" t="s">
        <v>140</v>
      </c>
      <c r="E1150" s="13" t="s">
        <v>808</v>
      </c>
      <c r="F1150" s="13" t="s">
        <v>1663</v>
      </c>
      <c r="G1150" s="13" t="s">
        <v>808</v>
      </c>
      <c r="H1150" s="13" t="s">
        <v>1663</v>
      </c>
    </row>
    <row r="1151" spans="1:67" s="13" customFormat="1" x14ac:dyDescent="0.2">
      <c r="A1151" s="13" t="s">
        <v>1737</v>
      </c>
      <c r="C1151" s="13" t="s">
        <v>1524</v>
      </c>
      <c r="D1151" s="13" t="s">
        <v>140</v>
      </c>
      <c r="E1151" s="13" t="s">
        <v>808</v>
      </c>
      <c r="F1151" s="13" t="s">
        <v>1671</v>
      </c>
      <c r="G1151" s="13" t="s">
        <v>808</v>
      </c>
      <c r="H1151" s="13" t="s">
        <v>1671</v>
      </c>
    </row>
    <row r="1152" spans="1:67" s="13" customFormat="1" x14ac:dyDescent="0.2">
      <c r="A1152" s="8" t="s">
        <v>108</v>
      </c>
      <c r="B1152" s="8"/>
      <c r="C1152" s="8" t="s">
        <v>1524</v>
      </c>
      <c r="D1152" s="8" t="s">
        <v>140</v>
      </c>
      <c r="E1152" s="8" t="s">
        <v>808</v>
      </c>
      <c r="F1152" s="8" t="s">
        <v>1671</v>
      </c>
      <c r="G1152" s="8" t="s">
        <v>808</v>
      </c>
      <c r="H1152" s="8" t="s">
        <v>1671</v>
      </c>
      <c r="I1152" s="8"/>
      <c r="J1152" s="8"/>
      <c r="K1152" s="8"/>
      <c r="L1152" s="8"/>
      <c r="M1152" s="8"/>
      <c r="N1152" s="8"/>
      <c r="O1152" s="8"/>
      <c r="P1152" s="8"/>
      <c r="Q1152" s="8"/>
      <c r="R1152" s="8"/>
      <c r="S1152" s="8"/>
      <c r="T1152" s="8"/>
      <c r="U1152" s="8">
        <v>4.5999999999999996</v>
      </c>
      <c r="V1152" s="8"/>
      <c r="W1152" s="8"/>
      <c r="X1152" s="8">
        <v>6.3</v>
      </c>
      <c r="Y1152" s="8">
        <v>5.6</v>
      </c>
      <c r="Z1152" s="8"/>
      <c r="AA1152" s="8"/>
      <c r="AB1152" s="8">
        <v>7.6</v>
      </c>
      <c r="AC1152" s="8">
        <v>6.7</v>
      </c>
      <c r="AD1152" s="8"/>
      <c r="AE1152" s="8"/>
      <c r="AF1152" s="8">
        <v>8.5</v>
      </c>
      <c r="AG1152" s="8">
        <v>5.6</v>
      </c>
      <c r="AH1152" s="8"/>
      <c r="AI1152" s="8"/>
      <c r="AJ1152" s="8">
        <v>7.5</v>
      </c>
      <c r="AK1152" s="8"/>
      <c r="AL1152" s="8"/>
      <c r="AM1152" s="8"/>
      <c r="AN1152" s="8"/>
      <c r="AO1152" s="8">
        <v>4.3</v>
      </c>
      <c r="AP1152" s="8"/>
      <c r="AQ1152" s="8"/>
      <c r="AR1152" s="8">
        <v>2.8</v>
      </c>
      <c r="AS1152" s="8">
        <v>5.0999999999999996</v>
      </c>
      <c r="AT1152" s="8"/>
      <c r="AU1152" s="8"/>
      <c r="AV1152" s="8">
        <v>3.8</v>
      </c>
      <c r="AW1152" s="8">
        <v>6.2</v>
      </c>
      <c r="AX1152" s="8"/>
      <c r="AY1152" s="8"/>
      <c r="AZ1152" s="8">
        <v>4.8</v>
      </c>
      <c r="BA1152" s="8">
        <v>6.5</v>
      </c>
      <c r="BB1152" s="8"/>
      <c r="BC1152" s="8"/>
      <c r="BD1152" s="8">
        <v>5.5</v>
      </c>
      <c r="BE1152" s="8">
        <v>7.5</v>
      </c>
      <c r="BF1152" s="8"/>
      <c r="BG1152" s="8"/>
      <c r="BH1152" s="8">
        <v>5</v>
      </c>
      <c r="BI1152" s="8" t="s">
        <v>3090</v>
      </c>
      <c r="BJ1152" s="8" t="s">
        <v>79</v>
      </c>
      <c r="BK1152" s="9">
        <v>44832</v>
      </c>
      <c r="BL1152" s="8" t="s">
        <v>3084</v>
      </c>
      <c r="BM1152" s="8">
        <v>6224</v>
      </c>
      <c r="BN1152" s="8"/>
      <c r="BO1152" s="8"/>
    </row>
    <row r="1153" spans="1:67" s="13" customFormat="1" x14ac:dyDescent="0.2">
      <c r="A1153" s="23" t="s">
        <v>1737</v>
      </c>
      <c r="B1153" s="23"/>
      <c r="C1153" s="23" t="s">
        <v>1524</v>
      </c>
      <c r="D1153" s="23" t="s">
        <v>140</v>
      </c>
      <c r="E1153" s="23" t="s">
        <v>808</v>
      </c>
      <c r="F1153" s="23" t="s">
        <v>1665</v>
      </c>
      <c r="G1153" s="23" t="s">
        <v>808</v>
      </c>
      <c r="H1153" s="23" t="s">
        <v>1665</v>
      </c>
      <c r="I1153" s="23"/>
      <c r="J1153" s="23"/>
      <c r="K1153" s="23"/>
      <c r="L1153" s="23"/>
      <c r="M1153" s="23"/>
      <c r="N1153" s="23"/>
      <c r="O1153" s="23"/>
      <c r="P1153" s="23"/>
      <c r="Q1153" s="23"/>
      <c r="R1153" s="23"/>
      <c r="S1153" s="23"/>
      <c r="T1153" s="23"/>
      <c r="U1153" s="23"/>
      <c r="V1153" s="23"/>
      <c r="W1153" s="23"/>
      <c r="X1153" s="23"/>
      <c r="Y1153" s="23"/>
      <c r="Z1153" s="23"/>
      <c r="AA1153" s="23"/>
      <c r="AB1153" s="23"/>
      <c r="AC1153" s="23"/>
      <c r="AD1153" s="23"/>
      <c r="AE1153" s="23"/>
      <c r="AF1153" s="23"/>
      <c r="AG1153" s="23"/>
      <c r="AH1153" s="23"/>
      <c r="AI1153" s="23"/>
      <c r="AJ1153" s="23"/>
      <c r="AK1153" s="23"/>
      <c r="AL1153" s="23"/>
      <c r="AM1153" s="23"/>
      <c r="AN1153" s="23"/>
      <c r="AO1153" s="23"/>
      <c r="AP1153" s="23"/>
      <c r="AQ1153" s="23"/>
      <c r="AR1153" s="23"/>
      <c r="AS1153" s="23"/>
      <c r="AT1153" s="23"/>
      <c r="AU1153" s="23"/>
      <c r="AV1153" s="23"/>
      <c r="AW1153" s="23"/>
      <c r="AX1153" s="23"/>
      <c r="AY1153" s="23"/>
      <c r="AZ1153" s="23"/>
      <c r="BA1153" s="23"/>
      <c r="BB1153" s="23"/>
      <c r="BC1153" s="23"/>
      <c r="BD1153" s="23"/>
      <c r="BE1153" s="23"/>
      <c r="BF1153" s="23"/>
      <c r="BG1153" s="23"/>
      <c r="BH1153" s="23"/>
      <c r="BI1153" s="23"/>
      <c r="BJ1153" s="23"/>
      <c r="BK1153" s="23"/>
      <c r="BL1153" s="23"/>
      <c r="BM1153" s="23"/>
      <c r="BN1153" s="23"/>
      <c r="BO1153" s="23"/>
    </row>
    <row r="1154" spans="1:67" s="13" customFormat="1" x14ac:dyDescent="0.2">
      <c r="A1154" s="13" t="s">
        <v>1737</v>
      </c>
      <c r="C1154" s="13" t="s">
        <v>1524</v>
      </c>
      <c r="D1154" s="13" t="s">
        <v>140</v>
      </c>
      <c r="E1154" s="13" t="s">
        <v>808</v>
      </c>
      <c r="F1154" s="13" t="s">
        <v>827</v>
      </c>
      <c r="G1154" s="13" t="s">
        <v>808</v>
      </c>
      <c r="H1154" s="13" t="s">
        <v>827</v>
      </c>
    </row>
    <row r="1155" spans="1:67" s="13" customFormat="1" x14ac:dyDescent="0.2">
      <c r="A1155" s="12" t="s">
        <v>3048</v>
      </c>
      <c r="B1155" s="12"/>
      <c r="C1155" s="12" t="s">
        <v>1524</v>
      </c>
      <c r="D1155" s="12" t="s">
        <v>140</v>
      </c>
      <c r="E1155" s="12" t="s">
        <v>808</v>
      </c>
      <c r="F1155" s="12" t="s">
        <v>827</v>
      </c>
      <c r="G1155" s="12" t="s">
        <v>808</v>
      </c>
      <c r="H1155" s="12" t="s">
        <v>827</v>
      </c>
      <c r="I1155" s="12"/>
      <c r="J1155" s="12"/>
      <c r="K1155" s="12"/>
      <c r="L1155" s="12"/>
      <c r="M1155" s="12"/>
      <c r="N1155" s="12"/>
      <c r="O1155" s="12"/>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t="s">
        <v>3033</v>
      </c>
      <c r="BJ1155" s="12" t="s">
        <v>79</v>
      </c>
      <c r="BK1155" s="14">
        <v>44831</v>
      </c>
      <c r="BL1155" s="12" t="s">
        <v>3031</v>
      </c>
      <c r="BM1155" s="12">
        <v>6223</v>
      </c>
      <c r="BN1155" s="12" t="s">
        <v>72</v>
      </c>
      <c r="BO1155" s="12" t="s">
        <v>3031</v>
      </c>
    </row>
    <row r="1156" spans="1:67" s="13" customFormat="1" x14ac:dyDescent="0.2">
      <c r="A1156" s="12" t="s">
        <v>3044</v>
      </c>
      <c r="B1156" s="12"/>
      <c r="C1156" s="12" t="s">
        <v>1524</v>
      </c>
      <c r="D1156" s="12" t="s">
        <v>140</v>
      </c>
      <c r="E1156" s="12" t="s">
        <v>808</v>
      </c>
      <c r="F1156" s="12" t="s">
        <v>827</v>
      </c>
      <c r="G1156" s="12" t="s">
        <v>808</v>
      </c>
      <c r="H1156" s="12" t="s">
        <v>827</v>
      </c>
      <c r="I1156" s="12"/>
      <c r="J1156" s="12"/>
      <c r="K1156" s="12"/>
      <c r="L1156" s="12"/>
      <c r="M1156" s="12"/>
      <c r="N1156" s="12"/>
      <c r="O1156" s="12"/>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t="s">
        <v>3033</v>
      </c>
      <c r="BJ1156" s="12" t="s">
        <v>79</v>
      </c>
      <c r="BK1156" s="14">
        <v>44831</v>
      </c>
      <c r="BL1156" s="12" t="s">
        <v>3031</v>
      </c>
      <c r="BM1156" s="12">
        <v>6223</v>
      </c>
      <c r="BN1156" s="12" t="s">
        <v>72</v>
      </c>
      <c r="BO1156" s="12" t="s">
        <v>3031</v>
      </c>
    </row>
    <row r="1157" spans="1:67" s="13" customFormat="1" x14ac:dyDescent="0.2">
      <c r="A1157" s="12" t="s">
        <v>3046</v>
      </c>
      <c r="B1157" s="12"/>
      <c r="C1157" s="12" t="s">
        <v>1524</v>
      </c>
      <c r="D1157" s="12" t="s">
        <v>140</v>
      </c>
      <c r="E1157" s="12" t="s">
        <v>808</v>
      </c>
      <c r="F1157" s="12" t="s">
        <v>827</v>
      </c>
      <c r="G1157" s="12" t="s">
        <v>808</v>
      </c>
      <c r="H1157" s="12" t="s">
        <v>827</v>
      </c>
      <c r="I1157" s="12"/>
      <c r="J1157" s="12"/>
      <c r="K1157" s="12"/>
      <c r="L1157" s="12"/>
      <c r="M1157" s="12"/>
      <c r="N1157" s="12"/>
      <c r="O1157" s="12"/>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t="s">
        <v>3033</v>
      </c>
      <c r="BJ1157" s="12" t="s">
        <v>79</v>
      </c>
      <c r="BK1157" s="14">
        <v>44831</v>
      </c>
      <c r="BL1157" s="12" t="s">
        <v>3031</v>
      </c>
      <c r="BM1157" s="12">
        <v>6223</v>
      </c>
      <c r="BN1157" s="12" t="s">
        <v>72</v>
      </c>
      <c r="BO1157" s="12" t="s">
        <v>3031</v>
      </c>
    </row>
    <row r="1158" spans="1:67" s="13" customFormat="1" x14ac:dyDescent="0.2">
      <c r="A1158" s="12" t="s">
        <v>3049</v>
      </c>
      <c r="B1158" s="12"/>
      <c r="C1158" s="12" t="s">
        <v>1524</v>
      </c>
      <c r="D1158" s="12" t="s">
        <v>140</v>
      </c>
      <c r="E1158" s="12" t="s">
        <v>808</v>
      </c>
      <c r="F1158" s="12" t="s">
        <v>827</v>
      </c>
      <c r="G1158" s="12" t="s">
        <v>808</v>
      </c>
      <c r="H1158" s="12" t="s">
        <v>827</v>
      </c>
      <c r="I1158" s="12"/>
      <c r="J1158" s="12"/>
      <c r="K1158" s="12"/>
      <c r="L1158" s="12"/>
      <c r="M1158" s="12"/>
      <c r="N1158" s="12"/>
      <c r="O1158" s="12"/>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t="s">
        <v>3033</v>
      </c>
      <c r="BJ1158" s="12" t="s">
        <v>79</v>
      </c>
      <c r="BK1158" s="14">
        <v>44831</v>
      </c>
      <c r="BL1158" s="12" t="s">
        <v>3031</v>
      </c>
      <c r="BM1158" s="12">
        <v>6223</v>
      </c>
      <c r="BN1158" s="12" t="s">
        <v>72</v>
      </c>
      <c r="BO1158" s="12" t="s">
        <v>3031</v>
      </c>
    </row>
    <row r="1159" spans="1:67" s="13" customFormat="1" x14ac:dyDescent="0.2">
      <c r="A1159" s="12" t="s">
        <v>3047</v>
      </c>
      <c r="B1159" s="12"/>
      <c r="C1159" s="12" t="s">
        <v>1524</v>
      </c>
      <c r="D1159" s="12" t="s">
        <v>140</v>
      </c>
      <c r="E1159" s="12" t="s">
        <v>808</v>
      </c>
      <c r="F1159" s="12" t="s">
        <v>827</v>
      </c>
      <c r="G1159" s="12" t="s">
        <v>808</v>
      </c>
      <c r="H1159" s="12" t="s">
        <v>827</v>
      </c>
      <c r="I1159" s="12"/>
      <c r="J1159" s="12"/>
      <c r="K1159" s="12"/>
      <c r="L1159" s="12"/>
      <c r="M1159" s="12"/>
      <c r="N1159" s="12"/>
      <c r="O1159" s="12"/>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t="s">
        <v>3033</v>
      </c>
      <c r="BJ1159" s="12" t="s">
        <v>79</v>
      </c>
      <c r="BK1159" s="14">
        <v>44831</v>
      </c>
      <c r="BL1159" s="12" t="s">
        <v>3031</v>
      </c>
      <c r="BM1159" s="12">
        <v>6223</v>
      </c>
      <c r="BN1159" s="12" t="s">
        <v>72</v>
      </c>
      <c r="BO1159" s="12" t="s">
        <v>3031</v>
      </c>
    </row>
    <row r="1160" spans="1:67" s="13" customFormat="1" x14ac:dyDescent="0.2">
      <c r="A1160" s="12" t="s">
        <v>3050</v>
      </c>
      <c r="B1160" s="12"/>
      <c r="C1160" s="12" t="s">
        <v>1524</v>
      </c>
      <c r="D1160" s="12" t="s">
        <v>140</v>
      </c>
      <c r="E1160" s="12" t="s">
        <v>808</v>
      </c>
      <c r="F1160" s="12" t="s">
        <v>827</v>
      </c>
      <c r="G1160" s="12" t="s">
        <v>808</v>
      </c>
      <c r="H1160" s="12" t="s">
        <v>827</v>
      </c>
      <c r="I1160" s="12"/>
      <c r="J1160" s="12"/>
      <c r="K1160" s="12"/>
      <c r="L1160" s="12"/>
      <c r="M1160" s="12"/>
      <c r="N1160" s="12"/>
      <c r="O1160" s="12"/>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t="s">
        <v>3033</v>
      </c>
      <c r="BJ1160" s="12" t="s">
        <v>79</v>
      </c>
      <c r="BK1160" s="14">
        <v>44831</v>
      </c>
      <c r="BL1160" s="12" t="s">
        <v>3031</v>
      </c>
      <c r="BM1160" s="12">
        <v>6223</v>
      </c>
      <c r="BN1160" s="12" t="s">
        <v>72</v>
      </c>
      <c r="BO1160" s="12" t="s">
        <v>3031</v>
      </c>
    </row>
    <row r="1161" spans="1:67" s="13" customFormat="1" x14ac:dyDescent="0.2">
      <c r="A1161" s="12" t="s">
        <v>3045</v>
      </c>
      <c r="B1161" s="12"/>
      <c r="C1161" s="12" t="s">
        <v>1524</v>
      </c>
      <c r="D1161" s="12" t="s">
        <v>140</v>
      </c>
      <c r="E1161" s="12" t="s">
        <v>808</v>
      </c>
      <c r="F1161" s="12" t="s">
        <v>827</v>
      </c>
      <c r="G1161" s="12" t="s">
        <v>808</v>
      </c>
      <c r="H1161" s="12" t="s">
        <v>827</v>
      </c>
      <c r="I1161" s="12"/>
      <c r="J1161" s="12"/>
      <c r="K1161" s="12"/>
      <c r="L1161" s="12"/>
      <c r="M1161" s="12"/>
      <c r="N1161" s="12"/>
      <c r="O1161" s="12"/>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t="s">
        <v>3033</v>
      </c>
      <c r="BJ1161" s="12" t="s">
        <v>79</v>
      </c>
      <c r="BK1161" s="14">
        <v>44831</v>
      </c>
      <c r="BL1161" s="12" t="s">
        <v>3031</v>
      </c>
      <c r="BM1161" s="12">
        <v>6223</v>
      </c>
      <c r="BN1161" s="12" t="s">
        <v>72</v>
      </c>
      <c r="BO1161" s="12" t="s">
        <v>3031</v>
      </c>
    </row>
    <row r="1162" spans="1:67" s="13" customFormat="1" x14ac:dyDescent="0.2">
      <c r="A1162" s="12" t="s">
        <v>3042</v>
      </c>
      <c r="B1162" s="12"/>
      <c r="C1162" s="12" t="s">
        <v>1524</v>
      </c>
      <c r="D1162" s="12" t="s">
        <v>140</v>
      </c>
      <c r="E1162" s="12" t="s">
        <v>808</v>
      </c>
      <c r="F1162" s="12" t="s">
        <v>827</v>
      </c>
      <c r="G1162" s="12" t="s">
        <v>808</v>
      </c>
      <c r="H1162" s="12" t="s">
        <v>827</v>
      </c>
      <c r="I1162" s="12"/>
      <c r="J1162" s="12"/>
      <c r="K1162" s="12"/>
      <c r="L1162" s="12"/>
      <c r="M1162" s="12"/>
      <c r="N1162" s="12"/>
      <c r="O1162" s="12"/>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t="s">
        <v>3033</v>
      </c>
      <c r="BJ1162" s="12" t="s">
        <v>79</v>
      </c>
      <c r="BK1162" s="14">
        <v>44831</v>
      </c>
      <c r="BL1162" s="12" t="s">
        <v>3031</v>
      </c>
      <c r="BM1162" s="12">
        <v>6223</v>
      </c>
      <c r="BN1162" s="12" t="s">
        <v>72</v>
      </c>
      <c r="BO1162" s="12" t="s">
        <v>3031</v>
      </c>
    </row>
    <row r="1163" spans="1:67" s="13" customFormat="1" x14ac:dyDescent="0.2">
      <c r="A1163" s="12" t="s">
        <v>3043</v>
      </c>
      <c r="B1163" s="12"/>
      <c r="C1163" s="12" t="s">
        <v>1524</v>
      </c>
      <c r="D1163" s="12" t="s">
        <v>140</v>
      </c>
      <c r="E1163" s="12" t="s">
        <v>808</v>
      </c>
      <c r="F1163" s="12" t="s">
        <v>827</v>
      </c>
      <c r="G1163" s="12" t="s">
        <v>808</v>
      </c>
      <c r="H1163" s="12" t="s">
        <v>827</v>
      </c>
      <c r="I1163" s="12"/>
      <c r="J1163" s="12"/>
      <c r="K1163" s="12"/>
      <c r="L1163" s="12"/>
      <c r="M1163" s="12"/>
      <c r="N1163" s="12"/>
      <c r="O1163" s="12"/>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t="s">
        <v>3033</v>
      </c>
      <c r="BJ1163" s="12" t="s">
        <v>79</v>
      </c>
      <c r="BK1163" s="14">
        <v>44831</v>
      </c>
      <c r="BL1163" s="12" t="s">
        <v>3031</v>
      </c>
      <c r="BM1163" s="12">
        <v>6223</v>
      </c>
      <c r="BN1163" s="12" t="s">
        <v>72</v>
      </c>
      <c r="BO1163" s="12" t="s">
        <v>3031</v>
      </c>
    </row>
    <row r="1164" spans="1:67" s="13" customFormat="1" x14ac:dyDescent="0.2">
      <c r="A1164" s="8" t="s">
        <v>108</v>
      </c>
      <c r="B1164" s="8"/>
      <c r="C1164" s="8" t="s">
        <v>1524</v>
      </c>
      <c r="D1164" s="8" t="s">
        <v>140</v>
      </c>
      <c r="E1164" s="8" t="s">
        <v>808</v>
      </c>
      <c r="F1164" s="8" t="s">
        <v>827</v>
      </c>
      <c r="G1164" s="8" t="s">
        <v>808</v>
      </c>
      <c r="H1164" s="8" t="s">
        <v>827</v>
      </c>
      <c r="I1164" s="8"/>
      <c r="J1164" s="8"/>
      <c r="K1164" s="8"/>
      <c r="L1164" s="8"/>
      <c r="M1164" s="8"/>
      <c r="N1164" s="8"/>
      <c r="O1164" s="8"/>
      <c r="P1164" s="8"/>
      <c r="Q1164" s="8">
        <v>3.1</v>
      </c>
      <c r="R1164" s="8"/>
      <c r="S1164" s="8"/>
      <c r="T1164" s="8">
        <v>3.2</v>
      </c>
      <c r="U1164" s="8">
        <v>2.9</v>
      </c>
      <c r="V1164" s="8"/>
      <c r="W1164" s="8"/>
      <c r="X1164" s="8">
        <v>4.0999999999999996</v>
      </c>
      <c r="Y1164" s="8">
        <v>3.8</v>
      </c>
      <c r="Z1164" s="8"/>
      <c r="AA1164" s="8"/>
      <c r="AB1164" s="8">
        <v>4.5999999999999996</v>
      </c>
      <c r="AC1164" s="8">
        <v>4.0999999999999996</v>
      </c>
      <c r="AD1164" s="8"/>
      <c r="AE1164" s="8"/>
      <c r="AF1164" s="8">
        <v>5.5</v>
      </c>
      <c r="AG1164" s="8">
        <v>3.4</v>
      </c>
      <c r="AH1164" s="8"/>
      <c r="AI1164" s="8"/>
      <c r="AJ1164" s="8">
        <v>4.5999999999999996</v>
      </c>
      <c r="AK1164" s="8"/>
      <c r="AL1164" s="8"/>
      <c r="AM1164" s="8"/>
      <c r="AN1164" s="8"/>
      <c r="AO1164" s="8">
        <v>3</v>
      </c>
      <c r="AP1164" s="8"/>
      <c r="AQ1164" s="8"/>
      <c r="AR1164" s="8">
        <v>2.1</v>
      </c>
      <c r="AS1164" s="8">
        <v>3.5</v>
      </c>
      <c r="AT1164" s="8"/>
      <c r="AU1164" s="8"/>
      <c r="AV1164" s="8">
        <v>2.5</v>
      </c>
      <c r="AW1164" s="8">
        <v>3.9</v>
      </c>
      <c r="AX1164" s="8"/>
      <c r="AY1164" s="8"/>
      <c r="AZ1164" s="8">
        <v>3.1</v>
      </c>
      <c r="BA1164" s="8">
        <v>4.2</v>
      </c>
      <c r="BB1164" s="8"/>
      <c r="BC1164" s="8"/>
      <c r="BD1164" s="8">
        <v>3.5</v>
      </c>
      <c r="BE1164" s="8">
        <v>4.5999999999999996</v>
      </c>
      <c r="BF1164" s="8"/>
      <c r="BG1164" s="8"/>
      <c r="BH1164" s="8">
        <v>3.1</v>
      </c>
      <c r="BI1164" s="8" t="s">
        <v>3033</v>
      </c>
      <c r="BJ1164" s="8" t="s">
        <v>79</v>
      </c>
      <c r="BK1164" s="9">
        <v>44831</v>
      </c>
      <c r="BL1164" s="8" t="s">
        <v>3031</v>
      </c>
      <c r="BM1164" s="8">
        <v>6223</v>
      </c>
      <c r="BN1164" s="8"/>
      <c r="BO1164" s="8"/>
    </row>
    <row r="1165" spans="1:67" s="13" customFormat="1" x14ac:dyDescent="0.2">
      <c r="A1165" t="s">
        <v>828</v>
      </c>
      <c r="B1165"/>
      <c r="C1165" t="s">
        <v>1524</v>
      </c>
      <c r="D1165" t="s">
        <v>140</v>
      </c>
      <c r="E1165" t="s">
        <v>808</v>
      </c>
      <c r="F1165" t="s">
        <v>827</v>
      </c>
      <c r="G1165" t="s">
        <v>808</v>
      </c>
      <c r="H1165" t="s">
        <v>827</v>
      </c>
      <c r="I1165"/>
      <c r="J1165"/>
      <c r="K1165"/>
      <c r="L1165"/>
      <c r="M1165"/>
      <c r="N1165"/>
      <c r="O1165"/>
      <c r="P1165"/>
      <c r="Q1165"/>
      <c r="R1165"/>
      <c r="S1165"/>
      <c r="T1165"/>
      <c r="U1165"/>
      <c r="V1165"/>
      <c r="W1165"/>
      <c r="X1165"/>
      <c r="Y1165"/>
      <c r="Z1165"/>
      <c r="AA1165"/>
      <c r="AB1165"/>
      <c r="AC1165"/>
      <c r="AD1165"/>
      <c r="AE1165"/>
      <c r="AF1165"/>
      <c r="AG1165"/>
      <c r="AH1165"/>
      <c r="AI1165"/>
      <c r="AJ1165"/>
      <c r="AK1165"/>
      <c r="AL1165"/>
      <c r="AM1165"/>
      <c r="AN1165"/>
      <c r="AO1165"/>
      <c r="AP1165"/>
      <c r="AQ1165"/>
      <c r="AR1165"/>
      <c r="AS1165">
        <v>3.9</v>
      </c>
      <c r="AT1165"/>
      <c r="AU1165"/>
      <c r="AV1165">
        <v>2.5</v>
      </c>
      <c r="AW1165"/>
      <c r="AX1165"/>
      <c r="AY1165"/>
      <c r="AZ1165"/>
      <c r="BA1165"/>
      <c r="BB1165"/>
      <c r="BC1165"/>
      <c r="BD1165"/>
      <c r="BE1165"/>
      <c r="BF1165"/>
      <c r="BG1165"/>
      <c r="BH1165"/>
      <c r="BI1165"/>
      <c r="BJ1165" t="s">
        <v>79</v>
      </c>
      <c r="BK1165"/>
      <c r="BL1165" t="s">
        <v>814</v>
      </c>
      <c r="BM1165">
        <v>3806</v>
      </c>
      <c r="BN1165"/>
      <c r="BO1165"/>
    </row>
    <row r="1166" spans="1:67" s="13" customFormat="1" x14ac:dyDescent="0.2">
      <c r="A1166" t="s">
        <v>829</v>
      </c>
      <c r="B1166"/>
      <c r="C1166" t="s">
        <v>1524</v>
      </c>
      <c r="D1166" t="s">
        <v>140</v>
      </c>
      <c r="E1166" t="s">
        <v>808</v>
      </c>
      <c r="F1166" t="s">
        <v>827</v>
      </c>
      <c r="G1166" t="s">
        <v>808</v>
      </c>
      <c r="H1166" t="s">
        <v>827</v>
      </c>
      <c r="I1166"/>
      <c r="J1166"/>
      <c r="K1166"/>
      <c r="L1166"/>
      <c r="M1166"/>
      <c r="N1166"/>
      <c r="O1166"/>
      <c r="P1166"/>
      <c r="Q1166"/>
      <c r="R1166"/>
      <c r="S1166"/>
      <c r="T1166"/>
      <c r="U1166"/>
      <c r="V1166"/>
      <c r="W1166"/>
      <c r="X1166"/>
      <c r="Y1166"/>
      <c r="Z1166"/>
      <c r="AA1166"/>
      <c r="AB1166"/>
      <c r="AC1166"/>
      <c r="AD1166"/>
      <c r="AE1166"/>
      <c r="AF1166"/>
      <c r="AG1166"/>
      <c r="AH1166"/>
      <c r="AI1166"/>
      <c r="AJ1166"/>
      <c r="AK1166"/>
      <c r="AL1166"/>
      <c r="AM1166"/>
      <c r="AN1166"/>
      <c r="AO1166"/>
      <c r="AP1166"/>
      <c r="AQ1166"/>
      <c r="AR1166"/>
      <c r="AS1166"/>
      <c r="AT1166"/>
      <c r="AU1166"/>
      <c r="AV1166"/>
      <c r="AW1166">
        <v>3.4</v>
      </c>
      <c r="AX1166"/>
      <c r="AY1166"/>
      <c r="AZ1166">
        <v>2.7</v>
      </c>
      <c r="BA1166"/>
      <c r="BB1166"/>
      <c r="BC1166"/>
      <c r="BD1166"/>
      <c r="BE1166"/>
      <c r="BF1166"/>
      <c r="BG1166"/>
      <c r="BH1166"/>
      <c r="BI1166"/>
      <c r="BJ1166" t="s">
        <v>79</v>
      </c>
      <c r="BK1166"/>
      <c r="BL1166" t="s">
        <v>814</v>
      </c>
      <c r="BM1166">
        <v>3806</v>
      </c>
      <c r="BN1166"/>
      <c r="BO1166"/>
    </row>
    <row r="1167" spans="1:67" s="13" customFormat="1" x14ac:dyDescent="0.2">
      <c r="A1167" t="s">
        <v>830</v>
      </c>
      <c r="B1167"/>
      <c r="C1167" t="s">
        <v>1524</v>
      </c>
      <c r="D1167" t="s">
        <v>140</v>
      </c>
      <c r="E1167" t="s">
        <v>808</v>
      </c>
      <c r="F1167" t="s">
        <v>827</v>
      </c>
      <c r="G1167" t="s">
        <v>808</v>
      </c>
      <c r="H1167" t="s">
        <v>827</v>
      </c>
      <c r="I1167"/>
      <c r="J1167"/>
      <c r="K1167"/>
      <c r="L1167"/>
      <c r="M1167"/>
      <c r="N1167"/>
      <c r="O1167"/>
      <c r="P1167"/>
      <c r="Q1167"/>
      <c r="R1167"/>
      <c r="S1167"/>
      <c r="T1167"/>
      <c r="U1167"/>
      <c r="V1167"/>
      <c r="W1167"/>
      <c r="X1167"/>
      <c r="Y1167">
        <v>3.2</v>
      </c>
      <c r="Z1167"/>
      <c r="AA1167"/>
      <c r="AB1167">
        <v>4.3</v>
      </c>
      <c r="AC1167"/>
      <c r="AD1167"/>
      <c r="AE1167"/>
      <c r="AF1167"/>
      <c r="AG1167"/>
      <c r="AH1167"/>
      <c r="AI1167"/>
      <c r="AJ1167"/>
      <c r="AK1167"/>
      <c r="AL1167"/>
      <c r="AM1167"/>
      <c r="AN1167"/>
      <c r="AO1167"/>
      <c r="AP1167"/>
      <c r="AQ1167"/>
      <c r="AR1167"/>
      <c r="AS1167"/>
      <c r="AT1167"/>
      <c r="AU1167"/>
      <c r="AV1167"/>
      <c r="AW1167"/>
      <c r="AX1167"/>
      <c r="AY1167"/>
      <c r="AZ1167"/>
      <c r="BA1167"/>
      <c r="BB1167"/>
      <c r="BC1167"/>
      <c r="BD1167"/>
      <c r="BE1167"/>
      <c r="BF1167"/>
      <c r="BG1167"/>
      <c r="BH1167"/>
      <c r="BI1167"/>
      <c r="BJ1167" t="s">
        <v>79</v>
      </c>
      <c r="BK1167"/>
      <c r="BL1167" t="s">
        <v>814</v>
      </c>
      <c r="BM1167">
        <v>3806</v>
      </c>
      <c r="BN1167"/>
      <c r="BO1167"/>
    </row>
    <row r="1168" spans="1:67" s="13" customFormat="1" x14ac:dyDescent="0.2">
      <c r="A1168" t="s">
        <v>831</v>
      </c>
      <c r="B1168"/>
      <c r="C1168" t="s">
        <v>1524</v>
      </c>
      <c r="D1168" t="s">
        <v>140</v>
      </c>
      <c r="E1168" t="s">
        <v>808</v>
      </c>
      <c r="F1168" t="s">
        <v>827</v>
      </c>
      <c r="G1168" t="s">
        <v>808</v>
      </c>
      <c r="H1168" t="s">
        <v>827</v>
      </c>
      <c r="I1168"/>
      <c r="J1168"/>
      <c r="K1168"/>
      <c r="L1168"/>
      <c r="M1168"/>
      <c r="N1168"/>
      <c r="O1168"/>
      <c r="P1168"/>
      <c r="Q1168"/>
      <c r="R1168"/>
      <c r="S1168"/>
      <c r="T1168"/>
      <c r="U1168"/>
      <c r="V1168"/>
      <c r="W1168"/>
      <c r="X1168"/>
      <c r="Y1168"/>
      <c r="Z1168"/>
      <c r="AA1168"/>
      <c r="AB1168"/>
      <c r="AC1168"/>
      <c r="AD1168"/>
      <c r="AE1168"/>
      <c r="AF1168"/>
      <c r="AG1168"/>
      <c r="AH1168"/>
      <c r="AI1168"/>
      <c r="AJ1168"/>
      <c r="AK1168"/>
      <c r="AL1168"/>
      <c r="AM1168"/>
      <c r="AN1168"/>
      <c r="AO1168"/>
      <c r="AP1168"/>
      <c r="AQ1168"/>
      <c r="AR1168"/>
      <c r="AS1168"/>
      <c r="AT1168"/>
      <c r="AU1168"/>
      <c r="AV1168"/>
      <c r="AW1168">
        <v>3.1</v>
      </c>
      <c r="AX1168"/>
      <c r="AY1168"/>
      <c r="AZ1168">
        <v>2.2999999999999998</v>
      </c>
      <c r="BA1168"/>
      <c r="BB1168"/>
      <c r="BC1168"/>
      <c r="BD1168"/>
      <c r="BE1168"/>
      <c r="BF1168"/>
      <c r="BG1168"/>
      <c r="BH1168"/>
      <c r="BI1168"/>
      <c r="BJ1168" t="s">
        <v>79</v>
      </c>
      <c r="BK1168"/>
      <c r="BL1168" t="s">
        <v>814</v>
      </c>
      <c r="BM1168">
        <v>3806</v>
      </c>
      <c r="BN1168"/>
      <c r="BO1168"/>
    </row>
    <row r="1169" spans="1:67" s="13" customFormat="1" x14ac:dyDescent="0.2">
      <c r="A1169" t="s">
        <v>832</v>
      </c>
      <c r="B1169"/>
      <c r="C1169" t="s">
        <v>1524</v>
      </c>
      <c r="D1169" t="s">
        <v>140</v>
      </c>
      <c r="E1169" t="s">
        <v>808</v>
      </c>
      <c r="F1169" t="s">
        <v>827</v>
      </c>
      <c r="G1169" t="s">
        <v>808</v>
      </c>
      <c r="H1169" t="s">
        <v>827</v>
      </c>
      <c r="I1169"/>
      <c r="J1169"/>
      <c r="K1169"/>
      <c r="L1169"/>
      <c r="M1169"/>
      <c r="N1169"/>
      <c r="O1169"/>
      <c r="P1169"/>
      <c r="Q1169"/>
      <c r="R1169"/>
      <c r="S1169"/>
      <c r="T1169"/>
      <c r="U1169"/>
      <c r="V1169"/>
      <c r="W1169"/>
      <c r="X1169"/>
      <c r="Y1169"/>
      <c r="Z1169"/>
      <c r="AA1169"/>
      <c r="AB1169"/>
      <c r="AC1169"/>
      <c r="AD1169"/>
      <c r="AE1169"/>
      <c r="AF1169"/>
      <c r="AG1169">
        <v>2.4</v>
      </c>
      <c r="AH1169"/>
      <c r="AI1169"/>
      <c r="AJ1169">
        <v>3.8</v>
      </c>
      <c r="AK1169"/>
      <c r="AL1169"/>
      <c r="AM1169"/>
      <c r="AN1169"/>
      <c r="AO1169"/>
      <c r="AP1169"/>
      <c r="AQ1169"/>
      <c r="AR1169"/>
      <c r="AS1169"/>
      <c r="AT1169"/>
      <c r="AU1169"/>
      <c r="AV1169"/>
      <c r="AW1169"/>
      <c r="AX1169"/>
      <c r="AY1169"/>
      <c r="AZ1169"/>
      <c r="BA1169"/>
      <c r="BB1169"/>
      <c r="BC1169"/>
      <c r="BD1169"/>
      <c r="BE1169"/>
      <c r="BF1169"/>
      <c r="BG1169"/>
      <c r="BH1169"/>
      <c r="BI1169"/>
      <c r="BJ1169" t="s">
        <v>79</v>
      </c>
      <c r="BK1169"/>
      <c r="BL1169" t="s">
        <v>814</v>
      </c>
      <c r="BM1169">
        <v>3806</v>
      </c>
      <c r="BN1169"/>
      <c r="BO1169"/>
    </row>
    <row r="1170" spans="1:67" s="13" customFormat="1" x14ac:dyDescent="0.2">
      <c r="A1170" s="13" t="s">
        <v>1737</v>
      </c>
      <c r="C1170" s="13" t="s">
        <v>1524</v>
      </c>
      <c r="D1170" s="13" t="s">
        <v>140</v>
      </c>
      <c r="E1170" s="13" t="s">
        <v>808</v>
      </c>
      <c r="G1170" s="13" t="s">
        <v>808</v>
      </c>
    </row>
    <row r="1171" spans="1:67" s="13" customFormat="1" x14ac:dyDescent="0.2">
      <c r="A1171" s="13" t="s">
        <v>1737</v>
      </c>
      <c r="C1171" s="13" t="s">
        <v>1524</v>
      </c>
      <c r="D1171" s="13" t="s">
        <v>140</v>
      </c>
      <c r="E1171" s="13" t="s">
        <v>808</v>
      </c>
      <c r="G1171" s="13" t="s">
        <v>1660</v>
      </c>
    </row>
    <row r="1172" spans="1:67" s="13" customFormat="1" x14ac:dyDescent="0.2">
      <c r="A1172" s="13" t="s">
        <v>1737</v>
      </c>
      <c r="C1172" s="13" t="s">
        <v>1524</v>
      </c>
      <c r="D1172" s="13" t="s">
        <v>140</v>
      </c>
      <c r="E1172" s="13" t="s">
        <v>808</v>
      </c>
      <c r="G1172" s="13" t="s">
        <v>1656</v>
      </c>
    </row>
    <row r="1173" spans="1:67" s="13" customFormat="1" x14ac:dyDescent="0.2">
      <c r="A1173" s="23" t="s">
        <v>1737</v>
      </c>
      <c r="B1173" s="23"/>
      <c r="C1173" s="23" t="s">
        <v>1518</v>
      </c>
      <c r="D1173" s="23" t="s">
        <v>76</v>
      </c>
      <c r="E1173" s="23" t="s">
        <v>1562</v>
      </c>
      <c r="F1173" s="23" t="s">
        <v>1563</v>
      </c>
      <c r="G1173" s="23" t="s">
        <v>1562</v>
      </c>
      <c r="H1173" s="23" t="s">
        <v>1563</v>
      </c>
      <c r="I1173" s="23"/>
      <c r="J1173" s="23"/>
      <c r="K1173" s="23"/>
      <c r="L1173" s="23"/>
      <c r="M1173" s="23"/>
      <c r="N1173" s="23"/>
      <c r="O1173" s="23"/>
      <c r="P1173" s="23"/>
      <c r="Q1173" s="23"/>
      <c r="R1173" s="23"/>
      <c r="S1173" s="23"/>
      <c r="T1173" s="23"/>
      <c r="U1173" s="23"/>
      <c r="V1173" s="23"/>
      <c r="W1173" s="23"/>
      <c r="X1173" s="23"/>
      <c r="Y1173" s="23"/>
      <c r="Z1173" s="23"/>
      <c r="AA1173" s="23"/>
      <c r="AB1173" s="23"/>
      <c r="AC1173" s="23"/>
      <c r="AD1173" s="23"/>
      <c r="AE1173" s="23"/>
      <c r="AF1173" s="23"/>
      <c r="AG1173" s="23"/>
      <c r="AH1173" s="23"/>
      <c r="AI1173" s="23"/>
      <c r="AJ1173" s="23"/>
      <c r="AK1173" s="23"/>
      <c r="AL1173" s="23"/>
      <c r="AM1173" s="23"/>
      <c r="AN1173" s="23"/>
      <c r="AO1173" s="23"/>
      <c r="AP1173" s="23"/>
      <c r="AQ1173" s="23"/>
      <c r="AR1173" s="23"/>
      <c r="AS1173" s="23"/>
      <c r="AT1173" s="23"/>
      <c r="AU1173" s="23"/>
      <c r="AV1173" s="23"/>
      <c r="AW1173" s="23"/>
      <c r="AX1173" s="23"/>
      <c r="AY1173" s="23"/>
      <c r="AZ1173" s="23"/>
      <c r="BA1173" s="23"/>
      <c r="BB1173" s="23"/>
      <c r="BC1173" s="23"/>
      <c r="BD1173" s="23"/>
      <c r="BE1173" s="23"/>
      <c r="BF1173" s="23"/>
      <c r="BG1173" s="23"/>
      <c r="BH1173" s="23"/>
      <c r="BI1173" s="23"/>
      <c r="BJ1173" s="23"/>
      <c r="BK1173" s="23"/>
      <c r="BL1173" s="23"/>
      <c r="BM1173" s="23"/>
      <c r="BN1173" s="23"/>
      <c r="BO1173" s="23"/>
    </row>
    <row r="1174" spans="1:67" s="13" customFormat="1" x14ac:dyDescent="0.2">
      <c r="A1174" s="23" t="s">
        <v>1737</v>
      </c>
      <c r="B1174" s="23"/>
      <c r="C1174" s="23" t="s">
        <v>1518</v>
      </c>
      <c r="D1174" s="23" t="s">
        <v>76</v>
      </c>
      <c r="E1174" s="23" t="s">
        <v>1562</v>
      </c>
      <c r="F1174" s="23"/>
      <c r="G1174" s="23" t="s">
        <v>1562</v>
      </c>
      <c r="H1174" s="23"/>
      <c r="I1174" s="23"/>
      <c r="J1174" s="23"/>
      <c r="K1174" s="23"/>
      <c r="L1174" s="23"/>
      <c r="M1174" s="23"/>
      <c r="N1174" s="23"/>
      <c r="O1174" s="23"/>
      <c r="P1174" s="23"/>
      <c r="Q1174" s="23"/>
      <c r="R1174" s="23"/>
      <c r="S1174" s="23"/>
      <c r="T1174" s="23"/>
      <c r="U1174" s="23"/>
      <c r="V1174" s="23"/>
      <c r="W1174" s="23"/>
      <c r="X1174" s="23"/>
      <c r="Y1174" s="23"/>
      <c r="Z1174" s="23"/>
      <c r="AA1174" s="23"/>
      <c r="AB1174" s="23"/>
      <c r="AC1174" s="23"/>
      <c r="AD1174" s="23"/>
      <c r="AE1174" s="23"/>
      <c r="AF1174" s="23"/>
      <c r="AG1174" s="23"/>
      <c r="AH1174" s="23"/>
      <c r="AI1174" s="23"/>
      <c r="AJ1174" s="23"/>
      <c r="AK1174" s="23"/>
      <c r="AL1174" s="23"/>
      <c r="AM1174" s="23"/>
      <c r="AN1174" s="23"/>
      <c r="AO1174" s="23"/>
      <c r="AP1174" s="23"/>
      <c r="AQ1174" s="23"/>
      <c r="AR1174" s="23"/>
      <c r="AS1174" s="23"/>
      <c r="AT1174" s="23"/>
      <c r="AU1174" s="23"/>
      <c r="AV1174" s="23"/>
      <c r="AW1174" s="23"/>
      <c r="AX1174" s="23"/>
      <c r="AY1174" s="23"/>
      <c r="AZ1174" s="23"/>
      <c r="BA1174" s="23"/>
      <c r="BB1174" s="23"/>
      <c r="BC1174" s="23"/>
      <c r="BD1174" s="23"/>
      <c r="BE1174" s="23"/>
      <c r="BF1174" s="23"/>
      <c r="BG1174" s="23"/>
      <c r="BH1174" s="23"/>
      <c r="BI1174" s="23"/>
      <c r="BJ1174" s="23"/>
      <c r="BK1174" s="23"/>
      <c r="BL1174" s="23"/>
      <c r="BM1174" s="23"/>
      <c r="BN1174" s="23"/>
      <c r="BO1174" s="23"/>
    </row>
    <row r="1175" spans="1:67" s="13" customFormat="1" x14ac:dyDescent="0.2">
      <c r="A1175" s="23" t="s">
        <v>1737</v>
      </c>
      <c r="B1175" s="23"/>
      <c r="C1175" s="23" t="s">
        <v>1524</v>
      </c>
      <c r="D1175" s="23" t="s">
        <v>140</v>
      </c>
      <c r="E1175" s="23" t="s">
        <v>1611</v>
      </c>
      <c r="F1175" s="23"/>
      <c r="G1175" s="23" t="s">
        <v>1611</v>
      </c>
      <c r="H1175" s="23"/>
      <c r="I1175" s="23"/>
      <c r="J1175" s="23"/>
      <c r="K1175" s="23"/>
      <c r="L1175" s="23"/>
      <c r="M1175" s="23"/>
      <c r="N1175" s="23"/>
      <c r="O1175" s="23"/>
      <c r="P1175" s="23"/>
      <c r="Q1175" s="23"/>
      <c r="R1175" s="23"/>
      <c r="S1175" s="23"/>
      <c r="T1175" s="23"/>
      <c r="U1175" s="23"/>
      <c r="V1175" s="23"/>
      <c r="W1175" s="23"/>
      <c r="X1175" s="23"/>
      <c r="Y1175" s="23"/>
      <c r="Z1175" s="23"/>
      <c r="AA1175" s="23"/>
      <c r="AB1175" s="23"/>
      <c r="AC1175" s="23"/>
      <c r="AD1175" s="23"/>
      <c r="AE1175" s="23"/>
      <c r="AF1175" s="23"/>
      <c r="AG1175" s="23"/>
      <c r="AH1175" s="23"/>
      <c r="AI1175" s="23"/>
      <c r="AJ1175" s="23"/>
      <c r="AK1175" s="23"/>
      <c r="AL1175" s="23"/>
      <c r="AM1175" s="23"/>
      <c r="AN1175" s="23"/>
      <c r="AO1175" s="23"/>
      <c r="AP1175" s="23"/>
      <c r="AQ1175" s="23"/>
      <c r="AR1175" s="23"/>
      <c r="AS1175" s="23"/>
      <c r="AT1175" s="23"/>
      <c r="AU1175" s="23"/>
      <c r="AV1175" s="23"/>
      <c r="AW1175" s="23"/>
      <c r="AX1175" s="23"/>
      <c r="AY1175" s="23"/>
      <c r="AZ1175" s="23"/>
      <c r="BA1175" s="23"/>
      <c r="BB1175" s="23"/>
      <c r="BC1175" s="23"/>
      <c r="BD1175" s="23"/>
      <c r="BE1175" s="23"/>
      <c r="BF1175" s="23"/>
      <c r="BG1175" s="23"/>
      <c r="BH1175" s="23"/>
      <c r="BI1175" s="23"/>
      <c r="BJ1175" s="23"/>
      <c r="BK1175" s="23"/>
      <c r="BL1175" s="23"/>
      <c r="BM1175" s="23"/>
      <c r="BN1175" s="23"/>
      <c r="BO1175" s="23"/>
    </row>
    <row r="1176" spans="1:67" s="13" customFormat="1" x14ac:dyDescent="0.2">
      <c r="A1176" s="23" t="s">
        <v>1737</v>
      </c>
      <c r="B1176" s="23"/>
      <c r="C1176" s="23" t="s">
        <v>1524</v>
      </c>
      <c r="D1176" s="23" t="s">
        <v>140</v>
      </c>
      <c r="E1176" s="23" t="s">
        <v>1611</v>
      </c>
      <c r="F1176" s="23"/>
      <c r="G1176" s="23" t="s">
        <v>1620</v>
      </c>
      <c r="H1176" s="23"/>
      <c r="I1176" s="23"/>
      <c r="J1176" s="23"/>
      <c r="K1176" s="23"/>
      <c r="L1176" s="23"/>
      <c r="M1176" s="23"/>
      <c r="N1176" s="23"/>
      <c r="O1176" s="23"/>
      <c r="P1176" s="23"/>
      <c r="Q1176" s="23"/>
      <c r="R1176" s="23"/>
      <c r="S1176" s="23"/>
      <c r="T1176" s="23"/>
      <c r="U1176" s="23"/>
      <c r="V1176" s="23"/>
      <c r="W1176" s="23"/>
      <c r="X1176" s="23"/>
      <c r="Y1176" s="23"/>
      <c r="Z1176" s="23"/>
      <c r="AA1176" s="23"/>
      <c r="AB1176" s="23"/>
      <c r="AC1176" s="23"/>
      <c r="AD1176" s="23"/>
      <c r="AE1176" s="23"/>
      <c r="AF1176" s="23"/>
      <c r="AG1176" s="23"/>
      <c r="AH1176" s="23"/>
      <c r="AI1176" s="23"/>
      <c r="AJ1176" s="23"/>
      <c r="AK1176" s="23"/>
      <c r="AL1176" s="23"/>
      <c r="AM1176" s="23"/>
      <c r="AN1176" s="23"/>
      <c r="AO1176" s="23"/>
      <c r="AP1176" s="23"/>
      <c r="AQ1176" s="23"/>
      <c r="AR1176" s="23"/>
      <c r="AS1176" s="23"/>
      <c r="AT1176" s="23"/>
      <c r="AU1176" s="23"/>
      <c r="AV1176" s="23"/>
      <c r="AW1176" s="23"/>
      <c r="AX1176" s="23"/>
      <c r="AY1176" s="23"/>
      <c r="AZ1176" s="23"/>
      <c r="BA1176" s="23"/>
      <c r="BB1176" s="23"/>
      <c r="BC1176" s="23"/>
      <c r="BD1176" s="23"/>
      <c r="BE1176" s="23"/>
      <c r="BF1176" s="23"/>
      <c r="BG1176" s="23"/>
      <c r="BH1176" s="23"/>
      <c r="BI1176" s="23"/>
      <c r="BJ1176" s="23"/>
      <c r="BK1176" s="23"/>
      <c r="BL1176" s="23"/>
      <c r="BM1176" s="23"/>
      <c r="BN1176" s="23"/>
      <c r="BO1176" s="23"/>
    </row>
    <row r="1177" spans="1:67" s="13" customFormat="1" x14ac:dyDescent="0.2">
      <c r="A1177" s="13" t="s">
        <v>1737</v>
      </c>
      <c r="C1177" s="13" t="s">
        <v>1518</v>
      </c>
      <c r="D1177" s="13" t="s">
        <v>76</v>
      </c>
      <c r="E1177" s="13" t="s">
        <v>1554</v>
      </c>
      <c r="F1177" s="13" t="s">
        <v>1556</v>
      </c>
      <c r="G1177" s="13" t="s">
        <v>1554</v>
      </c>
      <c r="H1177" s="13" t="s">
        <v>1556</v>
      </c>
    </row>
    <row r="1178" spans="1:67" s="23" customFormat="1" x14ac:dyDescent="0.2">
      <c r="A1178" t="s">
        <v>2293</v>
      </c>
      <c r="B1178"/>
      <c r="C1178" t="s">
        <v>1518</v>
      </c>
      <c r="D1178" t="s">
        <v>76</v>
      </c>
      <c r="E1178" t="s">
        <v>1554</v>
      </c>
      <c r="F1178" t="s">
        <v>1556</v>
      </c>
      <c r="G1178" t="s">
        <v>1554</v>
      </c>
      <c r="H1178" t="s">
        <v>1556</v>
      </c>
      <c r="I1178"/>
      <c r="J1178"/>
      <c r="K1178"/>
      <c r="L1178"/>
      <c r="M1178"/>
      <c r="N1178"/>
      <c r="O1178"/>
      <c r="P1178"/>
      <c r="Q1178"/>
      <c r="R1178"/>
      <c r="S1178"/>
      <c r="T1178"/>
      <c r="U1178"/>
      <c r="V1178"/>
      <c r="W1178"/>
      <c r="X1178"/>
      <c r="Y1178"/>
      <c r="Z1178"/>
      <c r="AA1178"/>
      <c r="AB1178"/>
      <c r="AC1178"/>
      <c r="AD1178"/>
      <c r="AE1178"/>
      <c r="AF1178"/>
      <c r="AG1178"/>
      <c r="AH1178"/>
      <c r="AI1178"/>
      <c r="AJ1178"/>
      <c r="AK1178"/>
      <c r="AL1178"/>
      <c r="AM1178"/>
      <c r="AN1178"/>
      <c r="AO1178">
        <v>5.6</v>
      </c>
      <c r="AP1178"/>
      <c r="AQ1178"/>
      <c r="AR1178">
        <v>4.8</v>
      </c>
      <c r="AS1178">
        <v>5.9</v>
      </c>
      <c r="AT1178"/>
      <c r="AU1178"/>
      <c r="AV1178"/>
      <c r="AW1178">
        <v>6.6</v>
      </c>
      <c r="AX1178"/>
      <c r="AY1178"/>
      <c r="AZ1178">
        <v>5.6</v>
      </c>
      <c r="BA1178">
        <v>7.2</v>
      </c>
      <c r="BB1178"/>
      <c r="BC1178"/>
      <c r="BD1178">
        <v>6</v>
      </c>
      <c r="BE1178">
        <v>9</v>
      </c>
      <c r="BF1178"/>
      <c r="BG1178"/>
      <c r="BH1178">
        <v>5.7</v>
      </c>
      <c r="BI1178" t="s">
        <v>2297</v>
      </c>
      <c r="BJ1178" t="s">
        <v>79</v>
      </c>
      <c r="BK1178" s="1">
        <v>44819</v>
      </c>
      <c r="BL1178" t="s">
        <v>2296</v>
      </c>
      <c r="BM1178">
        <v>1639</v>
      </c>
      <c r="BN1178" t="s">
        <v>72</v>
      </c>
      <c r="BO1178" t="s">
        <v>2296</v>
      </c>
    </row>
    <row r="1179" spans="1:67" s="23" customFormat="1" x14ac:dyDescent="0.2">
      <c r="A1179" t="s">
        <v>2294</v>
      </c>
      <c r="B1179"/>
      <c r="C1179" t="s">
        <v>1518</v>
      </c>
      <c r="D1179" t="s">
        <v>76</v>
      </c>
      <c r="E1179" t="s">
        <v>1554</v>
      </c>
      <c r="F1179" t="s">
        <v>1556</v>
      </c>
      <c r="G1179" t="s">
        <v>1554</v>
      </c>
      <c r="H1179" t="s">
        <v>1556</v>
      </c>
      <c r="I1179"/>
      <c r="J1179"/>
      <c r="K1179"/>
      <c r="L1179"/>
      <c r="M1179"/>
      <c r="N1179"/>
      <c r="O1179"/>
      <c r="P1179"/>
      <c r="Q1179"/>
      <c r="R1179"/>
      <c r="S1179"/>
      <c r="T1179"/>
      <c r="U1179"/>
      <c r="V1179"/>
      <c r="W1179"/>
      <c r="X1179"/>
      <c r="Y1179"/>
      <c r="Z1179"/>
      <c r="AA1179"/>
      <c r="AB1179"/>
      <c r="AC1179"/>
      <c r="AD1179"/>
      <c r="AE1179"/>
      <c r="AF1179"/>
      <c r="AG1179"/>
      <c r="AH1179"/>
      <c r="AI1179"/>
      <c r="AJ1179"/>
      <c r="AK1179"/>
      <c r="AL1179"/>
      <c r="AM1179"/>
      <c r="AN1179"/>
      <c r="AO1179"/>
      <c r="AP1179"/>
      <c r="AQ1179"/>
      <c r="AR1179"/>
      <c r="AS1179"/>
      <c r="AT1179"/>
      <c r="AU1179"/>
      <c r="AV1179"/>
      <c r="AW1179"/>
      <c r="AX1179"/>
      <c r="AY1179"/>
      <c r="AZ1179"/>
      <c r="BA1179">
        <v>7.8</v>
      </c>
      <c r="BB1179"/>
      <c r="BC1179"/>
      <c r="BD1179">
        <v>6.1</v>
      </c>
      <c r="BE1179">
        <v>9.8000000000000007</v>
      </c>
      <c r="BF1179"/>
      <c r="BG1179"/>
      <c r="BH1179">
        <v>5.8</v>
      </c>
      <c r="BI1179" t="s">
        <v>2297</v>
      </c>
      <c r="BJ1179" t="s">
        <v>79</v>
      </c>
      <c r="BK1179" s="1">
        <v>44819</v>
      </c>
      <c r="BL1179" t="s">
        <v>2296</v>
      </c>
      <c r="BM1179">
        <v>1639</v>
      </c>
      <c r="BN1179"/>
      <c r="BO1179"/>
    </row>
    <row r="1180" spans="1:67" s="13" customFormat="1" x14ac:dyDescent="0.2">
      <c r="A1180" t="s">
        <v>2292</v>
      </c>
      <c r="B1180" t="s">
        <v>338</v>
      </c>
      <c r="C1180" t="s">
        <v>1518</v>
      </c>
      <c r="D1180" t="s">
        <v>76</v>
      </c>
      <c r="E1180" t="s">
        <v>1554</v>
      </c>
      <c r="F1180" t="s">
        <v>1556</v>
      </c>
      <c r="G1180" t="s">
        <v>1554</v>
      </c>
      <c r="H1180" t="s">
        <v>1556</v>
      </c>
      <c r="I1180"/>
      <c r="J1180"/>
      <c r="K1180"/>
      <c r="L1180"/>
      <c r="M1180"/>
      <c r="N1180"/>
      <c r="O1180"/>
      <c r="P1180"/>
      <c r="Q1180">
        <v>5</v>
      </c>
      <c r="R1180"/>
      <c r="S1180"/>
      <c r="T1180">
        <v>4.7</v>
      </c>
      <c r="U1180">
        <v>5</v>
      </c>
      <c r="V1180"/>
      <c r="W1180"/>
      <c r="X1180">
        <v>6.2</v>
      </c>
      <c r="Y1180">
        <v>7.4</v>
      </c>
      <c r="Z1180"/>
      <c r="AA1180"/>
      <c r="AB1180">
        <v>8.3000000000000007</v>
      </c>
      <c r="AC1180">
        <v>7.7</v>
      </c>
      <c r="AD1180"/>
      <c r="AE1180"/>
      <c r="AF1180">
        <v>10.7</v>
      </c>
      <c r="AG1180">
        <v>5.7</v>
      </c>
      <c r="AH1180"/>
      <c r="AI1180"/>
      <c r="AJ1180">
        <v>9.1999999999999993</v>
      </c>
      <c r="AK1180">
        <v>4.9000000000000004</v>
      </c>
      <c r="AL1180"/>
      <c r="AM1180"/>
      <c r="AN1180">
        <v>3.7</v>
      </c>
      <c r="AO1180">
        <v>5.5</v>
      </c>
      <c r="AP1180"/>
      <c r="AQ1180"/>
      <c r="AR1180">
        <v>4.0999999999999996</v>
      </c>
      <c r="AS1180">
        <v>5.4</v>
      </c>
      <c r="AT1180"/>
      <c r="AU1180"/>
      <c r="AV1180">
        <v>4.5999999999999996</v>
      </c>
      <c r="AW1180">
        <v>6.7</v>
      </c>
      <c r="AX1180"/>
      <c r="AY1180"/>
      <c r="AZ1180">
        <v>5.2</v>
      </c>
      <c r="BA1180">
        <v>7.5</v>
      </c>
      <c r="BB1180"/>
      <c r="BC1180"/>
      <c r="BD1180">
        <v>6.3</v>
      </c>
      <c r="BE1180">
        <v>8.5</v>
      </c>
      <c r="BF1180"/>
      <c r="BG1180"/>
      <c r="BH1180">
        <v>5.5</v>
      </c>
      <c r="BI1180" t="s">
        <v>2297</v>
      </c>
      <c r="BJ1180" t="s">
        <v>79</v>
      </c>
      <c r="BK1180" s="1">
        <v>44819</v>
      </c>
      <c r="BL1180" t="s">
        <v>2296</v>
      </c>
      <c r="BM1180">
        <v>1639</v>
      </c>
      <c r="BN1180" t="s">
        <v>72</v>
      </c>
      <c r="BO1180" t="s">
        <v>2296</v>
      </c>
    </row>
    <row r="1181" spans="1:67" s="23" customFormat="1" x14ac:dyDescent="0.2">
      <c r="A1181" s="8" t="s">
        <v>2292</v>
      </c>
      <c r="B1181" t="s">
        <v>338</v>
      </c>
      <c r="C1181" t="s">
        <v>1518</v>
      </c>
      <c r="D1181" t="s">
        <v>76</v>
      </c>
      <c r="E1181" t="s">
        <v>1554</v>
      </c>
      <c r="F1181" t="s">
        <v>1556</v>
      </c>
      <c r="G1181" s="8" t="s">
        <v>1554</v>
      </c>
      <c r="H1181" t="s">
        <v>1556</v>
      </c>
      <c r="I1181"/>
      <c r="J1181"/>
      <c r="K1181"/>
      <c r="L1181"/>
      <c r="M1181"/>
      <c r="N1181"/>
      <c r="O1181"/>
      <c r="P1181"/>
      <c r="Q1181"/>
      <c r="R1181"/>
      <c r="S1181"/>
      <c r="T1181"/>
      <c r="U1181"/>
      <c r="V1181"/>
      <c r="W1181"/>
      <c r="X1181"/>
      <c r="Y1181">
        <v>7.4</v>
      </c>
      <c r="Z1181"/>
      <c r="AA1181"/>
      <c r="AB1181">
        <v>8.3000000000000007</v>
      </c>
      <c r="AC1181"/>
      <c r="AD1181"/>
      <c r="AE1181"/>
      <c r="AF1181"/>
      <c r="AG1181"/>
      <c r="AH1181"/>
      <c r="AI1181"/>
      <c r="AJ1181"/>
      <c r="AK1181"/>
      <c r="AL1181"/>
      <c r="AM1181"/>
      <c r="AN1181"/>
      <c r="AO1181"/>
      <c r="AP1181"/>
      <c r="AQ1181"/>
      <c r="AR1181"/>
      <c r="AS1181"/>
      <c r="AT1181"/>
      <c r="AU1181"/>
      <c r="AV1181"/>
      <c r="AW1181"/>
      <c r="AX1181"/>
      <c r="AY1181"/>
      <c r="AZ1181"/>
      <c r="BA1181"/>
      <c r="BB1181"/>
      <c r="BC1181"/>
      <c r="BD1181"/>
      <c r="BE1181"/>
      <c r="BF1181"/>
      <c r="BG1181"/>
      <c r="BH1181"/>
      <c r="BI1181" t="s">
        <v>2624</v>
      </c>
      <c r="BJ1181" t="s">
        <v>79</v>
      </c>
      <c r="BK1181" s="1">
        <v>44825</v>
      </c>
      <c r="BL1181" t="s">
        <v>2599</v>
      </c>
      <c r="BM1181">
        <v>79420</v>
      </c>
      <c r="BN1181"/>
      <c r="BO1181"/>
    </row>
    <row r="1182" spans="1:67" s="23" customFormat="1" x14ac:dyDescent="0.2">
      <c r="A1182" s="8" t="s">
        <v>2617</v>
      </c>
      <c r="B1182"/>
      <c r="C1182" t="s">
        <v>1518</v>
      </c>
      <c r="D1182" t="s">
        <v>76</v>
      </c>
      <c r="E1182" t="s">
        <v>1554</v>
      </c>
      <c r="F1182" t="s">
        <v>1556</v>
      </c>
      <c r="G1182" s="8" t="s">
        <v>1554</v>
      </c>
      <c r="H1182" t="s">
        <v>1556</v>
      </c>
      <c r="I1182"/>
      <c r="J1182"/>
      <c r="K1182"/>
      <c r="L1182"/>
      <c r="M1182"/>
      <c r="N1182"/>
      <c r="O1182"/>
      <c r="P1182"/>
      <c r="Q1182"/>
      <c r="R1182"/>
      <c r="S1182"/>
      <c r="T1182"/>
      <c r="U1182"/>
      <c r="V1182"/>
      <c r="W1182"/>
      <c r="X1182"/>
      <c r="Y1182">
        <v>6.9</v>
      </c>
      <c r="Z1182"/>
      <c r="AA1182"/>
      <c r="AB1182">
        <v>6.9</v>
      </c>
      <c r="AC1182"/>
      <c r="AD1182"/>
      <c r="AE1182"/>
      <c r="AF1182"/>
      <c r="AG1182"/>
      <c r="AH1182"/>
      <c r="AI1182"/>
      <c r="AJ1182"/>
      <c r="AK1182"/>
      <c r="AL1182"/>
      <c r="AM1182"/>
      <c r="AN1182"/>
      <c r="AO1182"/>
      <c r="AP1182"/>
      <c r="AQ1182"/>
      <c r="AR1182"/>
      <c r="AS1182"/>
      <c r="AT1182"/>
      <c r="AU1182"/>
      <c r="AV1182"/>
      <c r="AW1182"/>
      <c r="AX1182"/>
      <c r="AY1182"/>
      <c r="AZ1182"/>
      <c r="BA1182"/>
      <c r="BB1182"/>
      <c r="BC1182"/>
      <c r="BD1182"/>
      <c r="BE1182"/>
      <c r="BF1182"/>
      <c r="BG1182"/>
      <c r="BH1182"/>
      <c r="BI1182" t="s">
        <v>2623</v>
      </c>
      <c r="BJ1182" t="s">
        <v>79</v>
      </c>
      <c r="BK1182" s="1">
        <v>44825</v>
      </c>
      <c r="BL1182" t="s">
        <v>2599</v>
      </c>
      <c r="BM1182">
        <v>79420</v>
      </c>
      <c r="BN1182"/>
      <c r="BO1182"/>
    </row>
    <row r="1183" spans="1:67" s="13" customFormat="1" x14ac:dyDescent="0.2">
      <c r="A1183" t="s">
        <v>2947</v>
      </c>
      <c r="B1183"/>
      <c r="C1183" t="s">
        <v>1518</v>
      </c>
      <c r="D1183" t="s">
        <v>76</v>
      </c>
      <c r="E1183" t="s">
        <v>1554</v>
      </c>
      <c r="F1183" t="s">
        <v>1556</v>
      </c>
      <c r="G1183" t="s">
        <v>1554</v>
      </c>
      <c r="H1183" t="s">
        <v>1556</v>
      </c>
      <c r="I1183"/>
      <c r="J1183"/>
      <c r="K1183"/>
      <c r="L1183" t="s">
        <v>2946</v>
      </c>
      <c r="M1183"/>
      <c r="N1183"/>
      <c r="O1183"/>
      <c r="P1183"/>
      <c r="Q1183"/>
      <c r="R1183"/>
      <c r="S1183"/>
      <c r="T1183"/>
      <c r="U1183"/>
      <c r="V1183"/>
      <c r="W1183"/>
      <c r="X1183"/>
      <c r="Y1183"/>
      <c r="Z1183"/>
      <c r="AA1183"/>
      <c r="AB1183"/>
      <c r="AC1183"/>
      <c r="AD1183"/>
      <c r="AE1183"/>
      <c r="AF1183"/>
      <c r="AG1183"/>
      <c r="AH1183"/>
      <c r="AI1183"/>
      <c r="AJ1183"/>
      <c r="AK1183"/>
      <c r="AL1183"/>
      <c r="AM1183"/>
      <c r="AN1183"/>
      <c r="AO1183">
        <v>5.8</v>
      </c>
      <c r="AP1183"/>
      <c r="AQ1183"/>
      <c r="AR1183">
        <v>4.5</v>
      </c>
      <c r="AS1183">
        <v>6.2</v>
      </c>
      <c r="AT1183"/>
      <c r="AU1183"/>
      <c r="AV1183">
        <v>4.5999999999999996</v>
      </c>
      <c r="AW1183"/>
      <c r="AX1183"/>
      <c r="AY1183"/>
      <c r="AZ1183">
        <v>5.5</v>
      </c>
      <c r="BA1183">
        <v>7.8</v>
      </c>
      <c r="BB1183"/>
      <c r="BC1183"/>
      <c r="BD1183">
        <v>6</v>
      </c>
      <c r="BE1183">
        <v>9.5</v>
      </c>
      <c r="BF1183"/>
      <c r="BG1183"/>
      <c r="BH1183">
        <v>5.4</v>
      </c>
      <c r="BI1183"/>
      <c r="BJ1183" s="8" t="s">
        <v>79</v>
      </c>
      <c r="BK1183" s="9">
        <v>44830</v>
      </c>
      <c r="BL1183" s="8" t="s">
        <v>2859</v>
      </c>
      <c r="BM1183">
        <v>63104</v>
      </c>
      <c r="BN1183"/>
      <c r="BO1183"/>
    </row>
    <row r="1184" spans="1:67" s="13" customFormat="1" x14ac:dyDescent="0.2">
      <c r="A1184" s="8" t="s">
        <v>2616</v>
      </c>
      <c r="B1184"/>
      <c r="C1184" t="s">
        <v>1518</v>
      </c>
      <c r="D1184" t="s">
        <v>76</v>
      </c>
      <c r="E1184" t="s">
        <v>1554</v>
      </c>
      <c r="F1184" t="s">
        <v>1556</v>
      </c>
      <c r="G1184" s="8" t="s">
        <v>1554</v>
      </c>
      <c r="H1184" t="s">
        <v>1556</v>
      </c>
      <c r="I1184"/>
      <c r="J1184"/>
      <c r="K1184"/>
      <c r="L1184"/>
      <c r="M1184"/>
      <c r="N1184"/>
      <c r="O1184"/>
      <c r="P1184"/>
      <c r="Q1184"/>
      <c r="R1184"/>
      <c r="S1184"/>
      <c r="T1184"/>
      <c r="U1184"/>
      <c r="V1184"/>
      <c r="W1184"/>
      <c r="X1184"/>
      <c r="Y1184" t="s">
        <v>2093</v>
      </c>
      <c r="Z1184"/>
      <c r="AA1184"/>
      <c r="AB1184" t="s">
        <v>2094</v>
      </c>
      <c r="AC1184"/>
      <c r="AD1184"/>
      <c r="AE1184"/>
      <c r="AF1184"/>
      <c r="AG1184"/>
      <c r="AH1184"/>
      <c r="AI1184"/>
      <c r="AJ1184"/>
      <c r="AK1184"/>
      <c r="AL1184"/>
      <c r="AM1184"/>
      <c r="AN1184"/>
      <c r="AO1184"/>
      <c r="AP1184"/>
      <c r="AQ1184"/>
      <c r="AR1184"/>
      <c r="AS1184"/>
      <c r="AT1184"/>
      <c r="AU1184"/>
      <c r="AV1184"/>
      <c r="AW1184"/>
      <c r="AX1184"/>
      <c r="AY1184"/>
      <c r="AZ1184"/>
      <c r="BA1184"/>
      <c r="BB1184"/>
      <c r="BC1184"/>
      <c r="BD1184"/>
      <c r="BE1184"/>
      <c r="BF1184"/>
      <c r="BG1184"/>
      <c r="BH1184"/>
      <c r="BI1184" t="s">
        <v>2622</v>
      </c>
      <c r="BJ1184" t="s">
        <v>79</v>
      </c>
      <c r="BK1184" s="1">
        <v>44825</v>
      </c>
      <c r="BL1184" t="s">
        <v>2599</v>
      </c>
      <c r="BM1184">
        <v>79420</v>
      </c>
      <c r="BN1184"/>
      <c r="BO1184"/>
    </row>
    <row r="1185" spans="1:67" s="13" customFormat="1" x14ac:dyDescent="0.2">
      <c r="A1185" s="8" t="s">
        <v>2615</v>
      </c>
      <c r="B1185"/>
      <c r="C1185" t="s">
        <v>1518</v>
      </c>
      <c r="D1185" t="s">
        <v>76</v>
      </c>
      <c r="E1185" t="s">
        <v>1554</v>
      </c>
      <c r="F1185" t="s">
        <v>1556</v>
      </c>
      <c r="G1185" s="8" t="s">
        <v>1554</v>
      </c>
      <c r="H1185" t="s">
        <v>1556</v>
      </c>
      <c r="I1185"/>
      <c r="J1185"/>
      <c r="K1185"/>
      <c r="L1185"/>
      <c r="M1185"/>
      <c r="N1185"/>
      <c r="O1185"/>
      <c r="P1185"/>
      <c r="Q1185"/>
      <c r="R1185"/>
      <c r="S1185"/>
      <c r="T1185"/>
      <c r="U1185"/>
      <c r="V1185"/>
      <c r="W1185"/>
      <c r="X1185"/>
      <c r="Y1185">
        <v>7.1</v>
      </c>
      <c r="Z1185"/>
      <c r="AA1185"/>
      <c r="AB1185">
        <v>7.5</v>
      </c>
      <c r="AC1185"/>
      <c r="AD1185"/>
      <c r="AE1185"/>
      <c r="AF1185"/>
      <c r="AG1185"/>
      <c r="AH1185"/>
      <c r="AI1185"/>
      <c r="AJ1185"/>
      <c r="AK1185"/>
      <c r="AL1185"/>
      <c r="AM1185"/>
      <c r="AN1185"/>
      <c r="AO1185"/>
      <c r="AP1185"/>
      <c r="AQ1185"/>
      <c r="AR1185"/>
      <c r="AS1185"/>
      <c r="AT1185"/>
      <c r="AU1185"/>
      <c r="AV1185"/>
      <c r="AW1185"/>
      <c r="AX1185"/>
      <c r="AY1185"/>
      <c r="AZ1185"/>
      <c r="BA1185"/>
      <c r="BB1185"/>
      <c r="BC1185"/>
      <c r="BD1185"/>
      <c r="BE1185"/>
      <c r="BF1185"/>
      <c r="BG1185"/>
      <c r="BH1185"/>
      <c r="BI1185" t="s">
        <v>2625</v>
      </c>
      <c r="BJ1185" t="s">
        <v>79</v>
      </c>
      <c r="BK1185" s="1">
        <v>44825</v>
      </c>
      <c r="BL1185" t="s">
        <v>2599</v>
      </c>
      <c r="BM1185">
        <v>79420</v>
      </c>
      <c r="BN1185"/>
      <c r="BO1185"/>
    </row>
    <row r="1186" spans="1:67" s="13" customFormat="1" x14ac:dyDescent="0.2">
      <c r="A1186" t="s">
        <v>2950</v>
      </c>
      <c r="B1186"/>
      <c r="C1186" t="s">
        <v>1518</v>
      </c>
      <c r="D1186" t="s">
        <v>76</v>
      </c>
      <c r="E1186" t="s">
        <v>1554</v>
      </c>
      <c r="F1186" t="s">
        <v>1556</v>
      </c>
      <c r="G1186" t="s">
        <v>1554</v>
      </c>
      <c r="H1186" t="s">
        <v>1556</v>
      </c>
      <c r="I1186"/>
      <c r="J1186"/>
      <c r="K1186"/>
      <c r="L1186" t="s">
        <v>2955</v>
      </c>
      <c r="M1186"/>
      <c r="N1186"/>
      <c r="O1186"/>
      <c r="P1186"/>
      <c r="Q1186"/>
      <c r="R1186"/>
      <c r="S1186"/>
      <c r="T1186"/>
      <c r="U1186"/>
      <c r="V1186"/>
      <c r="W1186"/>
      <c r="X1186"/>
      <c r="Y1186"/>
      <c r="Z1186"/>
      <c r="AA1186"/>
      <c r="AB1186"/>
      <c r="AC1186"/>
      <c r="AD1186"/>
      <c r="AE1186"/>
      <c r="AF1186"/>
      <c r="AG1186"/>
      <c r="AH1186"/>
      <c r="AI1186"/>
      <c r="AJ1186"/>
      <c r="AK1186"/>
      <c r="AL1186"/>
      <c r="AM1186"/>
      <c r="AN1186"/>
      <c r="AO1186">
        <v>5.6</v>
      </c>
      <c r="AP1186"/>
      <c r="AQ1186"/>
      <c r="AR1186">
        <v>4.8</v>
      </c>
      <c r="AS1186">
        <v>6.3</v>
      </c>
      <c r="AT1186"/>
      <c r="AU1186"/>
      <c r="AV1186"/>
      <c r="AW1186">
        <v>7.1</v>
      </c>
      <c r="AX1186"/>
      <c r="AY1186"/>
      <c r="AZ1186">
        <v>5.7</v>
      </c>
      <c r="BA1186">
        <v>7.5</v>
      </c>
      <c r="BB1186"/>
      <c r="BC1186"/>
      <c r="BD1186">
        <v>6.2</v>
      </c>
      <c r="BE1186">
        <v>9.1</v>
      </c>
      <c r="BF1186"/>
      <c r="BG1186"/>
      <c r="BH1186">
        <v>5.9</v>
      </c>
      <c r="BI1186" t="s">
        <v>2956</v>
      </c>
      <c r="BJ1186" s="8" t="s">
        <v>79</v>
      </c>
      <c r="BK1186" s="9">
        <v>44830</v>
      </c>
      <c r="BL1186" s="8" t="s">
        <v>2859</v>
      </c>
      <c r="BM1186">
        <v>63104</v>
      </c>
      <c r="BN1186"/>
      <c r="BO1186"/>
    </row>
    <row r="1187" spans="1:67" s="13" customFormat="1" x14ac:dyDescent="0.2">
      <c r="A1187" t="s">
        <v>2951</v>
      </c>
      <c r="B1187" t="s">
        <v>338</v>
      </c>
      <c r="C1187" t="s">
        <v>1518</v>
      </c>
      <c r="D1187" t="s">
        <v>76</v>
      </c>
      <c r="E1187" t="s">
        <v>1554</v>
      </c>
      <c r="F1187" t="s">
        <v>1556</v>
      </c>
      <c r="G1187" t="s">
        <v>1554</v>
      </c>
      <c r="H1187" t="s">
        <v>1556</v>
      </c>
      <c r="I1187"/>
      <c r="J1187"/>
      <c r="K1187"/>
      <c r="L1187" t="s">
        <v>2952</v>
      </c>
      <c r="M1187"/>
      <c r="N1187"/>
      <c r="O1187"/>
      <c r="P1187"/>
      <c r="Q1187">
        <v>5</v>
      </c>
      <c r="R1187"/>
      <c r="S1187"/>
      <c r="T1187">
        <v>4.5999999999999996</v>
      </c>
      <c r="U1187"/>
      <c r="V1187"/>
      <c r="W1187"/>
      <c r="X1187">
        <v>6.2</v>
      </c>
      <c r="Y1187">
        <v>7.6</v>
      </c>
      <c r="Z1187"/>
      <c r="AA1187"/>
      <c r="AB1187">
        <v>8.4</v>
      </c>
      <c r="AC1187">
        <v>7.8</v>
      </c>
      <c r="AD1187"/>
      <c r="AE1187"/>
      <c r="AF1187">
        <v>10.5</v>
      </c>
      <c r="AG1187">
        <v>5.7</v>
      </c>
      <c r="AH1187"/>
      <c r="AI1187"/>
      <c r="AJ1187">
        <v>9.1</v>
      </c>
      <c r="AK1187">
        <v>4.7</v>
      </c>
      <c r="AL1187"/>
      <c r="AM1187"/>
      <c r="AN1187">
        <v>3.6</v>
      </c>
      <c r="AO1187">
        <v>5.4</v>
      </c>
      <c r="AP1187"/>
      <c r="AQ1187"/>
      <c r="AR1187">
        <v>4</v>
      </c>
      <c r="AS1187">
        <v>5.7</v>
      </c>
      <c r="AT1187"/>
      <c r="AU1187"/>
      <c r="AV1187">
        <v>4.5</v>
      </c>
      <c r="AW1187">
        <v>7.3</v>
      </c>
      <c r="AX1187"/>
      <c r="AY1187"/>
      <c r="AZ1187">
        <v>5.3</v>
      </c>
      <c r="BA1187">
        <v>8.3000000000000007</v>
      </c>
      <c r="BB1187"/>
      <c r="BC1187"/>
      <c r="BD1187">
        <v>6.3</v>
      </c>
      <c r="BE1187">
        <v>8.6999999999999993</v>
      </c>
      <c r="BF1187"/>
      <c r="BG1187"/>
      <c r="BH1187">
        <v>5.5</v>
      </c>
      <c r="BI1187"/>
      <c r="BJ1187" s="8" t="s">
        <v>79</v>
      </c>
      <c r="BK1187" s="9">
        <v>44830</v>
      </c>
      <c r="BL1187" s="8" t="s">
        <v>2859</v>
      </c>
      <c r="BM1187">
        <v>63104</v>
      </c>
      <c r="BN1187"/>
      <c r="BO1187"/>
    </row>
    <row r="1188" spans="1:67" s="13" customFormat="1" x14ac:dyDescent="0.2">
      <c r="A1188" s="8" t="s">
        <v>2620</v>
      </c>
      <c r="B1188"/>
      <c r="C1188" t="s">
        <v>1518</v>
      </c>
      <c r="D1188" t="s">
        <v>76</v>
      </c>
      <c r="E1188" t="s">
        <v>1554</v>
      </c>
      <c r="F1188" t="s">
        <v>1557</v>
      </c>
      <c r="G1188" s="8" t="s">
        <v>1554</v>
      </c>
      <c r="H1188" t="s">
        <v>2612</v>
      </c>
      <c r="I1188"/>
      <c r="J1188"/>
      <c r="K1188"/>
      <c r="L1188"/>
      <c r="M1188"/>
      <c r="N1188"/>
      <c r="O1188"/>
      <c r="P1188"/>
      <c r="Q1188"/>
      <c r="R1188"/>
      <c r="S1188"/>
      <c r="T1188"/>
      <c r="U1188"/>
      <c r="V1188"/>
      <c r="W1188"/>
      <c r="X1188"/>
      <c r="Y1188">
        <v>7.3</v>
      </c>
      <c r="Z1188"/>
      <c r="AA1188"/>
      <c r="AB1188">
        <v>8.5</v>
      </c>
      <c r="AC1188"/>
      <c r="AD1188"/>
      <c r="AE1188"/>
      <c r="AF1188"/>
      <c r="AG1188"/>
      <c r="AH1188"/>
      <c r="AI1188"/>
      <c r="AJ1188"/>
      <c r="AK1188"/>
      <c r="AL1188"/>
      <c r="AM1188"/>
      <c r="AN1188"/>
      <c r="AO1188"/>
      <c r="AP1188"/>
      <c r="AQ1188"/>
      <c r="AR1188"/>
      <c r="AS1188"/>
      <c r="AT1188"/>
      <c r="AU1188"/>
      <c r="AV1188"/>
      <c r="AW1188"/>
      <c r="AX1188"/>
      <c r="AY1188"/>
      <c r="AZ1188"/>
      <c r="BA1188"/>
      <c r="BB1188"/>
      <c r="BC1188"/>
      <c r="BD1188"/>
      <c r="BE1188"/>
      <c r="BF1188"/>
      <c r="BG1188"/>
      <c r="BH1188"/>
      <c r="BI1188"/>
      <c r="BJ1188" t="s">
        <v>79</v>
      </c>
      <c r="BK1188" s="1">
        <v>44825</v>
      </c>
      <c r="BL1188" t="s">
        <v>2599</v>
      </c>
      <c r="BM1188">
        <v>79420</v>
      </c>
      <c r="BN1188" t="s">
        <v>72</v>
      </c>
      <c r="BO1188" t="s">
        <v>2599</v>
      </c>
    </row>
    <row r="1189" spans="1:67" s="13" customFormat="1" x14ac:dyDescent="0.2">
      <c r="A1189" s="8" t="s">
        <v>2686</v>
      </c>
      <c r="B1189"/>
      <c r="C1189" t="s">
        <v>1518</v>
      </c>
      <c r="D1189" t="s">
        <v>76</v>
      </c>
      <c r="E1189" t="s">
        <v>1554</v>
      </c>
      <c r="F1189" t="s">
        <v>1557</v>
      </c>
      <c r="G1189" s="8" t="s">
        <v>1554</v>
      </c>
      <c r="H1189" t="s">
        <v>2612</v>
      </c>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c r="AT1189"/>
      <c r="AU1189"/>
      <c r="AV1189"/>
      <c r="AW1189"/>
      <c r="AX1189"/>
      <c r="AY1189"/>
      <c r="AZ1189"/>
      <c r="BA1189"/>
      <c r="BB1189"/>
      <c r="BC1189"/>
      <c r="BD1189"/>
      <c r="BE1189"/>
      <c r="BF1189"/>
      <c r="BG1189"/>
      <c r="BH1189"/>
      <c r="BI1189"/>
      <c r="BJ1189" t="s">
        <v>79</v>
      </c>
      <c r="BK1189" s="1">
        <v>44825</v>
      </c>
      <c r="BL1189" t="s">
        <v>2599</v>
      </c>
      <c r="BM1189">
        <v>79420</v>
      </c>
      <c r="BN1189" t="s">
        <v>72</v>
      </c>
      <c r="BO1189" t="s">
        <v>2599</v>
      </c>
    </row>
    <row r="1190" spans="1:67" s="13" customFormat="1" x14ac:dyDescent="0.2">
      <c r="A1190" s="13" t="s">
        <v>1737</v>
      </c>
      <c r="C1190" s="13" t="s">
        <v>1518</v>
      </c>
      <c r="D1190" s="13" t="s">
        <v>76</v>
      </c>
      <c r="E1190" s="13" t="s">
        <v>1554</v>
      </c>
      <c r="F1190" s="13" t="s">
        <v>1557</v>
      </c>
      <c r="G1190" s="13" t="s">
        <v>1554</v>
      </c>
      <c r="H1190" s="13" t="s">
        <v>1557</v>
      </c>
    </row>
    <row r="1191" spans="1:67" s="13" customFormat="1" x14ac:dyDescent="0.2">
      <c r="A1191" t="s">
        <v>2825</v>
      </c>
      <c r="B1191"/>
      <c r="C1191" t="s">
        <v>1518</v>
      </c>
      <c r="D1191" t="s">
        <v>76</v>
      </c>
      <c r="E1191" t="s">
        <v>1554</v>
      </c>
      <c r="F1191" t="s">
        <v>1557</v>
      </c>
      <c r="G1191" t="s">
        <v>1554</v>
      </c>
      <c r="H1191" t="s">
        <v>1557</v>
      </c>
      <c r="I1191"/>
      <c r="J1191"/>
      <c r="K1191"/>
      <c r="L1191" t="s">
        <v>2943</v>
      </c>
      <c r="M1191"/>
      <c r="N1191"/>
      <c r="O1191"/>
      <c r="P1191"/>
      <c r="Q1191"/>
      <c r="R1191"/>
      <c r="S1191"/>
      <c r="T1191"/>
      <c r="U1191">
        <v>6.29</v>
      </c>
      <c r="V1191"/>
      <c r="W1191"/>
      <c r="X1191">
        <v>7.08</v>
      </c>
      <c r="Y1191">
        <v>7.72</v>
      </c>
      <c r="Z1191"/>
      <c r="AA1191"/>
      <c r="AB1191">
        <v>8.5</v>
      </c>
      <c r="AC1191">
        <v>8.3800000000000008</v>
      </c>
      <c r="AD1191"/>
      <c r="AE1191"/>
      <c r="AF1191">
        <v>10.77</v>
      </c>
      <c r="AG1191">
        <v>6.74</v>
      </c>
      <c r="AH1191"/>
      <c r="AI1191"/>
      <c r="AJ1191">
        <v>9.4600000000000009</v>
      </c>
      <c r="AK1191"/>
      <c r="AL1191"/>
      <c r="AM1191"/>
      <c r="AN1191"/>
      <c r="AO1191">
        <v>5.53</v>
      </c>
      <c r="AP1191"/>
      <c r="AQ1191"/>
      <c r="AR1191">
        <v>4.2699999999999996</v>
      </c>
      <c r="AS1191">
        <v>6.57</v>
      </c>
      <c r="AT1191"/>
      <c r="AU1191"/>
      <c r="AV1191">
        <v>4.8600000000000003</v>
      </c>
      <c r="AW1191"/>
      <c r="AX1191"/>
      <c r="AY1191"/>
      <c r="AZ1191"/>
      <c r="BA1191">
        <v>8.5399999999999991</v>
      </c>
      <c r="BB1191"/>
      <c r="BC1191"/>
      <c r="BD1191">
        <v>6.18</v>
      </c>
      <c r="BE1191">
        <v>9.27</v>
      </c>
      <c r="BF1191"/>
      <c r="BG1191"/>
      <c r="BH1191">
        <v>5.61</v>
      </c>
      <c r="BI1191"/>
      <c r="BJ1191" s="8" t="s">
        <v>79</v>
      </c>
      <c r="BK1191" s="9">
        <v>44830</v>
      </c>
      <c r="BL1191" s="8" t="s">
        <v>2859</v>
      </c>
      <c r="BM1191">
        <v>63104</v>
      </c>
      <c r="BN1191"/>
      <c r="BO1191"/>
    </row>
    <row r="1192" spans="1:67" s="13" customFormat="1" x14ac:dyDescent="0.2">
      <c r="A1192" t="s">
        <v>2825</v>
      </c>
      <c r="B1192"/>
      <c r="C1192" t="s">
        <v>1518</v>
      </c>
      <c r="D1192" t="s">
        <v>76</v>
      </c>
      <c r="E1192" t="s">
        <v>1554</v>
      </c>
      <c r="F1192" t="s">
        <v>1557</v>
      </c>
      <c r="G1192" t="s">
        <v>1554</v>
      </c>
      <c r="H1192" t="s">
        <v>1557</v>
      </c>
      <c r="I1192"/>
      <c r="J1192"/>
      <c r="K1192"/>
      <c r="L1192" t="s">
        <v>2958</v>
      </c>
      <c r="M1192"/>
      <c r="N1192"/>
      <c r="O1192"/>
      <c r="P1192"/>
      <c r="Q1192"/>
      <c r="R1192"/>
      <c r="S1192"/>
      <c r="T1192"/>
      <c r="U1192">
        <v>5.76</v>
      </c>
      <c r="V1192"/>
      <c r="W1192"/>
      <c r="X1192">
        <v>6.83</v>
      </c>
      <c r="Y1192">
        <v>7.45</v>
      </c>
      <c r="Z1192"/>
      <c r="AA1192"/>
      <c r="AB1192">
        <v>7.91</v>
      </c>
      <c r="AC1192">
        <v>8.2100000000000009</v>
      </c>
      <c r="AD1192"/>
      <c r="AE1192"/>
      <c r="AF1192">
        <v>10.130000000000001</v>
      </c>
      <c r="AG1192"/>
      <c r="AH1192"/>
      <c r="AI1192"/>
      <c r="AJ1192"/>
      <c r="AK1192"/>
      <c r="AL1192"/>
      <c r="AM1192"/>
      <c r="AN1192"/>
      <c r="AO1192">
        <v>5.5</v>
      </c>
      <c r="AP1192"/>
      <c r="AQ1192"/>
      <c r="AR1192">
        <v>4.29</v>
      </c>
      <c r="AS1192">
        <v>5.8</v>
      </c>
      <c r="AT1192"/>
      <c r="AU1192"/>
      <c r="AV1192">
        <v>4.2300000000000004</v>
      </c>
      <c r="AW1192"/>
      <c r="AX1192"/>
      <c r="AY1192"/>
      <c r="AZ1192"/>
      <c r="BA1192">
        <v>8.44</v>
      </c>
      <c r="BB1192"/>
      <c r="BC1192"/>
      <c r="BD1192">
        <v>6.14</v>
      </c>
      <c r="BE1192"/>
      <c r="BF1192"/>
      <c r="BG1192"/>
      <c r="BH1192"/>
      <c r="BI1192" t="s">
        <v>2959</v>
      </c>
      <c r="BJ1192" s="8" t="s">
        <v>79</v>
      </c>
      <c r="BK1192" s="9">
        <v>44830</v>
      </c>
      <c r="BL1192" s="8" t="s">
        <v>2859</v>
      </c>
      <c r="BM1192">
        <v>63104</v>
      </c>
      <c r="BN1192"/>
      <c r="BO1192"/>
    </row>
    <row r="1193" spans="1:67" s="13" customFormat="1" x14ac:dyDescent="0.2">
      <c r="A1193" s="8" t="s">
        <v>2619</v>
      </c>
      <c r="B1193"/>
      <c r="C1193" t="s">
        <v>1518</v>
      </c>
      <c r="D1193" t="s">
        <v>76</v>
      </c>
      <c r="E1193" t="s">
        <v>1554</v>
      </c>
      <c r="F1193" t="s">
        <v>1557</v>
      </c>
      <c r="G1193" s="8" t="s">
        <v>1554</v>
      </c>
      <c r="H1193" t="s">
        <v>1557</v>
      </c>
      <c r="I1193"/>
      <c r="J1193"/>
      <c r="K1193"/>
      <c r="L1193"/>
      <c r="M1193"/>
      <c r="N1193"/>
      <c r="O1193"/>
      <c r="P1193"/>
      <c r="Q1193"/>
      <c r="R1193"/>
      <c r="S1193"/>
      <c r="T1193"/>
      <c r="U1193"/>
      <c r="V1193"/>
      <c r="W1193"/>
      <c r="X1193"/>
      <c r="Y1193">
        <v>7.7</v>
      </c>
      <c r="Z1193"/>
      <c r="AA1193"/>
      <c r="AB1193">
        <v>8.9</v>
      </c>
      <c r="AC1193"/>
      <c r="AD1193"/>
      <c r="AE1193"/>
      <c r="AF1193"/>
      <c r="AG1193"/>
      <c r="AH1193"/>
      <c r="AI1193"/>
      <c r="AJ1193"/>
      <c r="AK1193"/>
      <c r="AL1193"/>
      <c r="AM1193"/>
      <c r="AN1193"/>
      <c r="AO1193"/>
      <c r="AP1193"/>
      <c r="AQ1193"/>
      <c r="AR1193"/>
      <c r="AS1193"/>
      <c r="AT1193"/>
      <c r="AU1193"/>
      <c r="AV1193"/>
      <c r="AW1193"/>
      <c r="AX1193"/>
      <c r="AY1193"/>
      <c r="AZ1193"/>
      <c r="BA1193"/>
      <c r="BB1193"/>
      <c r="BC1193"/>
      <c r="BD1193"/>
      <c r="BE1193"/>
      <c r="BF1193"/>
      <c r="BG1193"/>
      <c r="BH1193"/>
      <c r="BI1193" t="s">
        <v>2627</v>
      </c>
      <c r="BJ1193" t="s">
        <v>79</v>
      </c>
      <c r="BK1193" s="1">
        <v>44825</v>
      </c>
      <c r="BL1193" t="s">
        <v>2599</v>
      </c>
      <c r="BM1193">
        <v>79420</v>
      </c>
      <c r="BN1193"/>
      <c r="BO1193"/>
    </row>
    <row r="1194" spans="1:67" s="13" customFormat="1" x14ac:dyDescent="0.2">
      <c r="A1194" s="8" t="s">
        <v>2618</v>
      </c>
      <c r="B1194" t="s">
        <v>338</v>
      </c>
      <c r="C1194" t="s">
        <v>1518</v>
      </c>
      <c r="D1194" t="s">
        <v>76</v>
      </c>
      <c r="E1194" t="s">
        <v>1554</v>
      </c>
      <c r="F1194" t="s">
        <v>1557</v>
      </c>
      <c r="G1194" s="8" t="s">
        <v>1554</v>
      </c>
      <c r="H1194" t="s">
        <v>1557</v>
      </c>
      <c r="I1194"/>
      <c r="J1194"/>
      <c r="K1194"/>
      <c r="L1194"/>
      <c r="M1194"/>
      <c r="N1194"/>
      <c r="O1194"/>
      <c r="P1194"/>
      <c r="Q1194"/>
      <c r="R1194"/>
      <c r="S1194"/>
      <c r="T1194"/>
      <c r="U1194"/>
      <c r="V1194"/>
      <c r="W1194"/>
      <c r="X1194"/>
      <c r="Y1194">
        <v>7.5</v>
      </c>
      <c r="Z1194"/>
      <c r="AA1194"/>
      <c r="AB1194">
        <v>8.8000000000000007</v>
      </c>
      <c r="AC1194"/>
      <c r="AD1194"/>
      <c r="AE1194"/>
      <c r="AF1194"/>
      <c r="AG1194"/>
      <c r="AH1194"/>
      <c r="AI1194"/>
      <c r="AJ1194"/>
      <c r="AK1194"/>
      <c r="AL1194"/>
      <c r="AM1194"/>
      <c r="AN1194"/>
      <c r="AO1194"/>
      <c r="AP1194"/>
      <c r="AQ1194"/>
      <c r="AR1194"/>
      <c r="AS1194"/>
      <c r="AT1194"/>
      <c r="AU1194"/>
      <c r="AV1194"/>
      <c r="AW1194"/>
      <c r="AX1194"/>
      <c r="AY1194"/>
      <c r="AZ1194"/>
      <c r="BA1194"/>
      <c r="BB1194"/>
      <c r="BC1194"/>
      <c r="BD1194"/>
      <c r="BE1194"/>
      <c r="BF1194"/>
      <c r="BG1194"/>
      <c r="BH1194"/>
      <c r="BI1194" t="s">
        <v>2626</v>
      </c>
      <c r="BJ1194" t="s">
        <v>79</v>
      </c>
      <c r="BK1194" s="1">
        <v>44825</v>
      </c>
      <c r="BL1194" t="s">
        <v>2599</v>
      </c>
      <c r="BM1194">
        <v>79420</v>
      </c>
      <c r="BN1194"/>
      <c r="BO1194"/>
    </row>
    <row r="1195" spans="1:67" s="13" customFormat="1" x14ac:dyDescent="0.2">
      <c r="A1195" s="8" t="s">
        <v>2613</v>
      </c>
      <c r="B1195"/>
      <c r="C1195" t="s">
        <v>1518</v>
      </c>
      <c r="D1195" t="s">
        <v>76</v>
      </c>
      <c r="E1195" t="s">
        <v>1554</v>
      </c>
      <c r="F1195" t="s">
        <v>1557</v>
      </c>
      <c r="G1195" s="8" t="s">
        <v>1554</v>
      </c>
      <c r="H1195" s="8" t="s">
        <v>1557</v>
      </c>
      <c r="I1195" s="8"/>
      <c r="J1195"/>
      <c r="K1195"/>
      <c r="L1195"/>
      <c r="M1195"/>
      <c r="N1195"/>
      <c r="O1195"/>
      <c r="P1195"/>
      <c r="Q1195"/>
      <c r="R1195"/>
      <c r="S1195"/>
      <c r="T1195"/>
      <c r="U1195"/>
      <c r="V1195"/>
      <c r="W1195"/>
      <c r="X1195"/>
      <c r="Y1195">
        <v>7.7</v>
      </c>
      <c r="Z1195"/>
      <c r="AA1195"/>
      <c r="AB1195">
        <v>8.1</v>
      </c>
      <c r="AC1195"/>
      <c r="AD1195"/>
      <c r="AE1195"/>
      <c r="AF1195"/>
      <c r="AG1195"/>
      <c r="AH1195"/>
      <c r="AI1195"/>
      <c r="AJ1195"/>
      <c r="AK1195"/>
      <c r="AL1195"/>
      <c r="AM1195"/>
      <c r="AN1195"/>
      <c r="AO1195"/>
      <c r="AP1195"/>
      <c r="AQ1195"/>
      <c r="AR1195"/>
      <c r="AS1195"/>
      <c r="AT1195"/>
      <c r="AU1195"/>
      <c r="AV1195"/>
      <c r="AW1195"/>
      <c r="AX1195"/>
      <c r="AY1195"/>
      <c r="AZ1195"/>
      <c r="BA1195"/>
      <c r="BB1195"/>
      <c r="BC1195"/>
      <c r="BD1195"/>
      <c r="BE1195"/>
      <c r="BF1195"/>
      <c r="BG1195"/>
      <c r="BH1195"/>
      <c r="BI1195" t="s">
        <v>2621</v>
      </c>
      <c r="BJ1195" t="s">
        <v>79</v>
      </c>
      <c r="BK1195" s="1">
        <v>44825</v>
      </c>
      <c r="BL1195" t="s">
        <v>2599</v>
      </c>
      <c r="BM1195">
        <v>79420</v>
      </c>
      <c r="BN1195"/>
      <c r="BO1195"/>
    </row>
    <row r="1196" spans="1:67" s="13" customFormat="1" x14ac:dyDescent="0.2">
      <c r="A1196" s="8" t="s">
        <v>2613</v>
      </c>
      <c r="B1196"/>
      <c r="C1196" t="s">
        <v>1518</v>
      </c>
      <c r="D1196" t="s">
        <v>76</v>
      </c>
      <c r="E1196" t="s">
        <v>1554</v>
      </c>
      <c r="F1196" t="s">
        <v>1557</v>
      </c>
      <c r="G1196" s="8" t="s">
        <v>1554</v>
      </c>
      <c r="H1196" t="s">
        <v>1557</v>
      </c>
      <c r="I1196"/>
      <c r="J1196"/>
      <c r="K1196"/>
      <c r="L1196"/>
      <c r="M1196"/>
      <c r="N1196"/>
      <c r="O1196"/>
      <c r="P1196"/>
      <c r="Q1196"/>
      <c r="R1196"/>
      <c r="S1196"/>
      <c r="T1196"/>
      <c r="U1196"/>
      <c r="V1196"/>
      <c r="W1196"/>
      <c r="X1196"/>
      <c r="Y1196">
        <v>7.7</v>
      </c>
      <c r="Z1196"/>
      <c r="AA1196"/>
      <c r="AB1196">
        <v>8.1</v>
      </c>
      <c r="AC1196"/>
      <c r="AD1196"/>
      <c r="AE1196"/>
      <c r="AF1196"/>
      <c r="AG1196"/>
      <c r="AH1196"/>
      <c r="AI1196"/>
      <c r="AJ1196"/>
      <c r="AK1196"/>
      <c r="AL1196"/>
      <c r="AM1196"/>
      <c r="AN1196"/>
      <c r="AO1196"/>
      <c r="AP1196"/>
      <c r="AQ1196"/>
      <c r="AR1196"/>
      <c r="AS1196"/>
      <c r="AT1196"/>
      <c r="AU1196"/>
      <c r="AV1196"/>
      <c r="AW1196"/>
      <c r="AX1196"/>
      <c r="AY1196"/>
      <c r="AZ1196"/>
      <c r="BA1196"/>
      <c r="BB1196"/>
      <c r="BC1196"/>
      <c r="BD1196"/>
      <c r="BE1196"/>
      <c r="BF1196"/>
      <c r="BG1196"/>
      <c r="BH1196"/>
      <c r="BI1196" t="s">
        <v>2627</v>
      </c>
      <c r="BJ1196" t="s">
        <v>79</v>
      </c>
      <c r="BK1196" s="1">
        <v>44825</v>
      </c>
      <c r="BL1196" t="s">
        <v>2599</v>
      </c>
      <c r="BM1196">
        <v>79420</v>
      </c>
      <c r="BN1196"/>
      <c r="BO1196"/>
    </row>
    <row r="1197" spans="1:67" s="13" customFormat="1" x14ac:dyDescent="0.2">
      <c r="A1197" s="13" t="s">
        <v>1737</v>
      </c>
      <c r="C1197" s="13" t="s">
        <v>1518</v>
      </c>
      <c r="D1197" s="13" t="s">
        <v>76</v>
      </c>
      <c r="E1197" s="13" t="s">
        <v>1554</v>
      </c>
      <c r="F1197" s="13" t="s">
        <v>1555</v>
      </c>
      <c r="G1197" s="13" t="s">
        <v>1554</v>
      </c>
      <c r="H1197" s="13" t="s">
        <v>1555</v>
      </c>
    </row>
    <row r="1198" spans="1:67" s="13" customFormat="1" x14ac:dyDescent="0.2">
      <c r="A1198" t="s">
        <v>2295</v>
      </c>
      <c r="B1198" t="s">
        <v>338</v>
      </c>
      <c r="C1198" t="s">
        <v>1518</v>
      </c>
      <c r="D1198" t="s">
        <v>76</v>
      </c>
      <c r="E1198" t="s">
        <v>1554</v>
      </c>
      <c r="F1198" t="s">
        <v>1555</v>
      </c>
      <c r="G1198" t="s">
        <v>1554</v>
      </c>
      <c r="H1198" t="s">
        <v>1555</v>
      </c>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v>5.5</v>
      </c>
      <c r="AT1198"/>
      <c r="AU1198"/>
      <c r="AV1198">
        <v>3.9</v>
      </c>
      <c r="AW1198">
        <v>6</v>
      </c>
      <c r="AX1198"/>
      <c r="AY1198"/>
      <c r="AZ1198">
        <v>4</v>
      </c>
      <c r="BA1198"/>
      <c r="BB1198"/>
      <c r="BC1198"/>
      <c r="BD1198"/>
      <c r="BE1198"/>
      <c r="BF1198"/>
      <c r="BG1198"/>
      <c r="BH1198"/>
      <c r="BI1198"/>
      <c r="BJ1198" t="s">
        <v>79</v>
      </c>
      <c r="BK1198" s="1">
        <v>44819</v>
      </c>
      <c r="BL1198" t="s">
        <v>2296</v>
      </c>
      <c r="BM1198">
        <v>1639</v>
      </c>
      <c r="BN1198" t="s">
        <v>72</v>
      </c>
      <c r="BO1198" t="s">
        <v>2296</v>
      </c>
    </row>
    <row r="1199" spans="1:67" s="13" customFormat="1" x14ac:dyDescent="0.2">
      <c r="A1199" s="8" t="s">
        <v>2614</v>
      </c>
      <c r="B1199"/>
      <c r="C1199" t="s">
        <v>1518</v>
      </c>
      <c r="D1199" t="s">
        <v>76</v>
      </c>
      <c r="E1199" t="s">
        <v>1554</v>
      </c>
      <c r="F1199" t="s">
        <v>1555</v>
      </c>
      <c r="G1199" s="8" t="s">
        <v>1554</v>
      </c>
      <c r="H1199" s="8" t="s">
        <v>1555</v>
      </c>
      <c r="I1199" s="8"/>
      <c r="J1199"/>
      <c r="K1199"/>
      <c r="L1199"/>
      <c r="M1199"/>
      <c r="N1199"/>
      <c r="O1199"/>
      <c r="P1199"/>
      <c r="Q1199"/>
      <c r="R1199"/>
      <c r="S1199"/>
      <c r="T1199"/>
      <c r="U1199"/>
      <c r="V1199"/>
      <c r="W1199"/>
      <c r="X1199"/>
      <c r="Y1199">
        <v>6.86</v>
      </c>
      <c r="Z1199"/>
      <c r="AA1199"/>
      <c r="AB1199">
        <v>7.87</v>
      </c>
      <c r="AC1199"/>
      <c r="AD1199"/>
      <c r="AE1199"/>
      <c r="AF1199"/>
      <c r="AG1199"/>
      <c r="AH1199"/>
      <c r="AI1199"/>
      <c r="AJ1199"/>
      <c r="AK1199"/>
      <c r="AL1199"/>
      <c r="AM1199"/>
      <c r="AN1199"/>
      <c r="AO1199"/>
      <c r="AP1199"/>
      <c r="AQ1199"/>
      <c r="AR1199"/>
      <c r="AS1199"/>
      <c r="AT1199"/>
      <c r="AU1199"/>
      <c r="AV1199"/>
      <c r="AW1199"/>
      <c r="AX1199"/>
      <c r="AY1199"/>
      <c r="AZ1199"/>
      <c r="BA1199"/>
      <c r="BB1199"/>
      <c r="BC1199"/>
      <c r="BD1199"/>
      <c r="BE1199"/>
      <c r="BF1199"/>
      <c r="BG1199"/>
      <c r="BH1199"/>
      <c r="BI1199"/>
      <c r="BJ1199" t="s">
        <v>79</v>
      </c>
      <c r="BK1199" s="1">
        <v>44825</v>
      </c>
      <c r="BL1199" t="s">
        <v>2599</v>
      </c>
      <c r="BM1199">
        <v>79420</v>
      </c>
      <c r="BN1199"/>
      <c r="BO1199"/>
    </row>
    <row r="1200" spans="1:67" s="13" customFormat="1" x14ac:dyDescent="0.2">
      <c r="A1200" t="s">
        <v>2295</v>
      </c>
      <c r="B1200" t="s">
        <v>338</v>
      </c>
      <c r="C1200" t="s">
        <v>1518</v>
      </c>
      <c r="D1200" t="s">
        <v>76</v>
      </c>
      <c r="E1200" t="s">
        <v>1554</v>
      </c>
      <c r="F1200" t="s">
        <v>1555</v>
      </c>
      <c r="G1200" t="s">
        <v>888</v>
      </c>
      <c r="H1200" t="s">
        <v>1555</v>
      </c>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v>5.5</v>
      </c>
      <c r="AT1200"/>
      <c r="AU1200"/>
      <c r="AV1200">
        <v>3.9</v>
      </c>
      <c r="AW1200">
        <v>6</v>
      </c>
      <c r="AX1200"/>
      <c r="AY1200"/>
      <c r="AZ1200">
        <v>4</v>
      </c>
      <c r="BA1200"/>
      <c r="BB1200"/>
      <c r="BC1200"/>
      <c r="BD1200"/>
      <c r="BE1200"/>
      <c r="BF1200"/>
      <c r="BG1200"/>
      <c r="BH1200"/>
      <c r="BI1200"/>
      <c r="BJ1200" t="s">
        <v>79</v>
      </c>
      <c r="BK1200" s="1">
        <v>44819</v>
      </c>
      <c r="BL1200" t="s">
        <v>2299</v>
      </c>
      <c r="BM1200">
        <v>1637</v>
      </c>
      <c r="BN1200"/>
      <c r="BO1200"/>
    </row>
    <row r="1201" spans="1:67" s="13" customFormat="1" x14ac:dyDescent="0.2">
      <c r="A1201" t="s">
        <v>2300</v>
      </c>
      <c r="B1201"/>
      <c r="C1201" t="s">
        <v>1518</v>
      </c>
      <c r="D1201" t="s">
        <v>76</v>
      </c>
      <c r="E1201" t="s">
        <v>1554</v>
      </c>
      <c r="F1201" t="s">
        <v>1555</v>
      </c>
      <c r="G1201" t="s">
        <v>888</v>
      </c>
      <c r="H1201" t="s">
        <v>1555</v>
      </c>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c r="AT1201"/>
      <c r="AU1201"/>
      <c r="AV1201"/>
      <c r="AW1201" t="s">
        <v>2301</v>
      </c>
      <c r="AX1201"/>
      <c r="AY1201"/>
      <c r="AZ1201">
        <v>4</v>
      </c>
      <c r="BA1201" t="s">
        <v>1968</v>
      </c>
      <c r="BB1201"/>
      <c r="BC1201"/>
      <c r="BD1201"/>
      <c r="BE1201" t="s">
        <v>2114</v>
      </c>
      <c r="BF1201"/>
      <c r="BG1201"/>
      <c r="BH1201"/>
      <c r="BI1201" t="s">
        <v>2302</v>
      </c>
      <c r="BJ1201" t="s">
        <v>79</v>
      </c>
      <c r="BK1201" s="1">
        <v>44819</v>
      </c>
      <c r="BL1201" t="s">
        <v>2299</v>
      </c>
      <c r="BM1201">
        <v>1637</v>
      </c>
      <c r="BN1201"/>
      <c r="BO1201"/>
    </row>
    <row r="1202" spans="1:67" s="13" customFormat="1" x14ac:dyDescent="0.2">
      <c r="A1202" t="s">
        <v>2948</v>
      </c>
      <c r="B1202"/>
      <c r="C1202" t="s">
        <v>1518</v>
      </c>
      <c r="D1202" t="s">
        <v>76</v>
      </c>
      <c r="E1202" t="s">
        <v>1554</v>
      </c>
      <c r="F1202" t="s">
        <v>283</v>
      </c>
      <c r="G1202" t="s">
        <v>1554</v>
      </c>
      <c r="H1202" t="s">
        <v>283</v>
      </c>
      <c r="I1202"/>
      <c r="J1202"/>
      <c r="K1202"/>
      <c r="L1202" t="s">
        <v>2954</v>
      </c>
      <c r="M1202"/>
      <c r="N1202"/>
      <c r="O1202"/>
      <c r="P1202"/>
      <c r="Q1202"/>
      <c r="R1202"/>
      <c r="S1202"/>
      <c r="T1202"/>
      <c r="U1202"/>
      <c r="V1202"/>
      <c r="W1202"/>
      <c r="X1202"/>
      <c r="Y1202"/>
      <c r="Z1202"/>
      <c r="AA1202"/>
      <c r="AB1202"/>
      <c r="AC1202"/>
      <c r="AD1202"/>
      <c r="AE1202"/>
      <c r="AF1202"/>
      <c r="AG1202">
        <v>6</v>
      </c>
      <c r="AH1202"/>
      <c r="AI1202"/>
      <c r="AJ1202">
        <v>7.8</v>
      </c>
      <c r="AK1202"/>
      <c r="AL1202"/>
      <c r="AM1202"/>
      <c r="AN1202"/>
      <c r="AO1202"/>
      <c r="AP1202"/>
      <c r="AQ1202"/>
      <c r="AR1202"/>
      <c r="AS1202"/>
      <c r="AT1202"/>
      <c r="AU1202"/>
      <c r="AV1202"/>
      <c r="AW1202"/>
      <c r="AX1202"/>
      <c r="AY1202"/>
      <c r="AZ1202"/>
      <c r="BA1202"/>
      <c r="BB1202"/>
      <c r="BC1202"/>
      <c r="BD1202"/>
      <c r="BE1202"/>
      <c r="BF1202"/>
      <c r="BG1202"/>
      <c r="BH1202"/>
      <c r="BI1202"/>
      <c r="BJ1202" s="8" t="s">
        <v>79</v>
      </c>
      <c r="BK1202" s="9">
        <v>44830</v>
      </c>
      <c r="BL1202" s="8" t="s">
        <v>2859</v>
      </c>
      <c r="BM1202">
        <v>63104</v>
      </c>
      <c r="BN1202"/>
      <c r="BO1202"/>
    </row>
    <row r="1203" spans="1:67" s="13" customFormat="1" x14ac:dyDescent="0.2">
      <c r="A1203" s="2" t="s">
        <v>2949</v>
      </c>
      <c r="B1203" s="2"/>
      <c r="C1203" s="2" t="s">
        <v>1518</v>
      </c>
      <c r="D1203" s="2" t="s">
        <v>76</v>
      </c>
      <c r="E1203" s="2" t="s">
        <v>1554</v>
      </c>
      <c r="F1203" s="2" t="s">
        <v>283</v>
      </c>
      <c r="G1203" s="2" t="s">
        <v>1554</v>
      </c>
      <c r="H1203" s="2" t="s">
        <v>283</v>
      </c>
      <c r="I1203" s="2"/>
      <c r="J1203" s="2"/>
      <c r="K1203" s="2"/>
      <c r="L1203" s="2" t="s">
        <v>2953</v>
      </c>
      <c r="M1203" s="2"/>
      <c r="N1203" s="2"/>
      <c r="O1203" s="2"/>
      <c r="P1203" s="2"/>
      <c r="Q1203" s="2"/>
      <c r="R1203" s="2"/>
      <c r="S1203" s="2"/>
      <c r="T1203" s="2"/>
      <c r="U1203" s="2"/>
      <c r="V1203" s="2"/>
      <c r="W1203" s="2"/>
      <c r="X1203" s="2"/>
      <c r="Y1203" s="2"/>
      <c r="Z1203" s="2"/>
      <c r="AA1203" s="2"/>
      <c r="AB1203" s="2"/>
      <c r="AC1203" s="2"/>
      <c r="AD1203" s="2"/>
      <c r="AE1203" s="2"/>
      <c r="AF1203" s="2"/>
      <c r="AG1203" s="2"/>
      <c r="AH1203" s="2"/>
      <c r="AI1203" s="2"/>
      <c r="AJ1203" s="2"/>
      <c r="AK1203" s="2"/>
      <c r="AL1203" s="2"/>
      <c r="AM1203" s="2"/>
      <c r="AN1203" s="2"/>
      <c r="AO1203" s="2"/>
      <c r="AP1203" s="2"/>
      <c r="AQ1203" s="2"/>
      <c r="AR1203" s="2"/>
      <c r="AS1203" s="2"/>
      <c r="AT1203" s="2"/>
      <c r="AU1203" s="2"/>
      <c r="AV1203" s="2"/>
      <c r="AW1203" s="2"/>
      <c r="AX1203" s="2"/>
      <c r="AY1203" s="2"/>
      <c r="AZ1203" s="2"/>
      <c r="BA1203" s="2"/>
      <c r="BB1203" s="2"/>
      <c r="BC1203" s="2"/>
      <c r="BD1203" s="2"/>
      <c r="BE1203" s="2"/>
      <c r="BF1203" s="2"/>
      <c r="BG1203" s="2"/>
      <c r="BH1203" s="2"/>
      <c r="BI1203" s="2" t="s">
        <v>2957</v>
      </c>
      <c r="BJ1203" s="2" t="s">
        <v>79</v>
      </c>
      <c r="BK1203" s="3">
        <v>44830</v>
      </c>
      <c r="BL1203" s="2" t="s">
        <v>2859</v>
      </c>
      <c r="BM1203" s="2">
        <v>63104</v>
      </c>
      <c r="BN1203" s="2"/>
      <c r="BO1203" s="2"/>
    </row>
    <row r="1204" spans="1:67" s="13" customFormat="1" x14ac:dyDescent="0.2">
      <c r="A1204" t="s">
        <v>2288</v>
      </c>
      <c r="B1204"/>
      <c r="C1204" t="s">
        <v>1518</v>
      </c>
      <c r="D1204" t="s">
        <v>76</v>
      </c>
      <c r="E1204" t="s">
        <v>1554</v>
      </c>
      <c r="F1204" t="s">
        <v>283</v>
      </c>
      <c r="G1204" t="s">
        <v>1554</v>
      </c>
      <c r="H1204" t="s">
        <v>283</v>
      </c>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v>5.3</v>
      </c>
      <c r="AP1204"/>
      <c r="AQ1204"/>
      <c r="AR1204">
        <v>4.3</v>
      </c>
      <c r="AS1204"/>
      <c r="AT1204"/>
      <c r="AU1204"/>
      <c r="AV1204"/>
      <c r="AW1204"/>
      <c r="AX1204"/>
      <c r="AY1204"/>
      <c r="AZ1204"/>
      <c r="BA1204"/>
      <c r="BB1204"/>
      <c r="BC1204"/>
      <c r="BD1204"/>
      <c r="BE1204"/>
      <c r="BF1204"/>
      <c r="BG1204"/>
      <c r="BH1204"/>
      <c r="BI1204" t="s">
        <v>2289</v>
      </c>
      <c r="BJ1204" t="s">
        <v>79</v>
      </c>
      <c r="BK1204" s="1">
        <v>44819</v>
      </c>
      <c r="BL1204" t="s">
        <v>2296</v>
      </c>
      <c r="BM1204">
        <v>1639</v>
      </c>
      <c r="BN1204"/>
      <c r="BO1204"/>
    </row>
    <row r="1205" spans="1:67" s="13" customFormat="1" x14ac:dyDescent="0.2">
      <c r="A1205" t="s">
        <v>2290</v>
      </c>
      <c r="B1205"/>
      <c r="C1205" t="s">
        <v>1518</v>
      </c>
      <c r="D1205" t="s">
        <v>76</v>
      </c>
      <c r="E1205" t="s">
        <v>1554</v>
      </c>
      <c r="F1205" t="s">
        <v>283</v>
      </c>
      <c r="G1205" t="s">
        <v>1554</v>
      </c>
      <c r="H1205" t="s">
        <v>283</v>
      </c>
      <c r="I1205"/>
      <c r="J1205"/>
      <c r="K1205"/>
      <c r="L1205"/>
      <c r="M1205"/>
      <c r="N1205"/>
      <c r="O1205"/>
      <c r="P1205"/>
      <c r="Q1205"/>
      <c r="R1205"/>
      <c r="S1205"/>
      <c r="T1205"/>
      <c r="U1205">
        <v>5.4</v>
      </c>
      <c r="V1205"/>
      <c r="W1205"/>
      <c r="X1205">
        <v>6.3</v>
      </c>
      <c r="Y1205"/>
      <c r="Z1205"/>
      <c r="AA1205"/>
      <c r="AB1205"/>
      <c r="AC1205"/>
      <c r="AD1205"/>
      <c r="AE1205"/>
      <c r="AF1205"/>
      <c r="AG1205"/>
      <c r="AH1205"/>
      <c r="AI1205"/>
      <c r="AJ1205"/>
      <c r="AK1205"/>
      <c r="AL1205"/>
      <c r="AM1205"/>
      <c r="AN1205"/>
      <c r="AO1205"/>
      <c r="AP1205"/>
      <c r="AQ1205"/>
      <c r="AR1205"/>
      <c r="AS1205"/>
      <c r="AT1205"/>
      <c r="AU1205"/>
      <c r="AV1205"/>
      <c r="AW1205"/>
      <c r="AX1205"/>
      <c r="AY1205"/>
      <c r="AZ1205"/>
      <c r="BA1205"/>
      <c r="BB1205"/>
      <c r="BC1205"/>
      <c r="BD1205"/>
      <c r="BE1205"/>
      <c r="BF1205"/>
      <c r="BG1205"/>
      <c r="BH1205"/>
      <c r="BI1205"/>
      <c r="BJ1205" t="s">
        <v>79</v>
      </c>
      <c r="BK1205" s="1">
        <v>44819</v>
      </c>
      <c r="BL1205" t="s">
        <v>2296</v>
      </c>
      <c r="BM1205">
        <v>1639</v>
      </c>
      <c r="BN1205"/>
      <c r="BO1205"/>
    </row>
    <row r="1206" spans="1:67" s="13" customFormat="1" x14ac:dyDescent="0.2">
      <c r="A1206" t="s">
        <v>2290</v>
      </c>
      <c r="B1206"/>
      <c r="C1206" t="s">
        <v>1518</v>
      </c>
      <c r="D1206" t="s">
        <v>76</v>
      </c>
      <c r="E1206" t="s">
        <v>1554</v>
      </c>
      <c r="F1206" t="s">
        <v>283</v>
      </c>
      <c r="G1206" t="s">
        <v>1554</v>
      </c>
      <c r="H1206" t="s">
        <v>283</v>
      </c>
      <c r="I1206"/>
      <c r="J1206"/>
      <c r="K1206"/>
      <c r="L1206"/>
      <c r="M1206"/>
      <c r="N1206"/>
      <c r="O1206"/>
      <c r="P1206"/>
      <c r="Q1206"/>
      <c r="R1206"/>
      <c r="S1206"/>
      <c r="T1206"/>
      <c r="U1206">
        <v>6.1</v>
      </c>
      <c r="V1206"/>
      <c r="W1206"/>
      <c r="X1206">
        <v>7.5</v>
      </c>
      <c r="Y1206"/>
      <c r="Z1206"/>
      <c r="AA1206"/>
      <c r="AB1206"/>
      <c r="AC1206"/>
      <c r="AD1206"/>
      <c r="AE1206"/>
      <c r="AF1206"/>
      <c r="AG1206"/>
      <c r="AH1206"/>
      <c r="AI1206"/>
      <c r="AJ1206"/>
      <c r="AK1206"/>
      <c r="AL1206"/>
      <c r="AM1206"/>
      <c r="AN1206"/>
      <c r="AO1206"/>
      <c r="AP1206"/>
      <c r="AQ1206"/>
      <c r="AR1206"/>
      <c r="AS1206"/>
      <c r="AT1206"/>
      <c r="AU1206"/>
      <c r="AV1206"/>
      <c r="AW1206"/>
      <c r="AX1206"/>
      <c r="AY1206"/>
      <c r="AZ1206"/>
      <c r="BA1206"/>
      <c r="BB1206"/>
      <c r="BC1206"/>
      <c r="BD1206"/>
      <c r="BE1206"/>
      <c r="BF1206"/>
      <c r="BG1206"/>
      <c r="BH1206"/>
      <c r="BI1206"/>
      <c r="BJ1206" t="s">
        <v>79</v>
      </c>
      <c r="BK1206" s="1">
        <v>44819</v>
      </c>
      <c r="BL1206" t="s">
        <v>2296</v>
      </c>
      <c r="BM1206">
        <v>1639</v>
      </c>
      <c r="BN1206"/>
      <c r="BO1206"/>
    </row>
    <row r="1207" spans="1:67" s="13" customFormat="1" x14ac:dyDescent="0.2">
      <c r="A1207" t="s">
        <v>2290</v>
      </c>
      <c r="B1207"/>
      <c r="C1207" t="s">
        <v>1518</v>
      </c>
      <c r="D1207" t="s">
        <v>76</v>
      </c>
      <c r="E1207" t="s">
        <v>1554</v>
      </c>
      <c r="F1207" t="s">
        <v>283</v>
      </c>
      <c r="G1207" t="s">
        <v>1554</v>
      </c>
      <c r="H1207" t="s">
        <v>283</v>
      </c>
      <c r="I1207"/>
      <c r="J1207"/>
      <c r="K1207"/>
      <c r="L1207"/>
      <c r="M1207"/>
      <c r="N1207"/>
      <c r="O1207"/>
      <c r="P1207"/>
      <c r="Q1207"/>
      <c r="R1207"/>
      <c r="S1207"/>
      <c r="T1207"/>
      <c r="U1207"/>
      <c r="V1207"/>
      <c r="W1207"/>
      <c r="X1207"/>
      <c r="Y1207"/>
      <c r="Z1207"/>
      <c r="AA1207"/>
      <c r="AB1207"/>
      <c r="AC1207">
        <v>7.6</v>
      </c>
      <c r="AD1207"/>
      <c r="AE1207"/>
      <c r="AF1207">
        <v>10.1</v>
      </c>
      <c r="AG1207"/>
      <c r="AH1207"/>
      <c r="AI1207"/>
      <c r="AJ1207"/>
      <c r="AK1207"/>
      <c r="AL1207"/>
      <c r="AM1207"/>
      <c r="AN1207"/>
      <c r="AO1207"/>
      <c r="AP1207"/>
      <c r="AQ1207"/>
      <c r="AR1207"/>
      <c r="AS1207"/>
      <c r="AT1207"/>
      <c r="AU1207"/>
      <c r="AV1207"/>
      <c r="AW1207"/>
      <c r="AX1207"/>
      <c r="AY1207"/>
      <c r="AZ1207"/>
      <c r="BA1207"/>
      <c r="BB1207"/>
      <c r="BC1207"/>
      <c r="BD1207"/>
      <c r="BE1207"/>
      <c r="BF1207"/>
      <c r="BG1207"/>
      <c r="BH1207"/>
      <c r="BI1207" t="s">
        <v>2291</v>
      </c>
      <c r="BJ1207" t="s">
        <v>79</v>
      </c>
      <c r="BK1207" s="1">
        <v>44819</v>
      </c>
      <c r="BL1207" t="s">
        <v>2296</v>
      </c>
      <c r="BM1207">
        <v>1639</v>
      </c>
      <c r="BN1207"/>
      <c r="BO1207"/>
    </row>
    <row r="1208" spans="1:67" s="13" customFormat="1" x14ac:dyDescent="0.2">
      <c r="A1208" t="s">
        <v>2944</v>
      </c>
      <c r="B1208"/>
      <c r="C1208" t="s">
        <v>1518</v>
      </c>
      <c r="D1208" t="s">
        <v>76</v>
      </c>
      <c r="E1208" t="s">
        <v>1554</v>
      </c>
      <c r="F1208" t="s">
        <v>283</v>
      </c>
      <c r="G1208" t="s">
        <v>1554</v>
      </c>
      <c r="H1208" t="s">
        <v>283</v>
      </c>
      <c r="I1208"/>
      <c r="J1208"/>
      <c r="K1208"/>
      <c r="L1208" t="s">
        <v>2945</v>
      </c>
      <c r="M1208"/>
      <c r="N1208"/>
      <c r="O1208"/>
      <c r="P1208"/>
      <c r="Q1208"/>
      <c r="R1208"/>
      <c r="S1208"/>
      <c r="T1208"/>
      <c r="U1208"/>
      <c r="V1208"/>
      <c r="W1208"/>
      <c r="X1208"/>
      <c r="Y1208"/>
      <c r="Z1208"/>
      <c r="AA1208"/>
      <c r="AB1208"/>
      <c r="AC1208">
        <v>8.1</v>
      </c>
      <c r="AD1208"/>
      <c r="AE1208"/>
      <c r="AF1208">
        <v>9.8000000000000007</v>
      </c>
      <c r="AG1208"/>
      <c r="AH1208"/>
      <c r="AI1208"/>
      <c r="AJ1208"/>
      <c r="AK1208"/>
      <c r="AL1208"/>
      <c r="AM1208"/>
      <c r="AN1208"/>
      <c r="AO1208"/>
      <c r="AP1208"/>
      <c r="AQ1208"/>
      <c r="AR1208"/>
      <c r="AS1208"/>
      <c r="AT1208"/>
      <c r="AU1208"/>
      <c r="AV1208"/>
      <c r="AW1208"/>
      <c r="AX1208"/>
      <c r="AY1208"/>
      <c r="AZ1208"/>
      <c r="BA1208"/>
      <c r="BB1208"/>
      <c r="BC1208"/>
      <c r="BD1208"/>
      <c r="BE1208"/>
      <c r="BF1208"/>
      <c r="BG1208"/>
      <c r="BH1208"/>
      <c r="BI1208"/>
      <c r="BJ1208" s="8" t="s">
        <v>79</v>
      </c>
      <c r="BK1208" s="9">
        <v>44830</v>
      </c>
      <c r="BL1208" s="8" t="s">
        <v>2859</v>
      </c>
      <c r="BM1208">
        <v>63104</v>
      </c>
      <c r="BN1208"/>
      <c r="BO1208"/>
    </row>
    <row r="1209" spans="1:67" s="13" customFormat="1" x14ac:dyDescent="0.2">
      <c r="A1209" t="s">
        <v>2287</v>
      </c>
      <c r="B1209"/>
      <c r="C1209" t="s">
        <v>1518</v>
      </c>
      <c r="D1209" t="s">
        <v>76</v>
      </c>
      <c r="E1209" t="s">
        <v>1554</v>
      </c>
      <c r="F1209" t="s">
        <v>283</v>
      </c>
      <c r="G1209" t="s">
        <v>1554</v>
      </c>
      <c r="H1209" t="s">
        <v>283</v>
      </c>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c r="AT1209"/>
      <c r="AU1209"/>
      <c r="AV1209"/>
      <c r="AW1209"/>
      <c r="AX1209"/>
      <c r="AY1209"/>
      <c r="AZ1209"/>
      <c r="BA1209"/>
      <c r="BB1209"/>
      <c r="BC1209"/>
      <c r="BD1209"/>
      <c r="BE1209">
        <v>10.1</v>
      </c>
      <c r="BF1209"/>
      <c r="BG1209"/>
      <c r="BH1209">
        <v>6.6</v>
      </c>
      <c r="BI1209"/>
      <c r="BJ1209" t="s">
        <v>79</v>
      </c>
      <c r="BK1209" s="1">
        <v>44819</v>
      </c>
      <c r="BL1209" t="s">
        <v>2296</v>
      </c>
      <c r="BM1209" s="8">
        <v>1639</v>
      </c>
      <c r="BN1209" t="s">
        <v>72</v>
      </c>
      <c r="BO1209" t="s">
        <v>2296</v>
      </c>
    </row>
    <row r="1210" spans="1:67" s="13" customFormat="1" x14ac:dyDescent="0.2">
      <c r="A1210" s="13" t="s">
        <v>1737</v>
      </c>
      <c r="C1210" s="13" t="s">
        <v>1518</v>
      </c>
      <c r="D1210" s="13" t="s">
        <v>76</v>
      </c>
      <c r="E1210" s="13" t="s">
        <v>1554</v>
      </c>
      <c r="G1210" s="13" t="s">
        <v>1554</v>
      </c>
    </row>
    <row r="1211" spans="1:67" s="13" customFormat="1" x14ac:dyDescent="0.2">
      <c r="A1211" s="23" t="s">
        <v>1737</v>
      </c>
      <c r="B1211" s="23"/>
      <c r="C1211" s="23" t="s">
        <v>1518</v>
      </c>
      <c r="D1211" s="23" t="s">
        <v>76</v>
      </c>
      <c r="E1211" s="23" t="s">
        <v>1546</v>
      </c>
      <c r="F1211" s="23" t="s">
        <v>1548</v>
      </c>
      <c r="G1211" s="23" t="s">
        <v>1546</v>
      </c>
      <c r="H1211" s="23" t="s">
        <v>1548</v>
      </c>
      <c r="I1211" s="23"/>
      <c r="J1211" s="23"/>
      <c r="K1211" s="23"/>
      <c r="L1211" s="23"/>
      <c r="M1211" s="23"/>
      <c r="N1211" s="23"/>
      <c r="O1211" s="23"/>
      <c r="P1211" s="23"/>
      <c r="Q1211" s="23"/>
      <c r="R1211" s="23"/>
      <c r="S1211" s="23"/>
      <c r="T1211" s="23"/>
      <c r="U1211" s="23"/>
      <c r="V1211" s="23"/>
      <c r="W1211" s="23"/>
      <c r="X1211" s="23"/>
      <c r="Y1211" s="23"/>
      <c r="Z1211" s="23"/>
      <c r="AA1211" s="23"/>
      <c r="AB1211" s="23"/>
      <c r="AC1211" s="23"/>
      <c r="AD1211" s="23"/>
      <c r="AE1211" s="23"/>
      <c r="AF1211" s="23"/>
      <c r="AG1211" s="23"/>
      <c r="AH1211" s="23"/>
      <c r="AI1211" s="23"/>
      <c r="AJ1211" s="23"/>
      <c r="AK1211" s="23"/>
      <c r="AL1211" s="23"/>
      <c r="AM1211" s="23"/>
      <c r="AN1211" s="23"/>
      <c r="AO1211" s="23"/>
      <c r="AP1211" s="23"/>
      <c r="AQ1211" s="23"/>
      <c r="AR1211" s="23"/>
      <c r="AS1211" s="23"/>
      <c r="AT1211" s="23"/>
      <c r="AU1211" s="23"/>
      <c r="AV1211" s="23"/>
      <c r="AW1211" s="23"/>
      <c r="AX1211" s="23"/>
      <c r="AY1211" s="23"/>
      <c r="AZ1211" s="23"/>
      <c r="BA1211" s="23"/>
      <c r="BB1211" s="23"/>
      <c r="BC1211" s="23"/>
      <c r="BD1211" s="23"/>
      <c r="BE1211" s="23"/>
      <c r="BF1211" s="23"/>
      <c r="BG1211" s="23"/>
      <c r="BH1211" s="23"/>
      <c r="BI1211" s="23"/>
      <c r="BJ1211" s="23"/>
      <c r="BK1211" s="23"/>
      <c r="BL1211" s="23"/>
      <c r="BM1211" s="23"/>
      <c r="BN1211" s="23"/>
      <c r="BO1211" s="23"/>
    </row>
    <row r="1212" spans="1:67" s="13" customFormat="1" x14ac:dyDescent="0.2">
      <c r="A1212" s="23" t="s">
        <v>1737</v>
      </c>
      <c r="B1212" s="23"/>
      <c r="C1212" s="23" t="s">
        <v>1518</v>
      </c>
      <c r="D1212" s="23" t="s">
        <v>76</v>
      </c>
      <c r="E1212" s="23" t="s">
        <v>1546</v>
      </c>
      <c r="F1212" s="23" t="s">
        <v>1547</v>
      </c>
      <c r="G1212" s="23" t="s">
        <v>1546</v>
      </c>
      <c r="H1212" s="23" t="s">
        <v>1547</v>
      </c>
      <c r="I1212" s="23"/>
      <c r="J1212" s="23"/>
      <c r="K1212" s="23"/>
      <c r="L1212" s="23"/>
      <c r="M1212" s="23"/>
      <c r="N1212" s="23"/>
      <c r="O1212" s="23"/>
      <c r="P1212" s="23"/>
      <c r="Q1212" s="23"/>
      <c r="R1212" s="23"/>
      <c r="S1212" s="23"/>
      <c r="T1212" s="23"/>
      <c r="U1212" s="23"/>
      <c r="V1212" s="23"/>
      <c r="W1212" s="23"/>
      <c r="X1212" s="23"/>
      <c r="Y1212" s="23"/>
      <c r="Z1212" s="23"/>
      <c r="AA1212" s="23"/>
      <c r="AB1212" s="23"/>
      <c r="AC1212" s="23"/>
      <c r="AD1212" s="23"/>
      <c r="AE1212" s="23"/>
      <c r="AF1212" s="23"/>
      <c r="AG1212" s="23"/>
      <c r="AH1212" s="23"/>
      <c r="AI1212" s="23"/>
      <c r="AJ1212" s="23"/>
      <c r="AK1212" s="23"/>
      <c r="AL1212" s="23"/>
      <c r="AM1212" s="23"/>
      <c r="AN1212" s="23"/>
      <c r="AO1212" s="23"/>
      <c r="AP1212" s="23"/>
      <c r="AQ1212" s="23"/>
      <c r="AR1212" s="23"/>
      <c r="AS1212" s="23"/>
      <c r="AT1212" s="23"/>
      <c r="AU1212" s="23"/>
      <c r="AV1212" s="23"/>
      <c r="AW1212" s="23"/>
      <c r="AX1212" s="23"/>
      <c r="AY1212" s="23"/>
      <c r="AZ1212" s="23"/>
      <c r="BA1212" s="23"/>
      <c r="BB1212" s="23"/>
      <c r="BC1212" s="23"/>
      <c r="BD1212" s="23"/>
      <c r="BE1212" s="23"/>
      <c r="BF1212" s="23"/>
      <c r="BG1212" s="23"/>
      <c r="BH1212" s="23"/>
      <c r="BI1212" s="23"/>
      <c r="BJ1212" s="23"/>
      <c r="BK1212" s="23"/>
      <c r="BL1212" s="23"/>
      <c r="BM1212" s="23"/>
      <c r="BN1212" s="23"/>
      <c r="BO1212" s="23"/>
    </row>
    <row r="1213" spans="1:67" s="13" customFormat="1" x14ac:dyDescent="0.2">
      <c r="A1213" s="23" t="s">
        <v>1737</v>
      </c>
      <c r="B1213" s="23"/>
      <c r="C1213" s="23" t="s">
        <v>1518</v>
      </c>
      <c r="D1213" s="23" t="s">
        <v>76</v>
      </c>
      <c r="E1213" s="23" t="s">
        <v>1546</v>
      </c>
      <c r="F1213" s="23" t="s">
        <v>1549</v>
      </c>
      <c r="G1213" s="23" t="s">
        <v>1546</v>
      </c>
      <c r="H1213" s="23" t="s">
        <v>1549</v>
      </c>
      <c r="I1213" s="23"/>
      <c r="J1213" s="23"/>
      <c r="K1213" s="23"/>
      <c r="L1213" s="23"/>
      <c r="M1213" s="23"/>
      <c r="N1213" s="23"/>
      <c r="O1213" s="23"/>
      <c r="P1213" s="23"/>
      <c r="Q1213" s="23"/>
      <c r="R1213" s="23"/>
      <c r="S1213" s="23"/>
      <c r="T1213" s="23"/>
      <c r="U1213" s="23"/>
      <c r="V1213" s="23"/>
      <c r="W1213" s="23"/>
      <c r="X1213" s="23"/>
      <c r="Y1213" s="23"/>
      <c r="Z1213" s="23"/>
      <c r="AA1213" s="23"/>
      <c r="AB1213" s="23"/>
      <c r="AC1213" s="23"/>
      <c r="AD1213" s="23"/>
      <c r="AE1213" s="23"/>
      <c r="AF1213" s="23"/>
      <c r="AG1213" s="23"/>
      <c r="AH1213" s="23"/>
      <c r="AI1213" s="23"/>
      <c r="AJ1213" s="23"/>
      <c r="AK1213" s="23"/>
      <c r="AL1213" s="23"/>
      <c r="AM1213" s="23"/>
      <c r="AN1213" s="23"/>
      <c r="AO1213" s="23"/>
      <c r="AP1213" s="23"/>
      <c r="AQ1213" s="23"/>
      <c r="AR1213" s="23"/>
      <c r="AS1213" s="23"/>
      <c r="AT1213" s="23"/>
      <c r="AU1213" s="23"/>
      <c r="AV1213" s="23"/>
      <c r="AW1213" s="23"/>
      <c r="AX1213" s="23"/>
      <c r="AY1213" s="23"/>
      <c r="AZ1213" s="23"/>
      <c r="BA1213" s="23"/>
      <c r="BB1213" s="23"/>
      <c r="BC1213" s="23"/>
      <c r="BD1213" s="23"/>
      <c r="BE1213" s="23"/>
      <c r="BF1213" s="23"/>
      <c r="BG1213" s="23"/>
      <c r="BH1213" s="23"/>
      <c r="BI1213" s="23"/>
      <c r="BJ1213" s="23"/>
      <c r="BK1213" s="23"/>
      <c r="BL1213" s="23"/>
      <c r="BM1213" s="23"/>
      <c r="BN1213" s="23"/>
      <c r="BO1213" s="23"/>
    </row>
    <row r="1214" spans="1:67" s="13" customFormat="1" x14ac:dyDescent="0.2">
      <c r="A1214" s="23" t="s">
        <v>1737</v>
      </c>
      <c r="B1214" s="23"/>
      <c r="C1214" s="23" t="s">
        <v>1518</v>
      </c>
      <c r="D1214" s="23" t="s">
        <v>76</v>
      </c>
      <c r="E1214" s="23" t="s">
        <v>1546</v>
      </c>
      <c r="F1214" s="23"/>
      <c r="G1214" s="23" t="s">
        <v>1546</v>
      </c>
      <c r="H1214" s="23"/>
      <c r="I1214" s="23"/>
      <c r="J1214" s="23"/>
      <c r="K1214" s="23"/>
      <c r="L1214" s="23"/>
      <c r="M1214" s="23"/>
      <c r="N1214" s="23"/>
      <c r="O1214" s="23"/>
      <c r="P1214" s="23"/>
      <c r="Q1214" s="23"/>
      <c r="R1214" s="23"/>
      <c r="S1214" s="23"/>
      <c r="T1214" s="23"/>
      <c r="U1214" s="23"/>
      <c r="V1214" s="23"/>
      <c r="W1214" s="23"/>
      <c r="X1214" s="23"/>
      <c r="Y1214" s="23"/>
      <c r="Z1214" s="23"/>
      <c r="AA1214" s="23"/>
      <c r="AB1214" s="23"/>
      <c r="AC1214" s="23"/>
      <c r="AD1214" s="23"/>
      <c r="AE1214" s="23"/>
      <c r="AF1214" s="23"/>
      <c r="AG1214" s="23"/>
      <c r="AH1214" s="23"/>
      <c r="AI1214" s="23"/>
      <c r="AJ1214" s="23"/>
      <c r="AK1214" s="23"/>
      <c r="AL1214" s="23"/>
      <c r="AM1214" s="23"/>
      <c r="AN1214" s="23"/>
      <c r="AO1214" s="23"/>
      <c r="AP1214" s="23"/>
      <c r="AQ1214" s="23"/>
      <c r="AR1214" s="23"/>
      <c r="AS1214" s="23"/>
      <c r="AT1214" s="23"/>
      <c r="AU1214" s="23"/>
      <c r="AV1214" s="23"/>
      <c r="AW1214" s="23"/>
      <c r="AX1214" s="23"/>
      <c r="AY1214" s="23"/>
      <c r="AZ1214" s="23"/>
      <c r="BA1214" s="23"/>
      <c r="BB1214" s="23"/>
      <c r="BC1214" s="23"/>
      <c r="BD1214" s="23"/>
      <c r="BE1214" s="23"/>
      <c r="BF1214" s="23"/>
      <c r="BG1214" s="23"/>
      <c r="BH1214" s="23"/>
      <c r="BI1214" s="23"/>
      <c r="BJ1214" s="23"/>
      <c r="BK1214" s="23"/>
      <c r="BL1214" s="23"/>
      <c r="BM1214" s="23"/>
      <c r="BN1214" s="23"/>
      <c r="BO1214" s="23"/>
    </row>
    <row r="1215" spans="1:67" s="13" customFormat="1" x14ac:dyDescent="0.2">
      <c r="A1215" s="13" t="s">
        <v>1737</v>
      </c>
      <c r="C1215" s="13" t="s">
        <v>1524</v>
      </c>
      <c r="D1215" s="13" t="s">
        <v>140</v>
      </c>
      <c r="E1215" s="13" t="s">
        <v>808</v>
      </c>
      <c r="F1215" s="13" t="s">
        <v>1661</v>
      </c>
      <c r="G1215" s="13" t="s">
        <v>1660</v>
      </c>
      <c r="H1215" s="13" t="s">
        <v>1661</v>
      </c>
    </row>
    <row r="1216" spans="1:67" s="13" customFormat="1" x14ac:dyDescent="0.2">
      <c r="A1216" s="8" t="s">
        <v>2343</v>
      </c>
      <c r="B1216" s="8" t="s">
        <v>338</v>
      </c>
      <c r="C1216" t="s">
        <v>1519</v>
      </c>
      <c r="D1216" t="s">
        <v>2345</v>
      </c>
      <c r="E1216" t="s">
        <v>2342</v>
      </c>
      <c r="F1216" t="s">
        <v>2344</v>
      </c>
      <c r="G1216" s="8" t="s">
        <v>2342</v>
      </c>
      <c r="H1216" s="8" t="s">
        <v>2344</v>
      </c>
      <c r="I1216" s="8"/>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v>2.2999999999999998</v>
      </c>
      <c r="AT1216"/>
      <c r="AU1216"/>
      <c r="AV1216">
        <v>0.8</v>
      </c>
      <c r="AW1216"/>
      <c r="AX1216"/>
      <c r="AY1216"/>
      <c r="AZ1216"/>
      <c r="BA1216"/>
      <c r="BB1216"/>
      <c r="BC1216"/>
      <c r="BD1216"/>
      <c r="BE1216"/>
      <c r="BF1216"/>
      <c r="BG1216"/>
      <c r="BH1216"/>
      <c r="BI1216"/>
      <c r="BJ1216" s="8" t="s">
        <v>79</v>
      </c>
      <c r="BK1216" s="1">
        <v>44819</v>
      </c>
      <c r="BL1216" s="8" t="s">
        <v>71</v>
      </c>
      <c r="BM1216" s="8">
        <v>3485</v>
      </c>
      <c r="BN1216" t="s">
        <v>72</v>
      </c>
      <c r="BO1216" t="s">
        <v>71</v>
      </c>
    </row>
    <row r="1217" spans="1:67" s="13" customFormat="1" x14ac:dyDescent="0.2">
      <c r="A1217" s="23" t="s">
        <v>1737</v>
      </c>
      <c r="B1217" s="23"/>
      <c r="C1217" s="23" t="s">
        <v>1524</v>
      </c>
      <c r="D1217" s="23" t="s">
        <v>140</v>
      </c>
      <c r="E1217" s="23" t="s">
        <v>1638</v>
      </c>
      <c r="F1217" s="23" t="s">
        <v>1639</v>
      </c>
      <c r="G1217" s="23" t="s">
        <v>1638</v>
      </c>
      <c r="H1217" s="23" t="s">
        <v>1639</v>
      </c>
      <c r="I1217" s="23"/>
      <c r="J1217" s="23"/>
      <c r="K1217" s="23"/>
      <c r="L1217" s="23"/>
      <c r="M1217" s="23"/>
      <c r="N1217" s="23"/>
      <c r="O1217" s="23"/>
      <c r="P1217" s="23"/>
      <c r="Q1217" s="23"/>
      <c r="R1217" s="23"/>
      <c r="S1217" s="23"/>
      <c r="T1217" s="23"/>
      <c r="U1217" s="23"/>
      <c r="V1217" s="23"/>
      <c r="W1217" s="23"/>
      <c r="X1217" s="23"/>
      <c r="Y1217" s="23"/>
      <c r="Z1217" s="23"/>
      <c r="AA1217" s="23"/>
      <c r="AB1217" s="23"/>
      <c r="AC1217" s="23"/>
      <c r="AD1217" s="23"/>
      <c r="AE1217" s="23"/>
      <c r="AF1217" s="23"/>
      <c r="AG1217" s="23"/>
      <c r="AH1217" s="23"/>
      <c r="AI1217" s="23"/>
      <c r="AJ1217" s="23"/>
      <c r="AK1217" s="23"/>
      <c r="AL1217" s="23"/>
      <c r="AM1217" s="23"/>
      <c r="AN1217" s="23"/>
      <c r="AO1217" s="23"/>
      <c r="AP1217" s="23"/>
      <c r="AQ1217" s="23"/>
      <c r="AR1217" s="23"/>
      <c r="AS1217" s="23"/>
      <c r="AT1217" s="23"/>
      <c r="AU1217" s="23"/>
      <c r="AV1217" s="23"/>
      <c r="AW1217" s="23"/>
      <c r="AX1217" s="23"/>
      <c r="AY1217" s="23"/>
      <c r="AZ1217" s="23"/>
      <c r="BA1217" s="23"/>
      <c r="BB1217" s="23"/>
      <c r="BC1217" s="23"/>
      <c r="BD1217" s="23"/>
      <c r="BE1217" s="23"/>
      <c r="BF1217" s="23"/>
      <c r="BG1217" s="23"/>
      <c r="BH1217" s="23"/>
      <c r="BI1217" s="23"/>
      <c r="BJ1217" s="23"/>
      <c r="BK1217" s="23"/>
      <c r="BL1217" s="23"/>
      <c r="BM1217" s="23"/>
      <c r="BN1217" s="23"/>
      <c r="BO1217" s="23"/>
    </row>
    <row r="1218" spans="1:67" s="13" customFormat="1" x14ac:dyDescent="0.2">
      <c r="A1218" s="23" t="s">
        <v>1737</v>
      </c>
      <c r="B1218" s="23"/>
      <c r="C1218" s="23" t="s">
        <v>1524</v>
      </c>
      <c r="D1218" s="23" t="s">
        <v>140</v>
      </c>
      <c r="E1218" s="23" t="s">
        <v>1638</v>
      </c>
      <c r="F1218" s="23" t="s">
        <v>1641</v>
      </c>
      <c r="G1218" s="23" t="s">
        <v>1638</v>
      </c>
      <c r="H1218" s="23" t="s">
        <v>1641</v>
      </c>
      <c r="I1218" s="23"/>
      <c r="J1218" s="23"/>
      <c r="K1218" s="23"/>
      <c r="L1218" s="23"/>
      <c r="M1218" s="23"/>
      <c r="N1218" s="23"/>
      <c r="O1218" s="23"/>
      <c r="P1218" s="23"/>
      <c r="Q1218" s="23"/>
      <c r="R1218" s="23"/>
      <c r="S1218" s="23"/>
      <c r="T1218" s="23"/>
      <c r="U1218" s="23"/>
      <c r="V1218" s="23"/>
      <c r="W1218" s="23"/>
      <c r="X1218" s="23"/>
      <c r="Y1218" s="23"/>
      <c r="Z1218" s="23"/>
      <c r="AA1218" s="23"/>
      <c r="AB1218" s="23"/>
      <c r="AC1218" s="23"/>
      <c r="AD1218" s="23"/>
      <c r="AE1218" s="23"/>
      <c r="AF1218" s="23"/>
      <c r="AG1218" s="23"/>
      <c r="AH1218" s="23"/>
      <c r="AI1218" s="23"/>
      <c r="AJ1218" s="23"/>
      <c r="AK1218" s="23"/>
      <c r="AL1218" s="23"/>
      <c r="AM1218" s="23"/>
      <c r="AN1218" s="23"/>
      <c r="AO1218" s="23"/>
      <c r="AP1218" s="23"/>
      <c r="AQ1218" s="23"/>
      <c r="AR1218" s="23"/>
      <c r="AS1218" s="23"/>
      <c r="AT1218" s="23"/>
      <c r="AU1218" s="23"/>
      <c r="AV1218" s="23"/>
      <c r="AW1218" s="23"/>
      <c r="AX1218" s="23"/>
      <c r="AY1218" s="23"/>
      <c r="AZ1218" s="23"/>
      <c r="BA1218" s="23"/>
      <c r="BB1218" s="23"/>
      <c r="BC1218" s="23"/>
      <c r="BD1218" s="23"/>
      <c r="BE1218" s="23"/>
      <c r="BF1218" s="23"/>
      <c r="BG1218" s="23"/>
      <c r="BH1218" s="23"/>
      <c r="BI1218" s="23"/>
      <c r="BJ1218" s="23"/>
      <c r="BK1218" s="23"/>
      <c r="BL1218" s="23"/>
      <c r="BM1218" s="23"/>
      <c r="BN1218" s="23"/>
      <c r="BO1218" s="23"/>
    </row>
    <row r="1219" spans="1:67" s="13" customFormat="1" x14ac:dyDescent="0.2">
      <c r="A1219" s="23" t="s">
        <v>1737</v>
      </c>
      <c r="B1219" s="23"/>
      <c r="C1219" s="23" t="s">
        <v>1524</v>
      </c>
      <c r="D1219" s="23" t="s">
        <v>140</v>
      </c>
      <c r="E1219" s="23" t="s">
        <v>1638</v>
      </c>
      <c r="F1219" s="23" t="s">
        <v>1640</v>
      </c>
      <c r="G1219" s="23" t="s">
        <v>1638</v>
      </c>
      <c r="H1219" s="23" t="s">
        <v>1640</v>
      </c>
      <c r="I1219" s="23"/>
      <c r="J1219" s="23"/>
      <c r="K1219" s="23"/>
      <c r="L1219" s="23"/>
      <c r="M1219" s="23"/>
      <c r="N1219" s="23"/>
      <c r="O1219" s="23"/>
      <c r="P1219" s="23"/>
      <c r="Q1219" s="23"/>
      <c r="R1219" s="23"/>
      <c r="S1219" s="23"/>
      <c r="T1219" s="23"/>
      <c r="U1219" s="23"/>
      <c r="V1219" s="23"/>
      <c r="W1219" s="23"/>
      <c r="X1219" s="23"/>
      <c r="Y1219" s="23"/>
      <c r="Z1219" s="23"/>
      <c r="AA1219" s="23"/>
      <c r="AB1219" s="23"/>
      <c r="AC1219" s="23"/>
      <c r="AD1219" s="23"/>
      <c r="AE1219" s="23"/>
      <c r="AF1219" s="23"/>
      <c r="AG1219" s="23"/>
      <c r="AH1219" s="23"/>
      <c r="AI1219" s="23"/>
      <c r="AJ1219" s="23"/>
      <c r="AK1219" s="23"/>
      <c r="AL1219" s="23"/>
      <c r="AM1219" s="23"/>
      <c r="AN1219" s="23"/>
      <c r="AO1219" s="23"/>
      <c r="AP1219" s="23"/>
      <c r="AQ1219" s="23"/>
      <c r="AR1219" s="23"/>
      <c r="AS1219" s="23"/>
      <c r="AT1219" s="23"/>
      <c r="AU1219" s="23"/>
      <c r="AV1219" s="23"/>
      <c r="AW1219" s="23"/>
      <c r="AX1219" s="23"/>
      <c r="AY1219" s="23"/>
      <c r="AZ1219" s="23"/>
      <c r="BA1219" s="23"/>
      <c r="BB1219" s="23"/>
      <c r="BC1219" s="23"/>
      <c r="BD1219" s="23"/>
      <c r="BE1219" s="23"/>
      <c r="BF1219" s="23"/>
      <c r="BG1219" s="23"/>
      <c r="BH1219" s="23"/>
      <c r="BI1219" s="23"/>
      <c r="BJ1219" s="23"/>
      <c r="BK1219" s="23"/>
      <c r="BL1219" s="23"/>
      <c r="BM1219" s="23"/>
      <c r="BN1219" s="23"/>
      <c r="BO1219" s="23"/>
    </row>
    <row r="1220" spans="1:67" s="13" customFormat="1" x14ac:dyDescent="0.2">
      <c r="A1220" s="23" t="s">
        <v>1737</v>
      </c>
      <c r="B1220" s="23"/>
      <c r="C1220" s="23" t="s">
        <v>1524</v>
      </c>
      <c r="D1220" s="23" t="s">
        <v>140</v>
      </c>
      <c r="E1220" s="23" t="s">
        <v>1638</v>
      </c>
      <c r="F1220" s="23"/>
      <c r="G1220" s="23" t="s">
        <v>1638</v>
      </c>
      <c r="H1220" s="23"/>
      <c r="I1220" s="23"/>
      <c r="J1220" s="23"/>
      <c r="K1220" s="23"/>
      <c r="L1220" s="23"/>
      <c r="M1220" s="23"/>
      <c r="N1220" s="23"/>
      <c r="O1220" s="23"/>
      <c r="P1220" s="23"/>
      <c r="Q1220" s="23"/>
      <c r="R1220" s="23"/>
      <c r="S1220" s="23"/>
      <c r="T1220" s="23"/>
      <c r="U1220" s="23"/>
      <c r="V1220" s="23"/>
      <c r="W1220" s="23"/>
      <c r="X1220" s="23"/>
      <c r="Y1220" s="23"/>
      <c r="Z1220" s="23"/>
      <c r="AA1220" s="23"/>
      <c r="AB1220" s="23"/>
      <c r="AC1220" s="23"/>
      <c r="AD1220" s="23"/>
      <c r="AE1220" s="23"/>
      <c r="AF1220" s="23"/>
      <c r="AG1220" s="23"/>
      <c r="AH1220" s="23"/>
      <c r="AI1220" s="23"/>
      <c r="AJ1220" s="23"/>
      <c r="AK1220" s="23"/>
      <c r="AL1220" s="23"/>
      <c r="AM1220" s="23"/>
      <c r="AN1220" s="23"/>
      <c r="AO1220" s="23"/>
      <c r="AP1220" s="23"/>
      <c r="AQ1220" s="23"/>
      <c r="AR1220" s="23"/>
      <c r="AS1220" s="23"/>
      <c r="AT1220" s="23"/>
      <c r="AU1220" s="23"/>
      <c r="AV1220" s="23"/>
      <c r="AW1220" s="23"/>
      <c r="AX1220" s="23"/>
      <c r="AY1220" s="23"/>
      <c r="AZ1220" s="23"/>
      <c r="BA1220" s="23"/>
      <c r="BB1220" s="23"/>
      <c r="BC1220" s="23"/>
      <c r="BD1220" s="23"/>
      <c r="BE1220" s="23"/>
      <c r="BF1220" s="23"/>
      <c r="BG1220" s="23"/>
      <c r="BH1220" s="23"/>
      <c r="BI1220" s="23"/>
      <c r="BJ1220" s="23"/>
      <c r="BK1220" s="23"/>
      <c r="BL1220" s="23"/>
      <c r="BM1220" s="23"/>
      <c r="BN1220" s="23"/>
      <c r="BO1220" s="23"/>
    </row>
    <row r="1221" spans="1:67" s="13" customFormat="1" x14ac:dyDescent="0.2">
      <c r="A1221" t="s">
        <v>835</v>
      </c>
      <c r="B1221"/>
      <c r="C1221" t="s">
        <v>1524</v>
      </c>
      <c r="D1221" t="s">
        <v>140</v>
      </c>
      <c r="E1221" t="s">
        <v>636</v>
      </c>
      <c r="F1221" t="s">
        <v>834</v>
      </c>
      <c r="G1221" t="s">
        <v>636</v>
      </c>
      <c r="H1221" t="s">
        <v>836</v>
      </c>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v>3.45</v>
      </c>
      <c r="AT1221"/>
      <c r="AU1221"/>
      <c r="AV1221">
        <v>2.38</v>
      </c>
      <c r="AW1221"/>
      <c r="AX1221"/>
      <c r="AY1221"/>
      <c r="AZ1221"/>
      <c r="BA1221">
        <v>4.1900000000000004</v>
      </c>
      <c r="BB1221">
        <v>3.76</v>
      </c>
      <c r="BC1221">
        <v>3.67</v>
      </c>
      <c r="BD1221">
        <v>3.76</v>
      </c>
      <c r="BE1221">
        <v>4.3499999999999996</v>
      </c>
      <c r="BF1221">
        <v>3.39</v>
      </c>
      <c r="BG1221">
        <v>2.84</v>
      </c>
      <c r="BH1221">
        <v>3.39</v>
      </c>
      <c r="BI1221"/>
      <c r="BJ1221" t="s">
        <v>79</v>
      </c>
      <c r="BK1221"/>
      <c r="BL1221" t="s">
        <v>93</v>
      </c>
      <c r="BM1221">
        <v>42805</v>
      </c>
      <c r="BN1221" t="s">
        <v>81</v>
      </c>
      <c r="BO1221" t="s">
        <v>93</v>
      </c>
    </row>
    <row r="1222" spans="1:67" s="13" customFormat="1" x14ac:dyDescent="0.2">
      <c r="A1222" s="13" t="s">
        <v>1737</v>
      </c>
      <c r="C1222" s="13" t="s">
        <v>1524</v>
      </c>
      <c r="D1222" s="13" t="s">
        <v>140</v>
      </c>
      <c r="E1222" s="13" t="s">
        <v>636</v>
      </c>
      <c r="F1222" s="13" t="s">
        <v>834</v>
      </c>
      <c r="G1222" s="13" t="s">
        <v>636</v>
      </c>
      <c r="H1222" s="13" t="s">
        <v>834</v>
      </c>
    </row>
    <row r="1223" spans="1:67" s="13" customFormat="1" x14ac:dyDescent="0.2">
      <c r="A1223" t="s">
        <v>833</v>
      </c>
      <c r="B1223"/>
      <c r="C1223" t="s">
        <v>1524</v>
      </c>
      <c r="D1223" t="s">
        <v>140</v>
      </c>
      <c r="E1223" t="s">
        <v>636</v>
      </c>
      <c r="F1223" t="s">
        <v>834</v>
      </c>
      <c r="G1223" t="s">
        <v>636</v>
      </c>
      <c r="H1223" t="s">
        <v>834</v>
      </c>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c r="AT1223"/>
      <c r="AU1223"/>
      <c r="AV1223"/>
      <c r="AW1223">
        <v>4.17</v>
      </c>
      <c r="AX1223">
        <v>2.87</v>
      </c>
      <c r="AY1223">
        <v>3.06</v>
      </c>
      <c r="AZ1223">
        <v>3.06</v>
      </c>
      <c r="BA1223">
        <v>4.17</v>
      </c>
      <c r="BB1223">
        <v>3.61</v>
      </c>
      <c r="BC1223">
        <v>3.54</v>
      </c>
      <c r="BD1223">
        <v>3.61</v>
      </c>
      <c r="BE1223"/>
      <c r="BF1223"/>
      <c r="BG1223"/>
      <c r="BH1223"/>
      <c r="BI1223" t="s">
        <v>304</v>
      </c>
      <c r="BJ1223" t="s">
        <v>79</v>
      </c>
      <c r="BK1223"/>
      <c r="BL1223" t="s">
        <v>305</v>
      </c>
      <c r="BM1223">
        <v>7306</v>
      </c>
      <c r="BN1223"/>
      <c r="BO1223"/>
    </row>
    <row r="1224" spans="1:67" s="13" customFormat="1" x14ac:dyDescent="0.2">
      <c r="A1224" s="8" t="s">
        <v>2584</v>
      </c>
      <c r="B1224"/>
      <c r="C1224" t="s">
        <v>1524</v>
      </c>
      <c r="D1224" t="s">
        <v>140</v>
      </c>
      <c r="E1224" t="s">
        <v>636</v>
      </c>
      <c r="F1224" t="s">
        <v>834</v>
      </c>
      <c r="G1224" s="8" t="s">
        <v>636</v>
      </c>
      <c r="H1224" s="8" t="s">
        <v>834</v>
      </c>
      <c r="I1224" s="8"/>
      <c r="J1224"/>
      <c r="K1224"/>
      <c r="L1224"/>
      <c r="M1224"/>
      <c r="N1224"/>
      <c r="O1224"/>
      <c r="P1224"/>
      <c r="Q1224"/>
      <c r="R1224"/>
      <c r="S1224"/>
      <c r="T1224"/>
      <c r="U1224"/>
      <c r="V1224"/>
      <c r="W1224"/>
      <c r="X1224"/>
      <c r="Y1224"/>
      <c r="Z1224"/>
      <c r="AA1224"/>
      <c r="AB1224"/>
      <c r="AC1224" t="s">
        <v>2585</v>
      </c>
      <c r="AD1224"/>
      <c r="AE1224"/>
      <c r="AF1224">
        <v>6.25</v>
      </c>
      <c r="AG1224"/>
      <c r="AH1224"/>
      <c r="AI1224"/>
      <c r="AJ1224"/>
      <c r="AK1224"/>
      <c r="AL1224"/>
      <c r="AM1224"/>
      <c r="AN1224"/>
      <c r="AO1224"/>
      <c r="AP1224"/>
      <c r="AQ1224"/>
      <c r="AR1224"/>
      <c r="AS1224"/>
      <c r="AT1224"/>
      <c r="AU1224"/>
      <c r="AV1224"/>
      <c r="AW1224"/>
      <c r="AX1224"/>
      <c r="AY1224"/>
      <c r="AZ1224"/>
      <c r="BA1224"/>
      <c r="BB1224"/>
      <c r="BC1224"/>
      <c r="BD1224"/>
      <c r="BE1224"/>
      <c r="BF1224"/>
      <c r="BG1224"/>
      <c r="BH1224"/>
      <c r="BI1224" t="s">
        <v>2583</v>
      </c>
      <c r="BJ1224" t="s">
        <v>79</v>
      </c>
      <c r="BK1224" s="1">
        <v>44824</v>
      </c>
      <c r="BL1224" t="s">
        <v>2493</v>
      </c>
      <c r="BM1224">
        <v>2930</v>
      </c>
      <c r="BN1224"/>
      <c r="BO1224"/>
    </row>
    <row r="1225" spans="1:67" s="13" customFormat="1" x14ac:dyDescent="0.2">
      <c r="A1225" s="8" t="s">
        <v>2586</v>
      </c>
      <c r="B1225"/>
      <c r="C1225" t="s">
        <v>1524</v>
      </c>
      <c r="D1225" t="s">
        <v>140</v>
      </c>
      <c r="E1225" t="s">
        <v>636</v>
      </c>
      <c r="F1225" t="s">
        <v>834</v>
      </c>
      <c r="G1225" s="8" t="s">
        <v>636</v>
      </c>
      <c r="H1225" s="8" t="s">
        <v>834</v>
      </c>
      <c r="I1225" s="8"/>
      <c r="J1225"/>
      <c r="K1225"/>
      <c r="L1225"/>
      <c r="M1225"/>
      <c r="N1225"/>
      <c r="O1225"/>
      <c r="P1225"/>
      <c r="Q1225"/>
      <c r="R1225"/>
      <c r="S1225"/>
      <c r="T1225"/>
      <c r="U1225"/>
      <c r="V1225"/>
      <c r="W1225"/>
      <c r="X1225"/>
      <c r="Y1225"/>
      <c r="Z1225"/>
      <c r="AA1225"/>
      <c r="AB1225"/>
      <c r="AC1225"/>
      <c r="AD1225"/>
      <c r="AE1225"/>
      <c r="AF1225"/>
      <c r="AG1225" t="s">
        <v>2558</v>
      </c>
      <c r="AH1225"/>
      <c r="AI1225"/>
      <c r="AJ1225" t="s">
        <v>2113</v>
      </c>
      <c r="AK1225"/>
      <c r="AL1225"/>
      <c r="AM1225"/>
      <c r="AN1225"/>
      <c r="AO1225"/>
      <c r="AP1225"/>
      <c r="AQ1225"/>
      <c r="AR1225"/>
      <c r="AS1225"/>
      <c r="AT1225"/>
      <c r="AU1225"/>
      <c r="AV1225"/>
      <c r="AW1225"/>
      <c r="AX1225"/>
      <c r="AY1225"/>
      <c r="AZ1225"/>
      <c r="BA1225"/>
      <c r="BB1225"/>
      <c r="BC1225"/>
      <c r="BD1225"/>
      <c r="BE1225"/>
      <c r="BF1225"/>
      <c r="BG1225"/>
      <c r="BH1225"/>
      <c r="BI1225" t="s">
        <v>2587</v>
      </c>
      <c r="BJ1225" s="8" t="s">
        <v>79</v>
      </c>
      <c r="BK1225" s="9">
        <v>44824</v>
      </c>
      <c r="BL1225" s="8" t="s">
        <v>2493</v>
      </c>
      <c r="BM1225">
        <v>2930</v>
      </c>
      <c r="BN1225" t="s">
        <v>72</v>
      </c>
      <c r="BO1225" t="s">
        <v>2493</v>
      </c>
    </row>
    <row r="1226" spans="1:67" s="13" customFormat="1" x14ac:dyDescent="0.2">
      <c r="A1226" t="s">
        <v>108</v>
      </c>
      <c r="B1226"/>
      <c r="C1226" t="s">
        <v>1524</v>
      </c>
      <c r="D1226" t="s">
        <v>140</v>
      </c>
      <c r="E1226" t="s">
        <v>636</v>
      </c>
      <c r="F1226" t="s">
        <v>834</v>
      </c>
      <c r="G1226" t="s">
        <v>636</v>
      </c>
      <c r="H1226" t="s">
        <v>834</v>
      </c>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v>3.37</v>
      </c>
      <c r="AP1226"/>
      <c r="AQ1226"/>
      <c r="AR1226">
        <v>2</v>
      </c>
      <c r="AS1226">
        <v>3.68</v>
      </c>
      <c r="AT1226"/>
      <c r="AU1226"/>
      <c r="AV1226">
        <v>2.54</v>
      </c>
      <c r="AW1226">
        <v>4.07</v>
      </c>
      <c r="AX1226"/>
      <c r="AY1226"/>
      <c r="AZ1226">
        <v>3.3</v>
      </c>
      <c r="BA1226">
        <v>4.67</v>
      </c>
      <c r="BB1226"/>
      <c r="BC1226"/>
      <c r="BD1226">
        <v>4.04</v>
      </c>
      <c r="BE1226">
        <v>5.13</v>
      </c>
      <c r="BF1226"/>
      <c r="BG1226"/>
      <c r="BH1226">
        <v>3.55</v>
      </c>
      <c r="BI1226"/>
      <c r="BJ1226" t="s">
        <v>79</v>
      </c>
      <c r="BK1226"/>
      <c r="BL1226" t="s">
        <v>109</v>
      </c>
      <c r="BM1226">
        <v>3144</v>
      </c>
      <c r="BN1226" t="s">
        <v>81</v>
      </c>
      <c r="BO1226" t="s">
        <v>109</v>
      </c>
    </row>
    <row r="1227" spans="1:67" s="13" customFormat="1" x14ac:dyDescent="0.2">
      <c r="A1227" t="s">
        <v>837</v>
      </c>
      <c r="B1227"/>
      <c r="C1227" t="s">
        <v>1524</v>
      </c>
      <c r="D1227" t="s">
        <v>140</v>
      </c>
      <c r="E1227" t="s">
        <v>636</v>
      </c>
      <c r="F1227" t="s">
        <v>834</v>
      </c>
      <c r="G1227" t="s">
        <v>636</v>
      </c>
      <c r="H1227" t="s">
        <v>834</v>
      </c>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c r="AT1227"/>
      <c r="AU1227"/>
      <c r="AV1227"/>
      <c r="AW1227"/>
      <c r="AX1227"/>
      <c r="AY1227"/>
      <c r="AZ1227"/>
      <c r="BA1227">
        <v>4.7</v>
      </c>
      <c r="BB1227"/>
      <c r="BC1227"/>
      <c r="BD1227">
        <v>3.9</v>
      </c>
      <c r="BE1227"/>
      <c r="BF1227"/>
      <c r="BG1227"/>
      <c r="BH1227"/>
      <c r="BI1227"/>
      <c r="BJ1227" t="s">
        <v>79</v>
      </c>
      <c r="BK1227"/>
      <c r="BL1227" t="s">
        <v>109</v>
      </c>
      <c r="BM1227">
        <v>3144</v>
      </c>
      <c r="BN1227"/>
      <c r="BO1227"/>
    </row>
    <row r="1228" spans="1:67" s="13" customFormat="1" x14ac:dyDescent="0.2">
      <c r="A1228" t="s">
        <v>838</v>
      </c>
      <c r="B1228" t="s">
        <v>169</v>
      </c>
      <c r="C1228" t="s">
        <v>1524</v>
      </c>
      <c r="D1228" t="s">
        <v>140</v>
      </c>
      <c r="E1228" t="s">
        <v>636</v>
      </c>
      <c r="F1228" t="s">
        <v>834</v>
      </c>
      <c r="G1228" t="s">
        <v>636</v>
      </c>
      <c r="H1228" t="s">
        <v>834</v>
      </c>
      <c r="I1228"/>
      <c r="J1228"/>
      <c r="K1228"/>
      <c r="L1228"/>
      <c r="M1228"/>
      <c r="N1228"/>
      <c r="O1228"/>
      <c r="P1228"/>
      <c r="Q1228"/>
      <c r="R1228"/>
      <c r="S1228"/>
      <c r="T1228"/>
      <c r="U1228"/>
      <c r="V1228"/>
      <c r="W1228"/>
      <c r="X1228"/>
      <c r="Y1228"/>
      <c r="Z1228"/>
      <c r="AA1228"/>
      <c r="AB1228"/>
      <c r="AC1228"/>
      <c r="AD1228"/>
      <c r="AE1228"/>
      <c r="AF1228"/>
      <c r="AG1228"/>
      <c r="AH1228"/>
      <c r="AI1228"/>
      <c r="AJ1228"/>
      <c r="AK1228">
        <v>2.9</v>
      </c>
      <c r="AL1228"/>
      <c r="AM1228"/>
      <c r="AN1228">
        <v>1.7</v>
      </c>
      <c r="AO1228">
        <v>3.3</v>
      </c>
      <c r="AP1228"/>
      <c r="AQ1228"/>
      <c r="AR1228">
        <v>1.9</v>
      </c>
      <c r="AS1228">
        <v>3.5</v>
      </c>
      <c r="AT1228"/>
      <c r="AU1228"/>
      <c r="AV1228">
        <v>2.6</v>
      </c>
      <c r="AW1228">
        <v>3.9</v>
      </c>
      <c r="AX1228"/>
      <c r="AY1228"/>
      <c r="AZ1228">
        <v>3.4</v>
      </c>
      <c r="BA1228">
        <v>4.3</v>
      </c>
      <c r="BB1228"/>
      <c r="BC1228"/>
      <c r="BD1228">
        <v>3.9</v>
      </c>
      <c r="BE1228"/>
      <c r="BF1228"/>
      <c r="BG1228"/>
      <c r="BH1228">
        <v>3.4</v>
      </c>
      <c r="BI1228"/>
      <c r="BJ1228" t="s">
        <v>70</v>
      </c>
      <c r="BK1228"/>
      <c r="BL1228" t="s">
        <v>388</v>
      </c>
      <c r="BM1228">
        <v>3140</v>
      </c>
      <c r="BN1228"/>
      <c r="BO1228"/>
    </row>
    <row r="1229" spans="1:67" s="13" customFormat="1" x14ac:dyDescent="0.2">
      <c r="A1229" t="s">
        <v>839</v>
      </c>
      <c r="B1229"/>
      <c r="C1229" t="s">
        <v>1524</v>
      </c>
      <c r="D1229" t="s">
        <v>140</v>
      </c>
      <c r="E1229" t="s">
        <v>636</v>
      </c>
      <c r="F1229" t="s">
        <v>834</v>
      </c>
      <c r="G1229" t="s">
        <v>636</v>
      </c>
      <c r="H1229" t="s">
        <v>834</v>
      </c>
      <c r="I1229"/>
      <c r="J1229"/>
      <c r="K1229"/>
      <c r="L1229"/>
      <c r="M1229"/>
      <c r="N1229"/>
      <c r="O1229"/>
      <c r="P1229"/>
      <c r="Q1229">
        <v>3.4</v>
      </c>
      <c r="R1229"/>
      <c r="S1229"/>
      <c r="T1229">
        <v>2.8</v>
      </c>
      <c r="U1229">
        <v>3.3</v>
      </c>
      <c r="V1229"/>
      <c r="W1229"/>
      <c r="X1229">
        <v>4.4000000000000004</v>
      </c>
      <c r="Y1229">
        <v>3.9</v>
      </c>
      <c r="Z1229"/>
      <c r="AA1229"/>
      <c r="AB1229">
        <v>5</v>
      </c>
      <c r="AC1229">
        <v>4.5999999999999996</v>
      </c>
      <c r="AD1229"/>
      <c r="AE1229"/>
      <c r="AF1229">
        <v>6.2</v>
      </c>
      <c r="AG1229">
        <v>3.6</v>
      </c>
      <c r="AH1229"/>
      <c r="AI1229"/>
      <c r="AJ1229">
        <v>5.3</v>
      </c>
      <c r="AK1229"/>
      <c r="AL1229"/>
      <c r="AM1229"/>
      <c r="AN1229"/>
      <c r="AO1229"/>
      <c r="AP1229"/>
      <c r="AQ1229"/>
      <c r="AR1229"/>
      <c r="AS1229"/>
      <c r="AT1229"/>
      <c r="AU1229"/>
      <c r="AV1229"/>
      <c r="AW1229"/>
      <c r="AX1229"/>
      <c r="AY1229"/>
      <c r="AZ1229"/>
      <c r="BA1229"/>
      <c r="BB1229"/>
      <c r="BC1229"/>
      <c r="BD1229"/>
      <c r="BE1229"/>
      <c r="BF1229"/>
      <c r="BG1229"/>
      <c r="BH1229"/>
      <c r="BI1229"/>
      <c r="BJ1229" t="s">
        <v>79</v>
      </c>
      <c r="BK1229"/>
      <c r="BL1229" t="s">
        <v>109</v>
      </c>
      <c r="BM1229">
        <v>3144</v>
      </c>
      <c r="BN1229" t="s">
        <v>81</v>
      </c>
      <c r="BO1229" t="s">
        <v>109</v>
      </c>
    </row>
    <row r="1230" spans="1:67" s="13" customFormat="1" x14ac:dyDescent="0.2">
      <c r="A1230" t="s">
        <v>840</v>
      </c>
      <c r="B1230"/>
      <c r="C1230" t="s">
        <v>1524</v>
      </c>
      <c r="D1230" t="s">
        <v>140</v>
      </c>
      <c r="E1230" t="s">
        <v>636</v>
      </c>
      <c r="F1230" t="s">
        <v>834</v>
      </c>
      <c r="G1230" t="s">
        <v>636</v>
      </c>
      <c r="H1230" t="s">
        <v>834</v>
      </c>
      <c r="I1230"/>
      <c r="J1230"/>
      <c r="K1230"/>
      <c r="L1230"/>
      <c r="M1230"/>
      <c r="N1230"/>
      <c r="O1230"/>
      <c r="P1230"/>
      <c r="Q1230"/>
      <c r="R1230"/>
      <c r="S1230"/>
      <c r="T1230"/>
      <c r="U1230"/>
      <c r="V1230"/>
      <c r="W1230"/>
      <c r="X1230"/>
      <c r="Y1230"/>
      <c r="Z1230"/>
      <c r="AA1230"/>
      <c r="AB1230"/>
      <c r="AC1230">
        <v>4.8</v>
      </c>
      <c r="AD1230"/>
      <c r="AE1230"/>
      <c r="AF1230">
        <v>6.5</v>
      </c>
      <c r="AG1230">
        <v>3.4</v>
      </c>
      <c r="AH1230"/>
      <c r="AI1230"/>
      <c r="AJ1230">
        <v>5.6</v>
      </c>
      <c r="AK1230"/>
      <c r="AL1230"/>
      <c r="AM1230"/>
      <c r="AN1230"/>
      <c r="AO1230"/>
      <c r="AP1230"/>
      <c r="AQ1230"/>
      <c r="AR1230"/>
      <c r="AS1230"/>
      <c r="AT1230"/>
      <c r="AU1230"/>
      <c r="AV1230"/>
      <c r="AW1230"/>
      <c r="AX1230"/>
      <c r="AY1230"/>
      <c r="AZ1230"/>
      <c r="BA1230"/>
      <c r="BB1230"/>
      <c r="BC1230"/>
      <c r="BD1230"/>
      <c r="BE1230"/>
      <c r="BF1230"/>
      <c r="BG1230"/>
      <c r="BH1230"/>
      <c r="BI1230"/>
      <c r="BJ1230" t="s">
        <v>79</v>
      </c>
      <c r="BK1230"/>
      <c r="BL1230" t="s">
        <v>109</v>
      </c>
      <c r="BM1230">
        <v>3144</v>
      </c>
      <c r="BN1230"/>
      <c r="BO1230"/>
    </row>
    <row r="1231" spans="1:67" s="13" customFormat="1" x14ac:dyDescent="0.2">
      <c r="A1231" t="s">
        <v>841</v>
      </c>
      <c r="B1231"/>
      <c r="C1231" t="s">
        <v>1524</v>
      </c>
      <c r="D1231" t="s">
        <v>140</v>
      </c>
      <c r="E1231" t="s">
        <v>636</v>
      </c>
      <c r="F1231" t="s">
        <v>834</v>
      </c>
      <c r="G1231" t="s">
        <v>636</v>
      </c>
      <c r="H1231" t="s">
        <v>834</v>
      </c>
      <c r="I1231"/>
      <c r="J1231"/>
      <c r="K1231"/>
      <c r="L1231"/>
      <c r="M1231"/>
      <c r="N1231"/>
      <c r="O1231"/>
      <c r="P1231"/>
      <c r="Q1231"/>
      <c r="R1231"/>
      <c r="S1231"/>
      <c r="T1231"/>
      <c r="U1231"/>
      <c r="V1231"/>
      <c r="W1231"/>
      <c r="X1231"/>
      <c r="Y1231"/>
      <c r="Z1231"/>
      <c r="AA1231"/>
      <c r="AB1231"/>
      <c r="AC1231">
        <v>4</v>
      </c>
      <c r="AD1231"/>
      <c r="AE1231"/>
      <c r="AF1231">
        <v>5.6</v>
      </c>
      <c r="AG1231">
        <v>3.1</v>
      </c>
      <c r="AH1231"/>
      <c r="AI1231"/>
      <c r="AJ1231">
        <v>5.0999999999999996</v>
      </c>
      <c r="AK1231"/>
      <c r="AL1231"/>
      <c r="AM1231"/>
      <c r="AN1231"/>
      <c r="AO1231"/>
      <c r="AP1231"/>
      <c r="AQ1231"/>
      <c r="AR1231"/>
      <c r="AS1231"/>
      <c r="AT1231"/>
      <c r="AU1231"/>
      <c r="AV1231"/>
      <c r="AW1231"/>
      <c r="AX1231"/>
      <c r="AY1231"/>
      <c r="AZ1231"/>
      <c r="BA1231"/>
      <c r="BB1231"/>
      <c r="BC1231"/>
      <c r="BD1231"/>
      <c r="BE1231"/>
      <c r="BF1231"/>
      <c r="BG1231"/>
      <c r="BH1231"/>
      <c r="BI1231"/>
      <c r="BJ1231" t="s">
        <v>79</v>
      </c>
      <c r="BK1231"/>
      <c r="BL1231" t="s">
        <v>109</v>
      </c>
      <c r="BM1231">
        <v>3144</v>
      </c>
      <c r="BN1231"/>
      <c r="BO1231"/>
    </row>
    <row r="1232" spans="1:67" s="13" customFormat="1" x14ac:dyDescent="0.2">
      <c r="A1232" s="8" t="s">
        <v>2589</v>
      </c>
      <c r="B1232" t="s">
        <v>338</v>
      </c>
      <c r="C1232" t="s">
        <v>1524</v>
      </c>
      <c r="D1232" t="s">
        <v>140</v>
      </c>
      <c r="E1232" t="s">
        <v>636</v>
      </c>
      <c r="F1232" t="s">
        <v>1637</v>
      </c>
      <c r="G1232" s="8" t="s">
        <v>636</v>
      </c>
      <c r="H1232" s="8" t="s">
        <v>2588</v>
      </c>
      <c r="I1232" s="8"/>
      <c r="J1232"/>
      <c r="K1232"/>
      <c r="L1232"/>
      <c r="M1232"/>
      <c r="N1232"/>
      <c r="O1232"/>
      <c r="P1232"/>
      <c r="Q1232"/>
      <c r="R1232"/>
      <c r="S1232"/>
      <c r="T1232"/>
      <c r="U1232"/>
      <c r="V1232"/>
      <c r="W1232"/>
      <c r="X1232"/>
      <c r="Y1232"/>
      <c r="Z1232"/>
      <c r="AA1232"/>
      <c r="AB1232"/>
      <c r="AC1232">
        <v>4.5</v>
      </c>
      <c r="AD1232"/>
      <c r="AE1232"/>
      <c r="AF1232">
        <v>6.3</v>
      </c>
      <c r="AG1232">
        <v>2.9</v>
      </c>
      <c r="AH1232"/>
      <c r="AI1232"/>
      <c r="AJ1232">
        <v>5</v>
      </c>
      <c r="AK1232"/>
      <c r="AL1232"/>
      <c r="AM1232"/>
      <c r="AN1232"/>
      <c r="AO1232"/>
      <c r="AP1232"/>
      <c r="AQ1232"/>
      <c r="AR1232"/>
      <c r="AS1232"/>
      <c r="AT1232"/>
      <c r="AU1232"/>
      <c r="AV1232"/>
      <c r="AW1232"/>
      <c r="AX1232"/>
      <c r="AY1232"/>
      <c r="AZ1232"/>
      <c r="BA1232"/>
      <c r="BB1232"/>
      <c r="BC1232"/>
      <c r="BD1232"/>
      <c r="BE1232"/>
      <c r="BF1232"/>
      <c r="BG1232"/>
      <c r="BH1232"/>
      <c r="BI1232"/>
      <c r="BJ1232" t="s">
        <v>79</v>
      </c>
      <c r="BK1232" s="1">
        <v>44824</v>
      </c>
      <c r="BL1232" t="s">
        <v>2493</v>
      </c>
      <c r="BM1232">
        <v>2930</v>
      </c>
      <c r="BN1232" t="s">
        <v>72</v>
      </c>
      <c r="BO1232" t="s">
        <v>2493</v>
      </c>
    </row>
    <row r="1233" spans="1:67" s="13" customFormat="1" x14ac:dyDescent="0.2">
      <c r="A1233" s="13" t="s">
        <v>1737</v>
      </c>
      <c r="C1233" s="13" t="s">
        <v>1524</v>
      </c>
      <c r="D1233" s="13" t="s">
        <v>140</v>
      </c>
      <c r="E1233" s="13" t="s">
        <v>636</v>
      </c>
      <c r="F1233" s="13" t="s">
        <v>1637</v>
      </c>
      <c r="G1233" s="13" t="s">
        <v>636</v>
      </c>
      <c r="H1233" s="13" t="s">
        <v>1637</v>
      </c>
    </row>
    <row r="1234" spans="1:67" s="13" customFormat="1" x14ac:dyDescent="0.2">
      <c r="A1234" s="13" t="s">
        <v>1737</v>
      </c>
      <c r="C1234" s="13" t="s">
        <v>1524</v>
      </c>
      <c r="D1234" s="13" t="s">
        <v>140</v>
      </c>
      <c r="E1234" s="13" t="s">
        <v>636</v>
      </c>
      <c r="F1234" s="13" t="s">
        <v>842</v>
      </c>
      <c r="G1234" s="13" t="s">
        <v>636</v>
      </c>
      <c r="H1234" s="13" t="s">
        <v>842</v>
      </c>
    </row>
    <row r="1235" spans="1:67" s="13" customFormat="1" x14ac:dyDescent="0.2">
      <c r="A1235" t="s">
        <v>843</v>
      </c>
      <c r="B1235" t="s">
        <v>338</v>
      </c>
      <c r="C1235" t="s">
        <v>1524</v>
      </c>
      <c r="D1235" t="s">
        <v>140</v>
      </c>
      <c r="E1235" t="s">
        <v>636</v>
      </c>
      <c r="F1235" t="s">
        <v>842</v>
      </c>
      <c r="G1235" t="s">
        <v>636</v>
      </c>
      <c r="H1235" t="s">
        <v>842</v>
      </c>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c r="AT1235"/>
      <c r="AU1235"/>
      <c r="AV1235"/>
      <c r="AW1235"/>
      <c r="AX1235"/>
      <c r="AY1235"/>
      <c r="AZ1235"/>
      <c r="BA1235">
        <v>5.3</v>
      </c>
      <c r="BB1235">
        <v>4</v>
      </c>
      <c r="BC1235">
        <v>3.7</v>
      </c>
      <c r="BD1235">
        <v>4</v>
      </c>
      <c r="BE1235"/>
      <c r="BF1235"/>
      <c r="BG1235"/>
      <c r="BH1235"/>
      <c r="BI1235"/>
      <c r="BJ1235" t="s">
        <v>70</v>
      </c>
      <c r="BK1235" s="1">
        <v>44819</v>
      </c>
      <c r="BL1235" t="s">
        <v>71</v>
      </c>
      <c r="BM1235">
        <v>3485</v>
      </c>
      <c r="BN1235" t="s">
        <v>72</v>
      </c>
      <c r="BO1235" t="s">
        <v>71</v>
      </c>
    </row>
    <row r="1236" spans="1:67" s="13" customFormat="1" x14ac:dyDescent="0.2">
      <c r="A1236" s="13" t="s">
        <v>1737</v>
      </c>
      <c r="C1236" s="13" t="s">
        <v>1524</v>
      </c>
      <c r="D1236" s="13" t="s">
        <v>140</v>
      </c>
      <c r="E1236" s="13" t="s">
        <v>636</v>
      </c>
      <c r="G1236" s="13" t="s">
        <v>636</v>
      </c>
    </row>
    <row r="1237" spans="1:67" s="13" customFormat="1" x14ac:dyDescent="0.2">
      <c r="A1237" t="s">
        <v>849</v>
      </c>
      <c r="B1237" t="s">
        <v>338</v>
      </c>
      <c r="C1237" t="s">
        <v>65</v>
      </c>
      <c r="D1237" t="s">
        <v>1528</v>
      </c>
      <c r="E1237" t="s">
        <v>845</v>
      </c>
      <c r="F1237" t="s">
        <v>846</v>
      </c>
      <c r="G1237" t="s">
        <v>850</v>
      </c>
      <c r="H1237" t="s">
        <v>851</v>
      </c>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c r="AX1237"/>
      <c r="AY1237"/>
      <c r="AZ1237"/>
      <c r="BA1237">
        <v>2.4</v>
      </c>
      <c r="BB1237">
        <v>2</v>
      </c>
      <c r="BC1237">
        <v>2</v>
      </c>
      <c r="BD1237">
        <v>2</v>
      </c>
      <c r="BE1237"/>
      <c r="BF1237"/>
      <c r="BG1237"/>
      <c r="BH1237"/>
      <c r="BI1237"/>
      <c r="BJ1237" t="s">
        <v>70</v>
      </c>
      <c r="BK1237"/>
      <c r="BL1237" t="s">
        <v>71</v>
      </c>
      <c r="BM1237">
        <v>3485</v>
      </c>
      <c r="BN1237" t="s">
        <v>72</v>
      </c>
      <c r="BO1237" t="s">
        <v>71</v>
      </c>
    </row>
    <row r="1238" spans="1:67" s="13" customFormat="1" x14ac:dyDescent="0.2">
      <c r="A1238" t="s">
        <v>844</v>
      </c>
      <c r="B1238"/>
      <c r="C1238" t="s">
        <v>65</v>
      </c>
      <c r="D1238" t="s">
        <v>1528</v>
      </c>
      <c r="E1238" t="s">
        <v>845</v>
      </c>
      <c r="F1238" t="s">
        <v>846</v>
      </c>
      <c r="G1238" t="s">
        <v>847</v>
      </c>
      <c r="H1238" t="s">
        <v>846</v>
      </c>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v>3.2</v>
      </c>
      <c r="AT1238"/>
      <c r="AU1238"/>
      <c r="AV1238">
        <v>1.9</v>
      </c>
      <c r="AW1238">
        <v>2.7</v>
      </c>
      <c r="AX1238"/>
      <c r="AY1238"/>
      <c r="AZ1238">
        <v>2</v>
      </c>
      <c r="BA1238"/>
      <c r="BB1238"/>
      <c r="BC1238"/>
      <c r="BD1238"/>
      <c r="BE1238"/>
      <c r="BF1238"/>
      <c r="BG1238"/>
      <c r="BH1238"/>
      <c r="BI1238"/>
      <c r="BJ1238" t="s">
        <v>79</v>
      </c>
      <c r="BK1238"/>
      <c r="BL1238" t="s">
        <v>229</v>
      </c>
      <c r="BM1238">
        <v>1609</v>
      </c>
      <c r="BN1238" t="s">
        <v>72</v>
      </c>
      <c r="BO1238" t="s">
        <v>229</v>
      </c>
    </row>
    <row r="1239" spans="1:67" s="13" customFormat="1" x14ac:dyDescent="0.2">
      <c r="A1239" t="s">
        <v>848</v>
      </c>
      <c r="B1239"/>
      <c r="C1239" t="s">
        <v>65</v>
      </c>
      <c r="D1239" t="s">
        <v>1528</v>
      </c>
      <c r="E1239" t="s">
        <v>845</v>
      </c>
      <c r="F1239" t="s">
        <v>846</v>
      </c>
      <c r="G1239" t="s">
        <v>847</v>
      </c>
      <c r="H1239" t="s">
        <v>846</v>
      </c>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c r="AT1239"/>
      <c r="AU1239"/>
      <c r="AV1239"/>
      <c r="AW1239"/>
      <c r="AX1239"/>
      <c r="AY1239"/>
      <c r="AZ1239"/>
      <c r="BA1239"/>
      <c r="BB1239"/>
      <c r="BC1239">
        <v>2.2000000000000002</v>
      </c>
      <c r="BD1239">
        <v>2.2000000000000002</v>
      </c>
      <c r="BE1239">
        <v>2.2000000000000002</v>
      </c>
      <c r="BF1239"/>
      <c r="BG1239"/>
      <c r="BH1239">
        <v>1.6</v>
      </c>
      <c r="BI1239"/>
      <c r="BJ1239" t="s">
        <v>79</v>
      </c>
      <c r="BK1239"/>
      <c r="BL1239" t="s">
        <v>229</v>
      </c>
      <c r="BM1239">
        <v>1609</v>
      </c>
      <c r="BN1239" t="s">
        <v>72</v>
      </c>
      <c r="BO1239" t="s">
        <v>229</v>
      </c>
    </row>
    <row r="1240" spans="1:67" s="13" customFormat="1" x14ac:dyDescent="0.2">
      <c r="A1240" t="s">
        <v>852</v>
      </c>
      <c r="B1240"/>
      <c r="C1240" t="s">
        <v>65</v>
      </c>
      <c r="D1240" t="s">
        <v>66</v>
      </c>
      <c r="E1240" t="s">
        <v>853</v>
      </c>
      <c r="F1240" t="s">
        <v>854</v>
      </c>
      <c r="G1240" t="s">
        <v>853</v>
      </c>
      <c r="H1240" t="s">
        <v>854</v>
      </c>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c r="AT1240"/>
      <c r="AU1240"/>
      <c r="AV1240"/>
      <c r="AW1240">
        <v>3</v>
      </c>
      <c r="AX1240">
        <v>2</v>
      </c>
      <c r="AY1240">
        <v>2.2000000000000002</v>
      </c>
      <c r="AZ1240">
        <v>2.2000000000000002</v>
      </c>
      <c r="BA1240"/>
      <c r="BB1240"/>
      <c r="BC1240"/>
      <c r="BD1240"/>
      <c r="BE1240"/>
      <c r="BF1240"/>
      <c r="BG1240"/>
      <c r="BH1240"/>
      <c r="BI1240"/>
      <c r="BJ1240" t="s">
        <v>70</v>
      </c>
      <c r="BK1240" s="1">
        <v>44819</v>
      </c>
      <c r="BL1240" t="s">
        <v>71</v>
      </c>
      <c r="BM1240">
        <v>3485</v>
      </c>
      <c r="BN1240" t="s">
        <v>72</v>
      </c>
      <c r="BO1240" t="s">
        <v>71</v>
      </c>
    </row>
    <row r="1241" spans="1:67" s="13" customFormat="1" x14ac:dyDescent="0.2">
      <c r="A1241" t="s">
        <v>861</v>
      </c>
      <c r="B1241"/>
      <c r="C1241" t="s">
        <v>65</v>
      </c>
      <c r="D1241" t="s">
        <v>66</v>
      </c>
      <c r="E1241" t="s">
        <v>853</v>
      </c>
      <c r="F1241" t="s">
        <v>856</v>
      </c>
      <c r="G1241" t="s">
        <v>853</v>
      </c>
      <c r="H1241" t="s">
        <v>856</v>
      </c>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c r="AT1241"/>
      <c r="AU1241"/>
      <c r="AV1241"/>
      <c r="AW1241">
        <v>2.9</v>
      </c>
      <c r="AX1241"/>
      <c r="AY1241"/>
      <c r="AZ1241">
        <v>2.1</v>
      </c>
      <c r="BA1241">
        <v>3</v>
      </c>
      <c r="BB1241"/>
      <c r="BC1241"/>
      <c r="BD1241">
        <v>2.5</v>
      </c>
      <c r="BE1241">
        <v>3.4</v>
      </c>
      <c r="BF1241"/>
      <c r="BG1241"/>
      <c r="BH1241">
        <v>2.2000000000000002</v>
      </c>
      <c r="BI1241"/>
      <c r="BJ1241" t="s">
        <v>79</v>
      </c>
      <c r="BK1241"/>
      <c r="BL1241" t="s">
        <v>109</v>
      </c>
      <c r="BM1241">
        <v>3144</v>
      </c>
      <c r="BN1241"/>
      <c r="BO1241"/>
    </row>
    <row r="1242" spans="1:67" s="13" customFormat="1" x14ac:dyDescent="0.2">
      <c r="A1242" t="s">
        <v>862</v>
      </c>
      <c r="B1242"/>
      <c r="C1242" t="s">
        <v>65</v>
      </c>
      <c r="D1242" t="s">
        <v>66</v>
      </c>
      <c r="E1242" t="s">
        <v>853</v>
      </c>
      <c r="F1242" t="s">
        <v>856</v>
      </c>
      <c r="G1242" t="s">
        <v>853</v>
      </c>
      <c r="H1242" t="s">
        <v>856</v>
      </c>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v>3.3</v>
      </c>
      <c r="AP1242"/>
      <c r="AQ1242"/>
      <c r="AR1242">
        <v>1.7</v>
      </c>
      <c r="AS1242">
        <v>3.5</v>
      </c>
      <c r="AT1242"/>
      <c r="AU1242"/>
      <c r="AV1242">
        <v>1.9</v>
      </c>
      <c r="AW1242">
        <v>2.9</v>
      </c>
      <c r="AX1242"/>
      <c r="AY1242"/>
      <c r="AZ1242">
        <v>2.4</v>
      </c>
      <c r="BA1242">
        <v>3</v>
      </c>
      <c r="BB1242"/>
      <c r="BC1242"/>
      <c r="BD1242">
        <v>2.7</v>
      </c>
      <c r="BE1242">
        <v>3.2</v>
      </c>
      <c r="BF1242"/>
      <c r="BG1242"/>
      <c r="BH1242">
        <v>2.2000000000000002</v>
      </c>
      <c r="BI1242"/>
      <c r="BJ1242" t="s">
        <v>79</v>
      </c>
      <c r="BK1242"/>
      <c r="BL1242" t="s">
        <v>109</v>
      </c>
      <c r="BM1242">
        <v>3144</v>
      </c>
      <c r="BN1242" t="s">
        <v>81</v>
      </c>
      <c r="BO1242" t="s">
        <v>109</v>
      </c>
    </row>
    <row r="1243" spans="1:67" s="13" customFormat="1" x14ac:dyDescent="0.2">
      <c r="A1243" t="s">
        <v>862</v>
      </c>
      <c r="B1243" t="s">
        <v>169</v>
      </c>
      <c r="C1243" t="s">
        <v>65</v>
      </c>
      <c r="D1243" t="s">
        <v>66</v>
      </c>
      <c r="E1243" t="s">
        <v>853</v>
      </c>
      <c r="F1243" t="s">
        <v>856</v>
      </c>
      <c r="G1243" t="s">
        <v>853</v>
      </c>
      <c r="H1243" t="s">
        <v>856</v>
      </c>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v>3.3</v>
      </c>
      <c r="AP1243"/>
      <c r="AQ1243"/>
      <c r="AR1243">
        <v>1.7</v>
      </c>
      <c r="AS1243">
        <v>3.5</v>
      </c>
      <c r="AT1243"/>
      <c r="AU1243"/>
      <c r="AV1243">
        <v>1.9</v>
      </c>
      <c r="AW1243">
        <v>2.9</v>
      </c>
      <c r="AX1243"/>
      <c r="AY1243"/>
      <c r="AZ1243">
        <v>2.4</v>
      </c>
      <c r="BA1243">
        <v>3</v>
      </c>
      <c r="BB1243"/>
      <c r="BC1243"/>
      <c r="BD1243">
        <v>2.7</v>
      </c>
      <c r="BE1243">
        <v>3.2</v>
      </c>
      <c r="BF1243"/>
      <c r="BG1243"/>
      <c r="BH1243">
        <v>2.2000000000000002</v>
      </c>
      <c r="BI1243"/>
      <c r="BJ1243" t="s">
        <v>70</v>
      </c>
      <c r="BK1243"/>
      <c r="BL1243" t="s">
        <v>388</v>
      </c>
      <c r="BM1243">
        <v>3140</v>
      </c>
      <c r="BN1243"/>
      <c r="BO1243"/>
    </row>
    <row r="1244" spans="1:67" s="13" customFormat="1" x14ac:dyDescent="0.2">
      <c r="A1244" t="s">
        <v>863</v>
      </c>
      <c r="B1244"/>
      <c r="C1244" t="s">
        <v>65</v>
      </c>
      <c r="D1244" t="s">
        <v>66</v>
      </c>
      <c r="E1244" t="s">
        <v>853</v>
      </c>
      <c r="F1244" t="s">
        <v>856</v>
      </c>
      <c r="G1244" t="s">
        <v>853</v>
      </c>
      <c r="H1244" t="s">
        <v>856</v>
      </c>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v>3.6</v>
      </c>
      <c r="AP1244"/>
      <c r="AQ1244"/>
      <c r="AR1244">
        <v>1.6</v>
      </c>
      <c r="AS1244">
        <v>3.9</v>
      </c>
      <c r="AT1244"/>
      <c r="AU1244"/>
      <c r="AV1244">
        <v>1.7</v>
      </c>
      <c r="AW1244"/>
      <c r="AX1244"/>
      <c r="AY1244"/>
      <c r="AZ1244"/>
      <c r="BA1244"/>
      <c r="BB1244"/>
      <c r="BC1244"/>
      <c r="BD1244"/>
      <c r="BE1244"/>
      <c r="BF1244"/>
      <c r="BG1244"/>
      <c r="BH1244"/>
      <c r="BI1244"/>
      <c r="BJ1244" t="s">
        <v>79</v>
      </c>
      <c r="BK1244"/>
      <c r="BL1244" t="s">
        <v>109</v>
      </c>
      <c r="BM1244">
        <v>3144</v>
      </c>
      <c r="BN1244"/>
      <c r="BO1244"/>
    </row>
    <row r="1245" spans="1:67" s="13" customFormat="1" x14ac:dyDescent="0.2">
      <c r="A1245" t="s">
        <v>864</v>
      </c>
      <c r="B1245"/>
      <c r="C1245" t="s">
        <v>65</v>
      </c>
      <c r="D1245" t="s">
        <v>66</v>
      </c>
      <c r="E1245" t="s">
        <v>853</v>
      </c>
      <c r="F1245" t="s">
        <v>856</v>
      </c>
      <c r="G1245" t="s">
        <v>853</v>
      </c>
      <c r="H1245" t="s">
        <v>856</v>
      </c>
      <c r="I1245"/>
      <c r="J1245"/>
      <c r="K1245"/>
      <c r="L1245"/>
      <c r="M1245"/>
      <c r="N1245"/>
      <c r="O1245"/>
      <c r="P1245"/>
      <c r="Q1245"/>
      <c r="R1245"/>
      <c r="S1245"/>
      <c r="T1245"/>
      <c r="U1245"/>
      <c r="V1245"/>
      <c r="W1245"/>
      <c r="X1245"/>
      <c r="Y1245">
        <v>3.2</v>
      </c>
      <c r="Z1245"/>
      <c r="AA1245"/>
      <c r="AB1245">
        <v>4.2</v>
      </c>
      <c r="AC1245">
        <v>3.3</v>
      </c>
      <c r="AD1245"/>
      <c r="AE1245"/>
      <c r="AF1245">
        <v>4.7</v>
      </c>
      <c r="AG1245"/>
      <c r="AH1245"/>
      <c r="AI1245"/>
      <c r="AJ1245"/>
      <c r="AK1245"/>
      <c r="AL1245"/>
      <c r="AM1245"/>
      <c r="AN1245"/>
      <c r="AO1245"/>
      <c r="AP1245"/>
      <c r="AQ1245"/>
      <c r="AR1245"/>
      <c r="AS1245"/>
      <c r="AT1245"/>
      <c r="AU1245"/>
      <c r="AV1245"/>
      <c r="AW1245"/>
      <c r="AX1245"/>
      <c r="AY1245"/>
      <c r="AZ1245"/>
      <c r="BA1245"/>
      <c r="BB1245"/>
      <c r="BC1245"/>
      <c r="BD1245"/>
      <c r="BE1245"/>
      <c r="BF1245"/>
      <c r="BG1245"/>
      <c r="BH1245"/>
      <c r="BI1245"/>
      <c r="BJ1245" t="s">
        <v>79</v>
      </c>
      <c r="BK1245"/>
      <c r="BL1245" t="s">
        <v>109</v>
      </c>
      <c r="BM1245">
        <v>3144</v>
      </c>
      <c r="BN1245" t="s">
        <v>81</v>
      </c>
      <c r="BO1245" t="s">
        <v>109</v>
      </c>
    </row>
    <row r="1246" spans="1:67" s="13" customFormat="1" x14ac:dyDescent="0.2">
      <c r="A1246" t="s">
        <v>865</v>
      </c>
      <c r="B1246"/>
      <c r="C1246" t="s">
        <v>65</v>
      </c>
      <c r="D1246" t="s">
        <v>66</v>
      </c>
      <c r="E1246" t="s">
        <v>853</v>
      </c>
      <c r="F1246" t="s">
        <v>856</v>
      </c>
      <c r="G1246" t="s">
        <v>853</v>
      </c>
      <c r="H1246" t="s">
        <v>856</v>
      </c>
      <c r="I1246"/>
      <c r="J1246"/>
      <c r="K1246"/>
      <c r="L1246"/>
      <c r="M1246"/>
      <c r="N1246"/>
      <c r="O1246"/>
      <c r="P1246"/>
      <c r="Q1246"/>
      <c r="R1246"/>
      <c r="S1246"/>
      <c r="T1246"/>
      <c r="U1246"/>
      <c r="V1246"/>
      <c r="W1246"/>
      <c r="X1246"/>
      <c r="Y1246">
        <v>2.9</v>
      </c>
      <c r="Z1246"/>
      <c r="AA1246"/>
      <c r="AB1246">
        <v>3.9</v>
      </c>
      <c r="AC1246">
        <v>3.2</v>
      </c>
      <c r="AD1246"/>
      <c r="AE1246"/>
      <c r="AF1246">
        <v>4.5</v>
      </c>
      <c r="AG1246">
        <v>2.6</v>
      </c>
      <c r="AH1246"/>
      <c r="AI1246"/>
      <c r="AJ1246">
        <v>4.0999999999999996</v>
      </c>
      <c r="AK1246"/>
      <c r="AL1246"/>
      <c r="AM1246"/>
      <c r="AN1246"/>
      <c r="AO1246"/>
      <c r="AP1246"/>
      <c r="AQ1246"/>
      <c r="AR1246"/>
      <c r="AS1246"/>
      <c r="AT1246"/>
      <c r="AU1246"/>
      <c r="AV1246"/>
      <c r="AW1246"/>
      <c r="AX1246"/>
      <c r="AY1246"/>
      <c r="AZ1246"/>
      <c r="BA1246"/>
      <c r="BB1246"/>
      <c r="BC1246"/>
      <c r="BD1246"/>
      <c r="BE1246"/>
      <c r="BF1246"/>
      <c r="BG1246"/>
      <c r="BH1246"/>
      <c r="BI1246"/>
      <c r="BJ1246" t="s">
        <v>79</v>
      </c>
      <c r="BK1246"/>
      <c r="BL1246" t="s">
        <v>109</v>
      </c>
      <c r="BM1246">
        <v>3144</v>
      </c>
      <c r="BN1246"/>
      <c r="BO1246"/>
    </row>
    <row r="1247" spans="1:67" s="13" customFormat="1" x14ac:dyDescent="0.2">
      <c r="A1247" t="s">
        <v>855</v>
      </c>
      <c r="B1247" t="s">
        <v>338</v>
      </c>
      <c r="C1247" t="s">
        <v>65</v>
      </c>
      <c r="D1247" t="s">
        <v>66</v>
      </c>
      <c r="E1247" t="s">
        <v>853</v>
      </c>
      <c r="F1247" t="s">
        <v>856</v>
      </c>
      <c r="G1247" t="s">
        <v>853</v>
      </c>
      <c r="H1247" t="s">
        <v>857</v>
      </c>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c r="AT1247"/>
      <c r="AU1247"/>
      <c r="AV1247"/>
      <c r="AW1247"/>
      <c r="AX1247"/>
      <c r="AY1247"/>
      <c r="AZ1247"/>
      <c r="BA1247">
        <v>3.9</v>
      </c>
      <c r="BB1247">
        <v>3.1</v>
      </c>
      <c r="BC1247">
        <v>3.4</v>
      </c>
      <c r="BD1247">
        <v>3.4</v>
      </c>
      <c r="BE1247"/>
      <c r="BF1247"/>
      <c r="BG1247"/>
      <c r="BH1247"/>
      <c r="BI1247"/>
      <c r="BJ1247" t="s">
        <v>70</v>
      </c>
      <c r="BK1247" s="1">
        <v>44819</v>
      </c>
      <c r="BL1247" t="s">
        <v>71</v>
      </c>
      <c r="BM1247">
        <v>3485</v>
      </c>
      <c r="BN1247" t="s">
        <v>72</v>
      </c>
      <c r="BO1247" t="s">
        <v>71</v>
      </c>
    </row>
    <row r="1248" spans="1:67" s="13" customFormat="1" x14ac:dyDescent="0.2">
      <c r="A1248" t="s">
        <v>858</v>
      </c>
      <c r="B1248"/>
      <c r="C1248" t="s">
        <v>65</v>
      </c>
      <c r="D1248" t="s">
        <v>66</v>
      </c>
      <c r="E1248" t="s">
        <v>853</v>
      </c>
      <c r="F1248" t="s">
        <v>856</v>
      </c>
      <c r="G1248" t="s">
        <v>853</v>
      </c>
      <c r="H1248" t="s">
        <v>859</v>
      </c>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v>3.7</v>
      </c>
      <c r="AP1248"/>
      <c r="AQ1248"/>
      <c r="AR1248">
        <v>1.65</v>
      </c>
      <c r="AS1248">
        <v>3.8</v>
      </c>
      <c r="AT1248"/>
      <c r="AU1248"/>
      <c r="AV1248"/>
      <c r="AW1248">
        <v>3.2</v>
      </c>
      <c r="AX1248"/>
      <c r="AY1248"/>
      <c r="AZ1248">
        <v>2.2000000000000002</v>
      </c>
      <c r="BA1248">
        <v>3.3</v>
      </c>
      <c r="BB1248"/>
      <c r="BC1248"/>
      <c r="BD1248">
        <v>2.5</v>
      </c>
      <c r="BE1248"/>
      <c r="BF1248"/>
      <c r="BG1248"/>
      <c r="BH1248"/>
      <c r="BI1248"/>
      <c r="BJ1248" t="s">
        <v>79</v>
      </c>
      <c r="BK1248"/>
      <c r="BL1248" t="s">
        <v>229</v>
      </c>
      <c r="BM1248">
        <v>1609</v>
      </c>
      <c r="BN1248" t="s">
        <v>72</v>
      </c>
      <c r="BO1248" t="s">
        <v>229</v>
      </c>
    </row>
    <row r="1249" spans="1:67" s="13" customFormat="1" x14ac:dyDescent="0.2">
      <c r="A1249" t="s">
        <v>866</v>
      </c>
      <c r="B1249"/>
      <c r="C1249" t="s">
        <v>65</v>
      </c>
      <c r="D1249" t="s">
        <v>66</v>
      </c>
      <c r="E1249" t="s">
        <v>853</v>
      </c>
      <c r="F1249" t="s">
        <v>856</v>
      </c>
      <c r="G1249" t="s">
        <v>853</v>
      </c>
      <c r="H1249" t="s">
        <v>859</v>
      </c>
      <c r="I1249"/>
      <c r="J1249"/>
      <c r="K1249"/>
      <c r="L1249" t="s">
        <v>867</v>
      </c>
      <c r="M1249"/>
      <c r="N1249"/>
      <c r="O1249"/>
      <c r="P1249"/>
      <c r="Q1249"/>
      <c r="R1249"/>
      <c r="S1249"/>
      <c r="T1249"/>
      <c r="U1249"/>
      <c r="V1249"/>
      <c r="W1249"/>
      <c r="X1249"/>
      <c r="Y1249">
        <v>3.3</v>
      </c>
      <c r="Z1249"/>
      <c r="AA1249"/>
      <c r="AB1249">
        <v>4.7699999999999996</v>
      </c>
      <c r="AC1249"/>
      <c r="AD1249"/>
      <c r="AE1249"/>
      <c r="AF1249"/>
      <c r="AG1249"/>
      <c r="AH1249"/>
      <c r="AI1249"/>
      <c r="AJ1249"/>
      <c r="AK1249"/>
      <c r="AL1249"/>
      <c r="AM1249"/>
      <c r="AN1249"/>
      <c r="AO1249"/>
      <c r="AP1249"/>
      <c r="AQ1249"/>
      <c r="AR1249"/>
      <c r="AS1249"/>
      <c r="AT1249"/>
      <c r="AU1249"/>
      <c r="AV1249"/>
      <c r="AW1249"/>
      <c r="AX1249"/>
      <c r="AY1249"/>
      <c r="AZ1249"/>
      <c r="BA1249"/>
      <c r="BB1249"/>
      <c r="BC1249"/>
      <c r="BD1249"/>
      <c r="BE1249"/>
      <c r="BF1249"/>
      <c r="BG1249"/>
      <c r="BH1249"/>
      <c r="BI1249"/>
      <c r="BJ1249" t="s">
        <v>79</v>
      </c>
      <c r="BK1249"/>
      <c r="BL1249" t="s">
        <v>130</v>
      </c>
      <c r="BM1249">
        <v>3096</v>
      </c>
      <c r="BN1249"/>
      <c r="BO1249"/>
    </row>
    <row r="1250" spans="1:67" s="13" customFormat="1" x14ac:dyDescent="0.2">
      <c r="A1250" t="s">
        <v>860</v>
      </c>
      <c r="B1250"/>
      <c r="C1250" t="s">
        <v>65</v>
      </c>
      <c r="D1250" t="s">
        <v>66</v>
      </c>
      <c r="E1250" t="s">
        <v>853</v>
      </c>
      <c r="F1250" t="s">
        <v>856</v>
      </c>
      <c r="G1250" t="s">
        <v>853</v>
      </c>
      <c r="H1250" t="s">
        <v>859</v>
      </c>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v>3.6</v>
      </c>
      <c r="BB1250"/>
      <c r="BC1250"/>
      <c r="BD1250">
        <v>3.1</v>
      </c>
      <c r="BE1250">
        <v>3.8</v>
      </c>
      <c r="BF1250"/>
      <c r="BG1250"/>
      <c r="BH1250">
        <v>2.6</v>
      </c>
      <c r="BI1250"/>
      <c r="BJ1250" t="s">
        <v>79</v>
      </c>
      <c r="BK1250"/>
      <c r="BL1250" t="s">
        <v>229</v>
      </c>
      <c r="BM1250">
        <v>1609</v>
      </c>
      <c r="BN1250" t="s">
        <v>72</v>
      </c>
      <c r="BO1250" t="s">
        <v>229</v>
      </c>
    </row>
    <row r="1251" spans="1:67" s="13" customFormat="1" x14ac:dyDescent="0.2">
      <c r="A1251" t="s">
        <v>868</v>
      </c>
      <c r="B1251"/>
      <c r="C1251" t="s">
        <v>65</v>
      </c>
      <c r="D1251" t="s">
        <v>66</v>
      </c>
      <c r="E1251" t="s">
        <v>853</v>
      </c>
      <c r="F1251" t="s">
        <v>856</v>
      </c>
      <c r="G1251" t="s">
        <v>853</v>
      </c>
      <c r="H1251" t="s">
        <v>859</v>
      </c>
      <c r="I1251"/>
      <c r="J1251"/>
      <c r="K1251"/>
      <c r="L1251" t="s">
        <v>869</v>
      </c>
      <c r="M1251"/>
      <c r="N1251"/>
      <c r="O1251"/>
      <c r="P1251"/>
      <c r="Q1251"/>
      <c r="R1251"/>
      <c r="S1251"/>
      <c r="T1251"/>
      <c r="U1251"/>
      <c r="V1251"/>
      <c r="W1251"/>
      <c r="X1251"/>
      <c r="Y1251"/>
      <c r="Z1251"/>
      <c r="AA1251"/>
      <c r="AB1251"/>
      <c r="AC1251">
        <v>3.65</v>
      </c>
      <c r="AD1251"/>
      <c r="AE1251"/>
      <c r="AF1251">
        <v>5.3</v>
      </c>
      <c r="AG1251">
        <v>2.77</v>
      </c>
      <c r="AH1251"/>
      <c r="AI1251"/>
      <c r="AJ1251">
        <v>4.7</v>
      </c>
      <c r="AK1251"/>
      <c r="AL1251"/>
      <c r="AM1251"/>
      <c r="AN1251"/>
      <c r="AO1251"/>
      <c r="AP1251"/>
      <c r="AQ1251"/>
      <c r="AR1251"/>
      <c r="AS1251"/>
      <c r="AT1251"/>
      <c r="AU1251"/>
      <c r="AV1251"/>
      <c r="AW1251"/>
      <c r="AX1251"/>
      <c r="AY1251"/>
      <c r="AZ1251"/>
      <c r="BA1251"/>
      <c r="BB1251"/>
      <c r="BC1251"/>
      <c r="BD1251"/>
      <c r="BE1251"/>
      <c r="BF1251"/>
      <c r="BG1251"/>
      <c r="BH1251"/>
      <c r="BI1251" s="5" t="s">
        <v>594</v>
      </c>
      <c r="BJ1251" t="s">
        <v>79</v>
      </c>
      <c r="BK1251"/>
      <c r="BL1251" t="s">
        <v>130</v>
      </c>
      <c r="BM1251">
        <v>3096</v>
      </c>
      <c r="BN1251"/>
      <c r="BO1251"/>
    </row>
    <row r="1252" spans="1:67" s="13" customFormat="1" x14ac:dyDescent="0.2">
      <c r="A1252" t="s">
        <v>870</v>
      </c>
      <c r="B1252"/>
      <c r="C1252" t="s">
        <v>65</v>
      </c>
      <c r="D1252" t="s">
        <v>66</v>
      </c>
      <c r="E1252" t="s">
        <v>853</v>
      </c>
      <c r="F1252" t="s">
        <v>856</v>
      </c>
      <c r="G1252" t="s">
        <v>853</v>
      </c>
      <c r="H1252" t="s">
        <v>859</v>
      </c>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c r="AT1252"/>
      <c r="AU1252"/>
      <c r="AV1252"/>
      <c r="AW1252"/>
      <c r="AX1252"/>
      <c r="AY1252"/>
      <c r="AZ1252"/>
      <c r="BA1252">
        <v>3.46</v>
      </c>
      <c r="BB1252">
        <v>2.71</v>
      </c>
      <c r="BC1252">
        <v>2.75</v>
      </c>
      <c r="BD1252">
        <v>2.75</v>
      </c>
      <c r="BE1252"/>
      <c r="BF1252"/>
      <c r="BG1252"/>
      <c r="BH1252"/>
      <c r="BI1252" t="s">
        <v>871</v>
      </c>
      <c r="BJ1252" t="s">
        <v>79</v>
      </c>
      <c r="BK1252"/>
      <c r="BL1252" t="s">
        <v>130</v>
      </c>
      <c r="BM1252">
        <v>3096</v>
      </c>
      <c r="BN1252"/>
      <c r="BO1252"/>
    </row>
    <row r="1253" spans="1:67" s="13" customFormat="1" x14ac:dyDescent="0.2">
      <c r="A1253" t="s">
        <v>872</v>
      </c>
      <c r="B1253"/>
      <c r="C1253" t="s">
        <v>65</v>
      </c>
      <c r="D1253" t="s">
        <v>66</v>
      </c>
      <c r="E1253" t="s">
        <v>853</v>
      </c>
      <c r="F1253" t="s">
        <v>856</v>
      </c>
      <c r="G1253" t="s">
        <v>853</v>
      </c>
      <c r="H1253" t="s">
        <v>859</v>
      </c>
      <c r="I1253"/>
      <c r="J1253"/>
      <c r="K1253"/>
      <c r="L1253"/>
      <c r="M1253"/>
      <c r="N1253"/>
      <c r="O1253"/>
      <c r="P1253"/>
      <c r="Q1253"/>
      <c r="R1253"/>
      <c r="S1253"/>
      <c r="T1253"/>
      <c r="U1253"/>
      <c r="V1253"/>
      <c r="W1253"/>
      <c r="X1253"/>
      <c r="Y1253"/>
      <c r="Z1253"/>
      <c r="AA1253"/>
      <c r="AB1253"/>
      <c r="AC1253">
        <v>3.49</v>
      </c>
      <c r="AD1253"/>
      <c r="AE1253"/>
      <c r="AF1253">
        <v>4.72</v>
      </c>
      <c r="AG1253"/>
      <c r="AH1253"/>
      <c r="AI1253"/>
      <c r="AJ1253"/>
      <c r="AK1253"/>
      <c r="AL1253"/>
      <c r="AM1253"/>
      <c r="AN1253"/>
      <c r="AO1253"/>
      <c r="AP1253"/>
      <c r="AQ1253"/>
      <c r="AR1253"/>
      <c r="AS1253"/>
      <c r="AT1253"/>
      <c r="AU1253"/>
      <c r="AV1253"/>
      <c r="AW1253"/>
      <c r="AX1253"/>
      <c r="AY1253"/>
      <c r="AZ1253"/>
      <c r="BA1253"/>
      <c r="BB1253"/>
      <c r="BC1253"/>
      <c r="BD1253"/>
      <c r="BE1253"/>
      <c r="BF1253"/>
      <c r="BG1253"/>
      <c r="BH1253"/>
      <c r="BI1253"/>
      <c r="BJ1253" t="s">
        <v>79</v>
      </c>
      <c r="BK1253"/>
      <c r="BL1253" t="s">
        <v>130</v>
      </c>
      <c r="BM1253">
        <v>3096</v>
      </c>
      <c r="BN1253"/>
      <c r="BO1253"/>
    </row>
    <row r="1254" spans="1:67" s="13" customFormat="1" x14ac:dyDescent="0.2">
      <c r="A1254" t="s">
        <v>108</v>
      </c>
      <c r="B1254"/>
      <c r="C1254" t="s">
        <v>65</v>
      </c>
      <c r="D1254" t="s">
        <v>66</v>
      </c>
      <c r="E1254" t="s">
        <v>853</v>
      </c>
      <c r="F1254" t="s">
        <v>875</v>
      </c>
      <c r="G1254" t="s">
        <v>853</v>
      </c>
      <c r="H1254" t="s">
        <v>875</v>
      </c>
      <c r="I1254"/>
      <c r="J1254"/>
      <c r="K1254"/>
      <c r="L1254"/>
      <c r="M1254"/>
      <c r="N1254"/>
      <c r="O1254"/>
      <c r="P1254"/>
      <c r="Q1254"/>
      <c r="R1254"/>
      <c r="S1254"/>
      <c r="T1254"/>
      <c r="U1254">
        <v>3.3</v>
      </c>
      <c r="V1254"/>
      <c r="W1254"/>
      <c r="X1254">
        <v>4.4000000000000004</v>
      </c>
      <c r="Y1254">
        <v>4.07</v>
      </c>
      <c r="Z1254"/>
      <c r="AA1254"/>
      <c r="AB1254">
        <v>5.67</v>
      </c>
      <c r="AC1254">
        <v>4.33</v>
      </c>
      <c r="AD1254"/>
      <c r="AE1254"/>
      <c r="AF1254">
        <v>6.17</v>
      </c>
      <c r="AG1254">
        <v>3.45</v>
      </c>
      <c r="AH1254"/>
      <c r="AI1254"/>
      <c r="AJ1254">
        <v>4.9000000000000004</v>
      </c>
      <c r="AK1254"/>
      <c r="AL1254"/>
      <c r="AM1254"/>
      <c r="AN1254"/>
      <c r="AO1254"/>
      <c r="AP1254"/>
      <c r="AQ1254"/>
      <c r="AR1254"/>
      <c r="AS1254"/>
      <c r="AT1254"/>
      <c r="AU1254"/>
      <c r="AV1254"/>
      <c r="AW1254">
        <v>4.0999999999999996</v>
      </c>
      <c r="AX1254">
        <v>2.96</v>
      </c>
      <c r="AY1254">
        <v>3.03</v>
      </c>
      <c r="AZ1254">
        <v>3.03</v>
      </c>
      <c r="BA1254">
        <v>4.38</v>
      </c>
      <c r="BB1254">
        <v>3.66</v>
      </c>
      <c r="BC1254">
        <v>3.63</v>
      </c>
      <c r="BD1254">
        <v>3.66</v>
      </c>
      <c r="BE1254">
        <v>4.4000000000000004</v>
      </c>
      <c r="BF1254">
        <v>3</v>
      </c>
      <c r="BG1254">
        <v>2.75</v>
      </c>
      <c r="BH1254">
        <v>3</v>
      </c>
      <c r="BI1254"/>
      <c r="BJ1254" t="s">
        <v>79</v>
      </c>
      <c r="BK1254" s="1">
        <v>44796</v>
      </c>
      <c r="BL1254" t="s">
        <v>876</v>
      </c>
      <c r="BM1254">
        <v>7614</v>
      </c>
      <c r="BN1254" t="s">
        <v>72</v>
      </c>
      <c r="BO1254" t="s">
        <v>876</v>
      </c>
    </row>
    <row r="1255" spans="1:67" s="13" customFormat="1" x14ac:dyDescent="0.2">
      <c r="A1255" t="s">
        <v>873</v>
      </c>
      <c r="B1255"/>
      <c r="C1255" t="s">
        <v>65</v>
      </c>
      <c r="D1255" t="s">
        <v>66</v>
      </c>
      <c r="E1255" t="s">
        <v>853</v>
      </c>
      <c r="F1255" t="s">
        <v>283</v>
      </c>
      <c r="G1255" t="s">
        <v>853</v>
      </c>
      <c r="H1255" t="s">
        <v>283</v>
      </c>
      <c r="I1255"/>
      <c r="J1255"/>
      <c r="K1255" t="s">
        <v>424</v>
      </c>
      <c r="L1255"/>
      <c r="M1255"/>
      <c r="N1255"/>
      <c r="O1255"/>
      <c r="P1255"/>
      <c r="Q1255"/>
      <c r="R1255"/>
      <c r="S1255"/>
      <c r="T1255"/>
      <c r="U1255"/>
      <c r="V1255"/>
      <c r="W1255"/>
      <c r="X1255"/>
      <c r="Y1255">
        <v>2.7</v>
      </c>
      <c r="Z1255"/>
      <c r="AA1255"/>
      <c r="AB1255">
        <v>3.3</v>
      </c>
      <c r="AC1255"/>
      <c r="AD1255"/>
      <c r="AE1255"/>
      <c r="AF1255"/>
      <c r="AG1255"/>
      <c r="AH1255"/>
      <c r="AI1255"/>
      <c r="AJ1255"/>
      <c r="AK1255"/>
      <c r="AL1255"/>
      <c r="AM1255"/>
      <c r="AN1255"/>
      <c r="AO1255"/>
      <c r="AP1255"/>
      <c r="AQ1255"/>
      <c r="AR1255"/>
      <c r="AS1255"/>
      <c r="AT1255"/>
      <c r="AU1255"/>
      <c r="AV1255"/>
      <c r="AW1255"/>
      <c r="AX1255"/>
      <c r="AY1255"/>
      <c r="AZ1255"/>
      <c r="BA1255"/>
      <c r="BB1255"/>
      <c r="BC1255"/>
      <c r="BD1255"/>
      <c r="BE1255"/>
      <c r="BF1255"/>
      <c r="BG1255"/>
      <c r="BH1255"/>
      <c r="BI1255"/>
      <c r="BJ1255" t="s">
        <v>79</v>
      </c>
      <c r="BK1255"/>
      <c r="BL1255" t="s">
        <v>425</v>
      </c>
      <c r="BM1255">
        <v>7614</v>
      </c>
      <c r="BN1255" t="s">
        <v>72</v>
      </c>
      <c r="BO1255" t="s">
        <v>425</v>
      </c>
    </row>
    <row r="1256" spans="1:67" s="13" customFormat="1" x14ac:dyDescent="0.2">
      <c r="A1256" t="s">
        <v>874</v>
      </c>
      <c r="B1256"/>
      <c r="C1256" t="s">
        <v>65</v>
      </c>
      <c r="D1256" t="s">
        <v>66</v>
      </c>
      <c r="E1256" t="s">
        <v>853</v>
      </c>
      <c r="F1256" t="s">
        <v>283</v>
      </c>
      <c r="G1256" t="s">
        <v>853</v>
      </c>
      <c r="H1256" t="s">
        <v>283</v>
      </c>
      <c r="I1256"/>
      <c r="J1256"/>
      <c r="K1256" t="s">
        <v>424</v>
      </c>
      <c r="L1256"/>
      <c r="M1256"/>
      <c r="N1256"/>
      <c r="O1256"/>
      <c r="P1256"/>
      <c r="Q1256"/>
      <c r="R1256"/>
      <c r="S1256"/>
      <c r="T1256"/>
      <c r="U1256"/>
      <c r="V1256"/>
      <c r="W1256"/>
      <c r="X1256"/>
      <c r="Y1256"/>
      <c r="Z1256"/>
      <c r="AA1256"/>
      <c r="AB1256"/>
      <c r="AC1256">
        <v>2.8</v>
      </c>
      <c r="AD1256"/>
      <c r="AE1256"/>
      <c r="AF1256">
        <v>4</v>
      </c>
      <c r="AG1256"/>
      <c r="AH1256"/>
      <c r="AI1256"/>
      <c r="AJ1256"/>
      <c r="AK1256"/>
      <c r="AL1256"/>
      <c r="AM1256"/>
      <c r="AN1256"/>
      <c r="AO1256"/>
      <c r="AP1256"/>
      <c r="AQ1256"/>
      <c r="AR1256"/>
      <c r="AS1256"/>
      <c r="AT1256"/>
      <c r="AU1256"/>
      <c r="AV1256"/>
      <c r="AW1256"/>
      <c r="AX1256"/>
      <c r="AY1256"/>
      <c r="AZ1256"/>
      <c r="BA1256"/>
      <c r="BB1256"/>
      <c r="BC1256"/>
      <c r="BD1256"/>
      <c r="BE1256"/>
      <c r="BF1256"/>
      <c r="BG1256"/>
      <c r="BH1256"/>
      <c r="BI1256"/>
      <c r="BJ1256" t="s">
        <v>79</v>
      </c>
      <c r="BK1256"/>
      <c r="BL1256" t="s">
        <v>425</v>
      </c>
      <c r="BM1256">
        <v>8868</v>
      </c>
      <c r="BN1256" t="s">
        <v>72</v>
      </c>
      <c r="BO1256" t="s">
        <v>425</v>
      </c>
    </row>
    <row r="1257" spans="1:67" s="13" customFormat="1" x14ac:dyDescent="0.2">
      <c r="A1257" s="23" t="s">
        <v>1737</v>
      </c>
      <c r="B1257" s="23"/>
      <c r="C1257" s="23" t="s">
        <v>1519</v>
      </c>
      <c r="D1257" s="23" t="s">
        <v>123</v>
      </c>
      <c r="E1257" s="23" t="s">
        <v>877</v>
      </c>
      <c r="F1257" s="23" t="s">
        <v>878</v>
      </c>
      <c r="G1257" s="23" t="s">
        <v>877</v>
      </c>
      <c r="H1257" s="23" t="s">
        <v>878</v>
      </c>
      <c r="I1257" s="23"/>
      <c r="J1257" s="23"/>
      <c r="K1257" s="23"/>
      <c r="L1257" s="23"/>
      <c r="M1257" s="23"/>
      <c r="N1257" s="23"/>
      <c r="O1257" s="23"/>
      <c r="P1257" s="23"/>
      <c r="Q1257" s="23"/>
      <c r="R1257" s="23"/>
      <c r="S1257" s="23"/>
      <c r="T1257" s="23"/>
      <c r="U1257" s="23"/>
      <c r="V1257" s="23"/>
      <c r="W1257" s="23"/>
      <c r="X1257" s="23"/>
      <c r="Y1257" s="23"/>
      <c r="Z1257" s="23"/>
      <c r="AA1257" s="23"/>
      <c r="AB1257" s="23"/>
      <c r="AC1257" s="23"/>
      <c r="AD1257" s="23"/>
      <c r="AE1257" s="23"/>
      <c r="AF1257" s="23"/>
      <c r="AG1257" s="23"/>
      <c r="AH1257" s="23"/>
      <c r="AI1257" s="23"/>
      <c r="AJ1257" s="23"/>
      <c r="AK1257" s="23"/>
      <c r="AL1257" s="23"/>
      <c r="AM1257" s="23"/>
      <c r="AN1257" s="23"/>
      <c r="AO1257" s="23"/>
      <c r="AP1257" s="23"/>
      <c r="AQ1257" s="23"/>
      <c r="AR1257" s="23"/>
      <c r="AS1257" s="23"/>
      <c r="AT1257" s="23"/>
      <c r="AU1257" s="23"/>
      <c r="AV1257" s="23"/>
      <c r="AW1257" s="23"/>
      <c r="AX1257" s="23"/>
      <c r="AY1257" s="23"/>
      <c r="AZ1257" s="23"/>
      <c r="BA1257" s="23"/>
      <c r="BB1257" s="23"/>
      <c r="BC1257" s="23"/>
      <c r="BD1257" s="23"/>
      <c r="BE1257" s="23"/>
      <c r="BF1257" s="23"/>
      <c r="BG1257" s="23"/>
      <c r="BH1257" s="23"/>
      <c r="BI1257" s="23"/>
      <c r="BJ1257" s="23"/>
      <c r="BK1257" s="23"/>
      <c r="BL1257" s="23"/>
      <c r="BM1257" s="23"/>
      <c r="BN1257" s="23"/>
      <c r="BO1257" s="23"/>
    </row>
    <row r="1258" spans="1:67" s="13" customFormat="1" x14ac:dyDescent="0.2">
      <c r="A1258"/>
      <c r="B1258"/>
      <c r="C1258" t="s">
        <v>1519</v>
      </c>
      <c r="D1258" t="s">
        <v>123</v>
      </c>
      <c r="E1258" t="s">
        <v>877</v>
      </c>
      <c r="F1258" t="s">
        <v>878</v>
      </c>
      <c r="G1258" t="s">
        <v>877</v>
      </c>
      <c r="H1258" t="s">
        <v>878</v>
      </c>
      <c r="I1258"/>
      <c r="J1258"/>
      <c r="K1258"/>
      <c r="L1258"/>
      <c r="M1258"/>
      <c r="N1258"/>
      <c r="O1258"/>
      <c r="P1258"/>
      <c r="Q1258"/>
      <c r="R1258"/>
      <c r="S1258"/>
      <c r="T1258"/>
      <c r="U1258"/>
      <c r="V1258"/>
      <c r="W1258"/>
      <c r="X1258"/>
      <c r="Y1258">
        <v>6.34</v>
      </c>
      <c r="Z1258"/>
      <c r="AA1258"/>
      <c r="AB1258">
        <v>8.3699999999999992</v>
      </c>
      <c r="AC1258">
        <v>6.66</v>
      </c>
      <c r="AD1258"/>
      <c r="AE1258"/>
      <c r="AF1258">
        <v>8.44</v>
      </c>
      <c r="AG1258"/>
      <c r="AH1258"/>
      <c r="AI1258"/>
      <c r="AJ1258"/>
      <c r="AK1258"/>
      <c r="AL1258"/>
      <c r="AM1258"/>
      <c r="AN1258"/>
      <c r="AO1258"/>
      <c r="AP1258"/>
      <c r="AQ1258"/>
      <c r="AR1258"/>
      <c r="AS1258"/>
      <c r="AT1258"/>
      <c r="AU1258"/>
      <c r="AV1258"/>
      <c r="AW1258"/>
      <c r="AX1258"/>
      <c r="AY1258"/>
      <c r="AZ1258"/>
      <c r="BA1258"/>
      <c r="BB1258"/>
      <c r="BC1258"/>
      <c r="BD1258"/>
      <c r="BE1258"/>
      <c r="BF1258"/>
      <c r="BG1258"/>
      <c r="BH1258"/>
      <c r="BI1258"/>
      <c r="BJ1258" t="s">
        <v>79</v>
      </c>
      <c r="BK1258" s="1">
        <v>44795</v>
      </c>
      <c r="BL1258" t="s">
        <v>528</v>
      </c>
      <c r="BM1258">
        <v>69736</v>
      </c>
      <c r="BN1258"/>
      <c r="BO1258"/>
    </row>
    <row r="1259" spans="1:67" s="13" customFormat="1" x14ac:dyDescent="0.2">
      <c r="A1259" s="13" t="s">
        <v>1737</v>
      </c>
      <c r="C1259" s="13" t="s">
        <v>1519</v>
      </c>
      <c r="D1259" s="13" t="s">
        <v>123</v>
      </c>
      <c r="E1259" s="13" t="s">
        <v>877</v>
      </c>
      <c r="F1259" s="13" t="s">
        <v>591</v>
      </c>
      <c r="G1259" s="13" t="s">
        <v>877</v>
      </c>
      <c r="H1259" s="13" t="s">
        <v>591</v>
      </c>
    </row>
    <row r="1260" spans="1:67" s="13" customFormat="1" x14ac:dyDescent="0.2">
      <c r="A1260" t="s">
        <v>879</v>
      </c>
      <c r="B1260"/>
      <c r="C1260" t="s">
        <v>1519</v>
      </c>
      <c r="D1260" t="s">
        <v>123</v>
      </c>
      <c r="E1260" t="s">
        <v>877</v>
      </c>
      <c r="F1260" t="s">
        <v>591</v>
      </c>
      <c r="G1260" t="s">
        <v>877</v>
      </c>
      <c r="H1260" t="s">
        <v>591</v>
      </c>
      <c r="I1260"/>
      <c r="J1260"/>
      <c r="K1260"/>
      <c r="L1260"/>
      <c r="M1260"/>
      <c r="N1260"/>
      <c r="O1260"/>
      <c r="P1260"/>
      <c r="Q1260"/>
      <c r="R1260"/>
      <c r="S1260"/>
      <c r="T1260"/>
      <c r="U1260">
        <v>6.8</v>
      </c>
      <c r="V1260"/>
      <c r="W1260"/>
      <c r="X1260">
        <v>8.24</v>
      </c>
      <c r="Y1260">
        <v>7.07</v>
      </c>
      <c r="Z1260"/>
      <c r="AA1260"/>
      <c r="AB1260">
        <v>8.76</v>
      </c>
      <c r="AC1260">
        <v>7.02</v>
      </c>
      <c r="AD1260"/>
      <c r="AE1260"/>
      <c r="AF1260">
        <v>9.2799999999999994</v>
      </c>
      <c r="AG1260"/>
      <c r="AH1260"/>
      <c r="AI1260"/>
      <c r="AJ1260"/>
      <c r="AK1260"/>
      <c r="AL1260"/>
      <c r="AM1260"/>
      <c r="AN1260"/>
      <c r="AO1260"/>
      <c r="AP1260"/>
      <c r="AQ1260"/>
      <c r="AR1260"/>
      <c r="AS1260"/>
      <c r="AT1260"/>
      <c r="AU1260"/>
      <c r="AV1260"/>
      <c r="AW1260"/>
      <c r="AX1260"/>
      <c r="AY1260"/>
      <c r="AZ1260"/>
      <c r="BA1260"/>
      <c r="BB1260"/>
      <c r="BC1260"/>
      <c r="BD1260"/>
      <c r="BE1260"/>
      <c r="BF1260"/>
      <c r="BG1260"/>
      <c r="BH1260"/>
      <c r="BI1260"/>
      <c r="BJ1260" t="s">
        <v>79</v>
      </c>
      <c r="BK1260"/>
      <c r="BL1260" t="s">
        <v>528</v>
      </c>
      <c r="BM1260">
        <v>69736</v>
      </c>
      <c r="BN1260" t="s">
        <v>72</v>
      </c>
      <c r="BO1260" t="s">
        <v>528</v>
      </c>
    </row>
    <row r="1261" spans="1:67" s="13" customFormat="1" x14ac:dyDescent="0.2">
      <c r="A1261" s="13" t="s">
        <v>1737</v>
      </c>
      <c r="C1261" s="13" t="s">
        <v>1519</v>
      </c>
      <c r="D1261" s="13" t="s">
        <v>123</v>
      </c>
      <c r="E1261" s="13" t="s">
        <v>877</v>
      </c>
      <c r="G1261" s="13" t="s">
        <v>877</v>
      </c>
    </row>
    <row r="1262" spans="1:67" s="13" customFormat="1" x14ac:dyDescent="0.2">
      <c r="A1262" s="13" t="s">
        <v>1737</v>
      </c>
      <c r="C1262" s="13" t="s">
        <v>1518</v>
      </c>
      <c r="D1262" s="13" t="s">
        <v>76</v>
      </c>
      <c r="E1262" s="13" t="s">
        <v>1584</v>
      </c>
      <c r="G1262" s="13" t="s">
        <v>1584</v>
      </c>
    </row>
    <row r="1263" spans="1:67" s="13" customFormat="1" x14ac:dyDescent="0.2">
      <c r="A1263" s="13" t="s">
        <v>1737</v>
      </c>
      <c r="C1263" s="13" t="s">
        <v>1518</v>
      </c>
      <c r="D1263" s="13" t="s">
        <v>76</v>
      </c>
      <c r="E1263" s="13" t="s">
        <v>880</v>
      </c>
      <c r="F1263" s="13" t="s">
        <v>1594</v>
      </c>
      <c r="G1263" s="13" t="s">
        <v>880</v>
      </c>
      <c r="H1263" s="13" t="s">
        <v>1594</v>
      </c>
    </row>
    <row r="1264" spans="1:67" s="13" customFormat="1" x14ac:dyDescent="0.2">
      <c r="A1264" s="8" t="s">
        <v>2371</v>
      </c>
      <c r="B1264"/>
      <c r="C1264" t="s">
        <v>1518</v>
      </c>
      <c r="D1264" t="s">
        <v>76</v>
      </c>
      <c r="E1264" t="s">
        <v>880</v>
      </c>
      <c r="F1264" t="s">
        <v>1594</v>
      </c>
      <c r="G1264" s="8" t="s">
        <v>884</v>
      </c>
      <c r="H1264" s="8" t="s">
        <v>1594</v>
      </c>
      <c r="I1264" s="8"/>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c r="AT1264"/>
      <c r="AU1264"/>
      <c r="AV1264"/>
      <c r="AW1264" s="8">
        <v>5.25</v>
      </c>
      <c r="AX1264" s="8">
        <v>4.7</v>
      </c>
      <c r="AY1264" s="8">
        <v>4.3499999999999996</v>
      </c>
      <c r="AZ1264" s="8">
        <v>4.7</v>
      </c>
      <c r="BA1264" s="8">
        <v>5.4</v>
      </c>
      <c r="BB1264" s="8">
        <v>4.95</v>
      </c>
      <c r="BC1264" s="8">
        <v>4.5999999999999996</v>
      </c>
      <c r="BD1264" s="8">
        <v>4.95</v>
      </c>
      <c r="BE1264"/>
      <c r="BF1264"/>
      <c r="BG1264"/>
      <c r="BH1264"/>
      <c r="BI1264"/>
      <c r="BJ1264" s="8" t="s">
        <v>79</v>
      </c>
      <c r="BK1264" s="9">
        <v>44820</v>
      </c>
      <c r="BL1264" s="8" t="s">
        <v>2354</v>
      </c>
      <c r="BM1264" s="8">
        <v>2905</v>
      </c>
      <c r="BN1264"/>
      <c r="BO1264"/>
    </row>
    <row r="1265" spans="1:67" s="13" customFormat="1" x14ac:dyDescent="0.2">
      <c r="A1265" s="12" t="s">
        <v>2393</v>
      </c>
      <c r="B1265" s="12"/>
      <c r="C1265" s="12" t="s">
        <v>1518</v>
      </c>
      <c r="D1265" s="12" t="s">
        <v>76</v>
      </c>
      <c r="E1265" s="12" t="s">
        <v>880</v>
      </c>
      <c r="F1265" s="12" t="s">
        <v>1594</v>
      </c>
      <c r="G1265" s="12" t="s">
        <v>884</v>
      </c>
      <c r="H1265" s="12" t="s">
        <v>1594</v>
      </c>
      <c r="I1265" s="12"/>
      <c r="J1265" s="12"/>
      <c r="K1265" s="12"/>
      <c r="L1265" s="12"/>
      <c r="M1265" s="12"/>
      <c r="N1265" s="12"/>
      <c r="O1265" s="12"/>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t="s">
        <v>79</v>
      </c>
      <c r="BK1265" s="14">
        <v>44820</v>
      </c>
      <c r="BL1265" s="12" t="s">
        <v>2354</v>
      </c>
      <c r="BM1265" s="12">
        <v>2905</v>
      </c>
      <c r="BN1265" s="12" t="s">
        <v>72</v>
      </c>
      <c r="BO1265" s="12" t="s">
        <v>2354</v>
      </c>
    </row>
    <row r="1266" spans="1:67" s="13" customFormat="1" x14ac:dyDescent="0.2">
      <c r="A1266" s="8" t="s">
        <v>1796</v>
      </c>
      <c r="B1266"/>
      <c r="C1266" t="s">
        <v>1518</v>
      </c>
      <c r="D1266" t="s">
        <v>76</v>
      </c>
      <c r="E1266" t="s">
        <v>880</v>
      </c>
      <c r="F1266" t="s">
        <v>881</v>
      </c>
      <c r="G1266" t="s">
        <v>880</v>
      </c>
      <c r="H1266" s="8" t="s">
        <v>1797</v>
      </c>
      <c r="I1266" s="8"/>
      <c r="J1266"/>
      <c r="K1266"/>
      <c r="L1266" t="s">
        <v>1799</v>
      </c>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c r="AT1266"/>
      <c r="AU1266"/>
      <c r="AV1266"/>
      <c r="AW1266"/>
      <c r="AX1266"/>
      <c r="AY1266"/>
      <c r="AZ1266"/>
      <c r="BA1266"/>
      <c r="BB1266"/>
      <c r="BC1266"/>
      <c r="BD1266"/>
      <c r="BE1266">
        <v>12.25</v>
      </c>
      <c r="BF1266">
        <v>9.5</v>
      </c>
      <c r="BG1266" t="s">
        <v>1961</v>
      </c>
      <c r="BH1266">
        <v>9.5</v>
      </c>
      <c r="BI1266" t="s">
        <v>1800</v>
      </c>
      <c r="BJ1266" s="8" t="s">
        <v>79</v>
      </c>
      <c r="BK1266" s="1">
        <v>44812</v>
      </c>
      <c r="BL1266" s="8" t="s">
        <v>1738</v>
      </c>
      <c r="BM1266" s="8">
        <v>1420</v>
      </c>
      <c r="BN1266"/>
      <c r="BO1266"/>
    </row>
    <row r="1267" spans="1:67" s="13" customFormat="1" x14ac:dyDescent="0.2">
      <c r="A1267" s="13" t="s">
        <v>1737</v>
      </c>
      <c r="C1267" s="13" t="s">
        <v>1518</v>
      </c>
      <c r="D1267" s="13" t="s">
        <v>76</v>
      </c>
      <c r="E1267" s="13" t="s">
        <v>880</v>
      </c>
      <c r="F1267" s="13" t="s">
        <v>881</v>
      </c>
      <c r="G1267" s="13" t="s">
        <v>880</v>
      </c>
      <c r="H1267" s="13" t="s">
        <v>881</v>
      </c>
    </row>
    <row r="1268" spans="1:67" s="13" customFormat="1" x14ac:dyDescent="0.2">
      <c r="A1268" t="s">
        <v>882</v>
      </c>
      <c r="B1268"/>
      <c r="C1268" t="s">
        <v>1518</v>
      </c>
      <c r="D1268" t="s">
        <v>76</v>
      </c>
      <c r="E1268" t="s">
        <v>880</v>
      </c>
      <c r="F1268" t="s">
        <v>881</v>
      </c>
      <c r="G1268" t="s">
        <v>880</v>
      </c>
      <c r="H1268" t="s">
        <v>881</v>
      </c>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c r="AT1268"/>
      <c r="AU1268"/>
      <c r="AV1268"/>
      <c r="AW1268">
        <v>10.199999999999999</v>
      </c>
      <c r="AX1268">
        <v>7.4</v>
      </c>
      <c r="AY1268">
        <v>8.6</v>
      </c>
      <c r="AZ1268">
        <v>8.6</v>
      </c>
      <c r="BA1268"/>
      <c r="BB1268"/>
      <c r="BC1268"/>
      <c r="BD1268"/>
      <c r="BE1268"/>
      <c r="BF1268"/>
      <c r="BG1268"/>
      <c r="BH1268"/>
      <c r="BI1268"/>
      <c r="BJ1268" t="s">
        <v>79</v>
      </c>
      <c r="BK1268"/>
      <c r="BL1268" t="s">
        <v>291</v>
      </c>
      <c r="BM1268">
        <v>17228</v>
      </c>
      <c r="BN1268" t="s">
        <v>72</v>
      </c>
      <c r="BO1268" t="s">
        <v>291</v>
      </c>
    </row>
    <row r="1269" spans="1:67" s="13" customFormat="1" x14ac:dyDescent="0.2">
      <c r="A1269" s="8" t="s">
        <v>1792</v>
      </c>
      <c r="B1269" t="s">
        <v>338</v>
      </c>
      <c r="C1269" t="s">
        <v>1518</v>
      </c>
      <c r="D1269" t="s">
        <v>76</v>
      </c>
      <c r="E1269" t="s">
        <v>880</v>
      </c>
      <c r="F1269" t="s">
        <v>881</v>
      </c>
      <c r="G1269" t="s">
        <v>880</v>
      </c>
      <c r="H1269" s="8" t="s">
        <v>881</v>
      </c>
      <c r="I1269" s="8"/>
      <c r="J1269"/>
      <c r="K1269"/>
      <c r="L1269" t="s">
        <v>1793</v>
      </c>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v>10.073</v>
      </c>
      <c r="AT1269">
        <v>5.9660000000000002</v>
      </c>
      <c r="AU1269"/>
      <c r="AV1269">
        <v>5.9660000000000002</v>
      </c>
      <c r="AW1269"/>
      <c r="AX1269"/>
      <c r="AY1269"/>
      <c r="AZ1269"/>
      <c r="BA1269">
        <v>10.715999999999999</v>
      </c>
      <c r="BB1269">
        <v>9.5909999999999993</v>
      </c>
      <c r="BC1269">
        <v>9.1199999999999992</v>
      </c>
      <c r="BD1269">
        <v>9.5909999999999993</v>
      </c>
      <c r="BE1269">
        <v>12.145</v>
      </c>
      <c r="BF1269">
        <v>9.1289999999999996</v>
      </c>
      <c r="BG1269">
        <v>7.29</v>
      </c>
      <c r="BH1269">
        <v>9.1289999999999996</v>
      </c>
      <c r="BI1269"/>
      <c r="BJ1269" s="8" t="s">
        <v>79</v>
      </c>
      <c r="BK1269" s="1">
        <v>44812</v>
      </c>
      <c r="BL1269" s="8" t="s">
        <v>1738</v>
      </c>
      <c r="BM1269" s="8">
        <v>1420</v>
      </c>
      <c r="BN1269" t="s">
        <v>72</v>
      </c>
      <c r="BO1269" t="s">
        <v>1738</v>
      </c>
    </row>
    <row r="1270" spans="1:67" s="13" customFormat="1" x14ac:dyDescent="0.2">
      <c r="A1270" s="8" t="s">
        <v>1795</v>
      </c>
      <c r="B1270"/>
      <c r="C1270" t="s">
        <v>1518</v>
      </c>
      <c r="D1270" t="s">
        <v>76</v>
      </c>
      <c r="E1270" t="s">
        <v>880</v>
      </c>
      <c r="F1270" t="s">
        <v>881</v>
      </c>
      <c r="G1270" t="s">
        <v>880</v>
      </c>
      <c r="H1270" s="8" t="s">
        <v>881</v>
      </c>
      <c r="I1270" s="8"/>
      <c r="J1270"/>
      <c r="K1270"/>
      <c r="L1270" t="s">
        <v>1798</v>
      </c>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c r="AT1270"/>
      <c r="AU1270"/>
      <c r="AV1270"/>
      <c r="AW1270"/>
      <c r="AX1270"/>
      <c r="AY1270"/>
      <c r="AZ1270"/>
      <c r="BA1270">
        <v>11.811</v>
      </c>
      <c r="BB1270">
        <v>9.85</v>
      </c>
      <c r="BC1270">
        <v>958</v>
      </c>
      <c r="BD1270">
        <v>9.85</v>
      </c>
      <c r="BE1270" t="s">
        <v>1963</v>
      </c>
      <c r="BF1270" t="s">
        <v>1952</v>
      </c>
      <c r="BG1270" t="s">
        <v>1962</v>
      </c>
      <c r="BH1270"/>
      <c r="BI1270" t="s">
        <v>1794</v>
      </c>
      <c r="BJ1270" s="8" t="s">
        <v>79</v>
      </c>
      <c r="BK1270" s="1">
        <v>44812</v>
      </c>
      <c r="BL1270" s="8" t="s">
        <v>1738</v>
      </c>
      <c r="BM1270" s="8">
        <v>1420</v>
      </c>
      <c r="BN1270"/>
      <c r="BO1270"/>
    </row>
    <row r="1271" spans="1:67" s="13" customFormat="1" x14ac:dyDescent="0.2">
      <c r="A1271" s="13" t="s">
        <v>1737</v>
      </c>
      <c r="C1271" s="13" t="s">
        <v>1518</v>
      </c>
      <c r="D1271" s="13" t="s">
        <v>76</v>
      </c>
      <c r="E1271" s="13" t="s">
        <v>880</v>
      </c>
      <c r="F1271" s="13" t="s">
        <v>591</v>
      </c>
      <c r="G1271" s="13" t="s">
        <v>880</v>
      </c>
      <c r="H1271" s="13" t="s">
        <v>591</v>
      </c>
    </row>
    <row r="1272" spans="1:67" s="13" customFormat="1" x14ac:dyDescent="0.2">
      <c r="A1272" t="s">
        <v>883</v>
      </c>
      <c r="B1272" t="s">
        <v>169</v>
      </c>
      <c r="C1272" t="s">
        <v>1518</v>
      </c>
      <c r="D1272" t="s">
        <v>76</v>
      </c>
      <c r="E1272" t="s">
        <v>880</v>
      </c>
      <c r="F1272" t="s">
        <v>591</v>
      </c>
      <c r="G1272" t="s">
        <v>884</v>
      </c>
      <c r="H1272" t="s">
        <v>591</v>
      </c>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v>7.5</v>
      </c>
      <c r="AT1272"/>
      <c r="AU1272"/>
      <c r="AV1272">
        <v>5.5</v>
      </c>
      <c r="AW1272">
        <v>8.5</v>
      </c>
      <c r="AX1272"/>
      <c r="AY1272"/>
      <c r="AZ1272">
        <v>7.5</v>
      </c>
      <c r="BA1272">
        <v>10</v>
      </c>
      <c r="BB1272"/>
      <c r="BC1272"/>
      <c r="BD1272">
        <v>9</v>
      </c>
      <c r="BE1272">
        <v>10.5</v>
      </c>
      <c r="BF1272"/>
      <c r="BG1272"/>
      <c r="BH1272">
        <v>7.5</v>
      </c>
      <c r="BI1272"/>
      <c r="BJ1272" t="s">
        <v>79</v>
      </c>
      <c r="BK1272"/>
      <c r="BL1272" t="s">
        <v>361</v>
      </c>
      <c r="BM1272">
        <v>3142</v>
      </c>
      <c r="BN1272" t="s">
        <v>81</v>
      </c>
      <c r="BO1272" t="s">
        <v>361</v>
      </c>
    </row>
    <row r="1273" spans="1:67" s="13" customFormat="1" x14ac:dyDescent="0.2">
      <c r="A1273" s="13" t="s">
        <v>1737</v>
      </c>
      <c r="C1273" s="13" t="s">
        <v>1518</v>
      </c>
      <c r="D1273" s="13" t="s">
        <v>76</v>
      </c>
      <c r="E1273" s="13" t="s">
        <v>880</v>
      </c>
      <c r="F1273" s="13" t="s">
        <v>886</v>
      </c>
      <c r="G1273" s="13" t="s">
        <v>880</v>
      </c>
      <c r="H1273" s="13" t="s">
        <v>1591</v>
      </c>
    </row>
    <row r="1274" spans="1:67" s="13" customFormat="1" x14ac:dyDescent="0.2">
      <c r="A1274" s="8" t="s">
        <v>2155</v>
      </c>
      <c r="B1274"/>
      <c r="C1274" t="s">
        <v>1518</v>
      </c>
      <c r="D1274" t="s">
        <v>76</v>
      </c>
      <c r="E1274" t="s">
        <v>880</v>
      </c>
      <c r="F1274" t="s">
        <v>886</v>
      </c>
      <c r="G1274" s="8" t="s">
        <v>880</v>
      </c>
      <c r="H1274" s="8" t="s">
        <v>1791</v>
      </c>
      <c r="I1274" s="8"/>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c r="AT1274"/>
      <c r="AU1274"/>
      <c r="AV1274"/>
      <c r="AW1274">
        <v>5.8</v>
      </c>
      <c r="AX1274">
        <v>4.3</v>
      </c>
      <c r="AY1274">
        <v>4.7</v>
      </c>
      <c r="AZ1274">
        <v>4.7</v>
      </c>
      <c r="BA1274" t="s">
        <v>2106</v>
      </c>
      <c r="BB1274">
        <v>5.6</v>
      </c>
      <c r="BC1274">
        <v>5.3</v>
      </c>
      <c r="BD1274">
        <v>5.6</v>
      </c>
      <c r="BE1274"/>
      <c r="BF1274"/>
      <c r="BG1274"/>
      <c r="BH1274"/>
      <c r="BI1274"/>
      <c r="BJ1274" s="8" t="s">
        <v>79</v>
      </c>
      <c r="BK1274" s="1">
        <v>44816</v>
      </c>
      <c r="BL1274" t="s">
        <v>2003</v>
      </c>
      <c r="BM1274">
        <v>2585</v>
      </c>
      <c r="BN1274"/>
      <c r="BO1274"/>
    </row>
    <row r="1275" spans="1:67" s="13" customFormat="1" x14ac:dyDescent="0.2">
      <c r="A1275" s="8" t="s">
        <v>1787</v>
      </c>
      <c r="B1275"/>
      <c r="C1275" t="s">
        <v>1518</v>
      </c>
      <c r="D1275" t="s">
        <v>76</v>
      </c>
      <c r="E1275" t="s">
        <v>880</v>
      </c>
      <c r="F1275" t="s">
        <v>886</v>
      </c>
      <c r="G1275" t="s">
        <v>880</v>
      </c>
      <c r="H1275" s="8" t="s">
        <v>1791</v>
      </c>
      <c r="I1275" s="8"/>
      <c r="J1275"/>
      <c r="K1275"/>
      <c r="L1275" t="s">
        <v>1779</v>
      </c>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c r="AT1275"/>
      <c r="AU1275"/>
      <c r="AV1275"/>
      <c r="AW1275"/>
      <c r="AX1275"/>
      <c r="AY1275"/>
      <c r="AZ1275"/>
      <c r="BA1275"/>
      <c r="BB1275"/>
      <c r="BC1275"/>
      <c r="BD1275"/>
      <c r="BE1275"/>
      <c r="BF1275">
        <v>3.74</v>
      </c>
      <c r="BG1275"/>
      <c r="BH1275">
        <v>3.74</v>
      </c>
      <c r="BI1275"/>
      <c r="BJ1275" s="8" t="s">
        <v>79</v>
      </c>
      <c r="BK1275" s="1">
        <v>44812</v>
      </c>
      <c r="BL1275" s="8" t="s">
        <v>1738</v>
      </c>
      <c r="BM1275" s="8">
        <v>1420</v>
      </c>
      <c r="BN1275"/>
      <c r="BO1275"/>
    </row>
    <row r="1276" spans="1:67" s="13" customFormat="1" x14ac:dyDescent="0.2">
      <c r="A1276" s="8" t="s">
        <v>1789</v>
      </c>
      <c r="B1276"/>
      <c r="C1276" t="s">
        <v>1518</v>
      </c>
      <c r="D1276" t="s">
        <v>76</v>
      </c>
      <c r="E1276" t="s">
        <v>880</v>
      </c>
      <c r="F1276" t="s">
        <v>886</v>
      </c>
      <c r="G1276" t="s">
        <v>880</v>
      </c>
      <c r="H1276" s="8" t="s">
        <v>1791</v>
      </c>
      <c r="I1276" s="8"/>
      <c r="J1276"/>
      <c r="K1276"/>
      <c r="L1276" t="s">
        <v>1790</v>
      </c>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c r="AT1276"/>
      <c r="AU1276"/>
      <c r="AV1276"/>
      <c r="AW1276"/>
      <c r="AX1276"/>
      <c r="AY1276"/>
      <c r="AZ1276"/>
      <c r="BA1276">
        <v>5.1379999999999999</v>
      </c>
      <c r="BB1276">
        <v>4.585</v>
      </c>
      <c r="BC1276">
        <v>4.6559999999999997</v>
      </c>
      <c r="BD1276">
        <v>4.6559999999999997</v>
      </c>
      <c r="BE1276"/>
      <c r="BF1276"/>
      <c r="BG1276"/>
      <c r="BH1276"/>
      <c r="BI1276"/>
      <c r="BJ1276" s="8" t="s">
        <v>79</v>
      </c>
      <c r="BK1276" s="1">
        <v>44812</v>
      </c>
      <c r="BL1276" s="8" t="s">
        <v>1738</v>
      </c>
      <c r="BM1276" s="8">
        <v>1420</v>
      </c>
      <c r="BN1276"/>
      <c r="BO1276"/>
    </row>
    <row r="1277" spans="1:67" s="13" customFormat="1" x14ac:dyDescent="0.2">
      <c r="A1277" s="13" t="s">
        <v>1737</v>
      </c>
      <c r="C1277" s="13" t="s">
        <v>1518</v>
      </c>
      <c r="D1277" s="13" t="s">
        <v>76</v>
      </c>
      <c r="E1277" s="13" t="s">
        <v>880</v>
      </c>
      <c r="F1277" s="13" t="s">
        <v>886</v>
      </c>
      <c r="G1277" s="13" t="s">
        <v>880</v>
      </c>
      <c r="H1277" s="13" t="s">
        <v>886</v>
      </c>
    </row>
    <row r="1278" spans="1:67" s="13" customFormat="1" x14ac:dyDescent="0.2">
      <c r="A1278" t="s">
        <v>885</v>
      </c>
      <c r="B1278"/>
      <c r="C1278" t="s">
        <v>1518</v>
      </c>
      <c r="D1278" t="s">
        <v>76</v>
      </c>
      <c r="E1278" t="s">
        <v>880</v>
      </c>
      <c r="F1278" t="s">
        <v>886</v>
      </c>
      <c r="G1278" t="s">
        <v>880</v>
      </c>
      <c r="H1278" t="s">
        <v>886</v>
      </c>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v>5.5</v>
      </c>
      <c r="AX1278">
        <v>3.7</v>
      </c>
      <c r="AY1278">
        <v>4.3</v>
      </c>
      <c r="AZ1278">
        <v>4.3</v>
      </c>
      <c r="BA1278">
        <v>5.8</v>
      </c>
      <c r="BB1278">
        <v>4.5999999999999996</v>
      </c>
      <c r="BC1278">
        <v>4.7</v>
      </c>
      <c r="BD1278">
        <v>4.7</v>
      </c>
      <c r="BE1278">
        <v>6.1</v>
      </c>
      <c r="BF1278">
        <v>3.8</v>
      </c>
      <c r="BG1278">
        <v>3.6</v>
      </c>
      <c r="BH1278">
        <v>3.8</v>
      </c>
      <c r="BI1278"/>
      <c r="BJ1278" t="s">
        <v>79</v>
      </c>
      <c r="BK1278" s="1">
        <v>44798</v>
      </c>
      <c r="BL1278" t="s">
        <v>515</v>
      </c>
      <c r="BM1278">
        <v>831</v>
      </c>
      <c r="BN1278"/>
      <c r="BO1278"/>
    </row>
    <row r="1279" spans="1:67" s="13" customFormat="1" x14ac:dyDescent="0.2">
      <c r="A1279" s="8" t="s">
        <v>2153</v>
      </c>
      <c r="B1279"/>
      <c r="C1279" t="s">
        <v>1518</v>
      </c>
      <c r="D1279" t="s">
        <v>76</v>
      </c>
      <c r="E1279" t="s">
        <v>880</v>
      </c>
      <c r="F1279" t="s">
        <v>886</v>
      </c>
      <c r="G1279" s="8" t="s">
        <v>880</v>
      </c>
      <c r="H1279" s="8" t="s">
        <v>886</v>
      </c>
      <c r="I1279" s="8"/>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c r="AT1279"/>
      <c r="AU1279"/>
      <c r="AV1279"/>
      <c r="AW1279"/>
      <c r="AX1279"/>
      <c r="AY1279"/>
      <c r="AZ1279"/>
      <c r="BA1279">
        <v>6.5</v>
      </c>
      <c r="BB1279" t="s">
        <v>1970</v>
      </c>
      <c r="BC1279" t="s">
        <v>1946</v>
      </c>
      <c r="BD1279" t="s">
        <v>1946</v>
      </c>
      <c r="BE1279"/>
      <c r="BF1279"/>
      <c r="BG1279"/>
      <c r="BH1279"/>
      <c r="BI1279"/>
      <c r="BJ1279" s="8" t="s">
        <v>79</v>
      </c>
      <c r="BK1279" s="1">
        <v>44816</v>
      </c>
      <c r="BL1279" t="s">
        <v>2003</v>
      </c>
      <c r="BM1279">
        <v>2585</v>
      </c>
      <c r="BN1279"/>
      <c r="BO1279"/>
    </row>
    <row r="1280" spans="1:67" s="13" customFormat="1" x14ac:dyDescent="0.2">
      <c r="A1280" s="8" t="s">
        <v>2154</v>
      </c>
      <c r="B1280"/>
      <c r="C1280" t="s">
        <v>1518</v>
      </c>
      <c r="D1280" t="s">
        <v>76</v>
      </c>
      <c r="E1280" t="s">
        <v>880</v>
      </c>
      <c r="F1280" t="s">
        <v>886</v>
      </c>
      <c r="G1280" s="8" t="s">
        <v>880</v>
      </c>
      <c r="H1280" s="8" t="s">
        <v>886</v>
      </c>
      <c r="I1280" s="8"/>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c r="AT1280"/>
      <c r="AU1280"/>
      <c r="AV1280"/>
      <c r="AW1280">
        <v>5.7</v>
      </c>
      <c r="AX1280">
        <v>3.8</v>
      </c>
      <c r="AY1280">
        <v>3.9</v>
      </c>
      <c r="AZ1280">
        <v>3.9</v>
      </c>
      <c r="BA1280">
        <v>5.6</v>
      </c>
      <c r="BB1280">
        <v>4.4000000000000004</v>
      </c>
      <c r="BC1280">
        <v>4.3</v>
      </c>
      <c r="BD1280">
        <v>4.4000000000000004</v>
      </c>
      <c r="BE1280">
        <v>5.8</v>
      </c>
      <c r="BF1280">
        <v>3.7</v>
      </c>
      <c r="BG1280">
        <v>3.3</v>
      </c>
      <c r="BH1280">
        <v>3.7</v>
      </c>
      <c r="BI1280"/>
      <c r="BJ1280" s="8" t="s">
        <v>79</v>
      </c>
      <c r="BK1280" s="1">
        <v>44816</v>
      </c>
      <c r="BL1280" t="s">
        <v>2003</v>
      </c>
      <c r="BM1280">
        <v>2585</v>
      </c>
      <c r="BN1280"/>
      <c r="BO1280"/>
    </row>
    <row r="1281" spans="1:67" s="13" customFormat="1" x14ac:dyDescent="0.2">
      <c r="A1281" t="s">
        <v>890</v>
      </c>
      <c r="B1281"/>
      <c r="C1281" t="s">
        <v>1518</v>
      </c>
      <c r="D1281" t="s">
        <v>76</v>
      </c>
      <c r="E1281" t="s">
        <v>880</v>
      </c>
      <c r="F1281" t="s">
        <v>886</v>
      </c>
      <c r="G1281" t="s">
        <v>880</v>
      </c>
      <c r="H1281" t="s">
        <v>886</v>
      </c>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c r="AT1281"/>
      <c r="AU1281"/>
      <c r="AV1281"/>
      <c r="AW1281"/>
      <c r="AX1281"/>
      <c r="AY1281"/>
      <c r="AZ1281">
        <v>4.5999999999999996</v>
      </c>
      <c r="BA1281">
        <v>6.2</v>
      </c>
      <c r="BB1281">
        <v>5.5</v>
      </c>
      <c r="BC1281">
        <v>5.4</v>
      </c>
      <c r="BD1281">
        <v>5.5</v>
      </c>
      <c r="BE1281" t="s">
        <v>1968</v>
      </c>
      <c r="BF1281">
        <v>4.3</v>
      </c>
      <c r="BG1281"/>
      <c r="BH1281">
        <v>4.3</v>
      </c>
      <c r="BI1281" t="s">
        <v>891</v>
      </c>
      <c r="BJ1281" t="s">
        <v>79</v>
      </c>
      <c r="BK1281" s="1">
        <v>44798</v>
      </c>
      <c r="BL1281" t="s">
        <v>515</v>
      </c>
      <c r="BM1281">
        <v>831</v>
      </c>
      <c r="BN1281" t="s">
        <v>72</v>
      </c>
      <c r="BO1281" t="s">
        <v>515</v>
      </c>
    </row>
    <row r="1282" spans="1:67" s="13" customFormat="1" x14ac:dyDescent="0.2">
      <c r="A1282" s="13" t="s">
        <v>1737</v>
      </c>
      <c r="C1282" s="13" t="s">
        <v>1518</v>
      </c>
      <c r="D1282" s="13" t="s">
        <v>76</v>
      </c>
      <c r="E1282" s="13" t="s">
        <v>880</v>
      </c>
      <c r="F1282" s="13" t="s">
        <v>886</v>
      </c>
      <c r="G1282" s="13" t="s">
        <v>888</v>
      </c>
      <c r="H1282" s="13" t="s">
        <v>889</v>
      </c>
    </row>
    <row r="1283" spans="1:67" s="13" customFormat="1" x14ac:dyDescent="0.2">
      <c r="A1283" t="s">
        <v>887</v>
      </c>
      <c r="B1283" t="s">
        <v>338</v>
      </c>
      <c r="C1283" t="s">
        <v>1518</v>
      </c>
      <c r="D1283" t="s">
        <v>76</v>
      </c>
      <c r="E1283" t="s">
        <v>880</v>
      </c>
      <c r="F1283" t="s">
        <v>886</v>
      </c>
      <c r="G1283" t="s">
        <v>888</v>
      </c>
      <c r="H1283" t="s">
        <v>889</v>
      </c>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c r="AT1283"/>
      <c r="AU1283"/>
      <c r="AV1283"/>
      <c r="AW1283"/>
      <c r="AX1283"/>
      <c r="AY1283"/>
      <c r="AZ1283"/>
      <c r="BA1283"/>
      <c r="BB1283"/>
      <c r="BC1283">
        <v>3.8</v>
      </c>
      <c r="BD1283">
        <v>3.8</v>
      </c>
      <c r="BE1283">
        <v>5.5</v>
      </c>
      <c r="BF1283">
        <v>3.6</v>
      </c>
      <c r="BG1283">
        <v>3.2</v>
      </c>
      <c r="BH1283">
        <v>3.6</v>
      </c>
      <c r="BI1283"/>
      <c r="BJ1283" t="s">
        <v>70</v>
      </c>
      <c r="BK1283" s="1">
        <v>44819</v>
      </c>
      <c r="BL1283" t="s">
        <v>71</v>
      </c>
      <c r="BM1283">
        <v>3485</v>
      </c>
      <c r="BN1283" t="s">
        <v>72</v>
      </c>
      <c r="BO1283" t="s">
        <v>71</v>
      </c>
    </row>
    <row r="1284" spans="1:67" s="13" customFormat="1" x14ac:dyDescent="0.2">
      <c r="A1284" s="13" t="s">
        <v>1737</v>
      </c>
      <c r="C1284" s="13" t="s">
        <v>1518</v>
      </c>
      <c r="D1284" s="13" t="s">
        <v>76</v>
      </c>
      <c r="E1284" s="13" t="s">
        <v>880</v>
      </c>
      <c r="F1284" s="13" t="s">
        <v>886</v>
      </c>
      <c r="G1284" s="13" t="s">
        <v>1288</v>
      </c>
      <c r="H1284" s="13" t="s">
        <v>1590</v>
      </c>
    </row>
    <row r="1285" spans="1:67" s="13" customFormat="1" ht="18" x14ac:dyDescent="0.2">
      <c r="A1285" s="6" t="s">
        <v>2411</v>
      </c>
      <c r="B1285" s="6" t="s">
        <v>338</v>
      </c>
      <c r="C1285" s="6" t="s">
        <v>1518</v>
      </c>
      <c r="D1285" s="6" t="s">
        <v>76</v>
      </c>
      <c r="E1285" s="6" t="s">
        <v>880</v>
      </c>
      <c r="F1285" s="6" t="s">
        <v>886</v>
      </c>
      <c r="G1285" s="6" t="s">
        <v>1288</v>
      </c>
      <c r="H1285" s="6" t="s">
        <v>1590</v>
      </c>
      <c r="I1285" s="6"/>
      <c r="J1285" s="6"/>
      <c r="K1285" s="6"/>
      <c r="L1285" s="6"/>
      <c r="M1285" s="6"/>
      <c r="N1285" s="6"/>
      <c r="O1285" s="6"/>
      <c r="P1285" s="6"/>
      <c r="Q1285" s="6"/>
      <c r="R1285" s="6"/>
      <c r="S1285" s="6"/>
      <c r="T1285" s="6"/>
      <c r="U1285" s="6"/>
      <c r="V1285" s="6"/>
      <c r="W1285" s="6"/>
      <c r="X1285" s="6"/>
      <c r="Y1285" s="6"/>
      <c r="Z1285" s="6"/>
      <c r="AA1285" s="6"/>
      <c r="AB1285" s="6"/>
      <c r="AC1285" s="6"/>
      <c r="AD1285" s="6"/>
      <c r="AE1285" s="6"/>
      <c r="AF1285" s="6"/>
      <c r="AG1285" s="6"/>
      <c r="AH1285" s="6"/>
      <c r="AI1285" s="6"/>
      <c r="AJ1285" s="6"/>
      <c r="AK1285" s="6"/>
      <c r="AL1285" s="6"/>
      <c r="AM1285" s="6"/>
      <c r="AN1285" s="6"/>
      <c r="AO1285" s="6"/>
      <c r="AP1285" s="6"/>
      <c r="AQ1285" s="6"/>
      <c r="AR1285" s="6"/>
      <c r="AS1285" s="6"/>
      <c r="AT1285" s="6"/>
      <c r="AU1285" s="6"/>
      <c r="AV1285" s="6"/>
      <c r="AW1285" s="6"/>
      <c r="AX1285" s="6"/>
      <c r="AY1285" s="6"/>
      <c r="AZ1285" s="6"/>
      <c r="BA1285" s="6"/>
      <c r="BB1285" s="6"/>
      <c r="BC1285" s="6"/>
      <c r="BD1285" s="6"/>
      <c r="BE1285" s="6"/>
      <c r="BF1285" s="6"/>
      <c r="BG1285" s="6"/>
      <c r="BH1285" s="6"/>
      <c r="BI1285" s="6"/>
      <c r="BJ1285" s="6" t="s">
        <v>79</v>
      </c>
      <c r="BK1285" s="7">
        <v>44820</v>
      </c>
      <c r="BL1285" s="6" t="s">
        <v>2414</v>
      </c>
      <c r="BM1285" s="36">
        <v>82637</v>
      </c>
      <c r="BN1285" s="6"/>
      <c r="BO1285" s="6"/>
    </row>
    <row r="1286" spans="1:67" s="13" customFormat="1" ht="18" x14ac:dyDescent="0.2">
      <c r="A1286" s="6" t="s">
        <v>2413</v>
      </c>
      <c r="B1286" s="6" t="s">
        <v>338</v>
      </c>
      <c r="C1286" s="6" t="s">
        <v>1518</v>
      </c>
      <c r="D1286" s="6" t="s">
        <v>76</v>
      </c>
      <c r="E1286" s="6" t="s">
        <v>880</v>
      </c>
      <c r="F1286" s="6" t="s">
        <v>886</v>
      </c>
      <c r="G1286" s="6" t="s">
        <v>1288</v>
      </c>
      <c r="H1286" s="6" t="s">
        <v>886</v>
      </c>
      <c r="I1286" s="6"/>
      <c r="J1286" s="6"/>
      <c r="K1286" s="6"/>
      <c r="L1286" s="6"/>
      <c r="M1286" s="6"/>
      <c r="N1286" s="6"/>
      <c r="O1286" s="6"/>
      <c r="P1286" s="6"/>
      <c r="Q1286" s="6"/>
      <c r="R1286" s="6"/>
      <c r="S1286" s="6"/>
      <c r="T1286" s="6"/>
      <c r="U1286" s="6"/>
      <c r="V1286" s="6"/>
      <c r="W1286" s="6"/>
      <c r="X1286" s="6"/>
      <c r="Y1286" s="6"/>
      <c r="Z1286" s="6"/>
      <c r="AA1286" s="6"/>
      <c r="AB1286" s="6"/>
      <c r="AC1286" s="6"/>
      <c r="AD1286" s="6"/>
      <c r="AE1286" s="6"/>
      <c r="AF1286" s="6"/>
      <c r="AG1286" s="6"/>
      <c r="AH1286" s="6"/>
      <c r="AI1286" s="6"/>
      <c r="AJ1286" s="6"/>
      <c r="AK1286" s="6"/>
      <c r="AL1286" s="6"/>
      <c r="AM1286" s="6"/>
      <c r="AN1286" s="6"/>
      <c r="AO1286" s="6"/>
      <c r="AP1286" s="6"/>
      <c r="AQ1286" s="6"/>
      <c r="AR1286" s="6"/>
      <c r="AS1286" s="6"/>
      <c r="AT1286" s="6"/>
      <c r="AU1286" s="6"/>
      <c r="AV1286" s="6"/>
      <c r="AW1286" s="6"/>
      <c r="AX1286" s="6"/>
      <c r="AY1286" s="6"/>
      <c r="AZ1286" s="6"/>
      <c r="BA1286" s="6"/>
      <c r="BB1286" s="6"/>
      <c r="BC1286" s="6"/>
      <c r="BD1286" s="6"/>
      <c r="BE1286" s="6"/>
      <c r="BF1286" s="6"/>
      <c r="BG1286" s="6"/>
      <c r="BH1286" s="6"/>
      <c r="BI1286" s="6"/>
      <c r="BJ1286" s="6" t="s">
        <v>79</v>
      </c>
      <c r="BK1286" s="7">
        <v>44820</v>
      </c>
      <c r="BL1286" s="6" t="s">
        <v>2414</v>
      </c>
      <c r="BM1286" s="36">
        <v>82637</v>
      </c>
      <c r="BN1286" s="6" t="s">
        <v>72</v>
      </c>
      <c r="BO1286" s="6" t="s">
        <v>2414</v>
      </c>
    </row>
    <row r="1287" spans="1:67" s="13" customFormat="1" ht="18" x14ac:dyDescent="0.2">
      <c r="A1287" s="6" t="s">
        <v>2415</v>
      </c>
      <c r="B1287" s="6"/>
      <c r="C1287" s="6" t="s">
        <v>1518</v>
      </c>
      <c r="D1287" s="6" t="s">
        <v>76</v>
      </c>
      <c r="E1287" s="6" t="s">
        <v>880</v>
      </c>
      <c r="F1287" s="6" t="s">
        <v>886</v>
      </c>
      <c r="G1287" s="6" t="s">
        <v>1288</v>
      </c>
      <c r="H1287" s="6" t="s">
        <v>886</v>
      </c>
      <c r="I1287" s="6"/>
      <c r="J1287" s="6"/>
      <c r="K1287" s="6"/>
      <c r="L1287" s="6"/>
      <c r="M1287" s="6"/>
      <c r="N1287" s="6"/>
      <c r="O1287" s="6"/>
      <c r="P1287" s="6"/>
      <c r="Q1287" s="6"/>
      <c r="R1287" s="6"/>
      <c r="S1287" s="6"/>
      <c r="T1287" s="6"/>
      <c r="U1287" s="6"/>
      <c r="V1287" s="6"/>
      <c r="W1287" s="6"/>
      <c r="X1287" s="6"/>
      <c r="Y1287" s="6"/>
      <c r="Z1287" s="6"/>
      <c r="AA1287" s="6"/>
      <c r="AB1287" s="6"/>
      <c r="AC1287" s="6"/>
      <c r="AD1287" s="6"/>
      <c r="AE1287" s="6"/>
      <c r="AF1287" s="6"/>
      <c r="AG1287" s="6"/>
      <c r="AH1287" s="6"/>
      <c r="AI1287" s="6"/>
      <c r="AJ1287" s="6"/>
      <c r="AK1287" s="6"/>
      <c r="AL1287" s="6"/>
      <c r="AM1287" s="6"/>
      <c r="AN1287" s="6"/>
      <c r="AO1287" s="6"/>
      <c r="AP1287" s="6"/>
      <c r="AQ1287" s="6"/>
      <c r="AR1287" s="6"/>
      <c r="AS1287" s="6"/>
      <c r="AT1287" s="6"/>
      <c r="AU1287" s="6"/>
      <c r="AV1287" s="6"/>
      <c r="AW1287" s="6"/>
      <c r="AX1287" s="6"/>
      <c r="AY1287" s="6"/>
      <c r="AZ1287" s="6"/>
      <c r="BA1287" s="6"/>
      <c r="BB1287" s="6"/>
      <c r="BC1287" s="6"/>
      <c r="BD1287" s="6"/>
      <c r="BE1287" s="6"/>
      <c r="BF1287" s="6"/>
      <c r="BG1287" s="6"/>
      <c r="BH1287" s="6"/>
      <c r="BI1287" s="6"/>
      <c r="BJ1287" s="6" t="s">
        <v>79</v>
      </c>
      <c r="BK1287" s="7">
        <v>44820</v>
      </c>
      <c r="BL1287" s="6" t="s">
        <v>2414</v>
      </c>
      <c r="BM1287" s="36">
        <v>82637</v>
      </c>
      <c r="BN1287" s="6" t="s">
        <v>72</v>
      </c>
      <c r="BO1287" s="6" t="s">
        <v>2414</v>
      </c>
    </row>
    <row r="1288" spans="1:67" s="13" customFormat="1" x14ac:dyDescent="0.2">
      <c r="A1288" s="12" t="s">
        <v>2311</v>
      </c>
      <c r="B1288" s="12"/>
      <c r="C1288" s="12" t="s">
        <v>1518</v>
      </c>
      <c r="D1288" s="12" t="s">
        <v>76</v>
      </c>
      <c r="E1288" s="12" t="s">
        <v>880</v>
      </c>
      <c r="F1288" s="12" t="s">
        <v>1593</v>
      </c>
      <c r="G1288" s="12" t="s">
        <v>2310</v>
      </c>
      <c r="H1288" s="12" t="s">
        <v>1593</v>
      </c>
      <c r="I1288" s="12"/>
      <c r="J1288" s="12"/>
      <c r="K1288" s="12"/>
      <c r="L1288" s="12"/>
      <c r="M1288" s="12"/>
      <c r="N1288" s="12"/>
      <c r="O1288" s="12"/>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t="s">
        <v>79</v>
      </c>
      <c r="BK1288" s="14">
        <v>44819</v>
      </c>
      <c r="BL1288" s="12" t="s">
        <v>216</v>
      </c>
      <c r="BM1288" s="12">
        <v>7016</v>
      </c>
      <c r="BN1288" s="12" t="s">
        <v>81</v>
      </c>
      <c r="BO1288" s="12" t="s">
        <v>216</v>
      </c>
    </row>
    <row r="1289" spans="1:67" s="13" customFormat="1" x14ac:dyDescent="0.2">
      <c r="A1289" s="8" t="s">
        <v>882</v>
      </c>
      <c r="B1289"/>
      <c r="C1289" t="s">
        <v>1518</v>
      </c>
      <c r="D1289" t="s">
        <v>76</v>
      </c>
      <c r="E1289" t="s">
        <v>880</v>
      </c>
      <c r="F1289" t="s">
        <v>1593</v>
      </c>
      <c r="G1289" s="8" t="s">
        <v>880</v>
      </c>
      <c r="H1289" s="8" t="s">
        <v>2156</v>
      </c>
      <c r="I1289" s="8"/>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c r="AT1289"/>
      <c r="AU1289"/>
      <c r="AV1289"/>
      <c r="AW1289">
        <v>10.3</v>
      </c>
      <c r="AX1289">
        <v>7.4</v>
      </c>
      <c r="AY1289">
        <v>8.6999999999999993</v>
      </c>
      <c r="AZ1289">
        <v>8.6999999999999993</v>
      </c>
      <c r="BA1289"/>
      <c r="BB1289"/>
      <c r="BC1289"/>
      <c r="BD1289"/>
      <c r="BE1289"/>
      <c r="BF1289"/>
      <c r="BG1289"/>
      <c r="BH1289"/>
      <c r="BI1289"/>
      <c r="BJ1289" s="8" t="s">
        <v>79</v>
      </c>
      <c r="BK1289" s="1">
        <v>44816</v>
      </c>
      <c r="BL1289" t="s">
        <v>2003</v>
      </c>
      <c r="BM1289">
        <v>2585</v>
      </c>
      <c r="BN1289"/>
      <c r="BO1289"/>
    </row>
    <row r="1290" spans="1:67" s="13" customFormat="1" x14ac:dyDescent="0.2">
      <c r="A1290" s="13" t="s">
        <v>1737</v>
      </c>
      <c r="C1290" s="13" t="s">
        <v>1518</v>
      </c>
      <c r="D1290" s="13" t="s">
        <v>76</v>
      </c>
      <c r="E1290" s="13" t="s">
        <v>880</v>
      </c>
      <c r="F1290" s="13" t="s">
        <v>1593</v>
      </c>
      <c r="G1290" s="13" t="s">
        <v>880</v>
      </c>
      <c r="H1290" s="13" t="s">
        <v>1593</v>
      </c>
    </row>
    <row r="1291" spans="1:67" s="13" customFormat="1" x14ac:dyDescent="0.2">
      <c r="A1291" s="13" t="s">
        <v>1737</v>
      </c>
      <c r="C1291" s="13" t="s">
        <v>1518</v>
      </c>
      <c r="D1291" s="13" t="s">
        <v>76</v>
      </c>
      <c r="E1291" s="13" t="s">
        <v>880</v>
      </c>
      <c r="F1291" s="13" t="s">
        <v>893</v>
      </c>
      <c r="G1291" s="13" t="s">
        <v>359</v>
      </c>
      <c r="H1291" s="13" t="s">
        <v>1595</v>
      </c>
    </row>
    <row r="1292" spans="1:67" s="13" customFormat="1" x14ac:dyDescent="0.2">
      <c r="A1292" s="13" t="s">
        <v>1737</v>
      </c>
      <c r="C1292" s="13" t="s">
        <v>1518</v>
      </c>
      <c r="D1292" s="13" t="s">
        <v>76</v>
      </c>
      <c r="E1292" s="13" t="s">
        <v>880</v>
      </c>
      <c r="F1292" s="13" t="s">
        <v>893</v>
      </c>
      <c r="G1292" s="13" t="s">
        <v>880</v>
      </c>
      <c r="H1292" s="13" t="s">
        <v>893</v>
      </c>
    </row>
    <row r="1293" spans="1:67" s="13" customFormat="1" x14ac:dyDescent="0.2">
      <c r="A1293" t="s">
        <v>892</v>
      </c>
      <c r="B1293" t="s">
        <v>338</v>
      </c>
      <c r="C1293" t="s">
        <v>1518</v>
      </c>
      <c r="D1293" t="s">
        <v>76</v>
      </c>
      <c r="E1293" t="s">
        <v>880</v>
      </c>
      <c r="F1293" t="s">
        <v>893</v>
      </c>
      <c r="G1293" t="s">
        <v>880</v>
      </c>
      <c r="H1293" t="s">
        <v>893</v>
      </c>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c r="AU1293"/>
      <c r="AV1293"/>
      <c r="AW1293">
        <v>9.3000000000000007</v>
      </c>
      <c r="AX1293">
        <v>7.5</v>
      </c>
      <c r="AY1293">
        <v>8.5</v>
      </c>
      <c r="AZ1293">
        <v>8.5</v>
      </c>
      <c r="BA1293"/>
      <c r="BB1293"/>
      <c r="BC1293"/>
      <c r="BD1293"/>
      <c r="BE1293"/>
      <c r="BF1293"/>
      <c r="BG1293"/>
      <c r="BH1293"/>
      <c r="BI1293"/>
      <c r="BJ1293" t="s">
        <v>79</v>
      </c>
      <c r="BK1293" s="1">
        <v>44798</v>
      </c>
      <c r="BL1293" t="s">
        <v>515</v>
      </c>
      <c r="BM1293">
        <v>831</v>
      </c>
      <c r="BN1293"/>
      <c r="BO1293"/>
    </row>
    <row r="1294" spans="1:67" s="13" customFormat="1" x14ac:dyDescent="0.2">
      <c r="A1294" s="8" t="s">
        <v>2545</v>
      </c>
      <c r="B1294"/>
      <c r="C1294" t="s">
        <v>1518</v>
      </c>
      <c r="D1294" t="s">
        <v>76</v>
      </c>
      <c r="E1294" t="s">
        <v>880</v>
      </c>
      <c r="F1294" t="s">
        <v>893</v>
      </c>
      <c r="G1294" s="8" t="s">
        <v>880</v>
      </c>
      <c r="H1294" s="8" t="s">
        <v>893</v>
      </c>
      <c r="I1294" s="8"/>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c r="AT1294"/>
      <c r="AU1294"/>
      <c r="AV1294"/>
      <c r="AW1294"/>
      <c r="AX1294"/>
      <c r="AY1294"/>
      <c r="AZ1294"/>
      <c r="BA1294">
        <v>9.9</v>
      </c>
      <c r="BB1294">
        <v>8.15</v>
      </c>
      <c r="BC1294">
        <v>8.6999999999999993</v>
      </c>
      <c r="BD1294">
        <v>8.6999999999999993</v>
      </c>
      <c r="BE1294"/>
      <c r="BF1294"/>
      <c r="BG1294"/>
      <c r="BH1294"/>
      <c r="BI1294"/>
      <c r="BJ1294" s="8" t="s">
        <v>79</v>
      </c>
      <c r="BK1294" s="9">
        <v>44824</v>
      </c>
      <c r="BL1294" s="8" t="s">
        <v>2493</v>
      </c>
      <c r="BM1294">
        <v>2930</v>
      </c>
      <c r="BN1294" t="s">
        <v>72</v>
      </c>
      <c r="BO1294" t="s">
        <v>2493</v>
      </c>
    </row>
    <row r="1295" spans="1:67" s="13" customFormat="1" x14ac:dyDescent="0.2">
      <c r="A1295" s="8" t="s">
        <v>2542</v>
      </c>
      <c r="B1295"/>
      <c r="C1295" t="s">
        <v>1518</v>
      </c>
      <c r="D1295" t="s">
        <v>76</v>
      </c>
      <c r="E1295" t="s">
        <v>880</v>
      </c>
      <c r="F1295" t="s">
        <v>893</v>
      </c>
      <c r="G1295" s="8" t="s">
        <v>880</v>
      </c>
      <c r="H1295" s="8" t="s">
        <v>893</v>
      </c>
      <c r="I1295" s="8"/>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c r="AU1295"/>
      <c r="AV1295"/>
      <c r="AW1295"/>
      <c r="AX1295"/>
      <c r="AY1295">
        <v>8.4499999999999993</v>
      </c>
      <c r="AZ1295">
        <v>8.4499999999999993</v>
      </c>
      <c r="BA1295"/>
      <c r="BB1295">
        <v>9</v>
      </c>
      <c r="BC1295" t="s">
        <v>2543</v>
      </c>
      <c r="BD1295"/>
      <c r="BE1295"/>
      <c r="BF1295"/>
      <c r="BG1295"/>
      <c r="BH1295"/>
      <c r="BI1295"/>
      <c r="BJ1295" t="s">
        <v>79</v>
      </c>
      <c r="BK1295" s="1">
        <v>44824</v>
      </c>
      <c r="BL1295" t="s">
        <v>2493</v>
      </c>
      <c r="BM1295">
        <v>2930</v>
      </c>
      <c r="BN1295"/>
      <c r="BO1295"/>
    </row>
    <row r="1296" spans="1:67" s="13" customFormat="1" x14ac:dyDescent="0.2">
      <c r="A1296" s="8" t="s">
        <v>2541</v>
      </c>
      <c r="B1296"/>
      <c r="C1296" t="s">
        <v>1518</v>
      </c>
      <c r="D1296" t="s">
        <v>76</v>
      </c>
      <c r="E1296" t="s">
        <v>880</v>
      </c>
      <c r="F1296" t="s">
        <v>893</v>
      </c>
      <c r="G1296" s="8" t="s">
        <v>880</v>
      </c>
      <c r="H1296" s="8" t="s">
        <v>893</v>
      </c>
      <c r="I1296" s="8"/>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c r="AT1296"/>
      <c r="AU1296"/>
      <c r="AV1296"/>
      <c r="AW1296">
        <v>9.4</v>
      </c>
      <c r="AX1296">
        <v>6.7</v>
      </c>
      <c r="AY1296">
        <v>8</v>
      </c>
      <c r="AZ1296">
        <v>8</v>
      </c>
      <c r="BA1296" t="s">
        <v>2205</v>
      </c>
      <c r="BB1296">
        <v>8.85</v>
      </c>
      <c r="BC1296">
        <v>9.5500000000000007</v>
      </c>
      <c r="BD1296">
        <v>9.5500000000000007</v>
      </c>
      <c r="BE1296" t="s">
        <v>1975</v>
      </c>
      <c r="BF1296">
        <v>7.65</v>
      </c>
      <c r="BG1296">
        <v>6.9</v>
      </c>
      <c r="BH1296">
        <v>7.65</v>
      </c>
      <c r="BI1296"/>
      <c r="BJ1296" t="s">
        <v>79</v>
      </c>
      <c r="BK1296" s="1">
        <v>44824</v>
      </c>
      <c r="BL1296" t="s">
        <v>2493</v>
      </c>
      <c r="BM1296">
        <v>2930</v>
      </c>
      <c r="BN1296" t="s">
        <v>72</v>
      </c>
      <c r="BO1296" t="s">
        <v>2493</v>
      </c>
    </row>
    <row r="1297" spans="1:67" s="13" customFormat="1" x14ac:dyDescent="0.2">
      <c r="A1297" s="8" t="s">
        <v>2544</v>
      </c>
      <c r="B1297"/>
      <c r="C1297" t="s">
        <v>1518</v>
      </c>
      <c r="D1297" t="s">
        <v>76</v>
      </c>
      <c r="E1297" t="s">
        <v>880</v>
      </c>
      <c r="F1297" t="s">
        <v>893</v>
      </c>
      <c r="G1297" s="8" t="s">
        <v>880</v>
      </c>
      <c r="H1297" s="8" t="s">
        <v>893</v>
      </c>
      <c r="I1297" s="8"/>
      <c r="J1297"/>
      <c r="K1297"/>
      <c r="L1297"/>
      <c r="M1297"/>
      <c r="N1297"/>
      <c r="O1297"/>
      <c r="P1297"/>
      <c r="Q1297"/>
      <c r="R1297"/>
      <c r="S1297"/>
      <c r="T1297"/>
      <c r="U1297">
        <v>6.2</v>
      </c>
      <c r="V1297"/>
      <c r="W1297"/>
      <c r="X1297">
        <v>7.6</v>
      </c>
      <c r="Y1297">
        <v>8.0500000000000007</v>
      </c>
      <c r="Z1297"/>
      <c r="AA1297"/>
      <c r="AB1297">
        <v>8.5500000000000007</v>
      </c>
      <c r="AC1297"/>
      <c r="AD1297"/>
      <c r="AE1297"/>
      <c r="AF1297"/>
      <c r="AG1297"/>
      <c r="AH1297"/>
      <c r="AI1297"/>
      <c r="AJ1297"/>
      <c r="AK1297"/>
      <c r="AL1297"/>
      <c r="AM1297"/>
      <c r="AN1297"/>
      <c r="AO1297"/>
      <c r="AP1297"/>
      <c r="AQ1297"/>
      <c r="AR1297"/>
      <c r="AS1297"/>
      <c r="AT1297"/>
      <c r="AU1297"/>
      <c r="AV1297"/>
      <c r="AW1297"/>
      <c r="AX1297"/>
      <c r="AY1297"/>
      <c r="AZ1297"/>
      <c r="BA1297"/>
      <c r="BB1297"/>
      <c r="BC1297"/>
      <c r="BD1297"/>
      <c r="BE1297"/>
      <c r="BF1297"/>
      <c r="BG1297"/>
      <c r="BH1297"/>
      <c r="BI1297"/>
      <c r="BJ1297" t="s">
        <v>79</v>
      </c>
      <c r="BK1297" s="1">
        <v>44824</v>
      </c>
      <c r="BL1297" t="s">
        <v>2493</v>
      </c>
      <c r="BM1297">
        <v>2930</v>
      </c>
      <c r="BN1297"/>
      <c r="BO1297"/>
    </row>
    <row r="1298" spans="1:67" s="13" customFormat="1" x14ac:dyDescent="0.2">
      <c r="A1298" s="8" t="s">
        <v>2546</v>
      </c>
      <c r="B1298"/>
      <c r="C1298" t="s">
        <v>1518</v>
      </c>
      <c r="D1298" t="s">
        <v>76</v>
      </c>
      <c r="E1298" t="s">
        <v>880</v>
      </c>
      <c r="F1298" t="s">
        <v>893</v>
      </c>
      <c r="G1298" s="8" t="s">
        <v>880</v>
      </c>
      <c r="H1298" s="8" t="s">
        <v>893</v>
      </c>
      <c r="I1298" s="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c r="AT1298"/>
      <c r="AU1298"/>
      <c r="AV1298"/>
      <c r="AW1298">
        <v>8.9499999999999993</v>
      </c>
      <c r="AX1298">
        <v>5.85</v>
      </c>
      <c r="AY1298" t="s">
        <v>1968</v>
      </c>
      <c r="AZ1298" t="s">
        <v>1968</v>
      </c>
      <c r="BA1298"/>
      <c r="BB1298">
        <v>7.9</v>
      </c>
      <c r="BC1298">
        <v>8.8000000000000007</v>
      </c>
      <c r="BD1298">
        <v>8.8000000000000007</v>
      </c>
      <c r="BE1298"/>
      <c r="BF1298"/>
      <c r="BG1298"/>
      <c r="BH1298"/>
      <c r="BI1298"/>
      <c r="BJ1298" t="s">
        <v>79</v>
      </c>
      <c r="BK1298" s="1">
        <v>44824</v>
      </c>
      <c r="BL1298" t="s">
        <v>2493</v>
      </c>
      <c r="BM1298">
        <v>2930</v>
      </c>
      <c r="BN1298"/>
      <c r="BO1298"/>
    </row>
    <row r="1299" spans="1:67" s="13" customFormat="1" x14ac:dyDescent="0.2">
      <c r="A1299" s="8" t="s">
        <v>2547</v>
      </c>
      <c r="B1299"/>
      <c r="C1299" t="s">
        <v>1518</v>
      </c>
      <c r="D1299" t="s">
        <v>76</v>
      </c>
      <c r="E1299" t="s">
        <v>880</v>
      </c>
      <c r="F1299" t="s">
        <v>893</v>
      </c>
      <c r="G1299" s="8" t="s">
        <v>880</v>
      </c>
      <c r="H1299" s="8" t="s">
        <v>893</v>
      </c>
      <c r="I1299" s="8"/>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c r="AT1299"/>
      <c r="AU1299"/>
      <c r="AV1299"/>
      <c r="AW1299">
        <v>9.9499999999999993</v>
      </c>
      <c r="AX1299">
        <v>7.4</v>
      </c>
      <c r="AY1299" t="s">
        <v>2088</v>
      </c>
      <c r="AZ1299">
        <v>7.4</v>
      </c>
      <c r="BA1299"/>
      <c r="BB1299"/>
      <c r="BC1299"/>
      <c r="BD1299"/>
      <c r="BE1299"/>
      <c r="BF1299"/>
      <c r="BG1299"/>
      <c r="BH1299"/>
      <c r="BI1299"/>
      <c r="BJ1299" t="s">
        <v>79</v>
      </c>
      <c r="BK1299" s="1">
        <v>44824</v>
      </c>
      <c r="BL1299" t="s">
        <v>2493</v>
      </c>
      <c r="BM1299">
        <v>2930</v>
      </c>
      <c r="BN1299"/>
      <c r="BO1299"/>
    </row>
    <row r="1300" spans="1:67" s="13" customFormat="1" x14ac:dyDescent="0.2">
      <c r="A1300" t="s">
        <v>894</v>
      </c>
      <c r="B1300"/>
      <c r="C1300" t="s">
        <v>1518</v>
      </c>
      <c r="D1300" t="s">
        <v>76</v>
      </c>
      <c r="E1300" t="s">
        <v>880</v>
      </c>
      <c r="F1300" t="s">
        <v>893</v>
      </c>
      <c r="G1300" t="s">
        <v>880</v>
      </c>
      <c r="H1300" t="s">
        <v>893</v>
      </c>
      <c r="I1300"/>
      <c r="J1300"/>
      <c r="K1300"/>
      <c r="L1300"/>
      <c r="M1300"/>
      <c r="N1300"/>
      <c r="O1300"/>
      <c r="P1300"/>
      <c r="Q1300"/>
      <c r="R1300"/>
      <c r="S1300"/>
      <c r="T1300"/>
      <c r="U1300"/>
      <c r="V1300"/>
      <c r="W1300"/>
      <c r="X1300"/>
      <c r="Y1300"/>
      <c r="Z1300"/>
      <c r="AA1300"/>
      <c r="AB1300"/>
      <c r="AC1300"/>
      <c r="AD1300"/>
      <c r="AE1300"/>
      <c r="AF1300"/>
      <c r="AG1300">
        <v>7.1</v>
      </c>
      <c r="AH1300"/>
      <c r="AI1300"/>
      <c r="AJ1300">
        <v>10.3</v>
      </c>
      <c r="AK1300"/>
      <c r="AL1300"/>
      <c r="AM1300"/>
      <c r="AN1300"/>
      <c r="AO1300"/>
      <c r="AP1300"/>
      <c r="AQ1300"/>
      <c r="AR1300"/>
      <c r="AS1300"/>
      <c r="AT1300"/>
      <c r="AU1300"/>
      <c r="AV1300"/>
      <c r="AW1300"/>
      <c r="AX1300"/>
      <c r="AY1300"/>
      <c r="AZ1300"/>
      <c r="BA1300"/>
      <c r="BB1300"/>
      <c r="BC1300"/>
      <c r="BD1300"/>
      <c r="BE1300"/>
      <c r="BF1300"/>
      <c r="BG1300"/>
      <c r="BH1300"/>
      <c r="BI1300"/>
      <c r="BJ1300" t="s">
        <v>79</v>
      </c>
      <c r="BK1300" s="1">
        <v>44798</v>
      </c>
      <c r="BL1300" t="s">
        <v>515</v>
      </c>
      <c r="BM1300">
        <v>831</v>
      </c>
      <c r="BN1300"/>
      <c r="BO1300"/>
    </row>
    <row r="1301" spans="1:67" s="13" customFormat="1" x14ac:dyDescent="0.2">
      <c r="A1301" t="s">
        <v>895</v>
      </c>
      <c r="B1301"/>
      <c r="C1301" t="s">
        <v>1518</v>
      </c>
      <c r="D1301" t="s">
        <v>76</v>
      </c>
      <c r="E1301" t="s">
        <v>880</v>
      </c>
      <c r="F1301" t="s">
        <v>893</v>
      </c>
      <c r="G1301" t="s">
        <v>880</v>
      </c>
      <c r="H1301" t="s">
        <v>893</v>
      </c>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c r="AU1301"/>
      <c r="AV1301"/>
      <c r="AW1301">
        <v>9.1</v>
      </c>
      <c r="AX1301">
        <v>7.3</v>
      </c>
      <c r="AY1301">
        <v>8.1999999999999993</v>
      </c>
      <c r="AZ1301">
        <v>8.1999999999999993</v>
      </c>
      <c r="BA1301"/>
      <c r="BB1301"/>
      <c r="BC1301"/>
      <c r="BD1301"/>
      <c r="BE1301"/>
      <c r="BF1301"/>
      <c r="BG1301"/>
      <c r="BH1301"/>
      <c r="BI1301"/>
      <c r="BJ1301" t="s">
        <v>79</v>
      </c>
      <c r="BK1301" s="1">
        <v>44798</v>
      </c>
      <c r="BL1301" t="s">
        <v>515</v>
      </c>
      <c r="BM1301">
        <v>831</v>
      </c>
      <c r="BN1301" t="s">
        <v>72</v>
      </c>
      <c r="BO1301" t="s">
        <v>515</v>
      </c>
    </row>
    <row r="1302" spans="1:67" s="13" customFormat="1" x14ac:dyDescent="0.2">
      <c r="A1302" s="13" t="s">
        <v>1737</v>
      </c>
      <c r="C1302" s="13" t="s">
        <v>1518</v>
      </c>
      <c r="D1302" s="13" t="s">
        <v>76</v>
      </c>
      <c r="E1302" s="13" t="s">
        <v>880</v>
      </c>
      <c r="F1302" s="13" t="s">
        <v>330</v>
      </c>
      <c r="G1302" s="13" t="s">
        <v>880</v>
      </c>
      <c r="H1302" s="13" t="s">
        <v>330</v>
      </c>
    </row>
    <row r="1303" spans="1:67" s="13" customFormat="1" x14ac:dyDescent="0.2">
      <c r="A1303" t="s">
        <v>896</v>
      </c>
      <c r="B1303"/>
      <c r="C1303" t="s">
        <v>1518</v>
      </c>
      <c r="D1303" t="s">
        <v>76</v>
      </c>
      <c r="E1303" t="s">
        <v>880</v>
      </c>
      <c r="F1303" t="s">
        <v>330</v>
      </c>
      <c r="G1303" t="s">
        <v>880</v>
      </c>
      <c r="H1303" t="s">
        <v>330</v>
      </c>
      <c r="I1303"/>
      <c r="J1303"/>
      <c r="K1303"/>
      <c r="L1303"/>
      <c r="M1303"/>
      <c r="N1303"/>
      <c r="O1303"/>
      <c r="P1303"/>
      <c r="Q1303"/>
      <c r="R1303"/>
      <c r="S1303"/>
      <c r="T1303"/>
      <c r="U1303">
        <v>5.2</v>
      </c>
      <c r="V1303">
        <v>5.9</v>
      </c>
      <c r="W1303"/>
      <c r="X1303">
        <v>5.9</v>
      </c>
      <c r="Y1303">
        <v>6.1</v>
      </c>
      <c r="Z1303">
        <v>7</v>
      </c>
      <c r="AA1303"/>
      <c r="AB1303">
        <v>7</v>
      </c>
      <c r="AC1303">
        <v>6.9</v>
      </c>
      <c r="AD1303">
        <v>8.3000000000000007</v>
      </c>
      <c r="AE1303"/>
      <c r="AF1303">
        <v>8.3000000000000007</v>
      </c>
      <c r="AG1303">
        <v>5.0999999999999996</v>
      </c>
      <c r="AH1303">
        <v>7.5</v>
      </c>
      <c r="AI1303"/>
      <c r="AJ1303">
        <v>7.5</v>
      </c>
      <c r="AK1303">
        <v>6</v>
      </c>
      <c r="AL1303">
        <v>1.8</v>
      </c>
      <c r="AM1303"/>
      <c r="AN1303">
        <v>1.8</v>
      </c>
      <c r="AO1303">
        <v>6</v>
      </c>
      <c r="AP1303">
        <v>2.2999999999999998</v>
      </c>
      <c r="AQ1303"/>
      <c r="AR1303">
        <v>2.2999999999999998</v>
      </c>
      <c r="AS1303">
        <v>6</v>
      </c>
      <c r="AT1303">
        <v>3.6</v>
      </c>
      <c r="AU1303"/>
      <c r="AV1303">
        <v>3.6</v>
      </c>
      <c r="AW1303">
        <v>6.3</v>
      </c>
      <c r="AX1303">
        <v>5.0999999999999996</v>
      </c>
      <c r="AY1303"/>
      <c r="AZ1303">
        <v>5.0999999999999996</v>
      </c>
      <c r="BA1303"/>
      <c r="BB1303"/>
      <c r="BC1303"/>
      <c r="BD1303"/>
      <c r="BE1303">
        <v>7.7</v>
      </c>
      <c r="BF1303">
        <v>5</v>
      </c>
      <c r="BG1303"/>
      <c r="BH1303">
        <v>5</v>
      </c>
      <c r="BI1303"/>
      <c r="BJ1303" t="s">
        <v>79</v>
      </c>
      <c r="BK1303"/>
      <c r="BL1303" t="s">
        <v>216</v>
      </c>
      <c r="BM1303">
        <v>7016</v>
      </c>
      <c r="BN1303"/>
      <c r="BO1303"/>
    </row>
    <row r="1304" spans="1:67" s="13" customFormat="1" x14ac:dyDescent="0.2">
      <c r="A1304" t="s">
        <v>897</v>
      </c>
      <c r="B1304"/>
      <c r="C1304" t="s">
        <v>1518</v>
      </c>
      <c r="D1304" t="s">
        <v>76</v>
      </c>
      <c r="E1304" t="s">
        <v>880</v>
      </c>
      <c r="F1304" t="s">
        <v>330</v>
      </c>
      <c r="G1304" t="s">
        <v>880</v>
      </c>
      <c r="H1304" t="s">
        <v>330</v>
      </c>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c r="AT1304"/>
      <c r="AU1304"/>
      <c r="AV1304"/>
      <c r="AW1304">
        <v>7.3</v>
      </c>
      <c r="AX1304">
        <v>5.6</v>
      </c>
      <c r="AY1304"/>
      <c r="AZ1304">
        <v>5.6</v>
      </c>
      <c r="BA1304">
        <v>7</v>
      </c>
      <c r="BB1304">
        <v>6.5</v>
      </c>
      <c r="BC1304"/>
      <c r="BD1304">
        <v>6.5</v>
      </c>
      <c r="BE1304">
        <v>7.1</v>
      </c>
      <c r="BF1304">
        <v>5</v>
      </c>
      <c r="BG1304"/>
      <c r="BH1304">
        <v>5</v>
      </c>
      <c r="BI1304"/>
      <c r="BJ1304" t="s">
        <v>79</v>
      </c>
      <c r="BK1304"/>
      <c r="BL1304" t="s">
        <v>216</v>
      </c>
      <c r="BM1304">
        <v>7016</v>
      </c>
      <c r="BN1304"/>
      <c r="BO1304"/>
    </row>
    <row r="1305" spans="1:67" s="13" customFormat="1" x14ac:dyDescent="0.2">
      <c r="A1305" t="s">
        <v>898</v>
      </c>
      <c r="B1305"/>
      <c r="C1305" t="s">
        <v>1518</v>
      </c>
      <c r="D1305" t="s">
        <v>76</v>
      </c>
      <c r="E1305" t="s">
        <v>880</v>
      </c>
      <c r="F1305" t="s">
        <v>330</v>
      </c>
      <c r="G1305" t="s">
        <v>880</v>
      </c>
      <c r="H1305" t="s">
        <v>330</v>
      </c>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v>6</v>
      </c>
      <c r="AT1305">
        <v>3.1</v>
      </c>
      <c r="AU1305"/>
      <c r="AV1305">
        <v>3.1</v>
      </c>
      <c r="AW1305">
        <v>6.9</v>
      </c>
      <c r="AX1305">
        <v>4.3</v>
      </c>
      <c r="AY1305"/>
      <c r="AZ1305">
        <v>4.3</v>
      </c>
      <c r="BA1305">
        <v>7.1</v>
      </c>
      <c r="BB1305">
        <v>5.2</v>
      </c>
      <c r="BC1305"/>
      <c r="BD1305">
        <v>5.2</v>
      </c>
      <c r="BE1305"/>
      <c r="BF1305"/>
      <c r="BG1305"/>
      <c r="BH1305"/>
      <c r="BI1305"/>
      <c r="BJ1305" t="s">
        <v>79</v>
      </c>
      <c r="BK1305"/>
      <c r="BL1305" t="s">
        <v>216</v>
      </c>
      <c r="BM1305">
        <v>7016</v>
      </c>
      <c r="BN1305"/>
      <c r="BO1305"/>
    </row>
    <row r="1306" spans="1:67" s="13" customFormat="1" x14ac:dyDescent="0.2">
      <c r="A1306" t="s">
        <v>899</v>
      </c>
      <c r="B1306"/>
      <c r="C1306" t="s">
        <v>1518</v>
      </c>
      <c r="D1306" t="s">
        <v>76</v>
      </c>
      <c r="E1306" t="s">
        <v>880</v>
      </c>
      <c r="F1306" t="s">
        <v>330</v>
      </c>
      <c r="G1306" t="s">
        <v>880</v>
      </c>
      <c r="H1306" t="s">
        <v>330</v>
      </c>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v>5.8</v>
      </c>
      <c r="AT1306">
        <v>3.9</v>
      </c>
      <c r="AU1306"/>
      <c r="AV1306">
        <v>3.9</v>
      </c>
      <c r="AW1306">
        <v>6.5</v>
      </c>
      <c r="AX1306">
        <v>4.3</v>
      </c>
      <c r="AY1306"/>
      <c r="AZ1306">
        <v>4.3</v>
      </c>
      <c r="BA1306">
        <v>7.1</v>
      </c>
      <c r="BB1306">
        <v>5.2</v>
      </c>
      <c r="BC1306"/>
      <c r="BD1306">
        <v>5.2</v>
      </c>
      <c r="BE1306"/>
      <c r="BF1306"/>
      <c r="BG1306"/>
      <c r="BH1306"/>
      <c r="BI1306"/>
      <c r="BJ1306" t="s">
        <v>79</v>
      </c>
      <c r="BK1306"/>
      <c r="BL1306" t="s">
        <v>216</v>
      </c>
      <c r="BM1306">
        <v>7016</v>
      </c>
      <c r="BN1306"/>
      <c r="BO1306"/>
    </row>
    <row r="1307" spans="1:67" s="13" customFormat="1" x14ac:dyDescent="0.2">
      <c r="A1307" t="s">
        <v>900</v>
      </c>
      <c r="B1307"/>
      <c r="C1307" t="s">
        <v>1518</v>
      </c>
      <c r="D1307" t="s">
        <v>76</v>
      </c>
      <c r="E1307" t="s">
        <v>880</v>
      </c>
      <c r="F1307" t="s">
        <v>330</v>
      </c>
      <c r="G1307" t="s">
        <v>880</v>
      </c>
      <c r="H1307" t="s">
        <v>330</v>
      </c>
      <c r="I1307"/>
      <c r="J1307"/>
      <c r="K1307"/>
      <c r="L1307"/>
      <c r="M1307"/>
      <c r="N1307"/>
      <c r="O1307"/>
      <c r="P1307"/>
      <c r="Q1307">
        <v>6</v>
      </c>
      <c r="R1307">
        <v>4.9000000000000004</v>
      </c>
      <c r="S1307"/>
      <c r="T1307">
        <v>4.9000000000000004</v>
      </c>
      <c r="U1307">
        <v>5.5</v>
      </c>
      <c r="V1307">
        <v>5.7</v>
      </c>
      <c r="W1307"/>
      <c r="X1307">
        <v>5.7</v>
      </c>
      <c r="Y1307">
        <v>6.6</v>
      </c>
      <c r="Z1307">
        <v>6.9</v>
      </c>
      <c r="AA1307"/>
      <c r="AB1307">
        <v>6.9</v>
      </c>
      <c r="AC1307">
        <v>7.2</v>
      </c>
      <c r="AD1307">
        <v>8.8000000000000007</v>
      </c>
      <c r="AE1307"/>
      <c r="AF1307">
        <v>8.8000000000000007</v>
      </c>
      <c r="AG1307">
        <v>5</v>
      </c>
      <c r="AH1307">
        <v>7.7</v>
      </c>
      <c r="AI1307"/>
      <c r="AJ1307">
        <v>7.7</v>
      </c>
      <c r="AK1307"/>
      <c r="AL1307"/>
      <c r="AM1307"/>
      <c r="AN1307"/>
      <c r="AO1307"/>
      <c r="AP1307"/>
      <c r="AQ1307"/>
      <c r="AR1307"/>
      <c r="AS1307"/>
      <c r="AT1307"/>
      <c r="AU1307"/>
      <c r="AV1307"/>
      <c r="AW1307">
        <v>6.5</v>
      </c>
      <c r="AX1307">
        <v>5.8</v>
      </c>
      <c r="AY1307"/>
      <c r="AZ1307">
        <v>5.8</v>
      </c>
      <c r="BA1307">
        <v>7.1</v>
      </c>
      <c r="BB1307">
        <v>6.3</v>
      </c>
      <c r="BC1307"/>
      <c r="BD1307">
        <v>6.3</v>
      </c>
      <c r="BE1307"/>
      <c r="BF1307"/>
      <c r="BG1307"/>
      <c r="BH1307"/>
      <c r="BI1307"/>
      <c r="BJ1307" t="s">
        <v>79</v>
      </c>
      <c r="BK1307"/>
      <c r="BL1307" t="s">
        <v>216</v>
      </c>
      <c r="BM1307">
        <v>7016</v>
      </c>
      <c r="BN1307"/>
      <c r="BO1307"/>
    </row>
    <row r="1308" spans="1:67" s="13" customFormat="1" x14ac:dyDescent="0.2">
      <c r="A1308" t="s">
        <v>900</v>
      </c>
      <c r="B1308" t="s">
        <v>338</v>
      </c>
      <c r="C1308" t="s">
        <v>1518</v>
      </c>
      <c r="D1308" t="s">
        <v>76</v>
      </c>
      <c r="E1308" t="s">
        <v>880</v>
      </c>
      <c r="F1308" t="s">
        <v>330</v>
      </c>
      <c r="G1308" t="s">
        <v>880</v>
      </c>
      <c r="H1308" t="s">
        <v>330</v>
      </c>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c r="AT1308"/>
      <c r="AU1308"/>
      <c r="AV1308"/>
      <c r="AW1308">
        <v>6.4</v>
      </c>
      <c r="AX1308">
        <v>4.9000000000000004</v>
      </c>
      <c r="AY1308">
        <v>5.4</v>
      </c>
      <c r="AZ1308">
        <v>5.4</v>
      </c>
      <c r="BA1308">
        <v>7.1</v>
      </c>
      <c r="BB1308">
        <v>6.7</v>
      </c>
      <c r="BC1308">
        <v>6.2</v>
      </c>
      <c r="BD1308">
        <v>6.7</v>
      </c>
      <c r="BE1308"/>
      <c r="BF1308"/>
      <c r="BG1308"/>
      <c r="BH1308"/>
      <c r="BI1308"/>
      <c r="BJ1308" t="s">
        <v>79</v>
      </c>
      <c r="BK1308" s="1">
        <v>44798</v>
      </c>
      <c r="BL1308" t="s">
        <v>515</v>
      </c>
      <c r="BM1308">
        <v>831</v>
      </c>
      <c r="BN1308"/>
      <c r="BO1308"/>
    </row>
    <row r="1309" spans="1:67" s="13" customFormat="1" x14ac:dyDescent="0.2">
      <c r="A1309" t="s">
        <v>901</v>
      </c>
      <c r="B1309"/>
      <c r="C1309" t="s">
        <v>1518</v>
      </c>
      <c r="D1309" t="s">
        <v>76</v>
      </c>
      <c r="E1309" t="s">
        <v>880</v>
      </c>
      <c r="F1309" t="s">
        <v>330</v>
      </c>
      <c r="G1309" t="s">
        <v>880</v>
      </c>
      <c r="H1309" t="s">
        <v>330</v>
      </c>
      <c r="I1309"/>
      <c r="J1309"/>
      <c r="K1309"/>
      <c r="L1309"/>
      <c r="M1309">
        <v>4.9000000000000004</v>
      </c>
      <c r="N1309">
        <v>4.0999999999999996</v>
      </c>
      <c r="O1309"/>
      <c r="P1309">
        <v>4.0999999999999996</v>
      </c>
      <c r="Q1309"/>
      <c r="R1309"/>
      <c r="S1309"/>
      <c r="T1309"/>
      <c r="U1309"/>
      <c r="V1309"/>
      <c r="W1309"/>
      <c r="X1309"/>
      <c r="Y1309">
        <v>6.2</v>
      </c>
      <c r="Z1309">
        <v>6.9</v>
      </c>
      <c r="AA1309"/>
      <c r="AB1309">
        <v>6.9</v>
      </c>
      <c r="AC1309">
        <v>6.3</v>
      </c>
      <c r="AD1309">
        <v>8.1</v>
      </c>
      <c r="AE1309"/>
      <c r="AF1309">
        <v>8.1</v>
      </c>
      <c r="AG1309">
        <v>5.3</v>
      </c>
      <c r="AH1309">
        <v>7.2</v>
      </c>
      <c r="AI1309"/>
      <c r="AJ1309">
        <v>7.2</v>
      </c>
      <c r="AK1309"/>
      <c r="AL1309"/>
      <c r="AM1309"/>
      <c r="AN1309"/>
      <c r="AO1309"/>
      <c r="AP1309"/>
      <c r="AQ1309"/>
      <c r="AR1309"/>
      <c r="AS1309"/>
      <c r="AT1309"/>
      <c r="AU1309"/>
      <c r="AV1309"/>
      <c r="AW1309">
        <v>6.5</v>
      </c>
      <c r="AX1309">
        <v>5.2</v>
      </c>
      <c r="AY1309"/>
      <c r="AZ1309">
        <v>5.2</v>
      </c>
      <c r="BA1309">
        <v>6.3</v>
      </c>
      <c r="BB1309">
        <v>5.7</v>
      </c>
      <c r="BC1309"/>
      <c r="BD1309">
        <v>5.7</v>
      </c>
      <c r="BE1309">
        <v>7</v>
      </c>
      <c r="BF1309">
        <v>4.8</v>
      </c>
      <c r="BG1309"/>
      <c r="BH1309">
        <v>4.8</v>
      </c>
      <c r="BI1309"/>
      <c r="BJ1309" t="s">
        <v>79</v>
      </c>
      <c r="BK1309"/>
      <c r="BL1309" t="s">
        <v>216</v>
      </c>
      <c r="BM1309">
        <v>7016</v>
      </c>
      <c r="BN1309"/>
      <c r="BO1309"/>
    </row>
    <row r="1310" spans="1:67" s="13" customFormat="1" x14ac:dyDescent="0.2">
      <c r="A1310" t="s">
        <v>902</v>
      </c>
      <c r="B1310"/>
      <c r="C1310" t="s">
        <v>1518</v>
      </c>
      <c r="D1310" t="s">
        <v>76</v>
      </c>
      <c r="E1310" t="s">
        <v>880</v>
      </c>
      <c r="F1310" t="s">
        <v>330</v>
      </c>
      <c r="G1310" t="s">
        <v>880</v>
      </c>
      <c r="H1310" t="s">
        <v>330</v>
      </c>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v>6.2</v>
      </c>
      <c r="AT1310">
        <v>4</v>
      </c>
      <c r="AU1310"/>
      <c r="AV1310">
        <v>4</v>
      </c>
      <c r="AW1310">
        <v>6.1</v>
      </c>
      <c r="AX1310">
        <v>5</v>
      </c>
      <c r="AY1310"/>
      <c r="AZ1310">
        <v>5</v>
      </c>
      <c r="BA1310">
        <v>7</v>
      </c>
      <c r="BB1310">
        <v>6.5</v>
      </c>
      <c r="BC1310"/>
      <c r="BD1310">
        <v>6.5</v>
      </c>
      <c r="BE1310">
        <v>6.9</v>
      </c>
      <c r="BF1310">
        <v>5.0999999999999996</v>
      </c>
      <c r="BG1310"/>
      <c r="BH1310">
        <v>5.0999999999999996</v>
      </c>
      <c r="BI1310"/>
      <c r="BJ1310" t="s">
        <v>79</v>
      </c>
      <c r="BK1310"/>
      <c r="BL1310" t="s">
        <v>216</v>
      </c>
      <c r="BM1310">
        <v>7016</v>
      </c>
      <c r="BN1310"/>
      <c r="BO1310"/>
    </row>
    <row r="1311" spans="1:67" s="13" customFormat="1" x14ac:dyDescent="0.2">
      <c r="A1311" t="s">
        <v>903</v>
      </c>
      <c r="B1311"/>
      <c r="C1311" t="s">
        <v>1518</v>
      </c>
      <c r="D1311" t="s">
        <v>76</v>
      </c>
      <c r="E1311" t="s">
        <v>880</v>
      </c>
      <c r="F1311" t="s">
        <v>330</v>
      </c>
      <c r="G1311" t="s">
        <v>880</v>
      </c>
      <c r="H1311" t="s">
        <v>330</v>
      </c>
      <c r="I1311"/>
      <c r="J1311"/>
      <c r="K1311"/>
      <c r="L1311"/>
      <c r="M1311"/>
      <c r="N1311"/>
      <c r="O1311"/>
      <c r="P1311"/>
      <c r="Q1311"/>
      <c r="R1311"/>
      <c r="S1311"/>
      <c r="T1311"/>
      <c r="U1311"/>
      <c r="V1311"/>
      <c r="W1311"/>
      <c r="X1311"/>
      <c r="Y1311">
        <v>7</v>
      </c>
      <c r="Z1311">
        <v>7.4</v>
      </c>
      <c r="AA1311"/>
      <c r="AB1311">
        <v>7.4</v>
      </c>
      <c r="AC1311">
        <v>7.1</v>
      </c>
      <c r="AD1311">
        <v>8.8000000000000007</v>
      </c>
      <c r="AE1311"/>
      <c r="AF1311">
        <v>8.8000000000000007</v>
      </c>
      <c r="AG1311">
        <v>5.2</v>
      </c>
      <c r="AH1311">
        <v>7.3</v>
      </c>
      <c r="AI1311"/>
      <c r="AJ1311">
        <v>7.3</v>
      </c>
      <c r="AK1311"/>
      <c r="AL1311"/>
      <c r="AM1311"/>
      <c r="AN1311"/>
      <c r="AO1311"/>
      <c r="AP1311"/>
      <c r="AQ1311"/>
      <c r="AR1311"/>
      <c r="AS1311"/>
      <c r="AT1311"/>
      <c r="AU1311"/>
      <c r="AV1311"/>
      <c r="AW1311"/>
      <c r="AX1311"/>
      <c r="AY1311"/>
      <c r="AZ1311"/>
      <c r="BA1311"/>
      <c r="BB1311"/>
      <c r="BC1311"/>
      <c r="BD1311"/>
      <c r="BE1311"/>
      <c r="BF1311"/>
      <c r="BG1311"/>
      <c r="BH1311"/>
      <c r="BI1311"/>
      <c r="BJ1311" t="s">
        <v>79</v>
      </c>
      <c r="BK1311"/>
      <c r="BL1311" t="s">
        <v>216</v>
      </c>
      <c r="BM1311">
        <v>7016</v>
      </c>
      <c r="BN1311"/>
      <c r="BO1311"/>
    </row>
    <row r="1312" spans="1:67" s="13" customFormat="1" x14ac:dyDescent="0.2">
      <c r="A1312" t="s">
        <v>904</v>
      </c>
      <c r="B1312"/>
      <c r="C1312" t="s">
        <v>1518</v>
      </c>
      <c r="D1312" t="s">
        <v>76</v>
      </c>
      <c r="E1312" t="s">
        <v>880</v>
      </c>
      <c r="F1312" t="s">
        <v>330</v>
      </c>
      <c r="G1312" t="s">
        <v>880</v>
      </c>
      <c r="H1312" t="s">
        <v>330</v>
      </c>
      <c r="I1312"/>
      <c r="J1312"/>
      <c r="K1312"/>
      <c r="L1312"/>
      <c r="M1312"/>
      <c r="N1312"/>
      <c r="O1312"/>
      <c r="P1312"/>
      <c r="Q1312"/>
      <c r="R1312"/>
      <c r="S1312"/>
      <c r="T1312"/>
      <c r="U1312"/>
      <c r="V1312"/>
      <c r="W1312"/>
      <c r="X1312"/>
      <c r="Y1312"/>
      <c r="Z1312"/>
      <c r="AA1312"/>
      <c r="AB1312"/>
      <c r="AC1312"/>
      <c r="AD1312"/>
      <c r="AE1312"/>
      <c r="AF1312"/>
      <c r="AG1312"/>
      <c r="AH1312"/>
      <c r="AI1312"/>
      <c r="AJ1312"/>
      <c r="AK1312">
        <v>6.1</v>
      </c>
      <c r="AL1312">
        <v>3</v>
      </c>
      <c r="AM1312"/>
      <c r="AN1312">
        <v>3</v>
      </c>
      <c r="AO1312">
        <v>5.8</v>
      </c>
      <c r="AP1312">
        <v>3.4</v>
      </c>
      <c r="AQ1312"/>
      <c r="AR1312">
        <v>3.4</v>
      </c>
      <c r="AS1312">
        <v>5.5</v>
      </c>
      <c r="AT1312">
        <v>4</v>
      </c>
      <c r="AU1312"/>
      <c r="AV1312">
        <v>4</v>
      </c>
      <c r="AW1312">
        <v>7</v>
      </c>
      <c r="AX1312">
        <v>5.8</v>
      </c>
      <c r="AY1312"/>
      <c r="AZ1312">
        <v>5.8</v>
      </c>
      <c r="BA1312">
        <v>7.5</v>
      </c>
      <c r="BB1312">
        <v>6.7</v>
      </c>
      <c r="BC1312"/>
      <c r="BD1312">
        <v>6.7</v>
      </c>
      <c r="BE1312">
        <v>8</v>
      </c>
      <c r="BF1312">
        <v>5.9</v>
      </c>
      <c r="BG1312"/>
      <c r="BH1312">
        <v>5.9</v>
      </c>
      <c r="BI1312"/>
      <c r="BJ1312" t="s">
        <v>79</v>
      </c>
      <c r="BK1312"/>
      <c r="BL1312" t="s">
        <v>216</v>
      </c>
      <c r="BM1312">
        <v>7016</v>
      </c>
      <c r="BN1312"/>
      <c r="BO1312"/>
    </row>
    <row r="1313" spans="1:67" s="13" customFormat="1" x14ac:dyDescent="0.2">
      <c r="A1313" t="s">
        <v>905</v>
      </c>
      <c r="B1313"/>
      <c r="C1313" t="s">
        <v>1518</v>
      </c>
      <c r="D1313" t="s">
        <v>76</v>
      </c>
      <c r="E1313" t="s">
        <v>880</v>
      </c>
      <c r="F1313" t="s">
        <v>330</v>
      </c>
      <c r="G1313" t="s">
        <v>880</v>
      </c>
      <c r="H1313" t="s">
        <v>330</v>
      </c>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v>5.8</v>
      </c>
      <c r="AP1313">
        <v>3.7</v>
      </c>
      <c r="AQ1313"/>
      <c r="AR1313">
        <v>3.7</v>
      </c>
      <c r="AS1313">
        <v>6</v>
      </c>
      <c r="AT1313">
        <v>3.9</v>
      </c>
      <c r="AU1313"/>
      <c r="AV1313">
        <v>3.9</v>
      </c>
      <c r="AW1313">
        <v>7.1</v>
      </c>
      <c r="AX1313">
        <v>5.8</v>
      </c>
      <c r="AY1313"/>
      <c r="AZ1313">
        <v>5.8</v>
      </c>
      <c r="BA1313"/>
      <c r="BB1313"/>
      <c r="BC1313"/>
      <c r="BD1313"/>
      <c r="BE1313">
        <v>8.1999999999999993</v>
      </c>
      <c r="BF1313">
        <v>5.5</v>
      </c>
      <c r="BG1313"/>
      <c r="BH1313">
        <v>5.5</v>
      </c>
      <c r="BI1313"/>
      <c r="BJ1313" t="s">
        <v>79</v>
      </c>
      <c r="BK1313"/>
      <c r="BL1313" t="s">
        <v>216</v>
      </c>
      <c r="BM1313">
        <v>7016</v>
      </c>
      <c r="BN1313"/>
      <c r="BO1313"/>
    </row>
    <row r="1314" spans="1:67" s="13" customFormat="1" x14ac:dyDescent="0.2">
      <c r="A1314" t="s">
        <v>906</v>
      </c>
      <c r="B1314"/>
      <c r="C1314" t="s">
        <v>1518</v>
      </c>
      <c r="D1314" t="s">
        <v>76</v>
      </c>
      <c r="E1314" t="s">
        <v>880</v>
      </c>
      <c r="F1314" t="s">
        <v>330</v>
      </c>
      <c r="G1314" t="s">
        <v>880</v>
      </c>
      <c r="H1314" t="s">
        <v>330</v>
      </c>
      <c r="I1314"/>
      <c r="J1314"/>
      <c r="K1314"/>
      <c r="L1314"/>
      <c r="M1314"/>
      <c r="N1314"/>
      <c r="O1314"/>
      <c r="P1314"/>
      <c r="Q1314"/>
      <c r="R1314"/>
      <c r="S1314"/>
      <c r="T1314"/>
      <c r="U1314"/>
      <c r="V1314"/>
      <c r="W1314"/>
      <c r="X1314"/>
      <c r="Y1314"/>
      <c r="Z1314"/>
      <c r="AA1314"/>
      <c r="AB1314"/>
      <c r="AC1314"/>
      <c r="AD1314"/>
      <c r="AE1314"/>
      <c r="AF1314"/>
      <c r="AG1314"/>
      <c r="AH1314"/>
      <c r="AI1314"/>
      <c r="AJ1314"/>
      <c r="AK1314">
        <v>5.0999999999999996</v>
      </c>
      <c r="AL1314"/>
      <c r="AM1314"/>
      <c r="AN1314"/>
      <c r="AO1314">
        <v>5.2</v>
      </c>
      <c r="AP1314"/>
      <c r="AQ1314"/>
      <c r="AR1314"/>
      <c r="AS1314">
        <v>5.5</v>
      </c>
      <c r="AT1314">
        <v>3.9</v>
      </c>
      <c r="AU1314"/>
      <c r="AV1314">
        <v>3.9</v>
      </c>
      <c r="AW1314">
        <v>6.1</v>
      </c>
      <c r="AX1314">
        <v>4.8</v>
      </c>
      <c r="AY1314"/>
      <c r="AZ1314">
        <v>4.8</v>
      </c>
      <c r="BA1314"/>
      <c r="BB1314"/>
      <c r="BC1314"/>
      <c r="BD1314"/>
      <c r="BE1314">
        <v>7.3</v>
      </c>
      <c r="BF1314">
        <v>4.8</v>
      </c>
      <c r="BG1314"/>
      <c r="BH1314">
        <v>4.8</v>
      </c>
      <c r="BI1314"/>
      <c r="BJ1314" t="s">
        <v>79</v>
      </c>
      <c r="BK1314"/>
      <c r="BL1314" t="s">
        <v>216</v>
      </c>
      <c r="BM1314">
        <v>7016</v>
      </c>
      <c r="BN1314"/>
      <c r="BO1314"/>
    </row>
    <row r="1315" spans="1:67" s="13" customFormat="1" x14ac:dyDescent="0.2">
      <c r="A1315" t="s">
        <v>907</v>
      </c>
      <c r="B1315"/>
      <c r="C1315" t="s">
        <v>1518</v>
      </c>
      <c r="D1315" t="s">
        <v>76</v>
      </c>
      <c r="E1315" t="s">
        <v>880</v>
      </c>
      <c r="F1315" t="s">
        <v>330</v>
      </c>
      <c r="G1315" t="s">
        <v>880</v>
      </c>
      <c r="H1315" t="s">
        <v>330</v>
      </c>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c r="AT1315"/>
      <c r="AU1315"/>
      <c r="AV1315"/>
      <c r="AW1315">
        <v>6.5</v>
      </c>
      <c r="AX1315">
        <v>4.5</v>
      </c>
      <c r="AY1315">
        <v>5.0999999999999996</v>
      </c>
      <c r="AZ1315">
        <v>5.0999999999999996</v>
      </c>
      <c r="BA1315"/>
      <c r="BB1315"/>
      <c r="BC1315"/>
      <c r="BD1315"/>
      <c r="BE1315"/>
      <c r="BF1315"/>
      <c r="BG1315"/>
      <c r="BH1315"/>
      <c r="BI1315"/>
      <c r="BJ1315" t="s">
        <v>79</v>
      </c>
      <c r="BK1315" s="1">
        <v>44798</v>
      </c>
      <c r="BL1315" t="s">
        <v>515</v>
      </c>
      <c r="BM1315">
        <v>831</v>
      </c>
      <c r="BN1315"/>
      <c r="BO1315"/>
    </row>
    <row r="1316" spans="1:67" s="13" customFormat="1" x14ac:dyDescent="0.2">
      <c r="A1316" t="s">
        <v>908</v>
      </c>
      <c r="B1316"/>
      <c r="C1316" t="s">
        <v>1518</v>
      </c>
      <c r="D1316" t="s">
        <v>76</v>
      </c>
      <c r="E1316" t="s">
        <v>880</v>
      </c>
      <c r="F1316" t="s">
        <v>330</v>
      </c>
      <c r="G1316" t="s">
        <v>880</v>
      </c>
      <c r="H1316" t="s">
        <v>330</v>
      </c>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c r="AT1316"/>
      <c r="AU1316"/>
      <c r="AV1316"/>
      <c r="AW1316"/>
      <c r="AX1316"/>
      <c r="AY1316">
        <v>5.7</v>
      </c>
      <c r="AZ1316">
        <v>5.7</v>
      </c>
      <c r="BA1316">
        <v>7.6</v>
      </c>
      <c r="BB1316">
        <v>6.9</v>
      </c>
      <c r="BC1316">
        <v>6.3</v>
      </c>
      <c r="BD1316">
        <v>6.9</v>
      </c>
      <c r="BE1316">
        <v>8.5</v>
      </c>
      <c r="BF1316">
        <v>5.7</v>
      </c>
      <c r="BG1316">
        <v>4.7</v>
      </c>
      <c r="BH1316">
        <v>5.7</v>
      </c>
      <c r="BI1316"/>
      <c r="BJ1316" t="s">
        <v>79</v>
      </c>
      <c r="BK1316" s="1">
        <v>44798</v>
      </c>
      <c r="BL1316" t="s">
        <v>515</v>
      </c>
      <c r="BM1316">
        <v>831</v>
      </c>
      <c r="BN1316" t="s">
        <v>72</v>
      </c>
      <c r="BO1316" t="s">
        <v>515</v>
      </c>
    </row>
    <row r="1317" spans="1:67" s="13" customFormat="1" x14ac:dyDescent="0.2">
      <c r="A1317" s="8" t="s">
        <v>1786</v>
      </c>
      <c r="B1317"/>
      <c r="C1317" t="s">
        <v>1518</v>
      </c>
      <c r="D1317" t="s">
        <v>76</v>
      </c>
      <c r="E1317" t="s">
        <v>880</v>
      </c>
      <c r="F1317" t="s">
        <v>330</v>
      </c>
      <c r="G1317" t="s">
        <v>880</v>
      </c>
      <c r="H1317" s="8" t="s">
        <v>330</v>
      </c>
      <c r="I1317" s="8"/>
      <c r="J1317"/>
      <c r="K1317"/>
      <c r="L1317" t="s">
        <v>1788</v>
      </c>
      <c r="M1317"/>
      <c r="N1317"/>
      <c r="O1317"/>
      <c r="P1317"/>
      <c r="Q1317"/>
      <c r="R1317"/>
      <c r="S1317"/>
      <c r="T1317"/>
      <c r="U1317"/>
      <c r="V1317"/>
      <c r="W1317"/>
      <c r="X1317"/>
      <c r="Y1317"/>
      <c r="Z1317"/>
      <c r="AA1317"/>
      <c r="AB1317"/>
      <c r="AC1317"/>
      <c r="AD1317"/>
      <c r="AE1317"/>
      <c r="AF1317"/>
      <c r="AG1317"/>
      <c r="AH1317"/>
      <c r="AI1317"/>
      <c r="AJ1317"/>
      <c r="AK1317">
        <v>4.6900000000000004</v>
      </c>
      <c r="AL1317">
        <v>2.7909999999999999</v>
      </c>
      <c r="AM1317"/>
      <c r="AN1317">
        <v>2.891</v>
      </c>
      <c r="AO1317">
        <v>5.0650000000000004</v>
      </c>
      <c r="AP1317">
        <v>2.8620000000000001</v>
      </c>
      <c r="AQ1317"/>
      <c r="AR1317">
        <v>2.8620000000000001</v>
      </c>
      <c r="AS1317">
        <v>5.2160000000000002</v>
      </c>
      <c r="AT1317">
        <v>3.3759999999999999</v>
      </c>
      <c r="AU1317"/>
      <c r="AV1317">
        <v>3.3759999999999999</v>
      </c>
      <c r="AW1317">
        <v>5.83</v>
      </c>
      <c r="AX1317">
        <v>4.282</v>
      </c>
      <c r="AY1317">
        <v>5.0999999999999996</v>
      </c>
      <c r="AZ1317">
        <v>5.0999999999999996</v>
      </c>
      <c r="BA1317">
        <v>6.1260000000000003</v>
      </c>
      <c r="BB1317">
        <v>5.6929999999999996</v>
      </c>
      <c r="BC1317">
        <v>5.6859999999999999</v>
      </c>
      <c r="BD1317">
        <v>5.6929999999999996</v>
      </c>
      <c r="BE1317">
        <v>6.99</v>
      </c>
      <c r="BF1317">
        <v>4.7549999999999999</v>
      </c>
      <c r="BG1317">
        <v>4.3150000000000004</v>
      </c>
      <c r="BH1317">
        <v>4.7549999999999999</v>
      </c>
      <c r="BI1317"/>
      <c r="BJ1317" s="8" t="s">
        <v>79</v>
      </c>
      <c r="BK1317" s="1">
        <v>44812</v>
      </c>
      <c r="BL1317" s="8" t="s">
        <v>1738</v>
      </c>
      <c r="BM1317" s="8">
        <v>1420</v>
      </c>
      <c r="BN1317" t="s">
        <v>72</v>
      </c>
      <c r="BO1317" t="s">
        <v>1738</v>
      </c>
    </row>
    <row r="1318" spans="1:67" s="13" customFormat="1" x14ac:dyDescent="0.2">
      <c r="A1318" s="8" t="s">
        <v>1787</v>
      </c>
      <c r="B1318"/>
      <c r="C1318" t="s">
        <v>1518</v>
      </c>
      <c r="D1318" t="s">
        <v>76</v>
      </c>
      <c r="E1318" t="s">
        <v>880</v>
      </c>
      <c r="F1318" t="s">
        <v>330</v>
      </c>
      <c r="G1318" t="s">
        <v>880</v>
      </c>
      <c r="H1318" s="8" t="s">
        <v>330</v>
      </c>
      <c r="I1318" s="8"/>
      <c r="J1318"/>
      <c r="K1318"/>
      <c r="L1318" t="s">
        <v>1779</v>
      </c>
      <c r="M1318"/>
      <c r="N1318"/>
      <c r="O1318"/>
      <c r="P1318"/>
      <c r="Q1318">
        <v>5.3</v>
      </c>
      <c r="R1318"/>
      <c r="S1318"/>
      <c r="T1318">
        <v>4.7060000000000004</v>
      </c>
      <c r="U1318"/>
      <c r="V1318"/>
      <c r="W1318"/>
      <c r="X1318"/>
      <c r="Y1318"/>
      <c r="Z1318"/>
      <c r="AA1318"/>
      <c r="AB1318"/>
      <c r="AC1318"/>
      <c r="AD1318"/>
      <c r="AE1318"/>
      <c r="AF1318"/>
      <c r="AG1318"/>
      <c r="AH1318"/>
      <c r="AI1318"/>
      <c r="AJ1318"/>
      <c r="AK1318"/>
      <c r="AL1318"/>
      <c r="AM1318"/>
      <c r="AN1318"/>
      <c r="AO1318"/>
      <c r="AP1318"/>
      <c r="AQ1318"/>
      <c r="AR1318"/>
      <c r="AS1318"/>
      <c r="AT1318"/>
      <c r="AU1318"/>
      <c r="AV1318"/>
      <c r="AW1318"/>
      <c r="AX1318"/>
      <c r="AY1318"/>
      <c r="AZ1318"/>
      <c r="BA1318"/>
      <c r="BB1318"/>
      <c r="BC1318"/>
      <c r="BD1318"/>
      <c r="BE1318"/>
      <c r="BF1318"/>
      <c r="BG1318"/>
      <c r="BH1318"/>
      <c r="BI1318"/>
      <c r="BJ1318" s="8" t="s">
        <v>79</v>
      </c>
      <c r="BK1318" s="1">
        <v>44812</v>
      </c>
      <c r="BL1318" s="8" t="s">
        <v>1738</v>
      </c>
      <c r="BM1318" s="8">
        <v>1420</v>
      </c>
      <c r="BN1318"/>
      <c r="BO1318"/>
    </row>
    <row r="1319" spans="1:67" s="13" customFormat="1" ht="18" x14ac:dyDescent="0.2">
      <c r="A1319" s="6" t="s">
        <v>900</v>
      </c>
      <c r="B1319" s="6" t="s">
        <v>338</v>
      </c>
      <c r="C1319" s="6" t="s">
        <v>1518</v>
      </c>
      <c r="D1319" s="6" t="s">
        <v>76</v>
      </c>
      <c r="E1319" s="6" t="s">
        <v>880</v>
      </c>
      <c r="F1319" s="6" t="s">
        <v>330</v>
      </c>
      <c r="G1319" s="6" t="s">
        <v>1288</v>
      </c>
      <c r="H1319" s="6" t="s">
        <v>330</v>
      </c>
      <c r="I1319" s="6"/>
      <c r="J1319" s="6"/>
      <c r="K1319" s="6"/>
      <c r="L1319" s="6"/>
      <c r="M1319" s="6"/>
      <c r="N1319" s="6"/>
      <c r="O1319" s="6"/>
      <c r="P1319" s="6"/>
      <c r="Q1319" s="6"/>
      <c r="R1319" s="6"/>
      <c r="S1319" s="6"/>
      <c r="T1319" s="6"/>
      <c r="U1319" s="6"/>
      <c r="V1319" s="6"/>
      <c r="W1319" s="6"/>
      <c r="X1319" s="6"/>
      <c r="Y1319" s="6"/>
      <c r="Z1319" s="6"/>
      <c r="AA1319" s="6"/>
      <c r="AB1319" s="6"/>
      <c r="AC1319" s="6"/>
      <c r="AD1319" s="6"/>
      <c r="AE1319" s="6"/>
      <c r="AF1319" s="6"/>
      <c r="AG1319" s="6"/>
      <c r="AH1319" s="6"/>
      <c r="AI1319" s="6"/>
      <c r="AJ1319" s="6"/>
      <c r="AK1319" s="6"/>
      <c r="AL1319" s="6"/>
      <c r="AM1319" s="6"/>
      <c r="AN1319" s="6"/>
      <c r="AO1319" s="6"/>
      <c r="AP1319" s="6"/>
      <c r="AQ1319" s="6"/>
      <c r="AR1319" s="6"/>
      <c r="AS1319" s="6"/>
      <c r="AT1319" s="6"/>
      <c r="AU1319" s="6"/>
      <c r="AV1319" s="6"/>
      <c r="AW1319" s="6"/>
      <c r="AX1319" s="6"/>
      <c r="AY1319" s="6"/>
      <c r="AZ1319" s="6"/>
      <c r="BA1319" s="6"/>
      <c r="BB1319" s="6"/>
      <c r="BC1319" s="6"/>
      <c r="BD1319" s="6"/>
      <c r="BE1319" s="6"/>
      <c r="BF1319" s="6"/>
      <c r="BG1319" s="6"/>
      <c r="BH1319" s="6"/>
      <c r="BI1319" s="6"/>
      <c r="BJ1319" s="6" t="s">
        <v>79</v>
      </c>
      <c r="BK1319" s="7">
        <v>44820</v>
      </c>
      <c r="BL1319" s="6" t="s">
        <v>2414</v>
      </c>
      <c r="BM1319" s="36">
        <v>82637</v>
      </c>
      <c r="BN1319" s="6"/>
      <c r="BO1319" s="6"/>
    </row>
    <row r="1320" spans="1:67" s="13" customFormat="1" ht="18" x14ac:dyDescent="0.2">
      <c r="A1320" s="6" t="s">
        <v>2412</v>
      </c>
      <c r="B1320" s="6"/>
      <c r="C1320" s="6" t="s">
        <v>1518</v>
      </c>
      <c r="D1320" s="6" t="s">
        <v>76</v>
      </c>
      <c r="E1320" s="6" t="s">
        <v>880</v>
      </c>
      <c r="F1320" s="6" t="s">
        <v>330</v>
      </c>
      <c r="G1320" s="6" t="s">
        <v>1288</v>
      </c>
      <c r="H1320" s="6" t="s">
        <v>330</v>
      </c>
      <c r="I1320" s="6"/>
      <c r="J1320" s="6"/>
      <c r="K1320" s="6"/>
      <c r="L1320" s="6"/>
      <c r="M1320" s="6"/>
      <c r="N1320" s="6"/>
      <c r="O1320" s="6"/>
      <c r="P1320" s="6"/>
      <c r="Q1320" s="6"/>
      <c r="R1320" s="6"/>
      <c r="S1320" s="6"/>
      <c r="T1320" s="6"/>
      <c r="U1320" s="6"/>
      <c r="V1320" s="6"/>
      <c r="W1320" s="6"/>
      <c r="X1320" s="6"/>
      <c r="Y1320" s="6"/>
      <c r="Z1320" s="6"/>
      <c r="AA1320" s="6"/>
      <c r="AB1320" s="6"/>
      <c r="AC1320" s="6"/>
      <c r="AD1320" s="6"/>
      <c r="AE1320" s="6"/>
      <c r="AF1320" s="6"/>
      <c r="AG1320" s="6"/>
      <c r="AH1320" s="6"/>
      <c r="AI1320" s="6"/>
      <c r="AJ1320" s="6"/>
      <c r="AK1320" s="6"/>
      <c r="AL1320" s="6"/>
      <c r="AM1320" s="6"/>
      <c r="AN1320" s="6"/>
      <c r="AO1320" s="6"/>
      <c r="AP1320" s="6"/>
      <c r="AQ1320" s="6"/>
      <c r="AR1320" s="6"/>
      <c r="AS1320" s="6"/>
      <c r="AT1320" s="6"/>
      <c r="AU1320" s="6"/>
      <c r="AV1320" s="6"/>
      <c r="AW1320" s="6"/>
      <c r="AX1320" s="6"/>
      <c r="AY1320" s="6"/>
      <c r="AZ1320" s="6"/>
      <c r="BA1320" s="6"/>
      <c r="BB1320" s="6"/>
      <c r="BC1320" s="6"/>
      <c r="BD1320" s="6"/>
      <c r="BE1320" s="6"/>
      <c r="BF1320" s="6"/>
      <c r="BG1320" s="6"/>
      <c r="BH1320" s="6"/>
      <c r="BI1320" s="6"/>
      <c r="BJ1320" s="6" t="s">
        <v>79</v>
      </c>
      <c r="BK1320" s="7">
        <v>44820</v>
      </c>
      <c r="BL1320" s="6" t="s">
        <v>2414</v>
      </c>
      <c r="BM1320" s="36">
        <v>82637</v>
      </c>
      <c r="BN1320" s="6"/>
      <c r="BO1320" s="6"/>
    </row>
    <row r="1321" spans="1:67" s="13" customFormat="1" x14ac:dyDescent="0.2">
      <c r="A1321" s="13" t="s">
        <v>1737</v>
      </c>
      <c r="C1321" s="13" t="s">
        <v>1518</v>
      </c>
      <c r="D1321" s="13" t="s">
        <v>76</v>
      </c>
      <c r="E1321" s="13" t="s">
        <v>880</v>
      </c>
      <c r="F1321" s="13" t="s">
        <v>1592</v>
      </c>
      <c r="G1321" s="13" t="s">
        <v>880</v>
      </c>
      <c r="H1321" s="13" t="s">
        <v>1592</v>
      </c>
    </row>
    <row r="1322" spans="1:67" s="13" customFormat="1" x14ac:dyDescent="0.2">
      <c r="A1322" t="s">
        <v>2783</v>
      </c>
      <c r="B1322"/>
      <c r="C1322" t="s">
        <v>1518</v>
      </c>
      <c r="D1322" t="s">
        <v>76</v>
      </c>
      <c r="E1322" t="s">
        <v>880</v>
      </c>
      <c r="F1322" t="s">
        <v>1592</v>
      </c>
      <c r="G1322" s="8" t="s">
        <v>880</v>
      </c>
      <c r="H1322" s="8" t="s">
        <v>1592</v>
      </c>
      <c r="I1322" s="8"/>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c r="AT1322"/>
      <c r="AU1322"/>
      <c r="AV1322"/>
      <c r="AW1322"/>
      <c r="AX1322"/>
      <c r="AY1322"/>
      <c r="AZ1322"/>
      <c r="BA1322">
        <v>4.7</v>
      </c>
      <c r="BB1322">
        <v>3.5</v>
      </c>
      <c r="BC1322">
        <v>3.4</v>
      </c>
      <c r="BD1322">
        <v>3.5</v>
      </c>
      <c r="BE1322"/>
      <c r="BF1322"/>
      <c r="BG1322"/>
      <c r="BH1322"/>
      <c r="BI1322"/>
      <c r="BJ1322" s="8" t="s">
        <v>79</v>
      </c>
      <c r="BK1322" s="1">
        <v>44827</v>
      </c>
      <c r="BL1322" s="8" t="s">
        <v>2792</v>
      </c>
      <c r="BM1322" s="8">
        <v>1985</v>
      </c>
      <c r="BN1322" t="s">
        <v>72</v>
      </c>
      <c r="BO1322"/>
    </row>
    <row r="1323" spans="1:67" s="13" customFormat="1" x14ac:dyDescent="0.2">
      <c r="A1323" t="s">
        <v>2785</v>
      </c>
      <c r="B1323"/>
      <c r="C1323" t="s">
        <v>1518</v>
      </c>
      <c r="D1323" t="s">
        <v>76</v>
      </c>
      <c r="E1323" t="s">
        <v>880</v>
      </c>
      <c r="F1323" t="s">
        <v>283</v>
      </c>
      <c r="G1323" s="8" t="s">
        <v>2790</v>
      </c>
      <c r="H1323" s="8" t="s">
        <v>283</v>
      </c>
      <c r="I1323" s="8"/>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c r="AT1323"/>
      <c r="AU1323"/>
      <c r="AV1323"/>
      <c r="AW1323">
        <v>3.9</v>
      </c>
      <c r="AX1323">
        <v>2.2000000000000002</v>
      </c>
      <c r="AY1323">
        <v>2.4</v>
      </c>
      <c r="AZ1323">
        <v>2.4</v>
      </c>
      <c r="BA1323">
        <v>3.9</v>
      </c>
      <c r="BB1323">
        <v>2.7</v>
      </c>
      <c r="BC1323">
        <v>2.8</v>
      </c>
      <c r="BD1323">
        <v>2.8</v>
      </c>
      <c r="BE1323"/>
      <c r="BF1323"/>
      <c r="BG1323"/>
      <c r="BH1323"/>
      <c r="BI1323"/>
      <c r="BJ1323" s="8" t="s">
        <v>79</v>
      </c>
      <c r="BK1323" s="1">
        <v>44827</v>
      </c>
      <c r="BL1323" s="8" t="s">
        <v>2792</v>
      </c>
      <c r="BM1323" s="8">
        <v>1985</v>
      </c>
      <c r="BN1323" t="s">
        <v>72</v>
      </c>
      <c r="BO1323"/>
    </row>
    <row r="1324" spans="1:67" s="13" customFormat="1" x14ac:dyDescent="0.2">
      <c r="A1324" t="s">
        <v>2786</v>
      </c>
      <c r="B1324"/>
      <c r="C1324" t="s">
        <v>1518</v>
      </c>
      <c r="D1324" t="s">
        <v>76</v>
      </c>
      <c r="E1324" t="s">
        <v>880</v>
      </c>
      <c r="F1324" t="s">
        <v>283</v>
      </c>
      <c r="G1324" s="8" t="s">
        <v>2790</v>
      </c>
      <c r="H1324" s="8" t="s">
        <v>283</v>
      </c>
      <c r="I1324" s="8"/>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c r="AT1324"/>
      <c r="AU1324"/>
      <c r="AV1324"/>
      <c r="AW1324"/>
      <c r="AX1324"/>
      <c r="AY1324"/>
      <c r="AZ1324"/>
      <c r="BA1324"/>
      <c r="BB1324">
        <v>2.8</v>
      </c>
      <c r="BC1324"/>
      <c r="BD1324">
        <v>2.8</v>
      </c>
      <c r="BE1324"/>
      <c r="BF1324"/>
      <c r="BG1324"/>
      <c r="BH1324"/>
      <c r="BI1324" t="s">
        <v>2793</v>
      </c>
      <c r="BJ1324" s="8" t="s">
        <v>79</v>
      </c>
      <c r="BK1324" s="1">
        <v>44827</v>
      </c>
      <c r="BL1324" s="8" t="s">
        <v>2792</v>
      </c>
      <c r="BM1324" s="8">
        <v>1985</v>
      </c>
      <c r="BN1324"/>
      <c r="BO1324"/>
    </row>
    <row r="1325" spans="1:67" s="13" customFormat="1" x14ac:dyDescent="0.2">
      <c r="A1325" t="s">
        <v>2784</v>
      </c>
      <c r="B1325"/>
      <c r="C1325" t="s">
        <v>1518</v>
      </c>
      <c r="D1325" t="s">
        <v>76</v>
      </c>
      <c r="E1325" t="s">
        <v>880</v>
      </c>
      <c r="F1325" t="s">
        <v>283</v>
      </c>
      <c r="G1325" s="8" t="s">
        <v>2790</v>
      </c>
      <c r="H1325" s="8" t="s">
        <v>283</v>
      </c>
      <c r="I1325" s="8"/>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v>3.4</v>
      </c>
      <c r="AT1325"/>
      <c r="AU1325"/>
      <c r="AV1325">
        <v>1.9</v>
      </c>
      <c r="AW1325"/>
      <c r="AX1325"/>
      <c r="AY1325"/>
      <c r="AZ1325"/>
      <c r="BA1325"/>
      <c r="BB1325"/>
      <c r="BC1325"/>
      <c r="BD1325"/>
      <c r="BE1325"/>
      <c r="BF1325"/>
      <c r="BG1325"/>
      <c r="BH1325"/>
      <c r="BI1325"/>
      <c r="BJ1325" s="8" t="s">
        <v>79</v>
      </c>
      <c r="BK1325" s="1">
        <v>44827</v>
      </c>
      <c r="BL1325" s="8" t="s">
        <v>2792</v>
      </c>
      <c r="BM1325" s="8">
        <v>1985</v>
      </c>
      <c r="BN1325" t="s">
        <v>72</v>
      </c>
      <c r="BO1325"/>
    </row>
    <row r="1326" spans="1:67" s="13" customFormat="1" x14ac:dyDescent="0.2">
      <c r="A1326" s="8" t="s">
        <v>1801</v>
      </c>
      <c r="B1326"/>
      <c r="C1326" t="s">
        <v>1518</v>
      </c>
      <c r="D1326" t="s">
        <v>76</v>
      </c>
      <c r="E1326" t="s">
        <v>880</v>
      </c>
      <c r="F1326" t="s">
        <v>283</v>
      </c>
      <c r="G1326" t="s">
        <v>2286</v>
      </c>
      <c r="H1326" s="8" t="s">
        <v>283</v>
      </c>
      <c r="I1326" s="8"/>
      <c r="J1326"/>
      <c r="K1326"/>
      <c r="L1326" t="s">
        <v>1799</v>
      </c>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c r="AT1326"/>
      <c r="AU1326"/>
      <c r="AV1326"/>
      <c r="AW1326"/>
      <c r="AX1326"/>
      <c r="AY1326"/>
      <c r="AZ1326"/>
      <c r="BA1326">
        <v>6.02</v>
      </c>
      <c r="BB1326">
        <v>4.5949999999999998</v>
      </c>
      <c r="BC1326">
        <v>4.9180000000000001</v>
      </c>
      <c r="BD1326">
        <v>4.9180000000000001</v>
      </c>
      <c r="BE1326"/>
      <c r="BF1326"/>
      <c r="BG1326"/>
      <c r="BH1326"/>
      <c r="BI1326"/>
      <c r="BJ1326" s="8" t="s">
        <v>79</v>
      </c>
      <c r="BK1326" s="1">
        <v>44812</v>
      </c>
      <c r="BL1326" s="8" t="s">
        <v>1738</v>
      </c>
      <c r="BM1326" s="8">
        <v>1420</v>
      </c>
      <c r="BN1326" t="s">
        <v>72</v>
      </c>
      <c r="BO1326" t="s">
        <v>1738</v>
      </c>
    </row>
    <row r="1327" spans="1:67" s="13" customFormat="1" x14ac:dyDescent="0.2">
      <c r="A1327" s="8" t="s">
        <v>2549</v>
      </c>
      <c r="B1327"/>
      <c r="C1327" t="s">
        <v>1518</v>
      </c>
      <c r="D1327" t="s">
        <v>76</v>
      </c>
      <c r="E1327" t="s">
        <v>880</v>
      </c>
      <c r="F1327" t="s">
        <v>1597</v>
      </c>
      <c r="G1327" s="8" t="s">
        <v>880</v>
      </c>
      <c r="H1327" s="8" t="s">
        <v>2548</v>
      </c>
      <c r="I1327" s="8"/>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c r="AT1327"/>
      <c r="AU1327"/>
      <c r="AV1327"/>
      <c r="AW1327"/>
      <c r="AX1327" t="s">
        <v>2236</v>
      </c>
      <c r="AY1327"/>
      <c r="AZ1327"/>
      <c r="BA1327" t="s">
        <v>2550</v>
      </c>
      <c r="BB1327" t="s">
        <v>2551</v>
      </c>
      <c r="BC1327" t="s">
        <v>2074</v>
      </c>
      <c r="BD1327" t="s">
        <v>2074</v>
      </c>
      <c r="BE1327"/>
      <c r="BF1327" t="s">
        <v>1961</v>
      </c>
      <c r="BG1327"/>
      <c r="BH1327" t="s">
        <v>1961</v>
      </c>
      <c r="BI1327"/>
      <c r="BJ1327" t="s">
        <v>79</v>
      </c>
      <c r="BK1327" s="1">
        <v>44824</v>
      </c>
      <c r="BL1327" t="s">
        <v>2493</v>
      </c>
      <c r="BM1327">
        <v>2930</v>
      </c>
      <c r="BN1327"/>
      <c r="BO1327"/>
    </row>
    <row r="1328" spans="1:67" s="13" customFormat="1" x14ac:dyDescent="0.2">
      <c r="A1328" s="13" t="s">
        <v>1737</v>
      </c>
      <c r="C1328" s="13" t="s">
        <v>1518</v>
      </c>
      <c r="D1328" s="13" t="s">
        <v>76</v>
      </c>
      <c r="E1328" s="13" t="s">
        <v>880</v>
      </c>
      <c r="F1328" s="13" t="s">
        <v>1597</v>
      </c>
      <c r="G1328" s="13" t="s">
        <v>880</v>
      </c>
      <c r="H1328" s="13" t="s">
        <v>1597</v>
      </c>
    </row>
    <row r="1329" spans="1:67" s="13" customFormat="1" x14ac:dyDescent="0.2">
      <c r="A1329" s="13" t="s">
        <v>1737</v>
      </c>
      <c r="C1329" s="13" t="s">
        <v>1518</v>
      </c>
      <c r="D1329" s="13" t="s">
        <v>76</v>
      </c>
      <c r="E1329" s="13" t="s">
        <v>880</v>
      </c>
      <c r="F1329" s="13" t="s">
        <v>1597</v>
      </c>
      <c r="G1329" s="13" t="s">
        <v>884</v>
      </c>
      <c r="H1329" s="13" t="s">
        <v>1598</v>
      </c>
    </row>
    <row r="1330" spans="1:67" s="13" customFormat="1" x14ac:dyDescent="0.2">
      <c r="A1330" s="12" t="s">
        <v>2438</v>
      </c>
      <c r="B1330" s="12" t="s">
        <v>338</v>
      </c>
      <c r="C1330" s="12" t="s">
        <v>1518</v>
      </c>
      <c r="D1330" s="12" t="s">
        <v>76</v>
      </c>
      <c r="E1330" s="12" t="s">
        <v>880</v>
      </c>
      <c r="F1330" s="12" t="s">
        <v>1597</v>
      </c>
      <c r="G1330" s="12" t="s">
        <v>884</v>
      </c>
      <c r="H1330" s="12" t="s">
        <v>1598</v>
      </c>
      <c r="I1330" s="12"/>
      <c r="J1330" s="12"/>
      <c r="K1330" s="12"/>
      <c r="L1330" s="12"/>
      <c r="M1330" s="12"/>
      <c r="N1330" s="12"/>
      <c r="O1330" s="12"/>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t="s">
        <v>79</v>
      </c>
      <c r="BK1330" s="14">
        <v>44820</v>
      </c>
      <c r="BL1330" s="12" t="s">
        <v>2434</v>
      </c>
      <c r="BM1330" s="12" t="s">
        <v>2471</v>
      </c>
      <c r="BN1330" s="12" t="s">
        <v>72</v>
      </c>
      <c r="BO1330" s="12" t="s">
        <v>2434</v>
      </c>
    </row>
    <row r="1331" spans="1:67" s="13" customFormat="1" x14ac:dyDescent="0.2">
      <c r="A1331" s="8" t="s">
        <v>2437</v>
      </c>
      <c r="B1331" s="8" t="s">
        <v>338</v>
      </c>
      <c r="C1331" s="8" t="s">
        <v>1518</v>
      </c>
      <c r="D1331" s="8" t="s">
        <v>76</v>
      </c>
      <c r="E1331" s="8" t="s">
        <v>880</v>
      </c>
      <c r="F1331" s="8" t="s">
        <v>1597</v>
      </c>
      <c r="G1331" s="8" t="s">
        <v>2436</v>
      </c>
      <c r="H1331" s="8" t="s">
        <v>1597</v>
      </c>
      <c r="I1331" s="8"/>
      <c r="J1331" s="8"/>
      <c r="K1331" s="8"/>
      <c r="L1331" s="8"/>
      <c r="M1331" s="8"/>
      <c r="N1331" s="8"/>
      <c r="O1331" s="8"/>
      <c r="P1331" s="8"/>
      <c r="Q1331" s="8"/>
      <c r="R1331" s="8"/>
      <c r="S1331" s="8"/>
      <c r="T1331" s="8"/>
      <c r="U1331" s="8"/>
      <c r="V1331" s="8"/>
      <c r="W1331" s="8"/>
      <c r="X1331" s="8"/>
      <c r="Y1331" s="8"/>
      <c r="Z1331" s="8"/>
      <c r="AA1331" s="8"/>
      <c r="AB1331" s="8"/>
      <c r="AC1331" s="8"/>
      <c r="AD1331" s="8"/>
      <c r="AE1331" s="8"/>
      <c r="AF1331" s="8"/>
      <c r="AG1331" s="8"/>
      <c r="AH1331" s="8"/>
      <c r="AI1331" s="8"/>
      <c r="AJ1331" s="8"/>
      <c r="AK1331" s="8"/>
      <c r="AL1331" s="8"/>
      <c r="AM1331" s="8"/>
      <c r="AN1331" s="8"/>
      <c r="AO1331" s="8"/>
      <c r="AP1331" s="8"/>
      <c r="AQ1331" s="8"/>
      <c r="AR1331" s="8"/>
      <c r="AS1331" s="8"/>
      <c r="AT1331" s="8"/>
      <c r="AU1331" s="8"/>
      <c r="AV1331" s="8"/>
      <c r="AW1331" s="8">
        <v>10</v>
      </c>
      <c r="AX1331" s="8"/>
      <c r="AY1331" s="8"/>
      <c r="AZ1331" s="8">
        <v>8</v>
      </c>
      <c r="BA1331" s="8">
        <v>11</v>
      </c>
      <c r="BB1331" s="8"/>
      <c r="BC1331" s="8"/>
      <c r="BD1331" s="8">
        <v>9.3000000000000007</v>
      </c>
      <c r="BE1331" s="8"/>
      <c r="BF1331" s="8"/>
      <c r="BG1331" s="8"/>
      <c r="BH1331" s="8"/>
      <c r="BI1331" s="8"/>
      <c r="BJ1331" s="8" t="s">
        <v>79</v>
      </c>
      <c r="BK1331" s="9">
        <v>44820</v>
      </c>
      <c r="BL1331" s="8" t="s">
        <v>2434</v>
      </c>
      <c r="BM1331" s="8" t="s">
        <v>2471</v>
      </c>
      <c r="BN1331" s="8" t="s">
        <v>72</v>
      </c>
      <c r="BO1331" s="8" t="s">
        <v>2434</v>
      </c>
    </row>
    <row r="1332" spans="1:67" s="13" customFormat="1" x14ac:dyDescent="0.2">
      <c r="A1332" t="s">
        <v>2437</v>
      </c>
      <c r="B1332" t="s">
        <v>338</v>
      </c>
      <c r="C1332" t="s">
        <v>1518</v>
      </c>
      <c r="D1332" t="s">
        <v>76</v>
      </c>
      <c r="E1332" t="s">
        <v>880</v>
      </c>
      <c r="F1332" t="s">
        <v>1597</v>
      </c>
      <c r="G1332" t="s">
        <v>2436</v>
      </c>
      <c r="H1332" t="s">
        <v>1597</v>
      </c>
      <c r="I1332"/>
      <c r="J1332"/>
      <c r="K1332"/>
      <c r="L1332"/>
      <c r="M1332"/>
      <c r="N1332"/>
      <c r="O1332"/>
      <c r="P1332"/>
      <c r="Q1332"/>
      <c r="R1332"/>
      <c r="S1332"/>
      <c r="T1332"/>
      <c r="U1332"/>
      <c r="V1332"/>
      <c r="W1332"/>
      <c r="X1332"/>
      <c r="Y1332"/>
      <c r="Z1332"/>
      <c r="AA1332"/>
      <c r="AB1332"/>
      <c r="AC1332"/>
      <c r="AD1332"/>
      <c r="AE1332"/>
      <c r="AF1332"/>
      <c r="AG1332"/>
      <c r="AH1332"/>
      <c r="AI1332"/>
      <c r="AJ1332"/>
      <c r="AK1332"/>
      <c r="AL1332"/>
      <c r="AM1332"/>
      <c r="AN1332"/>
      <c r="AO1332"/>
      <c r="AP1332"/>
      <c r="AQ1332"/>
      <c r="AR1332"/>
      <c r="AS1332"/>
      <c r="AT1332"/>
      <c r="AU1332"/>
      <c r="AV1332"/>
      <c r="AW1332">
        <v>10</v>
      </c>
      <c r="AX1332"/>
      <c r="AY1332"/>
      <c r="AZ1332">
        <v>8</v>
      </c>
      <c r="BA1332">
        <v>11</v>
      </c>
      <c r="BB1332"/>
      <c r="BC1332"/>
      <c r="BD1332">
        <v>9.3000000000000007</v>
      </c>
      <c r="BE1332"/>
      <c r="BF1332"/>
      <c r="BG1332"/>
      <c r="BH1332"/>
      <c r="BI1332"/>
      <c r="BJ1332" t="s">
        <v>79</v>
      </c>
      <c r="BK1332" s="1">
        <v>44823</v>
      </c>
      <c r="BL1332" t="s">
        <v>2473</v>
      </c>
      <c r="BM1332">
        <v>6618</v>
      </c>
      <c r="BN1332" t="s">
        <v>72</v>
      </c>
      <c r="BO1332" t="s">
        <v>2473</v>
      </c>
    </row>
    <row r="1333" spans="1:67" s="13" customFormat="1" x14ac:dyDescent="0.2">
      <c r="A1333" s="13" t="s">
        <v>1737</v>
      </c>
      <c r="C1333" s="13" t="s">
        <v>1518</v>
      </c>
      <c r="D1333" s="13" t="s">
        <v>76</v>
      </c>
      <c r="E1333" s="13" t="s">
        <v>880</v>
      </c>
      <c r="F1333" s="13" t="s">
        <v>1600</v>
      </c>
      <c r="G1333" s="13" t="s">
        <v>880</v>
      </c>
      <c r="H1333" s="13" t="s">
        <v>1600</v>
      </c>
    </row>
    <row r="1334" spans="1:67" s="13" customFormat="1" ht="18" x14ac:dyDescent="0.2">
      <c r="A1334" s="8" t="s">
        <v>2423</v>
      </c>
      <c r="B1334" s="8" t="s">
        <v>338</v>
      </c>
      <c r="C1334" s="8" t="s">
        <v>1518</v>
      </c>
      <c r="D1334" s="8" t="s">
        <v>76</v>
      </c>
      <c r="E1334" s="8" t="s">
        <v>880</v>
      </c>
      <c r="F1334" s="8" t="s">
        <v>1600</v>
      </c>
      <c r="G1334" s="8" t="s">
        <v>884</v>
      </c>
      <c r="H1334" s="8" t="s">
        <v>1600</v>
      </c>
      <c r="I1334" s="8"/>
      <c r="J1334" s="8"/>
      <c r="K1334" s="8"/>
      <c r="L1334" s="8"/>
      <c r="M1334" s="8"/>
      <c r="N1334" s="8"/>
      <c r="O1334" s="8"/>
      <c r="P1334" s="8"/>
      <c r="Q1334" s="8"/>
      <c r="R1334" s="8"/>
      <c r="S1334" s="8"/>
      <c r="T1334" s="8"/>
      <c r="U1334" s="8"/>
      <c r="V1334" s="8"/>
      <c r="W1334" s="8"/>
      <c r="X1334" s="8"/>
      <c r="Y1334" s="8"/>
      <c r="Z1334" s="8"/>
      <c r="AA1334" s="8"/>
      <c r="AB1334" s="8"/>
      <c r="AC1334" s="8"/>
      <c r="AD1334" s="8"/>
      <c r="AE1334" s="8"/>
      <c r="AF1334" s="8"/>
      <c r="AG1334" s="8"/>
      <c r="AH1334" s="8"/>
      <c r="AI1334" s="8"/>
      <c r="AJ1334" s="8"/>
      <c r="AK1334" s="8"/>
      <c r="AL1334" s="8"/>
      <c r="AM1334" s="8"/>
      <c r="AN1334" s="8"/>
      <c r="AO1334" s="8"/>
      <c r="AP1334" s="8"/>
      <c r="AQ1334" s="8"/>
      <c r="AR1334" s="8"/>
      <c r="AS1334" s="8"/>
      <c r="AT1334" s="8"/>
      <c r="AU1334" s="8"/>
      <c r="AV1334" s="8"/>
      <c r="AW1334" s="8">
        <f>0.0093*1000</f>
        <v>9.2999999999999989</v>
      </c>
      <c r="AX1334" s="8"/>
      <c r="AY1334" s="8"/>
      <c r="AZ1334" s="8">
        <f>0.0076*1000</f>
        <v>7.6</v>
      </c>
      <c r="BA1334" s="8"/>
      <c r="BB1334" s="8"/>
      <c r="BC1334" s="8"/>
      <c r="BD1334" s="8"/>
      <c r="BE1334" s="8">
        <f>0.0101*1000</f>
        <v>10.1</v>
      </c>
      <c r="BF1334" s="8"/>
      <c r="BG1334" s="8"/>
      <c r="BH1334" s="8">
        <f>0.0064*1000</f>
        <v>6.4</v>
      </c>
      <c r="BI1334" s="8"/>
      <c r="BJ1334" s="8" t="s">
        <v>79</v>
      </c>
      <c r="BK1334" s="9">
        <v>44820</v>
      </c>
      <c r="BL1334" s="8" t="s">
        <v>2414</v>
      </c>
      <c r="BM1334" s="36">
        <v>82637</v>
      </c>
      <c r="BN1334" s="8"/>
      <c r="BO1334" s="8"/>
    </row>
    <row r="1335" spans="1:67" s="13" customFormat="1" ht="18" x14ac:dyDescent="0.2">
      <c r="A1335" s="8" t="s">
        <v>2424</v>
      </c>
      <c r="B1335" s="8"/>
      <c r="C1335" s="8" t="s">
        <v>1518</v>
      </c>
      <c r="D1335" s="8" t="s">
        <v>76</v>
      </c>
      <c r="E1335" s="8" t="s">
        <v>880</v>
      </c>
      <c r="F1335" s="8" t="s">
        <v>1600</v>
      </c>
      <c r="G1335" s="8" t="s">
        <v>884</v>
      </c>
      <c r="H1335" s="8" t="s">
        <v>1600</v>
      </c>
      <c r="I1335" s="8"/>
      <c r="J1335" s="8"/>
      <c r="K1335" s="8"/>
      <c r="L1335" s="8"/>
      <c r="M1335" s="8"/>
      <c r="N1335" s="8"/>
      <c r="O1335" s="8"/>
      <c r="P1335" s="8"/>
      <c r="Q1335" s="8"/>
      <c r="R1335" s="8"/>
      <c r="S1335" s="8"/>
      <c r="T1335" s="8"/>
      <c r="U1335" s="8"/>
      <c r="V1335" s="8"/>
      <c r="W1335" s="8"/>
      <c r="X1335" s="8"/>
      <c r="Y1335" s="8"/>
      <c r="Z1335" s="8"/>
      <c r="AA1335" s="8"/>
      <c r="AB1335" s="8"/>
      <c r="AC1335" s="8"/>
      <c r="AD1335" s="8"/>
      <c r="AE1335" s="8"/>
      <c r="AF1335" s="8">
        <f>0.0111*1000</f>
        <v>11.1</v>
      </c>
      <c r="AG1335" s="8">
        <f>0.0102*1000</f>
        <v>10.200000000000001</v>
      </c>
      <c r="AH1335" s="8"/>
      <c r="AI1335" s="8"/>
      <c r="AJ1335" s="8">
        <f>0.0069*1000</f>
        <v>6.8999999999999995</v>
      </c>
      <c r="AK1335" s="8"/>
      <c r="AL1335" s="8"/>
      <c r="AM1335" s="8"/>
      <c r="AN1335" s="8"/>
      <c r="AO1335" s="8"/>
      <c r="AP1335" s="8"/>
      <c r="AQ1335" s="8"/>
      <c r="AR1335" s="8"/>
      <c r="AS1335" s="8"/>
      <c r="AT1335" s="8"/>
      <c r="AU1335" s="8"/>
      <c r="AV1335" s="8"/>
      <c r="AW1335" s="8"/>
      <c r="AX1335" s="8"/>
      <c r="AY1335" s="8"/>
      <c r="AZ1335" s="8"/>
      <c r="BA1335" s="8"/>
      <c r="BB1335" s="8"/>
      <c r="BC1335" s="8"/>
      <c r="BD1335" s="8"/>
      <c r="BE1335" s="8"/>
      <c r="BF1335" s="8"/>
      <c r="BG1335" s="8"/>
      <c r="BH1335" s="8"/>
      <c r="BI1335" s="8"/>
      <c r="BJ1335" s="8" t="s">
        <v>79</v>
      </c>
      <c r="BK1335" s="9">
        <v>44820</v>
      </c>
      <c r="BL1335" s="8" t="s">
        <v>2414</v>
      </c>
      <c r="BM1335" s="36">
        <v>82637</v>
      </c>
      <c r="BN1335" s="8"/>
      <c r="BO1335" s="8"/>
    </row>
    <row r="1336" spans="1:67" s="13" customFormat="1" x14ac:dyDescent="0.2">
      <c r="A1336" s="13" t="s">
        <v>1737</v>
      </c>
      <c r="C1336" s="13" t="s">
        <v>1518</v>
      </c>
      <c r="D1336" s="13" t="s">
        <v>76</v>
      </c>
      <c r="E1336" s="13" t="s">
        <v>880</v>
      </c>
      <c r="G1336" s="13" t="s">
        <v>500</v>
      </c>
      <c r="H1336" s="13" t="s">
        <v>1596</v>
      </c>
    </row>
    <row r="1337" spans="1:67" s="13" customFormat="1" x14ac:dyDescent="0.2">
      <c r="A1337" s="13" t="s">
        <v>1737</v>
      </c>
      <c r="C1337" s="13" t="s">
        <v>1518</v>
      </c>
      <c r="D1337" s="13" t="s">
        <v>76</v>
      </c>
      <c r="E1337" s="13" t="s">
        <v>880</v>
      </c>
      <c r="G1337" s="13" t="s">
        <v>880</v>
      </c>
    </row>
    <row r="1338" spans="1:67" s="13" customFormat="1" x14ac:dyDescent="0.2">
      <c r="A1338" s="13" t="s">
        <v>1737</v>
      </c>
      <c r="C1338" s="13" t="s">
        <v>1518</v>
      </c>
      <c r="D1338" s="13" t="s">
        <v>76</v>
      </c>
      <c r="E1338" s="13" t="s">
        <v>880</v>
      </c>
      <c r="G1338" s="13" t="s">
        <v>1599</v>
      </c>
    </row>
    <row r="1339" spans="1:67" s="13" customFormat="1" x14ac:dyDescent="0.2">
      <c r="A1339" s="13" t="s">
        <v>1737</v>
      </c>
      <c r="C1339" s="13" t="s">
        <v>1518</v>
      </c>
      <c r="D1339" s="13" t="s">
        <v>76</v>
      </c>
      <c r="E1339" s="13" t="s">
        <v>880</v>
      </c>
      <c r="G1339" s="13" t="s">
        <v>1288</v>
      </c>
    </row>
    <row r="1340" spans="1:67" s="13" customFormat="1" x14ac:dyDescent="0.2">
      <c r="A1340" s="13" t="s">
        <v>1737</v>
      </c>
      <c r="C1340" s="13" t="s">
        <v>1518</v>
      </c>
      <c r="D1340" s="13" t="s">
        <v>76</v>
      </c>
      <c r="E1340" s="13" t="s">
        <v>880</v>
      </c>
      <c r="G1340" s="13" t="s">
        <v>884</v>
      </c>
    </row>
    <row r="1341" spans="1:67" s="13" customFormat="1" x14ac:dyDescent="0.2">
      <c r="A1341" s="13" t="s">
        <v>1737</v>
      </c>
      <c r="C1341" s="13" t="s">
        <v>1518</v>
      </c>
      <c r="D1341" s="13" t="s">
        <v>76</v>
      </c>
      <c r="E1341" s="13" t="s">
        <v>1601</v>
      </c>
      <c r="F1341" s="13" t="s">
        <v>1603</v>
      </c>
      <c r="G1341" s="13" t="s">
        <v>1601</v>
      </c>
      <c r="H1341" s="13" t="s">
        <v>1603</v>
      </c>
    </row>
    <row r="1342" spans="1:67" s="13" customFormat="1" x14ac:dyDescent="0.2">
      <c r="A1342" s="8" t="s">
        <v>1808</v>
      </c>
      <c r="B1342" t="s">
        <v>338</v>
      </c>
      <c r="C1342" t="s">
        <v>1518</v>
      </c>
      <c r="D1342" t="s">
        <v>76</v>
      </c>
      <c r="E1342" t="s">
        <v>1601</v>
      </c>
      <c r="F1342" t="s">
        <v>1603</v>
      </c>
      <c r="G1342" t="s">
        <v>1601</v>
      </c>
      <c r="H1342" s="8" t="s">
        <v>1603</v>
      </c>
      <c r="I1342" s="8"/>
      <c r="J1342"/>
      <c r="K1342"/>
      <c r="L1342" t="s">
        <v>1751</v>
      </c>
      <c r="M1342"/>
      <c r="N1342"/>
      <c r="O1342"/>
      <c r="P1342"/>
      <c r="Q1342"/>
      <c r="R1342"/>
      <c r="S1342"/>
      <c r="T1342"/>
      <c r="U1342"/>
      <c r="V1342"/>
      <c r="W1342"/>
      <c r="X1342"/>
      <c r="Y1342"/>
      <c r="Z1342"/>
      <c r="AA1342"/>
      <c r="AB1342"/>
      <c r="AC1342"/>
      <c r="AD1342"/>
      <c r="AE1342"/>
      <c r="AF1342"/>
      <c r="AG1342"/>
      <c r="AH1342"/>
      <c r="AI1342"/>
      <c r="AJ1342"/>
      <c r="AK1342"/>
      <c r="AL1342"/>
      <c r="AM1342"/>
      <c r="AN1342"/>
      <c r="AO1342"/>
      <c r="AP1342"/>
      <c r="AQ1342"/>
      <c r="AR1342"/>
      <c r="AS1342">
        <v>4.2880000000000003</v>
      </c>
      <c r="AT1342">
        <v>3.0449999999999999</v>
      </c>
      <c r="AU1342"/>
      <c r="AV1342">
        <v>3.0449999999999999</v>
      </c>
      <c r="AW1342">
        <v>4.1749999999999998</v>
      </c>
      <c r="AX1342">
        <v>3</v>
      </c>
      <c r="AY1342">
        <v>3.2839999999999998</v>
      </c>
      <c r="AZ1342">
        <v>3.2839999999999998</v>
      </c>
      <c r="BA1342"/>
      <c r="BB1342"/>
      <c r="BC1342"/>
      <c r="BD1342"/>
      <c r="BE1342"/>
      <c r="BF1342"/>
      <c r="BG1342"/>
      <c r="BH1342"/>
      <c r="BI1342"/>
      <c r="BJ1342" s="8" t="s">
        <v>79</v>
      </c>
      <c r="BK1342" s="1">
        <v>44812</v>
      </c>
      <c r="BL1342" s="8" t="s">
        <v>1738</v>
      </c>
      <c r="BM1342" s="8">
        <v>1420</v>
      </c>
      <c r="BN1342" t="s">
        <v>72</v>
      </c>
      <c r="BO1342" t="s">
        <v>1738</v>
      </c>
    </row>
    <row r="1343" spans="1:67" s="13" customFormat="1" x14ac:dyDescent="0.2">
      <c r="A1343" s="13" t="s">
        <v>1737</v>
      </c>
      <c r="C1343" s="13" t="s">
        <v>1518</v>
      </c>
      <c r="D1343" s="13" t="s">
        <v>76</v>
      </c>
      <c r="E1343" s="13" t="s">
        <v>1601</v>
      </c>
      <c r="F1343" s="13" t="s">
        <v>1602</v>
      </c>
      <c r="G1343" s="13" t="s">
        <v>1601</v>
      </c>
      <c r="H1343" s="13" t="s">
        <v>1602</v>
      </c>
    </row>
    <row r="1344" spans="1:67" s="13" customFormat="1" x14ac:dyDescent="0.2">
      <c r="A1344" s="12" t="s">
        <v>1776</v>
      </c>
      <c r="B1344" s="12"/>
      <c r="C1344" s="12" t="s">
        <v>1518</v>
      </c>
      <c r="D1344" s="12" t="s">
        <v>76</v>
      </c>
      <c r="E1344" s="12" t="s">
        <v>1601</v>
      </c>
      <c r="F1344" s="12" t="s">
        <v>1602</v>
      </c>
      <c r="G1344" s="12" t="s">
        <v>1601</v>
      </c>
      <c r="H1344" s="12" t="s">
        <v>1602</v>
      </c>
      <c r="I1344" s="12"/>
      <c r="J1344" s="12"/>
      <c r="K1344" s="12"/>
      <c r="L1344" s="12"/>
      <c r="M1344" s="12"/>
      <c r="N1344" s="12"/>
      <c r="O1344" s="12"/>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t="s">
        <v>1809</v>
      </c>
      <c r="BJ1344" s="12" t="s">
        <v>79</v>
      </c>
      <c r="BK1344" s="14">
        <v>44812</v>
      </c>
      <c r="BL1344" s="12" t="s">
        <v>1738</v>
      </c>
      <c r="BM1344" s="12">
        <v>1420</v>
      </c>
      <c r="BN1344" s="12"/>
      <c r="BO1344" s="12"/>
    </row>
    <row r="1345" spans="1:67" s="13" customFormat="1" x14ac:dyDescent="0.2">
      <c r="A1345" s="8" t="s">
        <v>2320</v>
      </c>
      <c r="B1345" s="8" t="s">
        <v>338</v>
      </c>
      <c r="C1345" t="s">
        <v>1518</v>
      </c>
      <c r="D1345" t="s">
        <v>76</v>
      </c>
      <c r="E1345" t="s">
        <v>1601</v>
      </c>
      <c r="F1345" t="s">
        <v>1602</v>
      </c>
      <c r="G1345" s="8" t="s">
        <v>1601</v>
      </c>
      <c r="H1345" s="8" t="s">
        <v>1602</v>
      </c>
      <c r="I1345" s="8"/>
      <c r="J1345"/>
      <c r="K1345"/>
      <c r="L1345"/>
      <c r="M1345"/>
      <c r="N1345"/>
      <c r="O1345"/>
      <c r="P1345"/>
      <c r="Q1345"/>
      <c r="R1345"/>
      <c r="S1345"/>
      <c r="T1345"/>
      <c r="U1345"/>
      <c r="V1345"/>
      <c r="W1345"/>
      <c r="X1345"/>
      <c r="Y1345"/>
      <c r="Z1345"/>
      <c r="AA1345"/>
      <c r="AB1345"/>
      <c r="AC1345">
        <v>4.5</v>
      </c>
      <c r="AD1345"/>
      <c r="AE1345"/>
      <c r="AF1345">
        <v>6.2</v>
      </c>
      <c r="AG1345"/>
      <c r="AH1345"/>
      <c r="AI1345"/>
      <c r="AJ1345"/>
      <c r="AK1345"/>
      <c r="AL1345"/>
      <c r="AM1345"/>
      <c r="AN1345"/>
      <c r="AO1345"/>
      <c r="AP1345"/>
      <c r="AQ1345"/>
      <c r="AR1345"/>
      <c r="AS1345"/>
      <c r="AT1345"/>
      <c r="AU1345"/>
      <c r="AV1345"/>
      <c r="AW1345"/>
      <c r="AX1345"/>
      <c r="AY1345"/>
      <c r="AZ1345"/>
      <c r="BA1345"/>
      <c r="BB1345"/>
      <c r="BC1345"/>
      <c r="BD1345"/>
      <c r="BE1345"/>
      <c r="BF1345"/>
      <c r="BG1345"/>
      <c r="BH1345"/>
      <c r="BI1345"/>
      <c r="BJ1345" s="8" t="s">
        <v>79</v>
      </c>
      <c r="BK1345" s="1">
        <v>44819</v>
      </c>
      <c r="BL1345" s="8" t="s">
        <v>71</v>
      </c>
      <c r="BM1345" s="8">
        <v>3485</v>
      </c>
      <c r="BN1345" t="s">
        <v>72</v>
      </c>
      <c r="BO1345" t="s">
        <v>71</v>
      </c>
    </row>
    <row r="1346" spans="1:67" s="13" customFormat="1" x14ac:dyDescent="0.2">
      <c r="A1346" s="8" t="s">
        <v>1904</v>
      </c>
      <c r="B1346"/>
      <c r="C1346" t="s">
        <v>1518</v>
      </c>
      <c r="D1346" t="s">
        <v>76</v>
      </c>
      <c r="E1346" t="s">
        <v>1601</v>
      </c>
      <c r="F1346" t="s">
        <v>1602</v>
      </c>
      <c r="G1346" s="8" t="s">
        <v>1601</v>
      </c>
      <c r="H1346" s="8" t="s">
        <v>1602</v>
      </c>
      <c r="I1346" s="8"/>
      <c r="J1346"/>
      <c r="K1346"/>
      <c r="L1346"/>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v>2.89</v>
      </c>
      <c r="AT1346"/>
      <c r="AU1346"/>
      <c r="AV1346">
        <v>1.77</v>
      </c>
      <c r="AW1346">
        <v>3.35</v>
      </c>
      <c r="AX1346">
        <v>2.33</v>
      </c>
      <c r="AY1346">
        <v>2.1</v>
      </c>
      <c r="AZ1346">
        <v>2.33</v>
      </c>
      <c r="BA1346">
        <v>3.16</v>
      </c>
      <c r="BB1346">
        <v>2.64</v>
      </c>
      <c r="BC1346">
        <v>2.61</v>
      </c>
      <c r="BD1346">
        <v>2.64</v>
      </c>
      <c r="BE1346">
        <v>3.68</v>
      </c>
      <c r="BF1346">
        <v>2.17</v>
      </c>
      <c r="BG1346">
        <v>2.0299999999999998</v>
      </c>
      <c r="BH1346">
        <v>2.17</v>
      </c>
      <c r="BI1346"/>
      <c r="BJ1346" s="8" t="s">
        <v>79</v>
      </c>
      <c r="BK1346" s="9">
        <v>44813</v>
      </c>
      <c r="BL1346" s="8" t="s">
        <v>1909</v>
      </c>
      <c r="BM1346">
        <v>77694</v>
      </c>
      <c r="BN1346"/>
      <c r="BO1346"/>
    </row>
    <row r="1347" spans="1:67" s="13" customFormat="1" x14ac:dyDescent="0.2">
      <c r="A1347" s="8" t="s">
        <v>1902</v>
      </c>
      <c r="B1347"/>
      <c r="C1347" t="s">
        <v>1518</v>
      </c>
      <c r="D1347" t="s">
        <v>76</v>
      </c>
      <c r="E1347" t="s">
        <v>1601</v>
      </c>
      <c r="F1347" t="s">
        <v>1602</v>
      </c>
      <c r="G1347" s="8" t="s">
        <v>1601</v>
      </c>
      <c r="H1347" s="8" t="s">
        <v>1602</v>
      </c>
      <c r="I1347" s="8"/>
      <c r="J1347"/>
      <c r="K1347"/>
      <c r="L1347"/>
      <c r="M1347"/>
      <c r="N1347"/>
      <c r="O1347"/>
      <c r="P1347"/>
      <c r="Q1347"/>
      <c r="R1347"/>
      <c r="S1347"/>
      <c r="T1347"/>
      <c r="U1347"/>
      <c r="V1347"/>
      <c r="W1347"/>
      <c r="X1347"/>
      <c r="Y1347"/>
      <c r="Z1347"/>
      <c r="AA1347"/>
      <c r="AB1347"/>
      <c r="AC1347"/>
      <c r="AD1347"/>
      <c r="AE1347"/>
      <c r="AF1347"/>
      <c r="AG1347"/>
      <c r="AH1347"/>
      <c r="AI1347"/>
      <c r="AJ1347"/>
      <c r="AK1347"/>
      <c r="AL1347"/>
      <c r="AM1347"/>
      <c r="AN1347"/>
      <c r="AO1347">
        <v>3.1</v>
      </c>
      <c r="AP1347"/>
      <c r="AQ1347"/>
      <c r="AR1347">
        <v>1.68</v>
      </c>
      <c r="AS1347">
        <v>3.42</v>
      </c>
      <c r="AT1347"/>
      <c r="AU1347"/>
      <c r="AV1347">
        <v>2.02</v>
      </c>
      <c r="AW1347">
        <v>3.55</v>
      </c>
      <c r="AX1347">
        <v>2.37</v>
      </c>
      <c r="AY1347">
        <v>2.4700000000000002</v>
      </c>
      <c r="AZ1347">
        <v>2.4700000000000002</v>
      </c>
      <c r="BA1347">
        <v>3.49</v>
      </c>
      <c r="BB1347">
        <v>2.7</v>
      </c>
      <c r="BC1347">
        <v>2.67</v>
      </c>
      <c r="BD1347">
        <v>2.7</v>
      </c>
      <c r="BE1347">
        <v>3.97</v>
      </c>
      <c r="BF1347">
        <v>2.4700000000000002</v>
      </c>
      <c r="BG1347">
        <v>2.1800000000000002</v>
      </c>
      <c r="BH1347">
        <v>2.4700000000000002</v>
      </c>
      <c r="BI1347"/>
      <c r="BJ1347" s="8" t="s">
        <v>79</v>
      </c>
      <c r="BK1347" s="9">
        <v>44813</v>
      </c>
      <c r="BL1347" s="8" t="s">
        <v>1909</v>
      </c>
      <c r="BM1347">
        <v>77694</v>
      </c>
      <c r="BN1347"/>
      <c r="BO1347"/>
    </row>
    <row r="1348" spans="1:67" s="13" customFormat="1" x14ac:dyDescent="0.2">
      <c r="A1348" s="8" t="s">
        <v>1906</v>
      </c>
      <c r="B1348"/>
      <c r="C1348" t="s">
        <v>1518</v>
      </c>
      <c r="D1348" t="s">
        <v>76</v>
      </c>
      <c r="E1348" t="s">
        <v>1601</v>
      </c>
      <c r="F1348" t="s">
        <v>1602</v>
      </c>
      <c r="G1348" s="8" t="s">
        <v>1601</v>
      </c>
      <c r="H1348" s="8" t="s">
        <v>1602</v>
      </c>
      <c r="I1348" s="8"/>
      <c r="J1348"/>
      <c r="K1348"/>
      <c r="L1348"/>
      <c r="M1348"/>
      <c r="N1348"/>
      <c r="O1348"/>
      <c r="P1348"/>
      <c r="Q1348"/>
      <c r="R1348"/>
      <c r="S1348"/>
      <c r="T1348"/>
      <c r="U1348"/>
      <c r="V1348"/>
      <c r="W1348"/>
      <c r="X1348"/>
      <c r="Y1348"/>
      <c r="Z1348"/>
      <c r="AA1348"/>
      <c r="AB1348"/>
      <c r="AC1348"/>
      <c r="AD1348"/>
      <c r="AE1348"/>
      <c r="AF1348"/>
      <c r="AG1348"/>
      <c r="AH1348"/>
      <c r="AI1348"/>
      <c r="AJ1348"/>
      <c r="AK1348"/>
      <c r="AL1348"/>
      <c r="AM1348"/>
      <c r="AN1348"/>
      <c r="AO1348"/>
      <c r="AP1348"/>
      <c r="AQ1348"/>
      <c r="AR1348"/>
      <c r="AS1348"/>
      <c r="AT1348"/>
      <c r="AU1348"/>
      <c r="AV1348"/>
      <c r="AW1348">
        <v>3.51</v>
      </c>
      <c r="AX1348">
        <v>2.46</v>
      </c>
      <c r="AY1348">
        <v>2.56</v>
      </c>
      <c r="AZ1348">
        <v>2.56</v>
      </c>
      <c r="BA1348">
        <v>3.57</v>
      </c>
      <c r="BB1348">
        <v>2.84</v>
      </c>
      <c r="BC1348">
        <v>2.77</v>
      </c>
      <c r="BD1348">
        <v>2.84</v>
      </c>
      <c r="BE1348">
        <v>4.12</v>
      </c>
      <c r="BF1348" t="s">
        <v>1925</v>
      </c>
      <c r="BG1348">
        <v>2.29</v>
      </c>
      <c r="BH1348" t="s">
        <v>1925</v>
      </c>
      <c r="BI1348" t="s">
        <v>1908</v>
      </c>
      <c r="BJ1348" s="8" t="s">
        <v>79</v>
      </c>
      <c r="BK1348" s="9">
        <v>44813</v>
      </c>
      <c r="BL1348" s="8" t="s">
        <v>1909</v>
      </c>
      <c r="BM1348">
        <v>77694</v>
      </c>
      <c r="BN1348"/>
      <c r="BO1348"/>
    </row>
    <row r="1349" spans="1:67" s="13" customFormat="1" x14ac:dyDescent="0.2">
      <c r="A1349" s="8" t="s">
        <v>1903</v>
      </c>
      <c r="B1349"/>
      <c r="C1349" t="s">
        <v>1518</v>
      </c>
      <c r="D1349" t="s">
        <v>76</v>
      </c>
      <c r="E1349" t="s">
        <v>1601</v>
      </c>
      <c r="F1349" t="s">
        <v>1602</v>
      </c>
      <c r="G1349" s="8" t="s">
        <v>1601</v>
      </c>
      <c r="H1349" s="8" t="s">
        <v>1602</v>
      </c>
      <c r="I1349" s="8"/>
      <c r="J1349"/>
      <c r="K1349"/>
      <c r="L1349"/>
      <c r="M1349"/>
      <c r="N1349"/>
      <c r="O1349"/>
      <c r="P1349"/>
      <c r="Q1349"/>
      <c r="R1349"/>
      <c r="S1349"/>
      <c r="T1349"/>
      <c r="U1349"/>
      <c r="V1349"/>
      <c r="W1349"/>
      <c r="X1349"/>
      <c r="Y1349"/>
      <c r="Z1349"/>
      <c r="AA1349"/>
      <c r="AB1349"/>
      <c r="AC1349"/>
      <c r="AD1349"/>
      <c r="AE1349"/>
      <c r="AF1349"/>
      <c r="AG1349"/>
      <c r="AH1349"/>
      <c r="AI1349"/>
      <c r="AJ1349"/>
      <c r="AK1349"/>
      <c r="AL1349"/>
      <c r="AM1349"/>
      <c r="AN1349"/>
      <c r="AO1349">
        <v>3.02</v>
      </c>
      <c r="AP1349"/>
      <c r="AQ1349"/>
      <c r="AR1349">
        <v>1.71</v>
      </c>
      <c r="AS1349">
        <v>3.3</v>
      </c>
      <c r="AT1349"/>
      <c r="AU1349"/>
      <c r="AV1349">
        <v>2.13</v>
      </c>
      <c r="AW1349">
        <v>3.47</v>
      </c>
      <c r="AX1349">
        <v>2.5</v>
      </c>
      <c r="AY1349">
        <v>2.7</v>
      </c>
      <c r="AZ1349">
        <v>2.7</v>
      </c>
      <c r="BA1349">
        <v>3.35</v>
      </c>
      <c r="BB1349">
        <v>2.84</v>
      </c>
      <c r="BC1349">
        <v>2.78</v>
      </c>
      <c r="BD1349">
        <v>2.84</v>
      </c>
      <c r="BE1349">
        <v>3.93</v>
      </c>
      <c r="BF1349">
        <v>2.56</v>
      </c>
      <c r="BG1349">
        <v>2.2000000000000002</v>
      </c>
      <c r="BH1349">
        <v>2.56</v>
      </c>
      <c r="BI1349"/>
      <c r="BJ1349" s="8" t="s">
        <v>79</v>
      </c>
      <c r="BK1349" s="9">
        <v>44813</v>
      </c>
      <c r="BL1349" s="8" t="s">
        <v>1909</v>
      </c>
      <c r="BM1349">
        <v>77694</v>
      </c>
      <c r="BN1349" t="s">
        <v>72</v>
      </c>
      <c r="BO1349" s="8" t="s">
        <v>1909</v>
      </c>
    </row>
    <row r="1350" spans="1:67" s="13" customFormat="1" x14ac:dyDescent="0.2">
      <c r="A1350" s="8" t="s">
        <v>1905</v>
      </c>
      <c r="B1350"/>
      <c r="C1350" t="s">
        <v>1518</v>
      </c>
      <c r="D1350" t="s">
        <v>76</v>
      </c>
      <c r="E1350" t="s">
        <v>1601</v>
      </c>
      <c r="F1350" t="s">
        <v>1602</v>
      </c>
      <c r="G1350" s="8" t="s">
        <v>1601</v>
      </c>
      <c r="H1350" s="8" t="s">
        <v>1602</v>
      </c>
      <c r="I1350" s="8"/>
      <c r="J1350"/>
      <c r="K1350"/>
      <c r="L1350"/>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c r="AT1350"/>
      <c r="AU1350"/>
      <c r="AV1350"/>
      <c r="AW1350">
        <v>3.67</v>
      </c>
      <c r="AX1350">
        <v>2.37</v>
      </c>
      <c r="AY1350">
        <v>2.66</v>
      </c>
      <c r="AZ1350">
        <v>2.66</v>
      </c>
      <c r="BA1350">
        <v>3.38</v>
      </c>
      <c r="BB1350">
        <v>2.63</v>
      </c>
      <c r="BC1350">
        <v>2.59</v>
      </c>
      <c r="BD1350">
        <v>2.63</v>
      </c>
      <c r="BE1350">
        <v>3.75</v>
      </c>
      <c r="BF1350">
        <v>2.06</v>
      </c>
      <c r="BG1350">
        <v>1.82</v>
      </c>
      <c r="BH1350">
        <v>2.06</v>
      </c>
      <c r="BI1350"/>
      <c r="BJ1350" s="8" t="s">
        <v>79</v>
      </c>
      <c r="BK1350" s="9">
        <v>44813</v>
      </c>
      <c r="BL1350" s="8" t="s">
        <v>1909</v>
      </c>
      <c r="BM1350">
        <v>77694</v>
      </c>
      <c r="BN1350"/>
      <c r="BO1350"/>
    </row>
    <row r="1351" spans="1:67" s="13" customFormat="1" x14ac:dyDescent="0.2">
      <c r="A1351" s="8" t="s">
        <v>1907</v>
      </c>
      <c r="B1351"/>
      <c r="C1351" t="s">
        <v>1518</v>
      </c>
      <c r="D1351" t="s">
        <v>76</v>
      </c>
      <c r="E1351" t="s">
        <v>1601</v>
      </c>
      <c r="F1351" t="s">
        <v>1602</v>
      </c>
      <c r="G1351" s="8" t="s">
        <v>1601</v>
      </c>
      <c r="H1351" s="8" t="s">
        <v>1602</v>
      </c>
      <c r="I1351" s="8"/>
      <c r="J1351"/>
      <c r="K1351"/>
      <c r="L1351"/>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c r="AU1351"/>
      <c r="AV1351"/>
      <c r="AW1351"/>
      <c r="AX1351"/>
      <c r="AY1351"/>
      <c r="AZ1351"/>
      <c r="BA1351">
        <v>3.33</v>
      </c>
      <c r="BB1351">
        <v>2.4300000000000002</v>
      </c>
      <c r="BC1351">
        <v>2.59</v>
      </c>
      <c r="BD1351">
        <v>2.59</v>
      </c>
      <c r="BE1351">
        <v>3.85</v>
      </c>
      <c r="BF1351">
        <v>2.25</v>
      </c>
      <c r="BG1351">
        <v>2.1</v>
      </c>
      <c r="BH1351">
        <v>2.25</v>
      </c>
      <c r="BI1351"/>
      <c r="BJ1351" s="8" t="s">
        <v>79</v>
      </c>
      <c r="BK1351" s="9">
        <v>44813</v>
      </c>
      <c r="BL1351" s="8" t="s">
        <v>1909</v>
      </c>
      <c r="BM1351">
        <v>77694</v>
      </c>
      <c r="BN1351" t="s">
        <v>72</v>
      </c>
      <c r="BO1351" t="s">
        <v>1909</v>
      </c>
    </row>
    <row r="1352" spans="1:67" s="13" customFormat="1" x14ac:dyDescent="0.2">
      <c r="A1352" s="13" t="s">
        <v>1737</v>
      </c>
      <c r="C1352" s="13" t="s">
        <v>1518</v>
      </c>
      <c r="D1352" s="13" t="s">
        <v>76</v>
      </c>
      <c r="E1352" s="13" t="s">
        <v>1601</v>
      </c>
      <c r="G1352" s="13" t="s">
        <v>1601</v>
      </c>
    </row>
    <row r="1353" spans="1:67" s="13" customFormat="1" x14ac:dyDescent="0.2">
      <c r="A1353" s="13" t="s">
        <v>1737</v>
      </c>
      <c r="C1353" s="13" t="s">
        <v>1519</v>
      </c>
      <c r="D1353" s="13" t="s">
        <v>123</v>
      </c>
      <c r="E1353" s="13" t="s">
        <v>1722</v>
      </c>
      <c r="G1353" s="13" t="s">
        <v>1722</v>
      </c>
    </row>
    <row r="1354" spans="1:67" s="13" customFormat="1" x14ac:dyDescent="0.2">
      <c r="A1354" s="13" t="s">
        <v>1737</v>
      </c>
      <c r="C1354" s="13" t="s">
        <v>1519</v>
      </c>
      <c r="D1354" s="13" t="s">
        <v>123</v>
      </c>
      <c r="E1354" s="13" t="s">
        <v>910</v>
      </c>
      <c r="F1354" s="13" t="s">
        <v>911</v>
      </c>
      <c r="G1354" s="13" t="s">
        <v>1724</v>
      </c>
      <c r="H1354" s="13" t="s">
        <v>1726</v>
      </c>
    </row>
    <row r="1355" spans="1:67" s="13" customFormat="1" x14ac:dyDescent="0.2">
      <c r="A1355" s="13" t="s">
        <v>1737</v>
      </c>
      <c r="C1355" s="13" t="s">
        <v>1519</v>
      </c>
      <c r="D1355" s="13" t="s">
        <v>123</v>
      </c>
      <c r="E1355" s="13" t="s">
        <v>910</v>
      </c>
      <c r="F1355" s="13" t="s">
        <v>911</v>
      </c>
      <c r="G1355" s="13" t="s">
        <v>910</v>
      </c>
      <c r="H1355" s="13" t="s">
        <v>911</v>
      </c>
    </row>
    <row r="1356" spans="1:67" s="13" customFormat="1" x14ac:dyDescent="0.2">
      <c r="A1356" t="s">
        <v>909</v>
      </c>
      <c r="B1356"/>
      <c r="C1356" t="s">
        <v>1519</v>
      </c>
      <c r="D1356" t="s">
        <v>123</v>
      </c>
      <c r="E1356" t="s">
        <v>910</v>
      </c>
      <c r="F1356" t="s">
        <v>911</v>
      </c>
      <c r="G1356" t="s">
        <v>910</v>
      </c>
      <c r="H1356" t="s">
        <v>911</v>
      </c>
      <c r="I1356"/>
      <c r="J1356"/>
      <c r="K1356"/>
      <c r="L1356"/>
      <c r="M1356"/>
      <c r="N1356"/>
      <c r="O1356"/>
      <c r="P1356"/>
      <c r="Q1356"/>
      <c r="R1356"/>
      <c r="S1356"/>
      <c r="T1356"/>
      <c r="U1356"/>
      <c r="V1356"/>
      <c r="W1356"/>
      <c r="X1356"/>
      <c r="Y1356"/>
      <c r="Z1356"/>
      <c r="AA1356"/>
      <c r="AB1356"/>
      <c r="AC1356"/>
      <c r="AD1356"/>
      <c r="AE1356"/>
      <c r="AF1356"/>
      <c r="AG1356"/>
      <c r="AH1356"/>
      <c r="AI1356"/>
      <c r="AJ1356"/>
      <c r="AK1356"/>
      <c r="AL1356"/>
      <c r="AM1356"/>
      <c r="AN1356"/>
      <c r="AO1356"/>
      <c r="AP1356"/>
      <c r="AQ1356"/>
      <c r="AR1356"/>
      <c r="AS1356"/>
      <c r="AT1356"/>
      <c r="AU1356"/>
      <c r="AV1356"/>
      <c r="AW1356"/>
      <c r="AX1356"/>
      <c r="AY1356"/>
      <c r="AZ1356"/>
      <c r="BA1356"/>
      <c r="BB1356"/>
      <c r="BC1356"/>
      <c r="BD1356"/>
      <c r="BE1356"/>
      <c r="BF1356"/>
      <c r="BG1356"/>
      <c r="BH1356"/>
      <c r="BI1356" t="s">
        <v>912</v>
      </c>
      <c r="BJ1356" t="s">
        <v>79</v>
      </c>
      <c r="BK1356"/>
      <c r="BL1356" t="s">
        <v>913</v>
      </c>
      <c r="BM1356">
        <v>3647</v>
      </c>
      <c r="BN1356" t="s">
        <v>72</v>
      </c>
      <c r="BO1356" t="s">
        <v>913</v>
      </c>
    </row>
    <row r="1357" spans="1:67" s="13" customFormat="1" x14ac:dyDescent="0.2">
      <c r="A1357" t="s">
        <v>914</v>
      </c>
      <c r="B1357"/>
      <c r="C1357" t="s">
        <v>1519</v>
      </c>
      <c r="D1357" t="s">
        <v>123</v>
      </c>
      <c r="E1357" t="s">
        <v>910</v>
      </c>
      <c r="F1357" t="s">
        <v>911</v>
      </c>
      <c r="G1357" t="s">
        <v>910</v>
      </c>
      <c r="H1357" t="s">
        <v>911</v>
      </c>
      <c r="I1357"/>
      <c r="J1357"/>
      <c r="K1357"/>
      <c r="L1357"/>
      <c r="M1357"/>
      <c r="N1357"/>
      <c r="O1357"/>
      <c r="P1357"/>
      <c r="Q1357"/>
      <c r="R1357"/>
      <c r="S1357"/>
      <c r="T1357"/>
      <c r="U1357"/>
      <c r="V1357"/>
      <c r="W1357"/>
      <c r="X1357"/>
      <c r="Y1357"/>
      <c r="Z1357"/>
      <c r="AA1357"/>
      <c r="AB1357"/>
      <c r="AC1357"/>
      <c r="AD1357"/>
      <c r="AE1357"/>
      <c r="AF1357"/>
      <c r="AG1357"/>
      <c r="AH1357"/>
      <c r="AI1357"/>
      <c r="AJ1357"/>
      <c r="AK1357"/>
      <c r="AL1357"/>
      <c r="AM1357"/>
      <c r="AN1357"/>
      <c r="AO1357"/>
      <c r="AP1357"/>
      <c r="AQ1357"/>
      <c r="AR1357"/>
      <c r="AS1357"/>
      <c r="AT1357"/>
      <c r="AU1357"/>
      <c r="AV1357"/>
      <c r="AW1357"/>
      <c r="AX1357"/>
      <c r="AY1357"/>
      <c r="AZ1357"/>
      <c r="BA1357"/>
      <c r="BB1357"/>
      <c r="BC1357"/>
      <c r="BD1357"/>
      <c r="BE1357"/>
      <c r="BF1357"/>
      <c r="BG1357"/>
      <c r="BH1357"/>
      <c r="BI1357"/>
      <c r="BJ1357" t="s">
        <v>79</v>
      </c>
      <c r="BK1357"/>
      <c r="BL1357" t="s">
        <v>913</v>
      </c>
      <c r="BM1357">
        <v>3647</v>
      </c>
      <c r="BN1357" t="s">
        <v>72</v>
      </c>
      <c r="BO1357" t="s">
        <v>913</v>
      </c>
    </row>
    <row r="1358" spans="1:67" s="13" customFormat="1" ht="16" x14ac:dyDescent="0.2">
      <c r="A1358" t="s">
        <v>487</v>
      </c>
      <c r="B1358"/>
      <c r="C1358" t="s">
        <v>1519</v>
      </c>
      <c r="D1358" t="s">
        <v>123</v>
      </c>
      <c r="E1358" t="s">
        <v>910</v>
      </c>
      <c r="F1358" t="s">
        <v>911</v>
      </c>
      <c r="G1358" t="s">
        <v>910</v>
      </c>
      <c r="H1358" t="s">
        <v>911</v>
      </c>
      <c r="I1358"/>
      <c r="J1358"/>
      <c r="K1358"/>
      <c r="L1358"/>
      <c r="M1358"/>
      <c r="N1358"/>
      <c r="O1358"/>
      <c r="P1358"/>
      <c r="Q1358"/>
      <c r="R1358"/>
      <c r="S1358"/>
      <c r="T1358"/>
      <c r="U1358"/>
      <c r="V1358"/>
      <c r="W1358"/>
      <c r="X1358"/>
      <c r="Y1358"/>
      <c r="Z1358"/>
      <c r="AA1358"/>
      <c r="AB1358"/>
      <c r="AC1358">
        <v>9</v>
      </c>
      <c r="AD1358"/>
      <c r="AE1358"/>
      <c r="AF1358">
        <v>10</v>
      </c>
      <c r="AG1358"/>
      <c r="AH1358"/>
      <c r="AI1358"/>
      <c r="AJ1358"/>
      <c r="AK1358"/>
      <c r="AL1358"/>
      <c r="AM1358"/>
      <c r="AN1358"/>
      <c r="AO1358"/>
      <c r="AP1358"/>
      <c r="AQ1358"/>
      <c r="AR1358"/>
      <c r="AS1358"/>
      <c r="AT1358"/>
      <c r="AU1358"/>
      <c r="AV1358"/>
      <c r="AW1358"/>
      <c r="AX1358"/>
      <c r="AY1358"/>
      <c r="AZ1358"/>
      <c r="BA1358"/>
      <c r="BB1358"/>
      <c r="BC1358"/>
      <c r="BD1358"/>
      <c r="BE1358"/>
      <c r="BF1358"/>
      <c r="BG1358"/>
      <c r="BH1358"/>
      <c r="BI1358" t="s">
        <v>915</v>
      </c>
      <c r="BJ1358" t="s">
        <v>79</v>
      </c>
      <c r="BK1358"/>
      <c r="BL1358" t="s">
        <v>3187</v>
      </c>
      <c r="BM1358" s="37">
        <v>53224</v>
      </c>
      <c r="BN1358"/>
      <c r="BO1358"/>
    </row>
    <row r="1359" spans="1:67" s="13" customFormat="1" x14ac:dyDescent="0.2">
      <c r="A1359" t="s">
        <v>108</v>
      </c>
      <c r="B1359"/>
      <c r="C1359" t="s">
        <v>1519</v>
      </c>
      <c r="D1359" t="s">
        <v>123</v>
      </c>
      <c r="E1359" t="s">
        <v>910</v>
      </c>
      <c r="F1359" t="s">
        <v>911</v>
      </c>
      <c r="G1359" t="s">
        <v>910</v>
      </c>
      <c r="H1359" t="s">
        <v>911</v>
      </c>
      <c r="I1359"/>
      <c r="J1359"/>
      <c r="K1359" t="s">
        <v>431</v>
      </c>
      <c r="L1359" t="s">
        <v>916</v>
      </c>
      <c r="M1359">
        <v>4.24</v>
      </c>
      <c r="N1359"/>
      <c r="O1359"/>
      <c r="P1359">
        <v>3.33</v>
      </c>
      <c r="Q1359">
        <v>6.04</v>
      </c>
      <c r="R1359"/>
      <c r="S1359"/>
      <c r="T1359">
        <v>6.43</v>
      </c>
      <c r="U1359">
        <v>7.59</v>
      </c>
      <c r="V1359"/>
      <c r="W1359"/>
      <c r="X1359">
        <v>8.9499999999999993</v>
      </c>
      <c r="Y1359">
        <v>8.9499999999999993</v>
      </c>
      <c r="Z1359">
        <v>10.56</v>
      </c>
      <c r="AA1359">
        <v>10.25</v>
      </c>
      <c r="AB1359">
        <v>10.56</v>
      </c>
      <c r="AC1359">
        <v>10.199999999999999</v>
      </c>
      <c r="AD1359">
        <v>12.29</v>
      </c>
      <c r="AE1359">
        <v>11.25</v>
      </c>
      <c r="AF1359">
        <v>12.29</v>
      </c>
      <c r="AG1359">
        <v>9.0299999999999994</v>
      </c>
      <c r="AH1359">
        <v>11.53</v>
      </c>
      <c r="AI1359">
        <v>10.44</v>
      </c>
      <c r="AJ1359">
        <v>11.53</v>
      </c>
      <c r="AK1359">
        <v>3.4</v>
      </c>
      <c r="AL1359"/>
      <c r="AM1359"/>
      <c r="AN1359">
        <v>2.4300000000000002</v>
      </c>
      <c r="AO1359">
        <v>5.45</v>
      </c>
      <c r="AP1359"/>
      <c r="AQ1359"/>
      <c r="AR1359">
        <v>3.45</v>
      </c>
      <c r="AS1359">
        <v>7.79</v>
      </c>
      <c r="AT1359">
        <v>4.83</v>
      </c>
      <c r="AU1359">
        <v>5.29</v>
      </c>
      <c r="AV1359">
        <v>5.29</v>
      </c>
      <c r="AW1359">
        <v>7.86</v>
      </c>
      <c r="AX1359">
        <v>5.74</v>
      </c>
      <c r="AY1359">
        <v>5.99</v>
      </c>
      <c r="AZ1359">
        <v>5.99</v>
      </c>
      <c r="BA1359">
        <v>8.9499999999999993</v>
      </c>
      <c r="BB1359">
        <v>6.37</v>
      </c>
      <c r="BC1359">
        <v>6.17</v>
      </c>
      <c r="BD1359">
        <v>6.37</v>
      </c>
      <c r="BE1359">
        <v>9.82</v>
      </c>
      <c r="BF1359">
        <v>6.08</v>
      </c>
      <c r="BG1359">
        <v>5.29</v>
      </c>
      <c r="BH1359">
        <v>6.08</v>
      </c>
      <c r="BI1359"/>
      <c r="BJ1359" t="s">
        <v>79</v>
      </c>
      <c r="BK1359"/>
      <c r="BL1359" t="s">
        <v>913</v>
      </c>
      <c r="BM1359">
        <v>3647</v>
      </c>
      <c r="BN1359"/>
      <c r="BO1359"/>
    </row>
    <row r="1360" spans="1:67" s="13" customFormat="1" x14ac:dyDescent="0.2">
      <c r="A1360" t="s">
        <v>917</v>
      </c>
      <c r="B1360"/>
      <c r="C1360" t="s">
        <v>1519</v>
      </c>
      <c r="D1360" t="s">
        <v>123</v>
      </c>
      <c r="E1360" t="s">
        <v>910</v>
      </c>
      <c r="F1360" t="s">
        <v>911</v>
      </c>
      <c r="G1360" t="s">
        <v>910</v>
      </c>
      <c r="H1360" t="s">
        <v>911</v>
      </c>
      <c r="I1360"/>
      <c r="J1360"/>
      <c r="K1360"/>
      <c r="L1360"/>
      <c r="M1360"/>
      <c r="N1360"/>
      <c r="O1360"/>
      <c r="P1360"/>
      <c r="Q1360"/>
      <c r="R1360"/>
      <c r="S1360"/>
      <c r="T1360"/>
      <c r="U1360"/>
      <c r="V1360"/>
      <c r="W1360"/>
      <c r="X1360"/>
      <c r="Y1360">
        <v>6.3</v>
      </c>
      <c r="Z1360"/>
      <c r="AA1360"/>
      <c r="AB1360">
        <v>11.5</v>
      </c>
      <c r="AC1360"/>
      <c r="AD1360"/>
      <c r="AE1360"/>
      <c r="AF1360"/>
      <c r="AG1360"/>
      <c r="AH1360"/>
      <c r="AI1360"/>
      <c r="AJ1360"/>
      <c r="AK1360"/>
      <c r="AL1360"/>
      <c r="AM1360"/>
      <c r="AN1360"/>
      <c r="AO1360"/>
      <c r="AP1360"/>
      <c r="AQ1360"/>
      <c r="AR1360"/>
      <c r="AS1360"/>
      <c r="AT1360"/>
      <c r="AU1360"/>
      <c r="AV1360"/>
      <c r="AW1360"/>
      <c r="AX1360"/>
      <c r="AY1360"/>
      <c r="AZ1360"/>
      <c r="BA1360"/>
      <c r="BB1360"/>
      <c r="BC1360"/>
      <c r="BD1360"/>
      <c r="BE1360"/>
      <c r="BF1360"/>
      <c r="BG1360"/>
      <c r="BH1360"/>
      <c r="BI1360"/>
      <c r="BJ1360" t="s">
        <v>79</v>
      </c>
      <c r="BK1360"/>
      <c r="BL1360" t="s">
        <v>814</v>
      </c>
      <c r="BM1360">
        <v>3806</v>
      </c>
      <c r="BN1360"/>
      <c r="BO1360"/>
    </row>
    <row r="1361" spans="1:67" s="13" customFormat="1" x14ac:dyDescent="0.2">
      <c r="A1361" t="s">
        <v>918</v>
      </c>
      <c r="B1361"/>
      <c r="C1361" t="s">
        <v>1519</v>
      </c>
      <c r="D1361" t="s">
        <v>123</v>
      </c>
      <c r="E1361" t="s">
        <v>910</v>
      </c>
      <c r="F1361" t="s">
        <v>911</v>
      </c>
      <c r="G1361" t="s">
        <v>910</v>
      </c>
      <c r="H1361" t="s">
        <v>911</v>
      </c>
      <c r="I1361"/>
      <c r="J1361"/>
      <c r="K1361"/>
      <c r="L1361"/>
      <c r="M1361"/>
      <c r="N1361"/>
      <c r="O1361"/>
      <c r="P1361"/>
      <c r="Q1361"/>
      <c r="R1361"/>
      <c r="S1361"/>
      <c r="T1361"/>
      <c r="U1361"/>
      <c r="V1361"/>
      <c r="W1361"/>
      <c r="X1361"/>
      <c r="Y1361"/>
      <c r="Z1361"/>
      <c r="AA1361"/>
      <c r="AB1361"/>
      <c r="AC1361">
        <v>7.9</v>
      </c>
      <c r="AD1361"/>
      <c r="AE1361"/>
      <c r="AF1361">
        <v>11</v>
      </c>
      <c r="AG1361">
        <v>8.1</v>
      </c>
      <c r="AH1361"/>
      <c r="AI1361"/>
      <c r="AJ1361">
        <v>11.6</v>
      </c>
      <c r="AK1361"/>
      <c r="AL1361"/>
      <c r="AM1361"/>
      <c r="AN1361"/>
      <c r="AO1361"/>
      <c r="AP1361"/>
      <c r="AQ1361"/>
      <c r="AR1361"/>
      <c r="AS1361"/>
      <c r="AT1361"/>
      <c r="AU1361"/>
      <c r="AV1361"/>
      <c r="AW1361"/>
      <c r="AX1361"/>
      <c r="AY1361"/>
      <c r="AZ1361"/>
      <c r="BA1361"/>
      <c r="BB1361"/>
      <c r="BC1361"/>
      <c r="BD1361"/>
      <c r="BE1361"/>
      <c r="BF1361"/>
      <c r="BG1361"/>
      <c r="BH1361"/>
      <c r="BI1361"/>
      <c r="BJ1361" t="s">
        <v>79</v>
      </c>
      <c r="BK1361"/>
      <c r="BL1361" t="s">
        <v>814</v>
      </c>
      <c r="BM1361">
        <v>3806</v>
      </c>
      <c r="BN1361" t="s">
        <v>72</v>
      </c>
      <c r="BO1361" t="s">
        <v>814</v>
      </c>
    </row>
    <row r="1362" spans="1:67" s="13" customFormat="1" x14ac:dyDescent="0.2">
      <c r="A1362" t="s">
        <v>919</v>
      </c>
      <c r="B1362"/>
      <c r="C1362" t="s">
        <v>1519</v>
      </c>
      <c r="D1362" t="s">
        <v>123</v>
      </c>
      <c r="E1362" t="s">
        <v>910</v>
      </c>
      <c r="F1362" t="s">
        <v>911</v>
      </c>
      <c r="G1362" t="s">
        <v>910</v>
      </c>
      <c r="H1362" t="s">
        <v>911</v>
      </c>
      <c r="I1362"/>
      <c r="J1362"/>
      <c r="K1362"/>
      <c r="L1362"/>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c r="AT1362"/>
      <c r="AU1362"/>
      <c r="AV1362"/>
      <c r="AW1362"/>
      <c r="AX1362"/>
      <c r="AY1362"/>
      <c r="AZ1362"/>
      <c r="BA1362"/>
      <c r="BB1362"/>
      <c r="BC1362"/>
      <c r="BD1362"/>
      <c r="BE1362"/>
      <c r="BF1362"/>
      <c r="BG1362"/>
      <c r="BH1362"/>
      <c r="BI1362" t="s">
        <v>920</v>
      </c>
      <c r="BJ1362" t="s">
        <v>79</v>
      </c>
      <c r="BK1362"/>
      <c r="BL1362" t="s">
        <v>913</v>
      </c>
      <c r="BM1362">
        <v>3647</v>
      </c>
      <c r="BN1362" t="s">
        <v>72</v>
      </c>
      <c r="BO1362" t="s">
        <v>913</v>
      </c>
    </row>
    <row r="1363" spans="1:67" s="4" customFormat="1" x14ac:dyDescent="0.2">
      <c r="A1363" s="13" t="s">
        <v>1737</v>
      </c>
      <c r="B1363" s="13"/>
      <c r="C1363" s="13" t="s">
        <v>1519</v>
      </c>
      <c r="D1363" s="13" t="s">
        <v>123</v>
      </c>
      <c r="E1363" s="13" t="s">
        <v>910</v>
      </c>
      <c r="F1363" s="13" t="s">
        <v>911</v>
      </c>
      <c r="G1363" s="13" t="s">
        <v>910</v>
      </c>
      <c r="H1363" s="13" t="s">
        <v>1725</v>
      </c>
      <c r="I1363" s="13"/>
      <c r="J1363" s="13"/>
      <c r="K1363" s="13"/>
      <c r="L1363" s="13"/>
      <c r="M1363" s="13"/>
      <c r="N1363" s="13"/>
      <c r="O1363" s="13"/>
      <c r="P1363" s="13"/>
      <c r="Q1363" s="13"/>
      <c r="R1363" s="13"/>
      <c r="S1363" s="13"/>
      <c r="T1363" s="13"/>
      <c r="U1363" s="13"/>
      <c r="V1363" s="13"/>
      <c r="W1363" s="13"/>
      <c r="X1363" s="13"/>
      <c r="Y1363" s="13"/>
      <c r="Z1363" s="13"/>
      <c r="AA1363" s="13"/>
      <c r="AB1363" s="13"/>
      <c r="AC1363" s="13"/>
      <c r="AD1363" s="13"/>
      <c r="AE1363" s="13"/>
      <c r="AF1363" s="13"/>
      <c r="AG1363" s="13"/>
      <c r="AH1363" s="13"/>
      <c r="AI1363" s="13"/>
      <c r="AJ1363" s="13"/>
      <c r="AK1363" s="13"/>
      <c r="AL1363" s="13"/>
      <c r="AM1363" s="13"/>
      <c r="AN1363" s="13"/>
      <c r="AO1363" s="13"/>
      <c r="AP1363" s="13"/>
      <c r="AQ1363" s="13"/>
      <c r="AR1363" s="13"/>
      <c r="AS1363" s="13"/>
      <c r="AT1363" s="13"/>
      <c r="AU1363" s="13"/>
      <c r="AV1363" s="13"/>
      <c r="AW1363" s="13"/>
      <c r="AX1363" s="13"/>
      <c r="AY1363" s="13"/>
      <c r="AZ1363" s="13"/>
      <c r="BA1363" s="13"/>
      <c r="BB1363" s="13"/>
      <c r="BC1363" s="13"/>
      <c r="BD1363" s="13"/>
      <c r="BE1363" s="13"/>
      <c r="BF1363" s="13"/>
      <c r="BG1363" s="13"/>
      <c r="BH1363" s="13"/>
      <c r="BI1363" s="13"/>
      <c r="BJ1363" s="13"/>
      <c r="BK1363" s="13"/>
      <c r="BL1363" s="13"/>
      <c r="BM1363" s="13"/>
      <c r="BN1363" s="13"/>
      <c r="BO1363" s="13"/>
    </row>
    <row r="1364" spans="1:67" s="4" customFormat="1" x14ac:dyDescent="0.2">
      <c r="A1364" s="13" t="s">
        <v>1737</v>
      </c>
      <c r="B1364" s="13"/>
      <c r="C1364" s="13" t="s">
        <v>1519</v>
      </c>
      <c r="D1364" s="13" t="s">
        <v>123</v>
      </c>
      <c r="E1364" s="13" t="s">
        <v>910</v>
      </c>
      <c r="F1364" s="13" t="s">
        <v>911</v>
      </c>
      <c r="G1364" s="13" t="s">
        <v>910</v>
      </c>
      <c r="H1364" s="13" t="s">
        <v>921</v>
      </c>
      <c r="I1364" s="13"/>
      <c r="J1364" s="13"/>
      <c r="K1364" s="13"/>
      <c r="L1364" s="13"/>
      <c r="M1364" s="13"/>
      <c r="N1364" s="13"/>
      <c r="O1364" s="13"/>
      <c r="P1364" s="13"/>
      <c r="Q1364" s="13"/>
      <c r="R1364" s="13"/>
      <c r="S1364" s="13"/>
      <c r="T1364" s="13"/>
      <c r="U1364" s="13"/>
      <c r="V1364" s="13"/>
      <c r="W1364" s="13"/>
      <c r="X1364" s="13"/>
      <c r="Y1364" s="13"/>
      <c r="Z1364" s="13"/>
      <c r="AA1364" s="13"/>
      <c r="AB1364" s="13"/>
      <c r="AC1364" s="13"/>
      <c r="AD1364" s="13"/>
      <c r="AE1364" s="13"/>
      <c r="AF1364" s="13"/>
      <c r="AG1364" s="13"/>
      <c r="AH1364" s="13"/>
      <c r="AI1364" s="13"/>
      <c r="AJ1364" s="13"/>
      <c r="AK1364" s="13"/>
      <c r="AL1364" s="13"/>
      <c r="AM1364" s="13"/>
      <c r="AN1364" s="13"/>
      <c r="AO1364" s="13"/>
      <c r="AP1364" s="13"/>
      <c r="AQ1364" s="13"/>
      <c r="AR1364" s="13"/>
      <c r="AS1364" s="13"/>
      <c r="AT1364" s="13"/>
      <c r="AU1364" s="13"/>
      <c r="AV1364" s="13"/>
      <c r="AW1364" s="13"/>
      <c r="AX1364" s="13"/>
      <c r="AY1364" s="13"/>
      <c r="AZ1364" s="13"/>
      <c r="BA1364" s="13"/>
      <c r="BB1364" s="13"/>
      <c r="BC1364" s="13"/>
      <c r="BD1364" s="13"/>
      <c r="BE1364" s="13"/>
      <c r="BF1364" s="13"/>
      <c r="BG1364" s="13"/>
      <c r="BH1364" s="13"/>
      <c r="BI1364" s="13"/>
      <c r="BJ1364" s="13"/>
      <c r="BK1364" s="13"/>
      <c r="BL1364" s="13"/>
      <c r="BM1364" s="13"/>
      <c r="BN1364" s="13"/>
      <c r="BO1364" s="13"/>
    </row>
    <row r="1365" spans="1:67" s="13" customFormat="1" x14ac:dyDescent="0.2">
      <c r="A1365"/>
      <c r="B1365"/>
      <c r="C1365" t="s">
        <v>1519</v>
      </c>
      <c r="D1365" t="s">
        <v>123</v>
      </c>
      <c r="E1365" t="s">
        <v>910</v>
      </c>
      <c r="F1365" t="s">
        <v>911</v>
      </c>
      <c r="G1365" t="s">
        <v>910</v>
      </c>
      <c r="H1365" t="s">
        <v>921</v>
      </c>
      <c r="I1365"/>
      <c r="J1365"/>
      <c r="K1365"/>
      <c r="L1365"/>
      <c r="M1365">
        <v>5</v>
      </c>
      <c r="N1365"/>
      <c r="O1365"/>
      <c r="P1365"/>
      <c r="Q1365">
        <v>6</v>
      </c>
      <c r="R1365"/>
      <c r="S1365"/>
      <c r="T1365">
        <v>7</v>
      </c>
      <c r="U1365">
        <v>8</v>
      </c>
      <c r="V1365"/>
      <c r="W1365"/>
      <c r="X1365">
        <v>10</v>
      </c>
      <c r="Y1365"/>
      <c r="Z1365"/>
      <c r="AA1365"/>
      <c r="AB1365"/>
      <c r="AC1365">
        <v>11</v>
      </c>
      <c r="AD1365"/>
      <c r="AE1365"/>
      <c r="AF1365">
        <v>13</v>
      </c>
      <c r="AG1365"/>
      <c r="AH1365"/>
      <c r="AI1365"/>
      <c r="AJ1365"/>
      <c r="AK1365">
        <v>9.1999999999999993</v>
      </c>
      <c r="AL1365"/>
      <c r="AM1365"/>
      <c r="AN1365">
        <v>6.2</v>
      </c>
      <c r="AO1365">
        <v>5.8</v>
      </c>
      <c r="AP1365"/>
      <c r="AQ1365"/>
      <c r="AR1365"/>
      <c r="AS1365">
        <v>9</v>
      </c>
      <c r="AT1365"/>
      <c r="AU1365"/>
      <c r="AV1365">
        <v>6</v>
      </c>
      <c r="AW1365"/>
      <c r="AX1365"/>
      <c r="AY1365"/>
      <c r="AZ1365"/>
      <c r="BA1365"/>
      <c r="BB1365"/>
      <c r="BC1365"/>
      <c r="BD1365"/>
      <c r="BE1365"/>
      <c r="BF1365"/>
      <c r="BG1365"/>
      <c r="BH1365"/>
      <c r="BI1365"/>
      <c r="BJ1365" t="s">
        <v>79</v>
      </c>
      <c r="BK1365" s="1">
        <v>44797</v>
      </c>
      <c r="BL1365" t="s">
        <v>87</v>
      </c>
      <c r="BM1365">
        <v>36083</v>
      </c>
      <c r="BN1365" t="s">
        <v>72</v>
      </c>
      <c r="BO1365" t="s">
        <v>87</v>
      </c>
    </row>
    <row r="1366" spans="1:67" s="13" customFormat="1" x14ac:dyDescent="0.2">
      <c r="A1366" t="s">
        <v>922</v>
      </c>
      <c r="B1366"/>
      <c r="C1366" t="s">
        <v>1519</v>
      </c>
      <c r="D1366" t="s">
        <v>123</v>
      </c>
      <c r="E1366" t="s">
        <v>910</v>
      </c>
      <c r="F1366" t="s">
        <v>1723</v>
      </c>
      <c r="G1366" t="s">
        <v>910</v>
      </c>
      <c r="H1366" t="s">
        <v>923</v>
      </c>
      <c r="I1366"/>
      <c r="J1366"/>
      <c r="K1366"/>
      <c r="L1366"/>
      <c r="M1366"/>
      <c r="N1366"/>
      <c r="O1366"/>
      <c r="P1366"/>
      <c r="Q1366"/>
      <c r="R1366"/>
      <c r="S1366"/>
      <c r="T1366"/>
      <c r="U1366"/>
      <c r="V1366"/>
      <c r="W1366"/>
      <c r="X1366"/>
      <c r="Y1366"/>
      <c r="Z1366"/>
      <c r="AA1366"/>
      <c r="AB1366"/>
      <c r="AC1366">
        <v>6.3650000000000002</v>
      </c>
      <c r="AD1366"/>
      <c r="AE1366"/>
      <c r="AF1366">
        <v>7.7750000000000004</v>
      </c>
      <c r="AG1366">
        <v>5.39</v>
      </c>
      <c r="AH1366"/>
      <c r="AI1366"/>
      <c r="AJ1366"/>
      <c r="AK1366"/>
      <c r="AL1366"/>
      <c r="AM1366"/>
      <c r="AN1366"/>
      <c r="AO1366"/>
      <c r="AP1366"/>
      <c r="AQ1366"/>
      <c r="AR1366"/>
      <c r="AS1366"/>
      <c r="AT1366"/>
      <c r="AU1366"/>
      <c r="AV1366"/>
      <c r="AW1366"/>
      <c r="AX1366"/>
      <c r="AY1366"/>
      <c r="AZ1366"/>
      <c r="BA1366"/>
      <c r="BB1366"/>
      <c r="BC1366"/>
      <c r="BD1366"/>
      <c r="BE1366">
        <v>6.5</v>
      </c>
      <c r="BF1366"/>
      <c r="BG1366"/>
      <c r="BH1366">
        <v>3.84</v>
      </c>
      <c r="BI1366"/>
      <c r="BJ1366" t="s">
        <v>79</v>
      </c>
      <c r="BK1366"/>
      <c r="BL1366" t="s">
        <v>480</v>
      </c>
      <c r="BM1366">
        <v>2672</v>
      </c>
      <c r="BN1366" t="s">
        <v>72</v>
      </c>
      <c r="BO1366" t="s">
        <v>480</v>
      </c>
    </row>
    <row r="1367" spans="1:67" s="13" customFormat="1" x14ac:dyDescent="0.2">
      <c r="A1367" t="s">
        <v>924</v>
      </c>
      <c r="B1367"/>
      <c r="C1367" t="s">
        <v>1519</v>
      </c>
      <c r="D1367" t="s">
        <v>123</v>
      </c>
      <c r="E1367" t="s">
        <v>910</v>
      </c>
      <c r="F1367" t="s">
        <v>1723</v>
      </c>
      <c r="G1367" t="s">
        <v>910</v>
      </c>
      <c r="H1367" t="s">
        <v>923</v>
      </c>
      <c r="I1367"/>
      <c r="J1367"/>
      <c r="K1367"/>
      <c r="L1367"/>
      <c r="M1367"/>
      <c r="N1367"/>
      <c r="O1367"/>
      <c r="P1367"/>
      <c r="Q1367"/>
      <c r="R1367"/>
      <c r="S1367"/>
      <c r="T1367"/>
      <c r="U1367">
        <v>4.1500000000000004</v>
      </c>
      <c r="V1367"/>
      <c r="W1367"/>
      <c r="X1367"/>
      <c r="Y1367" t="s">
        <v>1983</v>
      </c>
      <c r="Z1367"/>
      <c r="AA1367"/>
      <c r="AB1367"/>
      <c r="AC1367">
        <v>6.05</v>
      </c>
      <c r="AD1367"/>
      <c r="AE1367"/>
      <c r="AF1367"/>
      <c r="AG1367"/>
      <c r="AH1367"/>
      <c r="AI1367"/>
      <c r="AJ1367"/>
      <c r="AK1367"/>
      <c r="AL1367"/>
      <c r="AM1367"/>
      <c r="AN1367"/>
      <c r="AO1367"/>
      <c r="AP1367"/>
      <c r="AQ1367"/>
      <c r="AR1367"/>
      <c r="AS1367"/>
      <c r="AT1367"/>
      <c r="AU1367"/>
      <c r="AV1367"/>
      <c r="AW1367"/>
      <c r="AX1367"/>
      <c r="AY1367"/>
      <c r="AZ1367"/>
      <c r="BA1367"/>
      <c r="BB1367"/>
      <c r="BC1367"/>
      <c r="BD1367"/>
      <c r="BE1367"/>
      <c r="BF1367"/>
      <c r="BG1367"/>
      <c r="BH1367"/>
      <c r="BI1367" t="s">
        <v>925</v>
      </c>
      <c r="BJ1367" t="s">
        <v>79</v>
      </c>
      <c r="BK1367"/>
      <c r="BL1367" t="s">
        <v>480</v>
      </c>
      <c r="BM1367">
        <v>2672</v>
      </c>
      <c r="BN1367" t="s">
        <v>72</v>
      </c>
      <c r="BO1367" t="s">
        <v>480</v>
      </c>
    </row>
    <row r="1368" spans="1:67" s="13" customFormat="1" x14ac:dyDescent="0.2">
      <c r="A1368" t="s">
        <v>926</v>
      </c>
      <c r="B1368"/>
      <c r="C1368" t="s">
        <v>1519</v>
      </c>
      <c r="D1368" t="s">
        <v>123</v>
      </c>
      <c r="E1368" t="s">
        <v>910</v>
      </c>
      <c r="F1368" t="s">
        <v>1723</v>
      </c>
      <c r="G1368" t="s">
        <v>910</v>
      </c>
      <c r="H1368" t="s">
        <v>923</v>
      </c>
      <c r="I1368"/>
      <c r="J1368"/>
      <c r="K1368"/>
      <c r="L1368"/>
      <c r="M1368"/>
      <c r="N1368"/>
      <c r="O1368"/>
      <c r="P1368"/>
      <c r="Q1368"/>
      <c r="R1368"/>
      <c r="S1368"/>
      <c r="T1368"/>
      <c r="U1368"/>
      <c r="V1368"/>
      <c r="W1368"/>
      <c r="X1368"/>
      <c r="Y1368">
        <v>5.61</v>
      </c>
      <c r="Z1368"/>
      <c r="AA1368"/>
      <c r="AB1368"/>
      <c r="AC1368">
        <v>6.67</v>
      </c>
      <c r="AD1368"/>
      <c r="AE1368"/>
      <c r="AF1368">
        <v>7.92</v>
      </c>
      <c r="AG1368"/>
      <c r="AH1368"/>
      <c r="AI1368"/>
      <c r="AJ1368"/>
      <c r="AK1368"/>
      <c r="AL1368"/>
      <c r="AM1368"/>
      <c r="AN1368"/>
      <c r="AO1368"/>
      <c r="AP1368"/>
      <c r="AQ1368"/>
      <c r="AR1368"/>
      <c r="AS1368"/>
      <c r="AT1368"/>
      <c r="AU1368"/>
      <c r="AV1368"/>
      <c r="AW1368"/>
      <c r="AX1368"/>
      <c r="AY1368"/>
      <c r="AZ1368"/>
      <c r="BA1368"/>
      <c r="BB1368"/>
      <c r="BC1368"/>
      <c r="BD1368"/>
      <c r="BE1368"/>
      <c r="BF1368"/>
      <c r="BG1368"/>
      <c r="BH1368"/>
      <c r="BI1368"/>
      <c r="BJ1368" t="s">
        <v>79</v>
      </c>
      <c r="BK1368"/>
      <c r="BL1368" t="s">
        <v>480</v>
      </c>
      <c r="BM1368">
        <v>2672</v>
      </c>
      <c r="BN1368" t="s">
        <v>72</v>
      </c>
      <c r="BO1368" t="s">
        <v>480</v>
      </c>
    </row>
    <row r="1369" spans="1:67" s="13" customFormat="1" x14ac:dyDescent="0.2">
      <c r="A1369" t="s">
        <v>927</v>
      </c>
      <c r="B1369"/>
      <c r="C1369" t="s">
        <v>1519</v>
      </c>
      <c r="D1369" t="s">
        <v>123</v>
      </c>
      <c r="E1369" t="s">
        <v>910</v>
      </c>
      <c r="F1369" t="s">
        <v>1723</v>
      </c>
      <c r="G1369" t="s">
        <v>910</v>
      </c>
      <c r="H1369" t="s">
        <v>923</v>
      </c>
      <c r="I1369"/>
      <c r="J1369"/>
      <c r="K1369"/>
      <c r="L1369"/>
      <c r="M1369"/>
      <c r="N1369"/>
      <c r="O1369"/>
      <c r="P1369"/>
      <c r="Q1369"/>
      <c r="R1369"/>
      <c r="S1369"/>
      <c r="T1369"/>
      <c r="U1369"/>
      <c r="V1369"/>
      <c r="W1369"/>
      <c r="X1369"/>
      <c r="Y1369"/>
      <c r="Z1369"/>
      <c r="AA1369"/>
      <c r="AB1369"/>
      <c r="AC1369"/>
      <c r="AD1369"/>
      <c r="AE1369"/>
      <c r="AF1369"/>
      <c r="AG1369">
        <v>5.29</v>
      </c>
      <c r="AH1369"/>
      <c r="AI1369"/>
      <c r="AJ1369">
        <v>8.4700000000000006</v>
      </c>
      <c r="AK1369"/>
      <c r="AL1369"/>
      <c r="AM1369"/>
      <c r="AN1369"/>
      <c r="AO1369"/>
      <c r="AP1369"/>
      <c r="AQ1369"/>
      <c r="AR1369"/>
      <c r="AS1369"/>
      <c r="AT1369"/>
      <c r="AU1369"/>
      <c r="AV1369"/>
      <c r="AW1369"/>
      <c r="AX1369"/>
      <c r="AY1369"/>
      <c r="AZ1369"/>
      <c r="BA1369"/>
      <c r="BB1369"/>
      <c r="BC1369"/>
      <c r="BD1369"/>
      <c r="BE1369"/>
      <c r="BF1369"/>
      <c r="BG1369"/>
      <c r="BH1369"/>
      <c r="BI1369"/>
      <c r="BJ1369" t="s">
        <v>79</v>
      </c>
      <c r="BK1369"/>
      <c r="BL1369" t="s">
        <v>480</v>
      </c>
      <c r="BM1369">
        <v>2672</v>
      </c>
      <c r="BN1369" t="s">
        <v>72</v>
      </c>
      <c r="BO1369" t="s">
        <v>480</v>
      </c>
    </row>
    <row r="1370" spans="1:67" s="13" customFormat="1" x14ac:dyDescent="0.2">
      <c r="A1370" t="s">
        <v>928</v>
      </c>
      <c r="B1370"/>
      <c r="C1370" t="s">
        <v>1519</v>
      </c>
      <c r="D1370" t="s">
        <v>123</v>
      </c>
      <c r="E1370" t="s">
        <v>910</v>
      </c>
      <c r="F1370" t="s">
        <v>1723</v>
      </c>
      <c r="G1370" t="s">
        <v>910</v>
      </c>
      <c r="H1370" t="s">
        <v>923</v>
      </c>
      <c r="I1370"/>
      <c r="J1370"/>
      <c r="K1370"/>
      <c r="L1370"/>
      <c r="M1370"/>
      <c r="N1370"/>
      <c r="O1370"/>
      <c r="P1370"/>
      <c r="Q1370"/>
      <c r="R1370"/>
      <c r="S1370"/>
      <c r="T1370"/>
      <c r="U1370"/>
      <c r="V1370"/>
      <c r="W1370"/>
      <c r="X1370"/>
      <c r="Y1370"/>
      <c r="Z1370"/>
      <c r="AA1370"/>
      <c r="AB1370"/>
      <c r="AC1370">
        <v>6.42</v>
      </c>
      <c r="AD1370"/>
      <c r="AE1370"/>
      <c r="AF1370"/>
      <c r="AG1370"/>
      <c r="AH1370"/>
      <c r="AI1370"/>
      <c r="AJ1370"/>
      <c r="AK1370"/>
      <c r="AL1370"/>
      <c r="AM1370"/>
      <c r="AN1370"/>
      <c r="AO1370"/>
      <c r="AP1370"/>
      <c r="AQ1370"/>
      <c r="AR1370"/>
      <c r="AS1370"/>
      <c r="AT1370"/>
      <c r="AU1370"/>
      <c r="AV1370"/>
      <c r="AW1370"/>
      <c r="AX1370"/>
      <c r="AY1370"/>
      <c r="AZ1370"/>
      <c r="BA1370"/>
      <c r="BB1370"/>
      <c r="BC1370"/>
      <c r="BD1370"/>
      <c r="BE1370"/>
      <c r="BF1370"/>
      <c r="BG1370"/>
      <c r="BH1370"/>
      <c r="BI1370"/>
      <c r="BJ1370" t="s">
        <v>79</v>
      </c>
      <c r="BK1370"/>
      <c r="BL1370" t="s">
        <v>480</v>
      </c>
      <c r="BM1370">
        <v>2672</v>
      </c>
      <c r="BN1370" t="s">
        <v>72</v>
      </c>
      <c r="BO1370" t="s">
        <v>480</v>
      </c>
    </row>
    <row r="1371" spans="1:67" s="13" customFormat="1" x14ac:dyDescent="0.2">
      <c r="A1371" t="s">
        <v>929</v>
      </c>
      <c r="B1371"/>
      <c r="C1371" t="s">
        <v>1519</v>
      </c>
      <c r="D1371" t="s">
        <v>123</v>
      </c>
      <c r="E1371" t="s">
        <v>910</v>
      </c>
      <c r="F1371" t="s">
        <v>1723</v>
      </c>
      <c r="G1371" t="s">
        <v>910</v>
      </c>
      <c r="H1371" t="s">
        <v>923</v>
      </c>
      <c r="I1371"/>
      <c r="J1371"/>
      <c r="K1371"/>
      <c r="L1371"/>
      <c r="M1371"/>
      <c r="N1371"/>
      <c r="O1371"/>
      <c r="P1371"/>
      <c r="Q1371"/>
      <c r="R1371"/>
      <c r="S1371"/>
      <c r="T1371"/>
      <c r="U1371"/>
      <c r="V1371"/>
      <c r="W1371"/>
      <c r="X1371"/>
      <c r="Y1371"/>
      <c r="Z1371"/>
      <c r="AA1371"/>
      <c r="AB1371"/>
      <c r="AC1371"/>
      <c r="AD1371"/>
      <c r="AE1371"/>
      <c r="AF1371"/>
      <c r="AG1371"/>
      <c r="AH1371"/>
      <c r="AI1371"/>
      <c r="AJ1371"/>
      <c r="AK1371"/>
      <c r="AL1371"/>
      <c r="AM1371"/>
      <c r="AN1371"/>
      <c r="AO1371"/>
      <c r="AP1371"/>
      <c r="AQ1371"/>
      <c r="AR1371"/>
      <c r="AS1371"/>
      <c r="AT1371"/>
      <c r="AU1371"/>
      <c r="AV1371"/>
      <c r="AW1371">
        <v>4.7</v>
      </c>
      <c r="AX1371"/>
      <c r="AY1371"/>
      <c r="AZ1371">
        <v>4</v>
      </c>
      <c r="BA1371"/>
      <c r="BB1371"/>
      <c r="BC1371"/>
      <c r="BD1371"/>
      <c r="BE1371"/>
      <c r="BF1371"/>
      <c r="BG1371"/>
      <c r="BH1371"/>
      <c r="BI1371"/>
      <c r="BJ1371" t="s">
        <v>79</v>
      </c>
      <c r="BK1371"/>
      <c r="BL1371" t="s">
        <v>480</v>
      </c>
      <c r="BM1371">
        <v>2672</v>
      </c>
      <c r="BN1371" t="s">
        <v>72</v>
      </c>
      <c r="BO1371" t="s">
        <v>480</v>
      </c>
    </row>
    <row r="1372" spans="1:67" s="13" customFormat="1" x14ac:dyDescent="0.2">
      <c r="A1372" s="13" t="s">
        <v>1737</v>
      </c>
      <c r="C1372" s="13" t="s">
        <v>1519</v>
      </c>
      <c r="D1372" s="13" t="s">
        <v>123</v>
      </c>
      <c r="E1372" s="13" t="s">
        <v>910</v>
      </c>
      <c r="F1372" s="13" t="s">
        <v>1723</v>
      </c>
      <c r="G1372" s="13" t="s">
        <v>910</v>
      </c>
      <c r="H1372" s="13" t="s">
        <v>1723</v>
      </c>
    </row>
    <row r="1373" spans="1:67" s="23" customFormat="1" x14ac:dyDescent="0.2">
      <c r="A1373"/>
      <c r="B1373"/>
      <c r="C1373" t="s">
        <v>1519</v>
      </c>
      <c r="D1373" t="s">
        <v>123</v>
      </c>
      <c r="E1373" t="s">
        <v>910</v>
      </c>
      <c r="F1373" t="s">
        <v>930</v>
      </c>
      <c r="G1373" t="s">
        <v>910</v>
      </c>
      <c r="H1373" t="s">
        <v>931</v>
      </c>
      <c r="I1373"/>
      <c r="J1373"/>
      <c r="K1373"/>
      <c r="L1373"/>
      <c r="M1373"/>
      <c r="N1373"/>
      <c r="O1373"/>
      <c r="P1373"/>
      <c r="Q1373"/>
      <c r="R1373"/>
      <c r="S1373"/>
      <c r="T1373"/>
      <c r="U1373"/>
      <c r="V1373"/>
      <c r="W1373"/>
      <c r="X1373"/>
      <c r="Y1373"/>
      <c r="Z1373"/>
      <c r="AA1373"/>
      <c r="AB1373"/>
      <c r="AC1373"/>
      <c r="AD1373"/>
      <c r="AE1373"/>
      <c r="AF1373"/>
      <c r="AG1373"/>
      <c r="AH1373"/>
      <c r="AI1373"/>
      <c r="AJ1373"/>
      <c r="AK1373"/>
      <c r="AL1373"/>
      <c r="AM1373"/>
      <c r="AN1373"/>
      <c r="AO1373">
        <v>4.5</v>
      </c>
      <c r="AP1373"/>
      <c r="AQ1373"/>
      <c r="AR1373">
        <v>4</v>
      </c>
      <c r="AS1373"/>
      <c r="AT1373"/>
      <c r="AU1373"/>
      <c r="AV1373"/>
      <c r="AW1373"/>
      <c r="AX1373"/>
      <c r="AY1373"/>
      <c r="AZ1373"/>
      <c r="BA1373">
        <v>6</v>
      </c>
      <c r="BB1373"/>
      <c r="BC1373"/>
      <c r="BD1373">
        <v>4.4000000000000004</v>
      </c>
      <c r="BE1373">
        <v>6.5</v>
      </c>
      <c r="BF1373"/>
      <c r="BG1373"/>
      <c r="BH1373">
        <v>3.8</v>
      </c>
      <c r="BI1373"/>
      <c r="BJ1373" t="s">
        <v>79</v>
      </c>
      <c r="BK1373" s="1">
        <v>44797</v>
      </c>
      <c r="BL1373" t="s">
        <v>87</v>
      </c>
      <c r="BM1373">
        <v>36083</v>
      </c>
      <c r="BN1373" t="s">
        <v>72</v>
      </c>
      <c r="BO1373" t="s">
        <v>87</v>
      </c>
    </row>
    <row r="1374" spans="1:67" s="23" customFormat="1" x14ac:dyDescent="0.2">
      <c r="A1374" s="13" t="s">
        <v>1737</v>
      </c>
      <c r="B1374" s="13"/>
      <c r="C1374" s="13" t="s">
        <v>1519</v>
      </c>
      <c r="D1374" s="13" t="s">
        <v>123</v>
      </c>
      <c r="E1374" s="13" t="s">
        <v>910</v>
      </c>
      <c r="F1374" s="13" t="s">
        <v>930</v>
      </c>
      <c r="G1374" s="13" t="s">
        <v>910</v>
      </c>
      <c r="H1374" s="13" t="s">
        <v>930</v>
      </c>
      <c r="I1374" s="13"/>
      <c r="J1374" s="13"/>
      <c r="K1374" s="13"/>
      <c r="L1374" s="13"/>
      <c r="M1374" s="13"/>
      <c r="N1374" s="13"/>
      <c r="O1374" s="13"/>
      <c r="P1374" s="13"/>
      <c r="Q1374" s="13"/>
      <c r="R1374" s="13"/>
      <c r="S1374" s="13"/>
      <c r="T1374" s="13"/>
      <c r="U1374" s="13"/>
      <c r="V1374" s="13"/>
      <c r="W1374" s="13"/>
      <c r="X1374" s="13"/>
      <c r="Y1374" s="13"/>
      <c r="Z1374" s="13"/>
      <c r="AA1374" s="13"/>
      <c r="AB1374" s="13"/>
      <c r="AC1374" s="13"/>
      <c r="AD1374" s="13"/>
      <c r="AE1374" s="13"/>
      <c r="AF1374" s="13"/>
      <c r="AG1374" s="13"/>
      <c r="AH1374" s="13"/>
      <c r="AI1374" s="13"/>
      <c r="AJ1374" s="13"/>
      <c r="AK1374" s="13"/>
      <c r="AL1374" s="13"/>
      <c r="AM1374" s="13"/>
      <c r="AN1374" s="13"/>
      <c r="AO1374" s="13"/>
      <c r="AP1374" s="13"/>
      <c r="AQ1374" s="13"/>
      <c r="AR1374" s="13"/>
      <c r="AS1374" s="13"/>
      <c r="AT1374" s="13"/>
      <c r="AU1374" s="13"/>
      <c r="AV1374" s="13"/>
      <c r="AW1374" s="13"/>
      <c r="AX1374" s="13"/>
      <c r="AY1374" s="13"/>
      <c r="AZ1374" s="13"/>
      <c r="BA1374" s="13"/>
      <c r="BB1374" s="13"/>
      <c r="BC1374" s="13"/>
      <c r="BD1374" s="13"/>
      <c r="BE1374" s="13"/>
      <c r="BF1374" s="13"/>
      <c r="BG1374" s="13"/>
      <c r="BH1374" s="13"/>
      <c r="BI1374" s="13"/>
      <c r="BJ1374" s="13"/>
      <c r="BK1374" s="13"/>
      <c r="BL1374" s="13"/>
      <c r="BM1374" s="13"/>
      <c r="BN1374" s="13"/>
      <c r="BO1374" s="13"/>
    </row>
    <row r="1375" spans="1:67" s="13" customFormat="1" x14ac:dyDescent="0.2">
      <c r="A1375" s="13" t="s">
        <v>1737</v>
      </c>
      <c r="C1375" s="13" t="s">
        <v>1519</v>
      </c>
      <c r="D1375" s="13" t="s">
        <v>123</v>
      </c>
      <c r="E1375" s="13" t="s">
        <v>910</v>
      </c>
      <c r="G1375" s="13" t="s">
        <v>1724</v>
      </c>
    </row>
    <row r="1376" spans="1:67" s="13" customFormat="1" x14ac:dyDescent="0.2">
      <c r="A1376" s="13" t="s">
        <v>1737</v>
      </c>
      <c r="C1376" s="13" t="s">
        <v>1519</v>
      </c>
      <c r="D1376" s="13" t="s">
        <v>123</v>
      </c>
      <c r="E1376" s="13" t="s">
        <v>910</v>
      </c>
      <c r="G1376" s="13" t="s">
        <v>910</v>
      </c>
    </row>
    <row r="1377" spans="1:67" s="23" customFormat="1" x14ac:dyDescent="0.2">
      <c r="A1377" s="13" t="s">
        <v>1737</v>
      </c>
      <c r="B1377" s="13"/>
      <c r="C1377" s="13" t="s">
        <v>1518</v>
      </c>
      <c r="D1377" s="13" t="s">
        <v>76</v>
      </c>
      <c r="E1377" s="13" t="s">
        <v>1553</v>
      </c>
      <c r="F1377" s="13"/>
      <c r="G1377" s="13" t="s">
        <v>1553</v>
      </c>
      <c r="H1377" s="13"/>
      <c r="I1377" s="13"/>
      <c r="J1377" s="13"/>
      <c r="K1377" s="13"/>
      <c r="L1377" s="13"/>
      <c r="M1377" s="13"/>
      <c r="N1377" s="13"/>
      <c r="O1377" s="13"/>
      <c r="P1377" s="13"/>
      <c r="Q1377" s="13"/>
      <c r="R1377" s="13"/>
      <c r="S1377" s="13"/>
      <c r="T1377" s="13"/>
      <c r="U1377" s="13"/>
      <c r="V1377" s="13"/>
      <c r="W1377" s="13"/>
      <c r="X1377" s="13"/>
      <c r="Y1377" s="13"/>
      <c r="Z1377" s="13"/>
      <c r="AA1377" s="13"/>
      <c r="AB1377" s="13"/>
      <c r="AC1377" s="13"/>
      <c r="AD1377" s="13"/>
      <c r="AE1377" s="13"/>
      <c r="AF1377" s="13"/>
      <c r="AG1377" s="13"/>
      <c r="AH1377" s="13"/>
      <c r="AI1377" s="13"/>
      <c r="AJ1377" s="13"/>
      <c r="AK1377" s="13"/>
      <c r="AL1377" s="13"/>
      <c r="AM1377" s="13"/>
      <c r="AN1377" s="13"/>
      <c r="AO1377" s="13"/>
      <c r="AP1377" s="13"/>
      <c r="AQ1377" s="13"/>
      <c r="AR1377" s="13"/>
      <c r="AS1377" s="13"/>
      <c r="AT1377" s="13"/>
      <c r="AU1377" s="13"/>
      <c r="AV1377" s="13"/>
      <c r="AW1377" s="13"/>
      <c r="AX1377" s="13"/>
      <c r="AY1377" s="13"/>
      <c r="AZ1377" s="13"/>
      <c r="BA1377" s="13"/>
      <c r="BB1377" s="13"/>
      <c r="BC1377" s="13"/>
      <c r="BD1377" s="13"/>
      <c r="BE1377" s="13"/>
      <c r="BF1377" s="13"/>
      <c r="BG1377" s="13"/>
      <c r="BH1377" s="13"/>
      <c r="BI1377" s="13"/>
      <c r="BJ1377" s="13"/>
      <c r="BK1377" s="13"/>
      <c r="BL1377" s="13"/>
      <c r="BM1377" s="13"/>
      <c r="BN1377" s="13"/>
      <c r="BO1377" s="13"/>
    </row>
    <row r="1378" spans="1:67" s="23" customFormat="1" x14ac:dyDescent="0.2">
      <c r="A1378" s="13" t="s">
        <v>1737</v>
      </c>
      <c r="B1378" s="13"/>
      <c r="C1378" s="13" t="s">
        <v>1518</v>
      </c>
      <c r="D1378" s="13" t="s">
        <v>76</v>
      </c>
      <c r="E1378" s="13" t="s">
        <v>1577</v>
      </c>
      <c r="F1378" s="13" t="s">
        <v>1578</v>
      </c>
      <c r="G1378" s="13" t="s">
        <v>1577</v>
      </c>
      <c r="H1378" s="13" t="s">
        <v>1578</v>
      </c>
      <c r="I1378" s="13"/>
      <c r="J1378" s="13"/>
      <c r="K1378" s="13"/>
      <c r="L1378" s="13"/>
      <c r="M1378" s="13"/>
      <c r="N1378" s="13"/>
      <c r="O1378" s="13"/>
      <c r="P1378" s="13"/>
      <c r="Q1378" s="13"/>
      <c r="R1378" s="13"/>
      <c r="S1378" s="13"/>
      <c r="T1378" s="13"/>
      <c r="U1378" s="13"/>
      <c r="V1378" s="13"/>
      <c r="W1378" s="13"/>
      <c r="X1378" s="13"/>
      <c r="Y1378" s="13"/>
      <c r="Z1378" s="13"/>
      <c r="AA1378" s="13"/>
      <c r="AB1378" s="13"/>
      <c r="AC1378" s="13"/>
      <c r="AD1378" s="13"/>
      <c r="AE1378" s="13"/>
      <c r="AF1378" s="13"/>
      <c r="AG1378" s="13"/>
      <c r="AH1378" s="13"/>
      <c r="AI1378" s="13"/>
      <c r="AJ1378" s="13"/>
      <c r="AK1378" s="13"/>
      <c r="AL1378" s="13"/>
      <c r="AM1378" s="13"/>
      <c r="AN1378" s="13"/>
      <c r="AO1378" s="13"/>
      <c r="AP1378" s="13"/>
      <c r="AQ1378" s="13"/>
      <c r="AR1378" s="13"/>
      <c r="AS1378" s="13"/>
      <c r="AT1378" s="13"/>
      <c r="AU1378" s="13"/>
      <c r="AV1378" s="13"/>
      <c r="AW1378" s="13"/>
      <c r="AX1378" s="13"/>
      <c r="AY1378" s="13"/>
      <c r="AZ1378" s="13"/>
      <c r="BA1378" s="13"/>
      <c r="BB1378" s="13"/>
      <c r="BC1378" s="13"/>
      <c r="BD1378" s="13"/>
      <c r="BE1378" s="13"/>
      <c r="BF1378" s="13"/>
      <c r="BG1378" s="13"/>
      <c r="BH1378" s="13"/>
      <c r="BI1378" s="13"/>
      <c r="BJ1378" s="13"/>
      <c r="BK1378" s="13"/>
      <c r="BL1378" s="13"/>
      <c r="BM1378" s="13"/>
      <c r="BN1378" s="13"/>
      <c r="BO1378" s="13"/>
    </row>
    <row r="1379" spans="1:67" s="23" customFormat="1" x14ac:dyDescent="0.2">
      <c r="A1379" s="8"/>
      <c r="B1379"/>
      <c r="C1379" t="s">
        <v>1518</v>
      </c>
      <c r="D1379" t="s">
        <v>76</v>
      </c>
      <c r="E1379" t="s">
        <v>1577</v>
      </c>
      <c r="F1379" t="s">
        <v>1578</v>
      </c>
      <c r="G1379" s="8" t="s">
        <v>2690</v>
      </c>
      <c r="H1379" s="8" t="s">
        <v>1578</v>
      </c>
      <c r="I1379" s="8"/>
      <c r="J1379"/>
      <c r="K1379"/>
      <c r="L1379"/>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c r="AT1379"/>
      <c r="AU1379"/>
      <c r="AV1379"/>
      <c r="AW1379">
        <f>(0.0212*1000)-(BE1379+BE1379)</f>
        <v>7.7999999999999989</v>
      </c>
      <c r="AX1379"/>
      <c r="AY1379"/>
      <c r="AZ1379"/>
      <c r="BA1379">
        <f>0.008*1000</f>
        <v>8</v>
      </c>
      <c r="BB1379"/>
      <c r="BC1379"/>
      <c r="BD1379"/>
      <c r="BE1379">
        <f>0.0067*1000</f>
        <v>6.7</v>
      </c>
      <c r="BF1379"/>
      <c r="BG1379"/>
      <c r="BH1379">
        <f>0.003*1000</f>
        <v>3</v>
      </c>
      <c r="BI1379" t="s">
        <v>2692</v>
      </c>
      <c r="BJ1379" s="8" t="s">
        <v>79</v>
      </c>
      <c r="BK1379" s="1">
        <v>44826</v>
      </c>
      <c r="BL1379" s="8" t="s">
        <v>2691</v>
      </c>
      <c r="BM1379">
        <v>53560</v>
      </c>
      <c r="BN1379"/>
      <c r="BO1379"/>
    </row>
    <row r="1380" spans="1:67" s="23" customFormat="1" x14ac:dyDescent="0.2">
      <c r="A1380"/>
      <c r="B1380"/>
      <c r="C1380" t="s">
        <v>1524</v>
      </c>
      <c r="D1380" t="s">
        <v>140</v>
      </c>
      <c r="E1380" t="s">
        <v>808</v>
      </c>
      <c r="F1380" t="s">
        <v>935</v>
      </c>
      <c r="G1380" t="s">
        <v>808</v>
      </c>
      <c r="H1380" t="s">
        <v>935</v>
      </c>
      <c r="I1380"/>
      <c r="J1380"/>
      <c r="K1380"/>
      <c r="L1380"/>
      <c r="M1380"/>
      <c r="N1380"/>
      <c r="O1380"/>
      <c r="P1380"/>
      <c r="Q1380"/>
      <c r="R1380"/>
      <c r="S1380"/>
      <c r="T1380"/>
      <c r="U1380"/>
      <c r="V1380"/>
      <c r="W1380"/>
      <c r="X1380"/>
      <c r="Y1380"/>
      <c r="Z1380"/>
      <c r="AA1380"/>
      <c r="AB1380"/>
      <c r="AC1380">
        <v>3.6</v>
      </c>
      <c r="AD1380"/>
      <c r="AE1380"/>
      <c r="AF1380">
        <v>5</v>
      </c>
      <c r="AG1380"/>
      <c r="AH1380"/>
      <c r="AI1380"/>
      <c r="AJ1380"/>
      <c r="AK1380"/>
      <c r="AL1380"/>
      <c r="AM1380"/>
      <c r="AN1380"/>
      <c r="AO1380"/>
      <c r="AP1380"/>
      <c r="AQ1380"/>
      <c r="AR1380"/>
      <c r="AS1380">
        <v>2.7</v>
      </c>
      <c r="AT1380"/>
      <c r="AU1380"/>
      <c r="AV1380">
        <v>2.4</v>
      </c>
      <c r="AW1380"/>
      <c r="AX1380"/>
      <c r="AY1380"/>
      <c r="AZ1380"/>
      <c r="BA1380">
        <v>3.9</v>
      </c>
      <c r="BB1380"/>
      <c r="BC1380"/>
      <c r="BD1380">
        <v>3</v>
      </c>
      <c r="BE1380">
        <v>4</v>
      </c>
      <c r="BF1380"/>
      <c r="BG1380"/>
      <c r="BH1380">
        <v>3</v>
      </c>
      <c r="BI1380"/>
      <c r="BJ1380" t="s">
        <v>79</v>
      </c>
      <c r="BK1380" s="1">
        <v>44797</v>
      </c>
      <c r="BL1380" t="s">
        <v>87</v>
      </c>
      <c r="BM1380">
        <v>36083</v>
      </c>
      <c r="BN1380" t="s">
        <v>72</v>
      </c>
      <c r="BO1380" t="s">
        <v>87</v>
      </c>
    </row>
    <row r="1381" spans="1:67" s="23" customFormat="1" x14ac:dyDescent="0.2">
      <c r="A1381" s="6"/>
      <c r="B1381" s="6"/>
      <c r="C1381" s="6" t="s">
        <v>1524</v>
      </c>
      <c r="D1381" s="6" t="s">
        <v>140</v>
      </c>
      <c r="E1381" s="6" t="s">
        <v>808</v>
      </c>
      <c r="F1381" s="6" t="s">
        <v>935</v>
      </c>
      <c r="G1381" s="6" t="s">
        <v>808</v>
      </c>
      <c r="H1381" s="6" t="s">
        <v>935</v>
      </c>
      <c r="I1381" s="6"/>
      <c r="J1381" s="6"/>
      <c r="K1381" s="6"/>
      <c r="L1381" s="6"/>
      <c r="M1381" s="6"/>
      <c r="N1381" s="6"/>
      <c r="O1381" s="6"/>
      <c r="P1381" s="6"/>
      <c r="Q1381" s="6"/>
      <c r="R1381" s="6"/>
      <c r="S1381" s="6"/>
      <c r="T1381" s="6"/>
      <c r="U1381" s="6"/>
      <c r="V1381" s="6"/>
      <c r="W1381" s="6"/>
      <c r="X1381" s="6"/>
      <c r="Y1381" s="6"/>
      <c r="Z1381" s="6"/>
      <c r="AA1381" s="6"/>
      <c r="AB1381" s="6"/>
      <c r="AC1381" s="6"/>
      <c r="AD1381" s="6"/>
      <c r="AE1381" s="6"/>
      <c r="AF1381" s="6"/>
      <c r="AG1381" s="6"/>
      <c r="AH1381" s="6"/>
      <c r="AI1381" s="6"/>
      <c r="AJ1381" s="6"/>
      <c r="AK1381" s="6"/>
      <c r="AL1381" s="6"/>
      <c r="AM1381" s="6"/>
      <c r="AN1381" s="6"/>
      <c r="AO1381" s="6"/>
      <c r="AP1381" s="6"/>
      <c r="AQ1381" s="6"/>
      <c r="AR1381" s="6"/>
      <c r="AS1381" s="6"/>
      <c r="AT1381" s="6"/>
      <c r="AU1381" s="6"/>
      <c r="AV1381" s="6"/>
      <c r="AW1381" s="6"/>
      <c r="AX1381" s="6"/>
      <c r="AY1381" s="6"/>
      <c r="AZ1381" s="6"/>
      <c r="BA1381" s="6"/>
      <c r="BB1381" s="6"/>
      <c r="BC1381" s="6"/>
      <c r="BD1381" s="6"/>
      <c r="BE1381" s="6"/>
      <c r="BF1381" s="6"/>
      <c r="BG1381" s="6"/>
      <c r="BH1381" s="6"/>
      <c r="BI1381" s="6" t="s">
        <v>1481</v>
      </c>
      <c r="BJ1381" s="6" t="s">
        <v>79</v>
      </c>
      <c r="BK1381" s="7">
        <v>44806</v>
      </c>
      <c r="BL1381" s="6" t="s">
        <v>1478</v>
      </c>
      <c r="BM1381" s="6">
        <v>35427</v>
      </c>
      <c r="BN1381" s="6"/>
      <c r="BO1381" s="6"/>
    </row>
    <row r="1382" spans="1:67" s="23" customFormat="1" x14ac:dyDescent="0.2">
      <c r="A1382" s="23" t="s">
        <v>1737</v>
      </c>
      <c r="C1382" s="23" t="s">
        <v>1524</v>
      </c>
      <c r="D1382" s="23" t="s">
        <v>140</v>
      </c>
      <c r="E1382" s="23" t="s">
        <v>1627</v>
      </c>
      <c r="F1382" s="23" t="s">
        <v>1125</v>
      </c>
      <c r="G1382" s="23" t="s">
        <v>1627</v>
      </c>
      <c r="H1382" s="23" t="s">
        <v>1125</v>
      </c>
    </row>
    <row r="1383" spans="1:67" s="13" customFormat="1" x14ac:dyDescent="0.2">
      <c r="A1383" s="23" t="s">
        <v>1737</v>
      </c>
      <c r="B1383" s="23"/>
      <c r="C1383" s="23" t="s">
        <v>1524</v>
      </c>
      <c r="D1383" s="23" t="s">
        <v>140</v>
      </c>
      <c r="E1383" s="23" t="s">
        <v>1627</v>
      </c>
      <c r="F1383" s="23"/>
      <c r="G1383" s="23" t="s">
        <v>1627</v>
      </c>
      <c r="H1383" s="23"/>
      <c r="I1383" s="23"/>
      <c r="J1383" s="23"/>
      <c r="K1383" s="23"/>
      <c r="L1383" s="23"/>
      <c r="M1383" s="23"/>
      <c r="N1383" s="23"/>
      <c r="O1383" s="23"/>
      <c r="P1383" s="23"/>
      <c r="Q1383" s="23"/>
      <c r="R1383" s="23"/>
      <c r="S1383" s="23"/>
      <c r="T1383" s="23"/>
      <c r="U1383" s="23"/>
      <c r="V1383" s="23"/>
      <c r="W1383" s="23"/>
      <c r="X1383" s="23"/>
      <c r="Y1383" s="23"/>
      <c r="Z1383" s="23"/>
      <c r="AA1383" s="23"/>
      <c r="AB1383" s="23"/>
      <c r="AC1383" s="23"/>
      <c r="AD1383" s="23"/>
      <c r="AE1383" s="23"/>
      <c r="AF1383" s="23"/>
      <c r="AG1383" s="23"/>
      <c r="AH1383" s="23"/>
      <c r="AI1383" s="23"/>
      <c r="AJ1383" s="23"/>
      <c r="AK1383" s="23"/>
      <c r="AL1383" s="23"/>
      <c r="AM1383" s="23"/>
      <c r="AN1383" s="23"/>
      <c r="AO1383" s="23"/>
      <c r="AP1383" s="23"/>
      <c r="AQ1383" s="23"/>
      <c r="AR1383" s="23"/>
      <c r="AS1383" s="23"/>
      <c r="AT1383" s="23"/>
      <c r="AU1383" s="23"/>
      <c r="AV1383" s="23"/>
      <c r="AW1383" s="23"/>
      <c r="AX1383" s="23"/>
      <c r="AY1383" s="23"/>
      <c r="AZ1383" s="23"/>
      <c r="BA1383" s="23"/>
      <c r="BB1383" s="23"/>
      <c r="BC1383" s="23"/>
      <c r="BD1383" s="23"/>
      <c r="BE1383" s="23"/>
      <c r="BF1383" s="23"/>
      <c r="BG1383" s="23"/>
      <c r="BH1383" s="23"/>
      <c r="BI1383" s="23"/>
      <c r="BJ1383" s="23"/>
      <c r="BK1383" s="23"/>
      <c r="BL1383" s="23"/>
      <c r="BM1383" s="23"/>
      <c r="BN1383" s="23"/>
      <c r="BO1383" s="23"/>
    </row>
    <row r="1384" spans="1:67" s="13" customFormat="1" x14ac:dyDescent="0.2">
      <c r="A1384" s="13" t="s">
        <v>1737</v>
      </c>
      <c r="C1384" s="13" t="s">
        <v>1518</v>
      </c>
      <c r="D1384" s="13" t="s">
        <v>76</v>
      </c>
      <c r="E1384" s="13" t="s">
        <v>936</v>
      </c>
      <c r="F1384" s="13" t="s">
        <v>1589</v>
      </c>
      <c r="G1384" s="13" t="s">
        <v>936</v>
      </c>
      <c r="H1384" s="13" t="s">
        <v>1589</v>
      </c>
    </row>
    <row r="1385" spans="1:67" s="13" customFormat="1" x14ac:dyDescent="0.2">
      <c r="A1385" s="8" t="s">
        <v>2325</v>
      </c>
      <c r="B1385" s="8" t="s">
        <v>338</v>
      </c>
      <c r="C1385" t="s">
        <v>1518</v>
      </c>
      <c r="D1385" t="s">
        <v>76</v>
      </c>
      <c r="E1385" t="s">
        <v>936</v>
      </c>
      <c r="F1385" t="s">
        <v>1589</v>
      </c>
      <c r="G1385" s="8" t="s">
        <v>936</v>
      </c>
      <c r="H1385" s="8" t="s">
        <v>1589</v>
      </c>
      <c r="I1385" s="8"/>
      <c r="J1385"/>
      <c r="K1385"/>
      <c r="L1385"/>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c r="AT1385"/>
      <c r="AU1385"/>
      <c r="AV1385"/>
      <c r="AW1385"/>
      <c r="AX1385"/>
      <c r="AY1385"/>
      <c r="AZ1385"/>
      <c r="BA1385">
        <v>3.9</v>
      </c>
      <c r="BB1385">
        <v>2.9</v>
      </c>
      <c r="BC1385">
        <v>2.9</v>
      </c>
      <c r="BD1385">
        <v>2.9</v>
      </c>
      <c r="BE1385"/>
      <c r="BF1385"/>
      <c r="BG1385"/>
      <c r="BH1385"/>
      <c r="BI1385" t="s">
        <v>2326</v>
      </c>
      <c r="BJ1385" s="8" t="s">
        <v>79</v>
      </c>
      <c r="BK1385" s="1">
        <v>44819</v>
      </c>
      <c r="BL1385" s="8" t="s">
        <v>71</v>
      </c>
      <c r="BM1385" s="8">
        <v>3485</v>
      </c>
      <c r="BN1385" s="8" t="s">
        <v>72</v>
      </c>
      <c r="BO1385" s="8" t="s">
        <v>71</v>
      </c>
    </row>
    <row r="1386" spans="1:67" s="13" customFormat="1" x14ac:dyDescent="0.2">
      <c r="A1386" s="13" t="s">
        <v>1737</v>
      </c>
      <c r="C1386" s="13" t="s">
        <v>1518</v>
      </c>
      <c r="D1386" s="13" t="s">
        <v>76</v>
      </c>
      <c r="E1386" s="13" t="s">
        <v>936</v>
      </c>
      <c r="F1386" s="13" t="s">
        <v>937</v>
      </c>
      <c r="G1386" s="13" t="s">
        <v>936</v>
      </c>
      <c r="H1386" s="13" t="s">
        <v>937</v>
      </c>
    </row>
    <row r="1387" spans="1:67" s="13" customFormat="1" x14ac:dyDescent="0.2">
      <c r="A1387" t="s">
        <v>938</v>
      </c>
      <c r="B1387"/>
      <c r="C1387" t="s">
        <v>1518</v>
      </c>
      <c r="D1387" t="s">
        <v>76</v>
      </c>
      <c r="E1387" t="s">
        <v>936</v>
      </c>
      <c r="F1387" t="s">
        <v>937</v>
      </c>
      <c r="G1387" t="s">
        <v>936</v>
      </c>
      <c r="H1387" t="s">
        <v>937</v>
      </c>
      <c r="I1387"/>
      <c r="J1387"/>
      <c r="K1387"/>
      <c r="L1387"/>
      <c r="M1387"/>
      <c r="N1387"/>
      <c r="O1387"/>
      <c r="P1387"/>
      <c r="Q1387"/>
      <c r="R1387"/>
      <c r="S1387"/>
      <c r="T1387"/>
      <c r="U1387"/>
      <c r="V1387"/>
      <c r="W1387"/>
      <c r="X1387"/>
      <c r="Y1387"/>
      <c r="Z1387"/>
      <c r="AA1387"/>
      <c r="AB1387"/>
      <c r="AC1387"/>
      <c r="AD1387"/>
      <c r="AE1387"/>
      <c r="AF1387"/>
      <c r="AG1387"/>
      <c r="AH1387"/>
      <c r="AI1387"/>
      <c r="AJ1387"/>
      <c r="AK1387"/>
      <c r="AL1387"/>
      <c r="AM1387"/>
      <c r="AN1387"/>
      <c r="AO1387"/>
      <c r="AP1387"/>
      <c r="AQ1387"/>
      <c r="AR1387"/>
      <c r="AS1387"/>
      <c r="AT1387"/>
      <c r="AU1387"/>
      <c r="AV1387"/>
      <c r="AW1387">
        <v>3.87</v>
      </c>
      <c r="AX1387">
        <v>2.62</v>
      </c>
      <c r="AY1387">
        <v>2.68</v>
      </c>
      <c r="AZ1387">
        <v>2.68</v>
      </c>
      <c r="BA1387">
        <v>4.05</v>
      </c>
      <c r="BB1387">
        <v>3.16</v>
      </c>
      <c r="BC1387">
        <v>2.87</v>
      </c>
      <c r="BD1387">
        <v>3.16</v>
      </c>
      <c r="BE1387">
        <v>4.7699999999999996</v>
      </c>
      <c r="BF1387">
        <v>2.77</v>
      </c>
      <c r="BG1387"/>
      <c r="BH1387"/>
      <c r="BI1387" t="s">
        <v>304</v>
      </c>
      <c r="BJ1387" t="s">
        <v>79</v>
      </c>
      <c r="BK1387"/>
      <c r="BL1387" t="s">
        <v>305</v>
      </c>
      <c r="BM1387">
        <v>7306</v>
      </c>
      <c r="BN1387"/>
      <c r="BO1387"/>
    </row>
    <row r="1388" spans="1:67" s="13" customFormat="1" x14ac:dyDescent="0.2">
      <c r="A1388" s="8" t="s">
        <v>2324</v>
      </c>
      <c r="B1388" s="8" t="s">
        <v>338</v>
      </c>
      <c r="C1388" t="s">
        <v>1518</v>
      </c>
      <c r="D1388" t="s">
        <v>76</v>
      </c>
      <c r="E1388" t="s">
        <v>936</v>
      </c>
      <c r="F1388" t="s">
        <v>937</v>
      </c>
      <c r="G1388" s="8" t="s">
        <v>936</v>
      </c>
      <c r="H1388" s="8" t="s">
        <v>937</v>
      </c>
      <c r="I1388" s="8"/>
      <c r="J1388"/>
      <c r="K1388"/>
      <c r="L1388"/>
      <c r="M1388"/>
      <c r="N1388"/>
      <c r="O1388"/>
      <c r="P1388"/>
      <c r="Q1388"/>
      <c r="R1388"/>
      <c r="S1388"/>
      <c r="T1388"/>
      <c r="U1388"/>
      <c r="V1388"/>
      <c r="W1388"/>
      <c r="X1388"/>
      <c r="Y1388"/>
      <c r="Z1388"/>
      <c r="AA1388"/>
      <c r="AB1388"/>
      <c r="AC1388">
        <v>3.8</v>
      </c>
      <c r="AD1388"/>
      <c r="AE1388"/>
      <c r="AF1388">
        <v>6.1</v>
      </c>
      <c r="AG1388"/>
      <c r="AH1388"/>
      <c r="AI1388"/>
      <c r="AJ1388"/>
      <c r="AK1388"/>
      <c r="AL1388"/>
      <c r="AM1388"/>
      <c r="AN1388"/>
      <c r="AO1388"/>
      <c r="AP1388"/>
      <c r="AQ1388"/>
      <c r="AR1388"/>
      <c r="AS1388"/>
      <c r="AT1388"/>
      <c r="AU1388"/>
      <c r="AV1388"/>
      <c r="AW1388"/>
      <c r="AX1388"/>
      <c r="AY1388"/>
      <c r="AZ1388"/>
      <c r="BA1388"/>
      <c r="BB1388"/>
      <c r="BC1388"/>
      <c r="BD1388"/>
      <c r="BE1388"/>
      <c r="BF1388"/>
      <c r="BG1388"/>
      <c r="BH1388"/>
      <c r="BI1388"/>
      <c r="BJ1388" s="8" t="s">
        <v>79</v>
      </c>
      <c r="BK1388" s="1">
        <v>44819</v>
      </c>
      <c r="BL1388" s="8" t="s">
        <v>71</v>
      </c>
      <c r="BM1388" s="8">
        <v>3485</v>
      </c>
      <c r="BN1388" t="s">
        <v>72</v>
      </c>
      <c r="BO1388" s="8" t="s">
        <v>71</v>
      </c>
    </row>
    <row r="1389" spans="1:67" s="13" customFormat="1" x14ac:dyDescent="0.2">
      <c r="A1389" t="s">
        <v>939</v>
      </c>
      <c r="B1389"/>
      <c r="C1389" t="s">
        <v>1518</v>
      </c>
      <c r="D1389" t="s">
        <v>76</v>
      </c>
      <c r="E1389" t="s">
        <v>936</v>
      </c>
      <c r="F1389" t="s">
        <v>937</v>
      </c>
      <c r="G1389" t="s">
        <v>936</v>
      </c>
      <c r="H1389" t="s">
        <v>937</v>
      </c>
      <c r="I1389"/>
      <c r="J1389"/>
      <c r="K1389"/>
      <c r="L1389"/>
      <c r="M1389"/>
      <c r="N1389"/>
      <c r="O1389"/>
      <c r="P1389"/>
      <c r="Q1389"/>
      <c r="R1389"/>
      <c r="S1389"/>
      <c r="T1389"/>
      <c r="U1389"/>
      <c r="V1389"/>
      <c r="W1389"/>
      <c r="X1389"/>
      <c r="Y1389"/>
      <c r="Z1389"/>
      <c r="AA1389"/>
      <c r="AB1389"/>
      <c r="AC1389"/>
      <c r="AD1389"/>
      <c r="AE1389"/>
      <c r="AF1389"/>
      <c r="AG1389"/>
      <c r="AH1389"/>
      <c r="AI1389"/>
      <c r="AJ1389"/>
      <c r="AK1389"/>
      <c r="AL1389"/>
      <c r="AM1389"/>
      <c r="AN1389"/>
      <c r="AO1389"/>
      <c r="AP1389"/>
      <c r="AQ1389"/>
      <c r="AR1389"/>
      <c r="AS1389"/>
      <c r="AT1389"/>
      <c r="AU1389"/>
      <c r="AV1389"/>
      <c r="AW1389">
        <v>3.86</v>
      </c>
      <c r="AX1389">
        <v>2.75</v>
      </c>
      <c r="AY1389">
        <v>2.76</v>
      </c>
      <c r="AZ1389">
        <v>2.76</v>
      </c>
      <c r="BA1389">
        <v>4.58</v>
      </c>
      <c r="BB1389">
        <v>3.22</v>
      </c>
      <c r="BC1389">
        <v>3.27</v>
      </c>
      <c r="BD1389">
        <v>3.27</v>
      </c>
      <c r="BE1389">
        <v>5.0199999999999996</v>
      </c>
      <c r="BF1389">
        <v>2.93</v>
      </c>
      <c r="BG1389"/>
      <c r="BH1389"/>
      <c r="BI1389" t="s">
        <v>304</v>
      </c>
      <c r="BJ1389" t="s">
        <v>79</v>
      </c>
      <c r="BK1389"/>
      <c r="BL1389" t="s">
        <v>305</v>
      </c>
      <c r="BM1389">
        <v>7306</v>
      </c>
      <c r="BN1389"/>
      <c r="BO1389"/>
    </row>
    <row r="1390" spans="1:67" s="13" customFormat="1" x14ac:dyDescent="0.2">
      <c r="A1390" t="s">
        <v>472</v>
      </c>
      <c r="B1390"/>
      <c r="C1390" t="s">
        <v>1518</v>
      </c>
      <c r="D1390" t="s">
        <v>76</v>
      </c>
      <c r="E1390" t="s">
        <v>936</v>
      </c>
      <c r="F1390" t="s">
        <v>937</v>
      </c>
      <c r="G1390" t="s">
        <v>936</v>
      </c>
      <c r="H1390" t="s">
        <v>937</v>
      </c>
      <c r="I1390"/>
      <c r="J1390"/>
      <c r="K1390"/>
      <c r="L1390" t="s">
        <v>308</v>
      </c>
      <c r="M1390"/>
      <c r="N1390"/>
      <c r="O1390"/>
      <c r="P1390"/>
      <c r="Q1390"/>
      <c r="R1390"/>
      <c r="S1390"/>
      <c r="T1390"/>
      <c r="U1390"/>
      <c r="V1390"/>
      <c r="W1390"/>
      <c r="X1390"/>
      <c r="Y1390"/>
      <c r="Z1390"/>
      <c r="AA1390"/>
      <c r="AB1390"/>
      <c r="AC1390"/>
      <c r="AD1390"/>
      <c r="AE1390"/>
      <c r="AF1390"/>
      <c r="AG1390"/>
      <c r="AH1390"/>
      <c r="AI1390"/>
      <c r="AJ1390"/>
      <c r="AK1390"/>
      <c r="AL1390"/>
      <c r="AM1390"/>
      <c r="AN1390"/>
      <c r="AO1390"/>
      <c r="AP1390"/>
      <c r="AQ1390"/>
      <c r="AR1390"/>
      <c r="AS1390">
        <v>3.47</v>
      </c>
      <c r="AT1390"/>
      <c r="AU1390"/>
      <c r="AV1390">
        <v>2.4900000000000002</v>
      </c>
      <c r="AW1390">
        <v>3.71</v>
      </c>
      <c r="AX1390">
        <v>2.78</v>
      </c>
      <c r="AY1390">
        <v>2.77</v>
      </c>
      <c r="AZ1390">
        <v>2.78</v>
      </c>
      <c r="BA1390">
        <v>3.97</v>
      </c>
      <c r="BB1390">
        <v>3.29</v>
      </c>
      <c r="BC1390">
        <v>3.15</v>
      </c>
      <c r="BD1390">
        <v>3.29</v>
      </c>
      <c r="BE1390">
        <v>4.57</v>
      </c>
      <c r="BF1390">
        <v>2.95</v>
      </c>
      <c r="BG1390">
        <v>2.54</v>
      </c>
      <c r="BH1390">
        <v>2.95</v>
      </c>
      <c r="BI1390"/>
      <c r="BJ1390" t="s">
        <v>79</v>
      </c>
      <c r="BK1390"/>
      <c r="BL1390" t="s">
        <v>301</v>
      </c>
      <c r="BM1390">
        <v>2255</v>
      </c>
      <c r="BN1390"/>
      <c r="BO1390"/>
    </row>
    <row r="1391" spans="1:67" s="13" customFormat="1" x14ac:dyDescent="0.2">
      <c r="A1391" t="s">
        <v>2761</v>
      </c>
      <c r="B1391"/>
      <c r="C1391" t="s">
        <v>1518</v>
      </c>
      <c r="D1391" t="s">
        <v>76</v>
      </c>
      <c r="E1391" t="s">
        <v>936</v>
      </c>
      <c r="F1391" t="s">
        <v>937</v>
      </c>
      <c r="G1391" s="8" t="s">
        <v>936</v>
      </c>
      <c r="H1391" s="8" t="s">
        <v>937</v>
      </c>
      <c r="I1391" s="8"/>
      <c r="J1391"/>
      <c r="K1391"/>
      <c r="L1391"/>
      <c r="M1391"/>
      <c r="N1391"/>
      <c r="O1391"/>
      <c r="P1391"/>
      <c r="Q1391"/>
      <c r="R1391"/>
      <c r="S1391"/>
      <c r="T1391"/>
      <c r="U1391">
        <v>3.44</v>
      </c>
      <c r="V1391">
        <v>4.4800000000000004</v>
      </c>
      <c r="W1391">
        <v>4.87</v>
      </c>
      <c r="X1391">
        <v>4.87</v>
      </c>
      <c r="Y1391">
        <v>3.61</v>
      </c>
      <c r="Z1391">
        <v>5.13</v>
      </c>
      <c r="AA1391">
        <v>5.43</v>
      </c>
      <c r="AB1391">
        <v>5.43</v>
      </c>
      <c r="AC1391">
        <v>3.6</v>
      </c>
      <c r="AD1391">
        <v>5.61</v>
      </c>
      <c r="AE1391">
        <v>6.01</v>
      </c>
      <c r="AF1391">
        <v>6.01</v>
      </c>
      <c r="AG1391"/>
      <c r="AH1391"/>
      <c r="AI1391"/>
      <c r="AJ1391"/>
      <c r="AK1391"/>
      <c r="AL1391"/>
      <c r="AM1391"/>
      <c r="AN1391"/>
      <c r="AO1391"/>
      <c r="AP1391"/>
      <c r="AQ1391"/>
      <c r="AR1391"/>
      <c r="AS1391"/>
      <c r="AT1391"/>
      <c r="AU1391"/>
      <c r="AV1391"/>
      <c r="AW1391"/>
      <c r="AX1391"/>
      <c r="AY1391"/>
      <c r="AZ1391"/>
      <c r="BA1391"/>
      <c r="BB1391"/>
      <c r="BC1391"/>
      <c r="BD1391"/>
      <c r="BE1391"/>
      <c r="BF1391"/>
      <c r="BG1391"/>
      <c r="BH1391"/>
      <c r="BI1391"/>
      <c r="BJ1391" s="8" t="s">
        <v>79</v>
      </c>
      <c r="BK1391" s="1">
        <v>44827</v>
      </c>
      <c r="BL1391" s="8" t="s">
        <v>2695</v>
      </c>
      <c r="BM1391" s="8">
        <v>960</v>
      </c>
      <c r="BN1391"/>
      <c r="BO1391"/>
    </row>
    <row r="1392" spans="1:67" s="13" customFormat="1" x14ac:dyDescent="0.2">
      <c r="A1392" t="s">
        <v>2763</v>
      </c>
      <c r="B1392"/>
      <c r="C1392" t="s">
        <v>1518</v>
      </c>
      <c r="D1392" t="s">
        <v>76</v>
      </c>
      <c r="E1392" t="s">
        <v>936</v>
      </c>
      <c r="F1392" t="s">
        <v>937</v>
      </c>
      <c r="G1392" s="8" t="s">
        <v>936</v>
      </c>
      <c r="H1392" s="8" t="s">
        <v>937</v>
      </c>
      <c r="I1392" s="8"/>
      <c r="J1392"/>
      <c r="K1392"/>
      <c r="L1392"/>
      <c r="M1392"/>
      <c r="N1392"/>
      <c r="O1392"/>
      <c r="P1392"/>
      <c r="Q1392"/>
      <c r="R1392"/>
      <c r="S1392"/>
      <c r="T1392"/>
      <c r="U1392"/>
      <c r="V1392"/>
      <c r="W1392"/>
      <c r="X1392"/>
      <c r="Y1392"/>
      <c r="Z1392"/>
      <c r="AA1392"/>
      <c r="AB1392"/>
      <c r="AC1392"/>
      <c r="AD1392"/>
      <c r="AE1392"/>
      <c r="AF1392"/>
      <c r="AG1392"/>
      <c r="AH1392"/>
      <c r="AI1392"/>
      <c r="AJ1392"/>
      <c r="AK1392"/>
      <c r="AL1392"/>
      <c r="AM1392"/>
      <c r="AN1392"/>
      <c r="AO1392"/>
      <c r="AP1392"/>
      <c r="AQ1392"/>
      <c r="AR1392"/>
      <c r="AS1392"/>
      <c r="AT1392"/>
      <c r="AU1392"/>
      <c r="AV1392"/>
      <c r="AW1392">
        <v>3.9</v>
      </c>
      <c r="AX1392">
        <v>3.05</v>
      </c>
      <c r="AY1392">
        <v>3.2</v>
      </c>
      <c r="AZ1392">
        <v>3.2</v>
      </c>
      <c r="BA1392"/>
      <c r="BB1392"/>
      <c r="BC1392"/>
      <c r="BD1392"/>
      <c r="BE1392"/>
      <c r="BF1392"/>
      <c r="BG1392"/>
      <c r="BH1392"/>
      <c r="BI1392"/>
      <c r="BJ1392" s="8" t="s">
        <v>79</v>
      </c>
      <c r="BK1392" s="1">
        <v>44827</v>
      </c>
      <c r="BL1392" s="8" t="s">
        <v>2695</v>
      </c>
      <c r="BM1392" s="8">
        <v>960</v>
      </c>
      <c r="BN1392" t="s">
        <v>72</v>
      </c>
      <c r="BO1392" s="8" t="s">
        <v>2695</v>
      </c>
    </row>
    <row r="1393" spans="1:67" s="13" customFormat="1" x14ac:dyDescent="0.2">
      <c r="A1393" t="s">
        <v>2764</v>
      </c>
      <c r="B1393"/>
      <c r="C1393" t="s">
        <v>1518</v>
      </c>
      <c r="D1393" t="s">
        <v>76</v>
      </c>
      <c r="E1393" t="s">
        <v>936</v>
      </c>
      <c r="F1393" t="s">
        <v>937</v>
      </c>
      <c r="G1393" s="8" t="s">
        <v>936</v>
      </c>
      <c r="H1393" s="8" t="s">
        <v>937</v>
      </c>
      <c r="I1393" s="8"/>
      <c r="J1393"/>
      <c r="K1393"/>
      <c r="L1393"/>
      <c r="M1393"/>
      <c r="N1393"/>
      <c r="O1393"/>
      <c r="P1393"/>
      <c r="Q1393"/>
      <c r="R1393"/>
      <c r="S1393"/>
      <c r="T1393"/>
      <c r="U1393"/>
      <c r="V1393"/>
      <c r="W1393"/>
      <c r="X1393"/>
      <c r="Y1393"/>
      <c r="Z1393"/>
      <c r="AA1393"/>
      <c r="AB1393"/>
      <c r="AC1393"/>
      <c r="AD1393"/>
      <c r="AE1393"/>
      <c r="AF1393"/>
      <c r="AG1393"/>
      <c r="AH1393"/>
      <c r="AI1393"/>
      <c r="AJ1393"/>
      <c r="AK1393"/>
      <c r="AL1393"/>
      <c r="AM1393"/>
      <c r="AN1393"/>
      <c r="AO1393"/>
      <c r="AP1393"/>
      <c r="AQ1393"/>
      <c r="AR1393"/>
      <c r="AS1393"/>
      <c r="AT1393"/>
      <c r="AU1393"/>
      <c r="AV1393"/>
      <c r="AW1393"/>
      <c r="AX1393"/>
      <c r="AY1393"/>
      <c r="AZ1393"/>
      <c r="BA1393"/>
      <c r="BB1393"/>
      <c r="BC1393"/>
      <c r="BD1393"/>
      <c r="BE1393">
        <v>5.35</v>
      </c>
      <c r="BF1393" s="28">
        <v>3.05</v>
      </c>
      <c r="BG1393" s="28">
        <v>2.8</v>
      </c>
      <c r="BH1393" s="28">
        <v>3.05</v>
      </c>
      <c r="BI1393"/>
      <c r="BJ1393" s="8" t="s">
        <v>79</v>
      </c>
      <c r="BK1393" s="1">
        <v>44827</v>
      </c>
      <c r="BL1393" s="8" t="s">
        <v>2695</v>
      </c>
      <c r="BM1393" s="8">
        <v>960</v>
      </c>
      <c r="BN1393" t="s">
        <v>72</v>
      </c>
      <c r="BO1393" s="8" t="s">
        <v>2695</v>
      </c>
    </row>
    <row r="1394" spans="1:67" s="13" customFormat="1" x14ac:dyDescent="0.2">
      <c r="A1394" t="s">
        <v>2762</v>
      </c>
      <c r="B1394"/>
      <c r="C1394" t="s">
        <v>1518</v>
      </c>
      <c r="D1394" t="s">
        <v>76</v>
      </c>
      <c r="E1394" t="s">
        <v>936</v>
      </c>
      <c r="F1394" t="s">
        <v>937</v>
      </c>
      <c r="G1394" s="8" t="s">
        <v>936</v>
      </c>
      <c r="H1394" s="8" t="s">
        <v>937</v>
      </c>
      <c r="I1394" s="8"/>
      <c r="J1394"/>
      <c r="K1394"/>
      <c r="L1394"/>
      <c r="M1394"/>
      <c r="N1394"/>
      <c r="O1394"/>
      <c r="P1394"/>
      <c r="Q1394"/>
      <c r="R1394"/>
      <c r="S1394"/>
      <c r="T1394"/>
      <c r="U1394"/>
      <c r="V1394"/>
      <c r="W1394"/>
      <c r="X1394"/>
      <c r="Y1394"/>
      <c r="Z1394"/>
      <c r="AA1394"/>
      <c r="AB1394"/>
      <c r="AC1394">
        <v>3.95</v>
      </c>
      <c r="AD1394">
        <v>6.4</v>
      </c>
      <c r="AE1394">
        <v>6.25</v>
      </c>
      <c r="AF1394">
        <v>6.4</v>
      </c>
      <c r="AG1394"/>
      <c r="AH1394"/>
      <c r="AI1394"/>
      <c r="AJ1394"/>
      <c r="AK1394"/>
      <c r="AL1394"/>
      <c r="AM1394"/>
      <c r="AN1394"/>
      <c r="AO1394"/>
      <c r="AP1394"/>
      <c r="AQ1394"/>
      <c r="AR1394"/>
      <c r="AS1394"/>
      <c r="AT1394"/>
      <c r="AU1394"/>
      <c r="AV1394"/>
      <c r="AW1394"/>
      <c r="AX1394"/>
      <c r="AY1394"/>
      <c r="AZ1394"/>
      <c r="BA1394"/>
      <c r="BB1394"/>
      <c r="BC1394"/>
      <c r="BD1394"/>
      <c r="BE1394"/>
      <c r="BF1394"/>
      <c r="BG1394"/>
      <c r="BH1394"/>
      <c r="BI1394"/>
      <c r="BJ1394" s="8" t="s">
        <v>79</v>
      </c>
      <c r="BK1394" s="1">
        <v>44827</v>
      </c>
      <c r="BL1394" s="8" t="s">
        <v>2695</v>
      </c>
      <c r="BM1394" s="8">
        <v>960</v>
      </c>
      <c r="BN1394" t="s">
        <v>72</v>
      </c>
      <c r="BO1394" s="8" t="s">
        <v>2695</v>
      </c>
    </row>
    <row r="1395" spans="1:67" s="13" customFormat="1" x14ac:dyDescent="0.2">
      <c r="A1395" t="s">
        <v>940</v>
      </c>
      <c r="B1395"/>
      <c r="C1395" t="s">
        <v>1518</v>
      </c>
      <c r="D1395" t="s">
        <v>76</v>
      </c>
      <c r="E1395" t="s">
        <v>936</v>
      </c>
      <c r="F1395" t="s">
        <v>937</v>
      </c>
      <c r="G1395" t="s">
        <v>936</v>
      </c>
      <c r="H1395" t="s">
        <v>937</v>
      </c>
      <c r="I1395"/>
      <c r="J1395"/>
      <c r="K1395"/>
      <c r="L1395" t="s">
        <v>941</v>
      </c>
      <c r="M1395"/>
      <c r="N1395"/>
      <c r="O1395"/>
      <c r="P1395"/>
      <c r="Q1395"/>
      <c r="R1395"/>
      <c r="S1395"/>
      <c r="T1395"/>
      <c r="U1395"/>
      <c r="V1395"/>
      <c r="W1395"/>
      <c r="X1395"/>
      <c r="Y1395"/>
      <c r="Z1395"/>
      <c r="AA1395"/>
      <c r="AB1395"/>
      <c r="AC1395">
        <v>3.9</v>
      </c>
      <c r="AD1395" t="s">
        <v>1982</v>
      </c>
      <c r="AE1395">
        <v>6.09</v>
      </c>
      <c r="AF1395">
        <v>6.09</v>
      </c>
      <c r="AG1395"/>
      <c r="AH1395"/>
      <c r="AI1395"/>
      <c r="AJ1395"/>
      <c r="AK1395"/>
      <c r="AL1395"/>
      <c r="AM1395"/>
      <c r="AN1395"/>
      <c r="AO1395"/>
      <c r="AP1395"/>
      <c r="AQ1395"/>
      <c r="AR1395"/>
      <c r="AS1395"/>
      <c r="AT1395"/>
      <c r="AU1395"/>
      <c r="AV1395"/>
      <c r="AW1395"/>
      <c r="AX1395"/>
      <c r="AY1395"/>
      <c r="AZ1395"/>
      <c r="BA1395"/>
      <c r="BB1395"/>
      <c r="BC1395"/>
      <c r="BD1395"/>
      <c r="BE1395"/>
      <c r="BF1395"/>
      <c r="BG1395"/>
      <c r="BH1395"/>
      <c r="BI1395" t="s">
        <v>942</v>
      </c>
      <c r="BJ1395" t="s">
        <v>79</v>
      </c>
      <c r="BK1395"/>
      <c r="BL1395" t="s">
        <v>301</v>
      </c>
      <c r="BM1395">
        <v>2255</v>
      </c>
      <c r="BN1395"/>
      <c r="BO1395"/>
    </row>
    <row r="1396" spans="1:67" s="13" customFormat="1" x14ac:dyDescent="0.2">
      <c r="A1396" t="s">
        <v>943</v>
      </c>
      <c r="B1396"/>
      <c r="C1396" t="s">
        <v>1518</v>
      </c>
      <c r="D1396" t="s">
        <v>76</v>
      </c>
      <c r="E1396" t="s">
        <v>936</v>
      </c>
      <c r="F1396" t="s">
        <v>937</v>
      </c>
      <c r="G1396" t="s">
        <v>936</v>
      </c>
      <c r="H1396" t="s">
        <v>937</v>
      </c>
      <c r="I1396"/>
      <c r="J1396"/>
      <c r="K1396"/>
      <c r="L1396" t="s">
        <v>321</v>
      </c>
      <c r="M1396"/>
      <c r="N1396"/>
      <c r="O1396"/>
      <c r="P1396"/>
      <c r="Q1396"/>
      <c r="R1396"/>
      <c r="S1396"/>
      <c r="T1396"/>
      <c r="U1396"/>
      <c r="V1396"/>
      <c r="W1396"/>
      <c r="X1396"/>
      <c r="Y1396"/>
      <c r="Z1396"/>
      <c r="AA1396"/>
      <c r="AB1396"/>
      <c r="AC1396"/>
      <c r="AD1396"/>
      <c r="AE1396"/>
      <c r="AF1396"/>
      <c r="AG1396"/>
      <c r="AH1396"/>
      <c r="AI1396"/>
      <c r="AJ1396"/>
      <c r="AK1396"/>
      <c r="AL1396"/>
      <c r="AM1396"/>
      <c r="AN1396"/>
      <c r="AO1396"/>
      <c r="AP1396"/>
      <c r="AQ1396"/>
      <c r="AR1396"/>
      <c r="AS1396">
        <v>3.82</v>
      </c>
      <c r="AT1396"/>
      <c r="AU1396"/>
      <c r="AV1396">
        <v>2.1</v>
      </c>
      <c r="AW1396">
        <v>4.13</v>
      </c>
      <c r="AX1396">
        <v>2.93</v>
      </c>
      <c r="AY1396">
        <v>2.88</v>
      </c>
      <c r="AZ1396">
        <v>2.93</v>
      </c>
      <c r="BA1396">
        <v>4.37</v>
      </c>
      <c r="BB1396">
        <v>3.5</v>
      </c>
      <c r="BC1396">
        <v>3.17</v>
      </c>
      <c r="BD1396">
        <v>3.5</v>
      </c>
      <c r="BE1396">
        <v>5.0199999999999996</v>
      </c>
      <c r="BF1396">
        <v>3.13</v>
      </c>
      <c r="BG1396">
        <v>2.5</v>
      </c>
      <c r="BH1396">
        <v>3.13</v>
      </c>
      <c r="BI1396"/>
      <c r="BJ1396" t="s">
        <v>79</v>
      </c>
      <c r="BK1396"/>
      <c r="BL1396" t="s">
        <v>301</v>
      </c>
      <c r="BM1396">
        <v>2255</v>
      </c>
      <c r="BN1396" t="s">
        <v>72</v>
      </c>
      <c r="BO1396" t="s">
        <v>301</v>
      </c>
    </row>
    <row r="1397" spans="1:67" s="13" customFormat="1" x14ac:dyDescent="0.2">
      <c r="A1397" t="s">
        <v>2759</v>
      </c>
      <c r="B1397"/>
      <c r="C1397" t="s">
        <v>1518</v>
      </c>
      <c r="D1397" t="s">
        <v>76</v>
      </c>
      <c r="E1397" t="s">
        <v>936</v>
      </c>
      <c r="F1397" t="s">
        <v>944</v>
      </c>
      <c r="G1397" s="8" t="s">
        <v>936</v>
      </c>
      <c r="H1397" s="8" t="s">
        <v>2760</v>
      </c>
      <c r="I1397" s="8"/>
      <c r="J1397"/>
      <c r="K1397"/>
      <c r="L1397"/>
      <c r="M1397"/>
      <c r="N1397"/>
      <c r="O1397"/>
      <c r="P1397"/>
      <c r="Q1397"/>
      <c r="R1397"/>
      <c r="S1397"/>
      <c r="T1397"/>
      <c r="U1397"/>
      <c r="V1397"/>
      <c r="W1397"/>
      <c r="X1397"/>
      <c r="Y1397"/>
      <c r="Z1397"/>
      <c r="AA1397"/>
      <c r="AB1397"/>
      <c r="AC1397"/>
      <c r="AD1397"/>
      <c r="AE1397"/>
      <c r="AF1397"/>
      <c r="AG1397"/>
      <c r="AH1397"/>
      <c r="AI1397"/>
      <c r="AJ1397"/>
      <c r="AK1397"/>
      <c r="AL1397"/>
      <c r="AM1397"/>
      <c r="AN1397"/>
      <c r="AO1397"/>
      <c r="AP1397"/>
      <c r="AQ1397"/>
      <c r="AR1397"/>
      <c r="AS1397">
        <v>3.5</v>
      </c>
      <c r="AT1397"/>
      <c r="AU1397"/>
      <c r="AV1397">
        <v>2.27</v>
      </c>
      <c r="AW1397">
        <v>3.64</v>
      </c>
      <c r="AX1397">
        <v>2.63</v>
      </c>
      <c r="AY1397">
        <v>2.76</v>
      </c>
      <c r="AZ1397">
        <v>2.76</v>
      </c>
      <c r="BA1397">
        <v>4.08</v>
      </c>
      <c r="BB1397">
        <v>3.19</v>
      </c>
      <c r="BC1397">
        <v>3.23</v>
      </c>
      <c r="BD1397">
        <v>3.23</v>
      </c>
      <c r="BE1397"/>
      <c r="BF1397"/>
      <c r="BG1397"/>
      <c r="BH1397"/>
      <c r="BI1397"/>
      <c r="BJ1397" s="8" t="s">
        <v>79</v>
      </c>
      <c r="BK1397" s="1">
        <v>44827</v>
      </c>
      <c r="BL1397" s="8" t="s">
        <v>2695</v>
      </c>
      <c r="BM1397" s="8">
        <v>960</v>
      </c>
      <c r="BN1397" t="s">
        <v>72</v>
      </c>
      <c r="BO1397" s="8" t="s">
        <v>2695</v>
      </c>
    </row>
    <row r="1398" spans="1:67" s="13" customFormat="1" x14ac:dyDescent="0.2">
      <c r="A1398" s="13" t="s">
        <v>1737</v>
      </c>
      <c r="C1398" s="13" t="s">
        <v>1518</v>
      </c>
      <c r="D1398" s="13" t="s">
        <v>76</v>
      </c>
      <c r="E1398" s="13" t="s">
        <v>936</v>
      </c>
      <c r="F1398" s="13" t="s">
        <v>944</v>
      </c>
      <c r="G1398" s="13" t="s">
        <v>936</v>
      </c>
      <c r="H1398" s="13" t="s">
        <v>944</v>
      </c>
    </row>
    <row r="1399" spans="1:67" s="13" customFormat="1" x14ac:dyDescent="0.2">
      <c r="A1399" t="s">
        <v>472</v>
      </c>
      <c r="B1399"/>
      <c r="C1399" t="s">
        <v>1518</v>
      </c>
      <c r="D1399" t="s">
        <v>76</v>
      </c>
      <c r="E1399" t="s">
        <v>936</v>
      </c>
      <c r="F1399" t="s">
        <v>944</v>
      </c>
      <c r="G1399" t="s">
        <v>936</v>
      </c>
      <c r="H1399" t="s">
        <v>944</v>
      </c>
      <c r="I1399"/>
      <c r="J1399"/>
      <c r="K1399"/>
      <c r="L1399" t="s">
        <v>307</v>
      </c>
      <c r="M1399"/>
      <c r="N1399"/>
      <c r="O1399"/>
      <c r="P1399"/>
      <c r="Q1399"/>
      <c r="R1399"/>
      <c r="S1399"/>
      <c r="T1399"/>
      <c r="U1399"/>
      <c r="V1399"/>
      <c r="W1399"/>
      <c r="X1399"/>
      <c r="Y1399"/>
      <c r="Z1399"/>
      <c r="AA1399"/>
      <c r="AB1399"/>
      <c r="AC1399"/>
      <c r="AD1399"/>
      <c r="AE1399"/>
      <c r="AF1399"/>
      <c r="AG1399"/>
      <c r="AH1399"/>
      <c r="AI1399"/>
      <c r="AJ1399"/>
      <c r="AK1399"/>
      <c r="AL1399"/>
      <c r="AM1399"/>
      <c r="AN1399"/>
      <c r="AO1399"/>
      <c r="AP1399"/>
      <c r="AQ1399"/>
      <c r="AR1399"/>
      <c r="AS1399">
        <v>3.61</v>
      </c>
      <c r="AT1399"/>
      <c r="AU1399"/>
      <c r="AV1399">
        <v>2.35</v>
      </c>
      <c r="AW1399">
        <v>3.96</v>
      </c>
      <c r="AX1399">
        <v>2.98</v>
      </c>
      <c r="AY1399">
        <v>2.89</v>
      </c>
      <c r="AZ1399">
        <v>2.98</v>
      </c>
      <c r="BA1399">
        <v>4.22</v>
      </c>
      <c r="BB1399">
        <v>3.39</v>
      </c>
      <c r="BC1399">
        <v>3.13</v>
      </c>
      <c r="BD1399">
        <v>3.39</v>
      </c>
      <c r="BE1399">
        <v>5.18</v>
      </c>
      <c r="BF1399">
        <v>3.01</v>
      </c>
      <c r="BG1399">
        <v>2.4700000000000002</v>
      </c>
      <c r="BH1399">
        <v>3.01</v>
      </c>
      <c r="BI1399"/>
      <c r="BJ1399" t="s">
        <v>79</v>
      </c>
      <c r="BK1399"/>
      <c r="BL1399" t="s">
        <v>301</v>
      </c>
      <c r="BM1399">
        <v>2255</v>
      </c>
      <c r="BN1399"/>
      <c r="BO1399"/>
    </row>
    <row r="1400" spans="1:67" s="13" customFormat="1" x14ac:dyDescent="0.2">
      <c r="A1400" t="s">
        <v>2754</v>
      </c>
      <c r="B1400"/>
      <c r="C1400" t="s">
        <v>1518</v>
      </c>
      <c r="D1400" t="s">
        <v>76</v>
      </c>
      <c r="E1400" t="s">
        <v>936</v>
      </c>
      <c r="F1400" t="s">
        <v>944</v>
      </c>
      <c r="G1400" s="8" t="s">
        <v>936</v>
      </c>
      <c r="H1400" s="8" t="s">
        <v>944</v>
      </c>
      <c r="I1400" s="8"/>
      <c r="J1400"/>
      <c r="K1400"/>
      <c r="L1400"/>
      <c r="M1400"/>
      <c r="N1400"/>
      <c r="O1400"/>
      <c r="P1400"/>
      <c r="Q1400">
        <v>3.16</v>
      </c>
      <c r="R1400">
        <v>2.89</v>
      </c>
      <c r="S1400">
        <v>3.38</v>
      </c>
      <c r="T1400">
        <v>3.38</v>
      </c>
      <c r="U1400"/>
      <c r="V1400"/>
      <c r="W1400"/>
      <c r="X1400"/>
      <c r="Y1400"/>
      <c r="Z1400"/>
      <c r="AA1400"/>
      <c r="AB1400"/>
      <c r="AC1400"/>
      <c r="AD1400"/>
      <c r="AE1400"/>
      <c r="AF1400"/>
      <c r="AG1400"/>
      <c r="AH1400"/>
      <c r="AI1400"/>
      <c r="AJ1400"/>
      <c r="AK1400"/>
      <c r="AL1400"/>
      <c r="AM1400"/>
      <c r="AN1400"/>
      <c r="AO1400"/>
      <c r="AP1400"/>
      <c r="AQ1400"/>
      <c r="AR1400"/>
      <c r="AS1400"/>
      <c r="AT1400"/>
      <c r="AU1400"/>
      <c r="AV1400"/>
      <c r="AW1400"/>
      <c r="AX1400"/>
      <c r="AY1400"/>
      <c r="AZ1400"/>
      <c r="BA1400"/>
      <c r="BB1400"/>
      <c r="BC1400"/>
      <c r="BD1400"/>
      <c r="BE1400"/>
      <c r="BF1400"/>
      <c r="BG1400"/>
      <c r="BH1400"/>
      <c r="BI1400"/>
      <c r="BJ1400" s="8" t="s">
        <v>79</v>
      </c>
      <c r="BK1400" s="1">
        <v>44827</v>
      </c>
      <c r="BL1400" s="8" t="s">
        <v>2695</v>
      </c>
      <c r="BM1400" s="8">
        <v>960</v>
      </c>
      <c r="BN1400"/>
      <c r="BO1400"/>
    </row>
    <row r="1401" spans="1:67" s="13" customFormat="1" x14ac:dyDescent="0.2">
      <c r="A1401" t="s">
        <v>2755</v>
      </c>
      <c r="B1401"/>
      <c r="C1401" t="s">
        <v>1518</v>
      </c>
      <c r="D1401" t="s">
        <v>76</v>
      </c>
      <c r="E1401" t="s">
        <v>936</v>
      </c>
      <c r="F1401" t="s">
        <v>944</v>
      </c>
      <c r="G1401" s="8" t="s">
        <v>936</v>
      </c>
      <c r="H1401" s="8" t="s">
        <v>944</v>
      </c>
      <c r="I1401" s="8"/>
      <c r="J1401"/>
      <c r="K1401"/>
      <c r="L1401"/>
      <c r="M1401"/>
      <c r="N1401"/>
      <c r="O1401"/>
      <c r="P1401"/>
      <c r="Q1401"/>
      <c r="R1401"/>
      <c r="S1401"/>
      <c r="T1401"/>
      <c r="U1401"/>
      <c r="V1401"/>
      <c r="W1401">
        <v>4.7300000000000004</v>
      </c>
      <c r="X1401">
        <v>4.7300000000000004</v>
      </c>
      <c r="Y1401"/>
      <c r="Z1401"/>
      <c r="AA1401"/>
      <c r="AB1401"/>
      <c r="AC1401"/>
      <c r="AD1401"/>
      <c r="AE1401"/>
      <c r="AF1401"/>
      <c r="AG1401"/>
      <c r="AH1401"/>
      <c r="AI1401"/>
      <c r="AJ1401"/>
      <c r="AK1401"/>
      <c r="AL1401"/>
      <c r="AM1401"/>
      <c r="AN1401"/>
      <c r="AO1401"/>
      <c r="AP1401"/>
      <c r="AQ1401"/>
      <c r="AR1401"/>
      <c r="AS1401"/>
      <c r="AT1401"/>
      <c r="AU1401"/>
      <c r="AV1401"/>
      <c r="AW1401"/>
      <c r="AX1401"/>
      <c r="AY1401"/>
      <c r="AZ1401"/>
      <c r="BA1401"/>
      <c r="BB1401"/>
      <c r="BC1401"/>
      <c r="BD1401"/>
      <c r="BE1401"/>
      <c r="BF1401"/>
      <c r="BG1401"/>
      <c r="BH1401"/>
      <c r="BI1401"/>
      <c r="BJ1401" s="8" t="s">
        <v>79</v>
      </c>
      <c r="BK1401" s="1">
        <v>44827</v>
      </c>
      <c r="BL1401" s="8" t="s">
        <v>2695</v>
      </c>
      <c r="BM1401" s="8">
        <v>960</v>
      </c>
      <c r="BN1401" t="s">
        <v>72</v>
      </c>
      <c r="BO1401" s="8" t="s">
        <v>2695</v>
      </c>
    </row>
    <row r="1402" spans="1:67" s="13" customFormat="1" x14ac:dyDescent="0.2">
      <c r="A1402" t="s">
        <v>2756</v>
      </c>
      <c r="B1402"/>
      <c r="C1402" t="s">
        <v>1518</v>
      </c>
      <c r="D1402" t="s">
        <v>76</v>
      </c>
      <c r="E1402" t="s">
        <v>936</v>
      </c>
      <c r="F1402" t="s">
        <v>944</v>
      </c>
      <c r="G1402" s="8" t="s">
        <v>936</v>
      </c>
      <c r="H1402" s="8" t="s">
        <v>944</v>
      </c>
      <c r="I1402" s="8"/>
      <c r="J1402"/>
      <c r="K1402"/>
      <c r="L1402"/>
      <c r="M1402"/>
      <c r="N1402"/>
      <c r="O1402"/>
      <c r="P1402"/>
      <c r="Q1402"/>
      <c r="R1402"/>
      <c r="S1402"/>
      <c r="T1402"/>
      <c r="U1402"/>
      <c r="V1402"/>
      <c r="W1402"/>
      <c r="X1402"/>
      <c r="Y1402"/>
      <c r="Z1402"/>
      <c r="AA1402"/>
      <c r="AB1402"/>
      <c r="AC1402">
        <v>4.09</v>
      </c>
      <c r="AD1402">
        <v>5.26</v>
      </c>
      <c r="AE1402">
        <v>5.47</v>
      </c>
      <c r="AF1402">
        <v>5.47</v>
      </c>
      <c r="AG1402"/>
      <c r="AH1402"/>
      <c r="AI1402"/>
      <c r="AJ1402"/>
      <c r="AK1402"/>
      <c r="AL1402"/>
      <c r="AM1402"/>
      <c r="AN1402"/>
      <c r="AO1402"/>
      <c r="AP1402"/>
      <c r="AQ1402"/>
      <c r="AR1402"/>
      <c r="AS1402"/>
      <c r="AT1402"/>
      <c r="AU1402"/>
      <c r="AV1402"/>
      <c r="AW1402"/>
      <c r="AX1402"/>
      <c r="AY1402"/>
      <c r="AZ1402"/>
      <c r="BA1402"/>
      <c r="BB1402"/>
      <c r="BC1402"/>
      <c r="BD1402"/>
      <c r="BE1402"/>
      <c r="BF1402"/>
      <c r="BG1402"/>
      <c r="BH1402"/>
      <c r="BI1402" t="s">
        <v>2758</v>
      </c>
      <c r="BJ1402" s="8" t="s">
        <v>79</v>
      </c>
      <c r="BK1402" s="1">
        <v>44827</v>
      </c>
      <c r="BL1402" s="8" t="s">
        <v>2695</v>
      </c>
      <c r="BM1402" s="8">
        <v>960</v>
      </c>
      <c r="BN1402" t="s">
        <v>72</v>
      </c>
      <c r="BO1402" s="8" t="s">
        <v>2695</v>
      </c>
    </row>
    <row r="1403" spans="1:67" s="13" customFormat="1" x14ac:dyDescent="0.2">
      <c r="A1403" t="s">
        <v>2757</v>
      </c>
      <c r="B1403"/>
      <c r="C1403" t="s">
        <v>1518</v>
      </c>
      <c r="D1403" t="s">
        <v>76</v>
      </c>
      <c r="E1403" t="s">
        <v>936</v>
      </c>
      <c r="F1403" t="s">
        <v>944</v>
      </c>
      <c r="G1403" s="8" t="s">
        <v>936</v>
      </c>
      <c r="H1403" s="8" t="s">
        <v>944</v>
      </c>
      <c r="I1403" s="8"/>
      <c r="J1403"/>
      <c r="K1403"/>
      <c r="L1403"/>
      <c r="M1403"/>
      <c r="N1403"/>
      <c r="O1403"/>
      <c r="P1403"/>
      <c r="Q1403"/>
      <c r="R1403"/>
      <c r="S1403"/>
      <c r="T1403"/>
      <c r="U1403"/>
      <c r="V1403"/>
      <c r="W1403"/>
      <c r="X1403"/>
      <c r="Y1403"/>
      <c r="Z1403"/>
      <c r="AA1403"/>
      <c r="AB1403"/>
      <c r="AC1403">
        <v>3.9550000000000001</v>
      </c>
      <c r="AD1403">
        <v>5.56</v>
      </c>
      <c r="AE1403">
        <v>5.75</v>
      </c>
      <c r="AF1403">
        <v>7.75</v>
      </c>
      <c r="AG1403">
        <v>3.29</v>
      </c>
      <c r="AH1403">
        <v>5.01</v>
      </c>
      <c r="AI1403">
        <v>4.57</v>
      </c>
      <c r="AJ1403">
        <v>5.01</v>
      </c>
      <c r="AK1403"/>
      <c r="AL1403"/>
      <c r="AM1403"/>
      <c r="AN1403"/>
      <c r="AO1403"/>
      <c r="AP1403"/>
      <c r="AQ1403"/>
      <c r="AR1403"/>
      <c r="AS1403"/>
      <c r="AT1403"/>
      <c r="AU1403"/>
      <c r="AV1403"/>
      <c r="AW1403"/>
      <c r="AX1403"/>
      <c r="AY1403"/>
      <c r="AZ1403"/>
      <c r="BA1403"/>
      <c r="BB1403"/>
      <c r="BC1403"/>
      <c r="BD1403"/>
      <c r="BE1403"/>
      <c r="BF1403"/>
      <c r="BG1403"/>
      <c r="BH1403"/>
      <c r="BI1403"/>
      <c r="BJ1403" s="8" t="s">
        <v>79</v>
      </c>
      <c r="BK1403" s="1">
        <v>44827</v>
      </c>
      <c r="BL1403" s="8" t="s">
        <v>2695</v>
      </c>
      <c r="BM1403" s="8">
        <v>960</v>
      </c>
      <c r="BN1403" t="s">
        <v>72</v>
      </c>
      <c r="BO1403" s="8" t="s">
        <v>2695</v>
      </c>
    </row>
    <row r="1404" spans="1:67" s="13" customFormat="1" x14ac:dyDescent="0.2">
      <c r="A1404" t="s">
        <v>2731</v>
      </c>
      <c r="B1404"/>
      <c r="C1404" t="s">
        <v>1518</v>
      </c>
      <c r="D1404" t="s">
        <v>76</v>
      </c>
      <c r="E1404" t="s">
        <v>936</v>
      </c>
      <c r="F1404" t="s">
        <v>944</v>
      </c>
      <c r="G1404" s="8" t="s">
        <v>936</v>
      </c>
      <c r="H1404" s="8" t="s">
        <v>944</v>
      </c>
      <c r="I1404" s="8"/>
      <c r="J1404"/>
      <c r="K1404"/>
      <c r="L1404"/>
      <c r="M1404"/>
      <c r="N1404"/>
      <c r="O1404"/>
      <c r="P1404"/>
      <c r="Q1404"/>
      <c r="R1404"/>
      <c r="S1404"/>
      <c r="T1404"/>
      <c r="U1404"/>
      <c r="V1404"/>
      <c r="W1404"/>
      <c r="X1404"/>
      <c r="Y1404"/>
      <c r="Z1404"/>
      <c r="AA1404"/>
      <c r="AB1404"/>
      <c r="AC1404"/>
      <c r="AD1404"/>
      <c r="AE1404"/>
      <c r="AF1404"/>
      <c r="AG1404"/>
      <c r="AH1404"/>
      <c r="AI1404"/>
      <c r="AJ1404"/>
      <c r="AK1404">
        <v>2.48</v>
      </c>
      <c r="AL1404"/>
      <c r="AM1404"/>
      <c r="AN1404">
        <v>1.1499999999999999</v>
      </c>
      <c r="AO1404">
        <v>3.29</v>
      </c>
      <c r="AP1404"/>
      <c r="AQ1404"/>
      <c r="AR1404">
        <v>1.94</v>
      </c>
      <c r="AS1404">
        <v>3.5</v>
      </c>
      <c r="AT1404"/>
      <c r="AU1404"/>
      <c r="AV1404">
        <v>2.4700000000000002</v>
      </c>
      <c r="AW1404">
        <v>3.86</v>
      </c>
      <c r="AX1404">
        <v>2.59</v>
      </c>
      <c r="AY1404">
        <v>2.8</v>
      </c>
      <c r="AZ1404">
        <v>2.8</v>
      </c>
      <c r="BA1404"/>
      <c r="BB1404"/>
      <c r="BC1404"/>
      <c r="BD1404"/>
      <c r="BE1404"/>
      <c r="BF1404"/>
      <c r="BG1404"/>
      <c r="BH1404"/>
      <c r="BI1404"/>
      <c r="BJ1404" s="8" t="s">
        <v>79</v>
      </c>
      <c r="BK1404" s="1">
        <v>44826</v>
      </c>
      <c r="BL1404" s="8" t="s">
        <v>2695</v>
      </c>
      <c r="BM1404" s="8">
        <v>960</v>
      </c>
      <c r="BN1404" t="s">
        <v>72</v>
      </c>
      <c r="BO1404" s="8" t="s">
        <v>2695</v>
      </c>
    </row>
    <row r="1405" spans="1:67" s="13" customFormat="1" x14ac:dyDescent="0.2">
      <c r="A1405" t="s">
        <v>2732</v>
      </c>
      <c r="B1405"/>
      <c r="C1405" t="s">
        <v>1518</v>
      </c>
      <c r="D1405" t="s">
        <v>76</v>
      </c>
      <c r="E1405" t="s">
        <v>936</v>
      </c>
      <c r="F1405" t="s">
        <v>944</v>
      </c>
      <c r="G1405" s="8" t="s">
        <v>936</v>
      </c>
      <c r="H1405" s="8" t="s">
        <v>944</v>
      </c>
      <c r="I1405" s="8"/>
      <c r="J1405"/>
      <c r="K1405"/>
      <c r="L1405"/>
      <c r="M1405"/>
      <c r="N1405"/>
      <c r="O1405"/>
      <c r="P1405"/>
      <c r="Q1405"/>
      <c r="R1405"/>
      <c r="S1405"/>
      <c r="T1405"/>
      <c r="U1405"/>
      <c r="V1405"/>
      <c r="W1405"/>
      <c r="X1405"/>
      <c r="Y1405"/>
      <c r="Z1405"/>
      <c r="AA1405"/>
      <c r="AB1405"/>
      <c r="AC1405"/>
      <c r="AD1405"/>
      <c r="AE1405"/>
      <c r="AF1405"/>
      <c r="AG1405"/>
      <c r="AH1405"/>
      <c r="AI1405"/>
      <c r="AJ1405"/>
      <c r="AK1405"/>
      <c r="AL1405"/>
      <c r="AM1405"/>
      <c r="AN1405"/>
      <c r="AO1405"/>
      <c r="AP1405"/>
      <c r="AQ1405"/>
      <c r="AR1405"/>
      <c r="AS1405"/>
      <c r="AT1405"/>
      <c r="AU1405"/>
      <c r="AV1405"/>
      <c r="AW1405"/>
      <c r="AX1405"/>
      <c r="AY1405"/>
      <c r="AZ1405"/>
      <c r="BA1405"/>
      <c r="BB1405"/>
      <c r="BC1405"/>
      <c r="BD1405"/>
      <c r="BE1405">
        <v>4.8499999999999996</v>
      </c>
      <c r="BF1405">
        <v>2.8</v>
      </c>
      <c r="BG1405">
        <v>2.5299999999999998</v>
      </c>
      <c r="BH1405">
        <v>2.8</v>
      </c>
      <c r="BI1405"/>
      <c r="BJ1405" s="8" t="s">
        <v>79</v>
      </c>
      <c r="BK1405" s="1">
        <v>44827</v>
      </c>
      <c r="BL1405" s="8" t="s">
        <v>2695</v>
      </c>
      <c r="BM1405" s="8">
        <v>960</v>
      </c>
      <c r="BN1405" t="s">
        <v>72</v>
      </c>
      <c r="BO1405" s="8" t="s">
        <v>2695</v>
      </c>
    </row>
    <row r="1406" spans="1:67" s="13" customFormat="1" x14ac:dyDescent="0.2">
      <c r="A1406" s="8" t="s">
        <v>2733</v>
      </c>
      <c r="B1406" s="8"/>
      <c r="C1406" s="8" t="s">
        <v>1518</v>
      </c>
      <c r="D1406" s="8" t="s">
        <v>76</v>
      </c>
      <c r="E1406" s="8" t="s">
        <v>936</v>
      </c>
      <c r="F1406" s="8" t="s">
        <v>944</v>
      </c>
      <c r="G1406" s="8" t="s">
        <v>936</v>
      </c>
      <c r="H1406" s="8" t="s">
        <v>944</v>
      </c>
      <c r="I1406" s="8"/>
      <c r="J1406" s="8"/>
      <c r="K1406" s="8"/>
      <c r="L1406" s="8"/>
      <c r="M1406" s="8"/>
      <c r="N1406" s="8"/>
      <c r="O1406" s="8"/>
      <c r="P1406" s="8"/>
      <c r="Q1406" s="8"/>
      <c r="R1406" s="8"/>
      <c r="S1406" s="8"/>
      <c r="T1406" s="8"/>
      <c r="U1406" s="8"/>
      <c r="V1406" s="8"/>
      <c r="W1406" s="8"/>
      <c r="X1406" s="8"/>
      <c r="Y1406" s="8"/>
      <c r="Z1406" s="8"/>
      <c r="AA1406" s="8"/>
      <c r="AB1406" s="8"/>
      <c r="AC1406" s="8"/>
      <c r="AD1406" s="8"/>
      <c r="AE1406" s="8"/>
      <c r="AF1406" s="8"/>
      <c r="AG1406" s="8"/>
      <c r="AH1406" s="8"/>
      <c r="AI1406" s="8"/>
      <c r="AJ1406" s="8"/>
      <c r="AK1406" s="8">
        <v>2.74</v>
      </c>
      <c r="AL1406" s="8"/>
      <c r="AM1406" s="8"/>
      <c r="AN1406" s="8">
        <v>1.61</v>
      </c>
      <c r="AO1406" s="8">
        <v>3.33</v>
      </c>
      <c r="AP1406" s="8"/>
      <c r="AQ1406" s="8"/>
      <c r="AR1406" s="8">
        <v>2.08</v>
      </c>
      <c r="AS1406" s="8">
        <v>3.76</v>
      </c>
      <c r="AT1406" s="8"/>
      <c r="AU1406" s="8"/>
      <c r="AV1406" s="8">
        <v>2.5</v>
      </c>
      <c r="AW1406" s="8"/>
      <c r="AX1406" s="8"/>
      <c r="AY1406" s="8"/>
      <c r="AZ1406" s="8"/>
      <c r="BA1406" s="8">
        <v>4.51</v>
      </c>
      <c r="BB1406" s="8" t="s">
        <v>2748</v>
      </c>
      <c r="BC1406" s="8" t="s">
        <v>2749</v>
      </c>
      <c r="BD1406" s="8" t="s">
        <v>2749</v>
      </c>
      <c r="BE1406" s="8">
        <v>5.15</v>
      </c>
      <c r="BF1406" s="8" t="s">
        <v>2746</v>
      </c>
      <c r="BG1406" s="8" t="s">
        <v>2753</v>
      </c>
      <c r="BH1406" s="8" t="s">
        <v>2746</v>
      </c>
      <c r="BI1406" s="8"/>
      <c r="BJ1406" s="8" t="s">
        <v>79</v>
      </c>
      <c r="BK1406" s="9">
        <v>44826</v>
      </c>
      <c r="BL1406" s="8" t="s">
        <v>2695</v>
      </c>
      <c r="BM1406" s="8">
        <v>960</v>
      </c>
      <c r="BN1406" s="8" t="s">
        <v>72</v>
      </c>
      <c r="BO1406" s="8" t="s">
        <v>2695</v>
      </c>
    </row>
    <row r="1407" spans="1:67" s="13" customFormat="1" x14ac:dyDescent="0.2">
      <c r="A1407" t="s">
        <v>2739</v>
      </c>
      <c r="B1407"/>
      <c r="C1407" t="s">
        <v>1518</v>
      </c>
      <c r="D1407" t="s">
        <v>76</v>
      </c>
      <c r="E1407" t="s">
        <v>936</v>
      </c>
      <c r="F1407" t="s">
        <v>944</v>
      </c>
      <c r="G1407" s="8" t="s">
        <v>936</v>
      </c>
      <c r="H1407" s="8" t="s">
        <v>944</v>
      </c>
      <c r="I1407" s="8"/>
      <c r="J1407"/>
      <c r="K1407"/>
      <c r="L1407"/>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c r="AT1407"/>
      <c r="AU1407"/>
      <c r="AV1407"/>
      <c r="AW1407">
        <v>4.2699999999999996</v>
      </c>
      <c r="AX1407" t="s">
        <v>2745</v>
      </c>
      <c r="AY1407" t="s">
        <v>2746</v>
      </c>
      <c r="AZ1407" t="s">
        <v>2746</v>
      </c>
      <c r="BA1407"/>
      <c r="BB1407"/>
      <c r="BC1407"/>
      <c r="BD1407"/>
      <c r="BE1407"/>
      <c r="BF1407"/>
      <c r="BG1407"/>
      <c r="BH1407"/>
      <c r="BI1407" t="s">
        <v>2704</v>
      </c>
      <c r="BJ1407" s="8" t="s">
        <v>79</v>
      </c>
      <c r="BK1407" s="1">
        <v>44827</v>
      </c>
      <c r="BL1407" s="8" t="s">
        <v>2695</v>
      </c>
      <c r="BM1407" s="8">
        <v>960</v>
      </c>
      <c r="BN1407" t="s">
        <v>72</v>
      </c>
      <c r="BO1407" s="8" t="s">
        <v>2695</v>
      </c>
    </row>
    <row r="1408" spans="1:67" s="13" customFormat="1" x14ac:dyDescent="0.2">
      <c r="A1408" t="s">
        <v>2734</v>
      </c>
      <c r="B1408"/>
      <c r="C1408" t="s">
        <v>1518</v>
      </c>
      <c r="D1408" t="s">
        <v>76</v>
      </c>
      <c r="E1408" t="s">
        <v>936</v>
      </c>
      <c r="F1408" t="s">
        <v>944</v>
      </c>
      <c r="G1408" s="8" t="s">
        <v>936</v>
      </c>
      <c r="H1408" s="8" t="s">
        <v>944</v>
      </c>
      <c r="I1408" s="8"/>
      <c r="J1408"/>
      <c r="K1408"/>
      <c r="L1408"/>
      <c r="M1408"/>
      <c r="N1408"/>
      <c r="O1408"/>
      <c r="P1408"/>
      <c r="Q1408"/>
      <c r="R1408"/>
      <c r="S1408"/>
      <c r="T1408"/>
      <c r="U1408"/>
      <c r="V1408"/>
      <c r="W1408"/>
      <c r="X1408"/>
      <c r="Y1408"/>
      <c r="Z1408"/>
      <c r="AA1408"/>
      <c r="AB1408"/>
      <c r="AC1408"/>
      <c r="AD1408"/>
      <c r="AE1408"/>
      <c r="AF1408"/>
      <c r="AG1408"/>
      <c r="AH1408"/>
      <c r="AI1408"/>
      <c r="AJ1408"/>
      <c r="AK1408"/>
      <c r="AL1408"/>
      <c r="AM1408"/>
      <c r="AN1408"/>
      <c r="AO1408">
        <v>3.28</v>
      </c>
      <c r="AP1408"/>
      <c r="AQ1408"/>
      <c r="AR1408">
        <v>2.13</v>
      </c>
      <c r="AS1408">
        <v>3.62</v>
      </c>
      <c r="AT1408"/>
      <c r="AU1408"/>
      <c r="AV1408">
        <v>2.52</v>
      </c>
      <c r="AW1408"/>
      <c r="AX1408"/>
      <c r="AY1408"/>
      <c r="AZ1408"/>
      <c r="BA1408"/>
      <c r="BB1408"/>
      <c r="BC1408"/>
      <c r="BD1408"/>
      <c r="BE1408"/>
      <c r="BF1408"/>
      <c r="BG1408"/>
      <c r="BH1408"/>
      <c r="BI1408"/>
      <c r="BJ1408" s="8" t="s">
        <v>79</v>
      </c>
      <c r="BK1408" s="1">
        <v>44826</v>
      </c>
      <c r="BL1408" s="8" t="s">
        <v>2695</v>
      </c>
      <c r="BM1408" s="8">
        <v>960</v>
      </c>
      <c r="BN1408"/>
      <c r="BO1408"/>
    </row>
    <row r="1409" spans="1:67" s="13" customFormat="1" x14ac:dyDescent="0.2">
      <c r="A1409" t="s">
        <v>2735</v>
      </c>
      <c r="B1409"/>
      <c r="C1409" t="s">
        <v>1518</v>
      </c>
      <c r="D1409" t="s">
        <v>76</v>
      </c>
      <c r="E1409" t="s">
        <v>936</v>
      </c>
      <c r="F1409" t="s">
        <v>944</v>
      </c>
      <c r="G1409" s="8" t="s">
        <v>936</v>
      </c>
      <c r="H1409" s="8" t="s">
        <v>944</v>
      </c>
      <c r="I1409" s="8"/>
      <c r="J1409"/>
      <c r="K1409"/>
      <c r="L1409"/>
      <c r="M1409"/>
      <c r="N1409"/>
      <c r="O1409"/>
      <c r="P1409"/>
      <c r="Q1409"/>
      <c r="R1409"/>
      <c r="S1409"/>
      <c r="T1409"/>
      <c r="U1409"/>
      <c r="V1409"/>
      <c r="W1409"/>
      <c r="X1409"/>
      <c r="Y1409"/>
      <c r="Z1409"/>
      <c r="AA1409"/>
      <c r="AB1409"/>
      <c r="AC1409"/>
      <c r="AD1409"/>
      <c r="AE1409"/>
      <c r="AF1409"/>
      <c r="AG1409"/>
      <c r="AH1409"/>
      <c r="AI1409"/>
      <c r="AJ1409"/>
      <c r="AK1409"/>
      <c r="AL1409"/>
      <c r="AM1409"/>
      <c r="AN1409"/>
      <c r="AO1409">
        <v>3.03</v>
      </c>
      <c r="AP1409"/>
      <c r="AQ1409"/>
      <c r="AR1409">
        <v>1.9</v>
      </c>
      <c r="AS1409"/>
      <c r="AT1409"/>
      <c r="AU1409"/>
      <c r="AV1409"/>
      <c r="AW1409"/>
      <c r="AX1409"/>
      <c r="AY1409"/>
      <c r="AZ1409"/>
      <c r="BA1409"/>
      <c r="BB1409"/>
      <c r="BC1409"/>
      <c r="BD1409"/>
      <c r="BE1409"/>
      <c r="BF1409"/>
      <c r="BG1409"/>
      <c r="BH1409"/>
      <c r="BI1409"/>
      <c r="BJ1409" s="8" t="s">
        <v>79</v>
      </c>
      <c r="BK1409" s="1">
        <v>44826</v>
      </c>
      <c r="BL1409" s="8" t="s">
        <v>2695</v>
      </c>
      <c r="BM1409" s="8">
        <v>960</v>
      </c>
      <c r="BN1409"/>
      <c r="BO1409"/>
    </row>
    <row r="1410" spans="1:67" s="13" customFormat="1" x14ac:dyDescent="0.2">
      <c r="A1410" t="s">
        <v>2750</v>
      </c>
      <c r="B1410"/>
      <c r="C1410" t="s">
        <v>1518</v>
      </c>
      <c r="D1410" t="s">
        <v>76</v>
      </c>
      <c r="E1410" t="s">
        <v>936</v>
      </c>
      <c r="F1410" t="s">
        <v>944</v>
      </c>
      <c r="G1410" s="8" t="s">
        <v>936</v>
      </c>
      <c r="H1410" s="8" t="s">
        <v>944</v>
      </c>
      <c r="I1410" s="8"/>
      <c r="J1410"/>
      <c r="K1410"/>
      <c r="L1410"/>
      <c r="M1410"/>
      <c r="N1410"/>
      <c r="O1410"/>
      <c r="P1410"/>
      <c r="Q1410"/>
      <c r="R1410"/>
      <c r="S1410"/>
      <c r="T1410"/>
      <c r="U1410"/>
      <c r="V1410"/>
      <c r="W1410"/>
      <c r="X1410"/>
      <c r="Y1410"/>
      <c r="Z1410"/>
      <c r="AA1410"/>
      <c r="AB1410"/>
      <c r="AC1410"/>
      <c r="AD1410"/>
      <c r="AE1410"/>
      <c r="AF1410"/>
      <c r="AG1410"/>
      <c r="AH1410"/>
      <c r="AI1410"/>
      <c r="AJ1410"/>
      <c r="AK1410"/>
      <c r="AL1410"/>
      <c r="AM1410"/>
      <c r="AN1410"/>
      <c r="AO1410"/>
      <c r="AP1410"/>
      <c r="AQ1410"/>
      <c r="AR1410"/>
      <c r="AS1410"/>
      <c r="AT1410"/>
      <c r="AU1410"/>
      <c r="AV1410"/>
      <c r="AW1410"/>
      <c r="AX1410"/>
      <c r="AY1410"/>
      <c r="AZ1410"/>
      <c r="BA1410">
        <v>4.1900000000000004</v>
      </c>
      <c r="BB1410">
        <v>3.27</v>
      </c>
      <c r="BC1410">
        <v>3.11</v>
      </c>
      <c r="BD1410">
        <v>3.27</v>
      </c>
      <c r="BE1410"/>
      <c r="BF1410"/>
      <c r="BG1410"/>
      <c r="BH1410"/>
      <c r="BI1410"/>
      <c r="BJ1410" s="8" t="s">
        <v>79</v>
      </c>
      <c r="BK1410" s="1">
        <v>44827</v>
      </c>
      <c r="BL1410" s="8" t="s">
        <v>2695</v>
      </c>
      <c r="BM1410" s="8">
        <v>960</v>
      </c>
      <c r="BN1410" t="s">
        <v>72</v>
      </c>
      <c r="BO1410" s="8" t="s">
        <v>2695</v>
      </c>
    </row>
    <row r="1411" spans="1:67" s="13" customFormat="1" x14ac:dyDescent="0.2">
      <c r="A1411" t="s">
        <v>2736</v>
      </c>
      <c r="B1411"/>
      <c r="C1411" t="s">
        <v>1518</v>
      </c>
      <c r="D1411" t="s">
        <v>76</v>
      </c>
      <c r="E1411" t="s">
        <v>936</v>
      </c>
      <c r="F1411" t="s">
        <v>944</v>
      </c>
      <c r="G1411" s="8" t="s">
        <v>936</v>
      </c>
      <c r="H1411" s="8" t="s">
        <v>944</v>
      </c>
      <c r="I1411" s="8"/>
      <c r="J1411"/>
      <c r="K1411"/>
      <c r="L1411"/>
      <c r="M1411"/>
      <c r="N1411"/>
      <c r="O1411"/>
      <c r="P1411"/>
      <c r="Q1411"/>
      <c r="R1411"/>
      <c r="S1411"/>
      <c r="T1411"/>
      <c r="U1411"/>
      <c r="V1411"/>
      <c r="W1411"/>
      <c r="X1411"/>
      <c r="Y1411"/>
      <c r="Z1411"/>
      <c r="AA1411"/>
      <c r="AB1411"/>
      <c r="AC1411"/>
      <c r="AD1411"/>
      <c r="AE1411"/>
      <c r="AF1411"/>
      <c r="AG1411"/>
      <c r="AH1411"/>
      <c r="AI1411"/>
      <c r="AJ1411"/>
      <c r="AK1411"/>
      <c r="AL1411"/>
      <c r="AM1411"/>
      <c r="AN1411"/>
      <c r="AO1411">
        <v>3.26</v>
      </c>
      <c r="AP1411"/>
      <c r="AQ1411"/>
      <c r="AR1411">
        <v>1.98</v>
      </c>
      <c r="AS1411"/>
      <c r="AT1411"/>
      <c r="AU1411"/>
      <c r="AV1411"/>
      <c r="AW1411"/>
      <c r="AX1411"/>
      <c r="AY1411"/>
      <c r="AZ1411"/>
      <c r="BA1411"/>
      <c r="BB1411"/>
      <c r="BC1411"/>
      <c r="BD1411"/>
      <c r="BE1411"/>
      <c r="BF1411"/>
      <c r="BG1411"/>
      <c r="BH1411"/>
      <c r="BI1411"/>
      <c r="BJ1411" s="8" t="s">
        <v>79</v>
      </c>
      <c r="BK1411" s="1">
        <v>44826</v>
      </c>
      <c r="BL1411" s="8" t="s">
        <v>2695</v>
      </c>
      <c r="BM1411" s="8">
        <v>960</v>
      </c>
      <c r="BN1411"/>
      <c r="BO1411"/>
    </row>
    <row r="1412" spans="1:67" s="13" customFormat="1" x14ac:dyDescent="0.2">
      <c r="A1412" t="s">
        <v>2737</v>
      </c>
      <c r="B1412"/>
      <c r="C1412" t="s">
        <v>1518</v>
      </c>
      <c r="D1412" t="s">
        <v>76</v>
      </c>
      <c r="E1412" t="s">
        <v>936</v>
      </c>
      <c r="F1412" t="s">
        <v>944</v>
      </c>
      <c r="G1412" s="8" t="s">
        <v>936</v>
      </c>
      <c r="H1412" s="8" t="s">
        <v>944</v>
      </c>
      <c r="I1412" s="8"/>
      <c r="J1412"/>
      <c r="K1412"/>
      <c r="L1412"/>
      <c r="M1412"/>
      <c r="N1412"/>
      <c r="O1412"/>
      <c r="P1412"/>
      <c r="Q1412"/>
      <c r="R1412"/>
      <c r="S1412"/>
      <c r="T1412"/>
      <c r="U1412"/>
      <c r="V1412"/>
      <c r="W1412"/>
      <c r="X1412"/>
      <c r="Y1412"/>
      <c r="Z1412"/>
      <c r="AA1412"/>
      <c r="AB1412"/>
      <c r="AC1412"/>
      <c r="AD1412"/>
      <c r="AE1412"/>
      <c r="AF1412"/>
      <c r="AG1412"/>
      <c r="AH1412"/>
      <c r="AI1412"/>
      <c r="AJ1412"/>
      <c r="AK1412"/>
      <c r="AL1412"/>
      <c r="AM1412"/>
      <c r="AN1412"/>
      <c r="AO1412">
        <v>3.33</v>
      </c>
      <c r="AP1412"/>
      <c r="AQ1412"/>
      <c r="AR1412">
        <v>2.11</v>
      </c>
      <c r="AS1412"/>
      <c r="AT1412"/>
      <c r="AU1412"/>
      <c r="AV1412"/>
      <c r="AW1412"/>
      <c r="AX1412"/>
      <c r="AY1412"/>
      <c r="AZ1412"/>
      <c r="BA1412"/>
      <c r="BB1412"/>
      <c r="BC1412"/>
      <c r="BD1412"/>
      <c r="BE1412"/>
      <c r="BF1412"/>
      <c r="BG1412"/>
      <c r="BH1412"/>
      <c r="BI1412"/>
      <c r="BJ1412" s="8" t="s">
        <v>79</v>
      </c>
      <c r="BK1412" s="1">
        <v>44827</v>
      </c>
      <c r="BL1412" s="8" t="s">
        <v>2695</v>
      </c>
      <c r="BM1412" s="8">
        <v>960</v>
      </c>
      <c r="BN1412"/>
      <c r="BO1412"/>
    </row>
    <row r="1413" spans="1:67" s="13" customFormat="1" x14ac:dyDescent="0.2">
      <c r="A1413" t="s">
        <v>2738</v>
      </c>
      <c r="B1413"/>
      <c r="C1413" t="s">
        <v>1518</v>
      </c>
      <c r="D1413" t="s">
        <v>76</v>
      </c>
      <c r="E1413" t="s">
        <v>936</v>
      </c>
      <c r="F1413" t="s">
        <v>944</v>
      </c>
      <c r="G1413" s="8" t="s">
        <v>936</v>
      </c>
      <c r="H1413" s="8" t="s">
        <v>944</v>
      </c>
      <c r="I1413" s="8"/>
      <c r="J1413"/>
      <c r="K1413"/>
      <c r="L1413"/>
      <c r="M1413"/>
      <c r="N1413"/>
      <c r="O1413"/>
      <c r="P1413"/>
      <c r="Q1413"/>
      <c r="R1413"/>
      <c r="S1413"/>
      <c r="T1413"/>
      <c r="U1413"/>
      <c r="V1413"/>
      <c r="W1413"/>
      <c r="X1413"/>
      <c r="Y1413"/>
      <c r="Z1413"/>
      <c r="AA1413"/>
      <c r="AB1413"/>
      <c r="AC1413"/>
      <c r="AD1413"/>
      <c r="AE1413"/>
      <c r="AF1413"/>
      <c r="AG1413"/>
      <c r="AH1413"/>
      <c r="AI1413"/>
      <c r="AJ1413"/>
      <c r="AK1413"/>
      <c r="AL1413"/>
      <c r="AM1413"/>
      <c r="AN1413"/>
      <c r="AO1413"/>
      <c r="AP1413"/>
      <c r="AQ1413"/>
      <c r="AR1413"/>
      <c r="AS1413">
        <v>3.36</v>
      </c>
      <c r="AT1413"/>
      <c r="AU1413"/>
      <c r="AV1413">
        <v>2.02</v>
      </c>
      <c r="AW1413"/>
      <c r="AX1413"/>
      <c r="AY1413"/>
      <c r="AZ1413"/>
      <c r="BA1413"/>
      <c r="BB1413"/>
      <c r="BC1413"/>
      <c r="BD1413"/>
      <c r="BE1413"/>
      <c r="BF1413"/>
      <c r="BG1413"/>
      <c r="BH1413"/>
      <c r="BI1413"/>
      <c r="BJ1413" s="8" t="s">
        <v>79</v>
      </c>
      <c r="BK1413" s="1">
        <v>44827</v>
      </c>
      <c r="BL1413" s="8" t="s">
        <v>2695</v>
      </c>
      <c r="BM1413" s="8">
        <v>960</v>
      </c>
      <c r="BN1413"/>
      <c r="BO1413"/>
    </row>
    <row r="1414" spans="1:67" s="13" customFormat="1" x14ac:dyDescent="0.2">
      <c r="A1414" t="s">
        <v>2740</v>
      </c>
      <c r="B1414"/>
      <c r="C1414" t="s">
        <v>1518</v>
      </c>
      <c r="D1414" t="s">
        <v>76</v>
      </c>
      <c r="E1414" t="s">
        <v>936</v>
      </c>
      <c r="F1414" t="s">
        <v>944</v>
      </c>
      <c r="G1414" s="8" t="s">
        <v>936</v>
      </c>
      <c r="H1414" s="8" t="s">
        <v>944</v>
      </c>
      <c r="I1414" s="8"/>
      <c r="J1414"/>
      <c r="K1414"/>
      <c r="L141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c r="AT1414"/>
      <c r="AU1414"/>
      <c r="AV1414"/>
      <c r="AW1414">
        <v>4.08</v>
      </c>
      <c r="AX1414">
        <v>2.78</v>
      </c>
      <c r="AY1414">
        <v>2.8</v>
      </c>
      <c r="AZ1414">
        <v>2.8</v>
      </c>
      <c r="BA1414"/>
      <c r="BB1414"/>
      <c r="BC1414"/>
      <c r="BD1414"/>
      <c r="BE1414"/>
      <c r="BF1414"/>
      <c r="BG1414"/>
      <c r="BH1414"/>
      <c r="BI1414"/>
      <c r="BJ1414" s="8" t="s">
        <v>79</v>
      </c>
      <c r="BK1414" s="1">
        <v>44827</v>
      </c>
      <c r="BL1414" s="8" t="s">
        <v>2695</v>
      </c>
      <c r="BM1414" s="8">
        <v>960</v>
      </c>
      <c r="BN1414"/>
      <c r="BO1414" s="8"/>
    </row>
    <row r="1415" spans="1:67" s="13" customFormat="1" x14ac:dyDescent="0.2">
      <c r="A1415" t="s">
        <v>2741</v>
      </c>
      <c r="B1415"/>
      <c r="C1415" t="s">
        <v>1518</v>
      </c>
      <c r="D1415" t="s">
        <v>76</v>
      </c>
      <c r="E1415" t="s">
        <v>936</v>
      </c>
      <c r="F1415" t="s">
        <v>944</v>
      </c>
      <c r="G1415" s="8" t="s">
        <v>936</v>
      </c>
      <c r="H1415" s="8" t="s">
        <v>944</v>
      </c>
      <c r="I1415" s="8"/>
      <c r="J1415"/>
      <c r="K1415"/>
      <c r="L1415"/>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c r="AT1415"/>
      <c r="AU1415"/>
      <c r="AV1415"/>
      <c r="AW1415">
        <v>4.03</v>
      </c>
      <c r="AX1415" t="s">
        <v>2747</v>
      </c>
      <c r="AY1415" t="s">
        <v>2747</v>
      </c>
      <c r="AZ1415" t="s">
        <v>2747</v>
      </c>
      <c r="BA1415"/>
      <c r="BB1415"/>
      <c r="BC1415"/>
      <c r="BD1415"/>
      <c r="BE1415"/>
      <c r="BF1415"/>
      <c r="BG1415"/>
      <c r="BH1415"/>
      <c r="BI1415"/>
      <c r="BJ1415" s="8" t="s">
        <v>79</v>
      </c>
      <c r="BK1415" s="1">
        <v>44827</v>
      </c>
      <c r="BL1415" s="8" t="s">
        <v>2695</v>
      </c>
      <c r="BM1415" s="8">
        <v>960</v>
      </c>
      <c r="BN1415"/>
      <c r="BO1415"/>
    </row>
    <row r="1416" spans="1:67" s="13" customFormat="1" x14ac:dyDescent="0.2">
      <c r="A1416" t="s">
        <v>2742</v>
      </c>
      <c r="B1416"/>
      <c r="C1416" t="s">
        <v>1518</v>
      </c>
      <c r="D1416" t="s">
        <v>76</v>
      </c>
      <c r="E1416" t="s">
        <v>936</v>
      </c>
      <c r="F1416" t="s">
        <v>944</v>
      </c>
      <c r="G1416" s="8" t="s">
        <v>936</v>
      </c>
      <c r="H1416" s="8" t="s">
        <v>944</v>
      </c>
      <c r="I1416" s="8"/>
      <c r="J1416"/>
      <c r="K1416"/>
      <c r="L1416"/>
      <c r="M1416"/>
      <c r="N1416"/>
      <c r="O1416"/>
      <c r="P1416"/>
      <c r="Q1416"/>
      <c r="R1416"/>
      <c r="S1416"/>
      <c r="T1416"/>
      <c r="U1416"/>
      <c r="V1416"/>
      <c r="W1416"/>
      <c r="X1416"/>
      <c r="Y1416"/>
      <c r="Z1416"/>
      <c r="AA1416"/>
      <c r="AB1416"/>
      <c r="AC1416"/>
      <c r="AD1416"/>
      <c r="AE1416"/>
      <c r="AF1416"/>
      <c r="AG1416"/>
      <c r="AH1416"/>
      <c r="AI1416"/>
      <c r="AJ1416"/>
      <c r="AK1416"/>
      <c r="AL1416"/>
      <c r="AM1416"/>
      <c r="AN1416"/>
      <c r="AO1416"/>
      <c r="AP1416"/>
      <c r="AQ1416"/>
      <c r="AR1416"/>
      <c r="AS1416"/>
      <c r="AT1416"/>
      <c r="AU1416"/>
      <c r="AV1416"/>
      <c r="AW1416"/>
      <c r="AX1416"/>
      <c r="AY1416"/>
      <c r="AZ1416"/>
      <c r="BA1416">
        <v>4.43</v>
      </c>
      <c r="BB1416">
        <v>3.41</v>
      </c>
      <c r="BC1416">
        <v>3.23</v>
      </c>
      <c r="BD1416">
        <v>3.41</v>
      </c>
      <c r="BE1416"/>
      <c r="BF1416"/>
      <c r="BG1416"/>
      <c r="BH1416"/>
      <c r="BI1416"/>
      <c r="BJ1416" s="8" t="s">
        <v>79</v>
      </c>
      <c r="BK1416" s="1">
        <v>44827</v>
      </c>
      <c r="BL1416" s="8" t="s">
        <v>2695</v>
      </c>
      <c r="BM1416" s="8">
        <v>960</v>
      </c>
      <c r="BN1416"/>
      <c r="BO1416"/>
    </row>
    <row r="1417" spans="1:67" s="13" customFormat="1" x14ac:dyDescent="0.2">
      <c r="A1417" t="s">
        <v>2743</v>
      </c>
      <c r="B1417"/>
      <c r="C1417" t="s">
        <v>1518</v>
      </c>
      <c r="D1417" t="s">
        <v>76</v>
      </c>
      <c r="E1417" t="s">
        <v>936</v>
      </c>
      <c r="F1417" t="s">
        <v>944</v>
      </c>
      <c r="G1417" s="8" t="s">
        <v>936</v>
      </c>
      <c r="H1417" s="8" t="s">
        <v>944</v>
      </c>
      <c r="I1417" s="8"/>
      <c r="J1417"/>
      <c r="K1417"/>
      <c r="L1417"/>
      <c r="M1417"/>
      <c r="N1417"/>
      <c r="O1417"/>
      <c r="P1417"/>
      <c r="Q1417"/>
      <c r="R1417"/>
      <c r="S1417"/>
      <c r="T1417"/>
      <c r="U1417"/>
      <c r="V1417"/>
      <c r="W1417"/>
      <c r="X1417"/>
      <c r="Y1417"/>
      <c r="Z1417"/>
      <c r="AA1417"/>
      <c r="AB1417"/>
      <c r="AC1417"/>
      <c r="AD1417"/>
      <c r="AE1417"/>
      <c r="AF1417"/>
      <c r="AG1417"/>
      <c r="AH1417"/>
      <c r="AI1417"/>
      <c r="AJ1417"/>
      <c r="AK1417"/>
      <c r="AL1417"/>
      <c r="AM1417"/>
      <c r="AN1417"/>
      <c r="AO1417"/>
      <c r="AP1417"/>
      <c r="AQ1417"/>
      <c r="AR1417"/>
      <c r="AS1417"/>
      <c r="AT1417"/>
      <c r="AU1417"/>
      <c r="AV1417"/>
      <c r="AW1417"/>
      <c r="AX1417"/>
      <c r="AY1417"/>
      <c r="AZ1417"/>
      <c r="BA1417" t="s">
        <v>2751</v>
      </c>
      <c r="BB1417">
        <v>3.25</v>
      </c>
      <c r="BC1417" t="s">
        <v>2752</v>
      </c>
      <c r="BD1417">
        <v>3.25</v>
      </c>
      <c r="BE1417"/>
      <c r="BF1417"/>
      <c r="BG1417"/>
      <c r="BH1417"/>
      <c r="BI1417"/>
      <c r="BJ1417" s="8" t="s">
        <v>79</v>
      </c>
      <c r="BK1417" s="1">
        <v>44827</v>
      </c>
      <c r="BL1417" s="8" t="s">
        <v>2695</v>
      </c>
      <c r="BM1417" s="8">
        <v>960</v>
      </c>
      <c r="BN1417"/>
      <c r="BO1417"/>
    </row>
    <row r="1418" spans="1:67" s="13" customFormat="1" x14ac:dyDescent="0.2">
      <c r="A1418" t="s">
        <v>2744</v>
      </c>
      <c r="B1418"/>
      <c r="C1418" t="s">
        <v>1518</v>
      </c>
      <c r="D1418" t="s">
        <v>76</v>
      </c>
      <c r="E1418" t="s">
        <v>936</v>
      </c>
      <c r="F1418" t="s">
        <v>944</v>
      </c>
      <c r="G1418" s="8" t="s">
        <v>936</v>
      </c>
      <c r="H1418" s="8" t="s">
        <v>944</v>
      </c>
      <c r="I1418" s="8"/>
      <c r="J1418"/>
      <c r="K1418"/>
      <c r="L1418"/>
      <c r="M1418"/>
      <c r="N1418"/>
      <c r="O1418"/>
      <c r="P1418"/>
      <c r="Q1418"/>
      <c r="R1418"/>
      <c r="S1418"/>
      <c r="T1418"/>
      <c r="U1418"/>
      <c r="V1418"/>
      <c r="W1418"/>
      <c r="X1418"/>
      <c r="Y1418"/>
      <c r="Z1418"/>
      <c r="AA1418"/>
      <c r="AB1418"/>
      <c r="AC1418"/>
      <c r="AD1418"/>
      <c r="AE1418"/>
      <c r="AF1418"/>
      <c r="AG1418"/>
      <c r="AH1418"/>
      <c r="AI1418"/>
      <c r="AJ1418"/>
      <c r="AK1418"/>
      <c r="AL1418"/>
      <c r="AM1418"/>
      <c r="AN1418"/>
      <c r="AO1418"/>
      <c r="AP1418"/>
      <c r="AQ1418"/>
      <c r="AR1418"/>
      <c r="AS1418"/>
      <c r="AT1418"/>
      <c r="AU1418"/>
      <c r="AV1418"/>
      <c r="AW1418"/>
      <c r="AX1418"/>
      <c r="AY1418"/>
      <c r="AZ1418"/>
      <c r="BA1418"/>
      <c r="BB1418"/>
      <c r="BC1418"/>
      <c r="BD1418"/>
      <c r="BE1418"/>
      <c r="BF1418"/>
      <c r="BG1418"/>
      <c r="BH1418"/>
      <c r="BI1418"/>
      <c r="BJ1418" s="8" t="s">
        <v>79</v>
      </c>
      <c r="BK1418" s="1">
        <v>44827</v>
      </c>
      <c r="BL1418" s="8" t="s">
        <v>2695</v>
      </c>
      <c r="BM1418" s="8">
        <v>960</v>
      </c>
      <c r="BN1418"/>
      <c r="BO1418"/>
    </row>
    <row r="1419" spans="1:67" s="13" customFormat="1" x14ac:dyDescent="0.2">
      <c r="A1419" t="s">
        <v>945</v>
      </c>
      <c r="B1419"/>
      <c r="C1419" t="s">
        <v>1518</v>
      </c>
      <c r="D1419" t="s">
        <v>76</v>
      </c>
      <c r="E1419" t="s">
        <v>936</v>
      </c>
      <c r="F1419" t="s">
        <v>944</v>
      </c>
      <c r="G1419" t="s">
        <v>936</v>
      </c>
      <c r="H1419" t="s">
        <v>944</v>
      </c>
      <c r="I1419"/>
      <c r="J1419"/>
      <c r="K1419"/>
      <c r="L1419" t="s">
        <v>946</v>
      </c>
      <c r="M1419"/>
      <c r="N1419"/>
      <c r="O1419"/>
      <c r="P1419"/>
      <c r="Q1419"/>
      <c r="R1419"/>
      <c r="S1419"/>
      <c r="T1419"/>
      <c r="U1419"/>
      <c r="V1419"/>
      <c r="W1419"/>
      <c r="X1419"/>
      <c r="Y1419"/>
      <c r="Z1419"/>
      <c r="AA1419"/>
      <c r="AB1419"/>
      <c r="AC1419"/>
      <c r="AD1419"/>
      <c r="AE1419"/>
      <c r="AF1419"/>
      <c r="AG1419">
        <v>4.32</v>
      </c>
      <c r="AH1419">
        <v>5.45</v>
      </c>
      <c r="AI1419">
        <v>5.2</v>
      </c>
      <c r="AJ1419">
        <v>5.45</v>
      </c>
      <c r="AK1419"/>
      <c r="AL1419"/>
      <c r="AM1419"/>
      <c r="AN1419"/>
      <c r="AO1419"/>
      <c r="AP1419"/>
      <c r="AQ1419"/>
      <c r="AR1419"/>
      <c r="AS1419"/>
      <c r="AT1419"/>
      <c r="AU1419"/>
      <c r="AV1419"/>
      <c r="AW1419"/>
      <c r="AX1419"/>
      <c r="AY1419"/>
      <c r="AZ1419"/>
      <c r="BA1419"/>
      <c r="BB1419"/>
      <c r="BC1419"/>
      <c r="BD1419"/>
      <c r="BE1419"/>
      <c r="BF1419"/>
      <c r="BG1419"/>
      <c r="BH1419"/>
      <c r="BI1419"/>
      <c r="BJ1419" t="s">
        <v>79</v>
      </c>
      <c r="BK1419"/>
      <c r="BL1419" t="s">
        <v>301</v>
      </c>
      <c r="BM1419">
        <v>2255</v>
      </c>
      <c r="BN1419"/>
      <c r="BO1419"/>
    </row>
    <row r="1420" spans="1:67" s="13" customFormat="1" x14ac:dyDescent="0.2">
      <c r="A1420" t="s">
        <v>947</v>
      </c>
      <c r="B1420"/>
      <c r="C1420" t="s">
        <v>1518</v>
      </c>
      <c r="D1420" t="s">
        <v>76</v>
      </c>
      <c r="E1420" t="s">
        <v>936</v>
      </c>
      <c r="F1420" t="s">
        <v>944</v>
      </c>
      <c r="G1420" t="s">
        <v>936</v>
      </c>
      <c r="H1420" t="s">
        <v>944</v>
      </c>
      <c r="I1420"/>
      <c r="J1420"/>
      <c r="K1420"/>
      <c r="L1420" t="s">
        <v>948</v>
      </c>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v>3.75</v>
      </c>
      <c r="AT1420"/>
      <c r="AU1420"/>
      <c r="AV1420">
        <v>2.27</v>
      </c>
      <c r="AW1420"/>
      <c r="AX1420"/>
      <c r="AY1420"/>
      <c r="AZ1420"/>
      <c r="BA1420"/>
      <c r="BB1420"/>
      <c r="BC1420"/>
      <c r="BD1420"/>
      <c r="BE1420"/>
      <c r="BF1420"/>
      <c r="BG1420"/>
      <c r="BH1420"/>
      <c r="BI1420"/>
      <c r="BJ1420" t="s">
        <v>79</v>
      </c>
      <c r="BK1420"/>
      <c r="BL1420" t="s">
        <v>301</v>
      </c>
      <c r="BM1420">
        <v>2255</v>
      </c>
      <c r="BN1420"/>
      <c r="BO1420"/>
    </row>
    <row r="1421" spans="1:67" s="13" customFormat="1" x14ac:dyDescent="0.2">
      <c r="A1421" t="s">
        <v>947</v>
      </c>
      <c r="B1421"/>
      <c r="C1421" t="s">
        <v>1518</v>
      </c>
      <c r="D1421" t="s">
        <v>76</v>
      </c>
      <c r="E1421" t="s">
        <v>936</v>
      </c>
      <c r="F1421" t="s">
        <v>944</v>
      </c>
      <c r="G1421" t="s">
        <v>936</v>
      </c>
      <c r="H1421" t="s">
        <v>944</v>
      </c>
      <c r="I1421"/>
      <c r="J1421"/>
      <c r="K1421"/>
      <c r="L1421" t="s">
        <v>948</v>
      </c>
      <c r="M1421"/>
      <c r="N1421"/>
      <c r="O1421"/>
      <c r="P1421"/>
      <c r="Q1421"/>
      <c r="R1421"/>
      <c r="S1421"/>
      <c r="T1421"/>
      <c r="U1421"/>
      <c r="V1421"/>
      <c r="W1421"/>
      <c r="X1421"/>
      <c r="Y1421"/>
      <c r="Z1421"/>
      <c r="AA1421"/>
      <c r="AB1421"/>
      <c r="AC1421"/>
      <c r="AD1421"/>
      <c r="AE1421"/>
      <c r="AF1421"/>
      <c r="AG1421"/>
      <c r="AH1421"/>
      <c r="AI1421"/>
      <c r="AJ1421"/>
      <c r="AK1421"/>
      <c r="AL1421"/>
      <c r="AM1421"/>
      <c r="AN1421"/>
      <c r="AO1421"/>
      <c r="AP1421"/>
      <c r="AQ1421"/>
      <c r="AR1421"/>
      <c r="AS1421"/>
      <c r="AT1421"/>
      <c r="AU1421"/>
      <c r="AV1421"/>
      <c r="AW1421">
        <v>3.92</v>
      </c>
      <c r="AX1421"/>
      <c r="AY1421">
        <v>2.76</v>
      </c>
      <c r="AZ1421">
        <v>2.76</v>
      </c>
      <c r="BA1421"/>
      <c r="BB1421"/>
      <c r="BC1421"/>
      <c r="BD1421"/>
      <c r="BE1421"/>
      <c r="BF1421"/>
      <c r="BG1421"/>
      <c r="BH1421"/>
      <c r="BI1421"/>
      <c r="BJ1421" t="s">
        <v>79</v>
      </c>
      <c r="BK1421"/>
      <c r="BL1421" t="s">
        <v>301</v>
      </c>
      <c r="BM1421">
        <v>2255</v>
      </c>
      <c r="BN1421"/>
      <c r="BO1421"/>
    </row>
    <row r="1422" spans="1:67" s="13" customFormat="1" x14ac:dyDescent="0.2">
      <c r="A1422" t="s">
        <v>947</v>
      </c>
      <c r="B1422"/>
      <c r="C1422" t="s">
        <v>1518</v>
      </c>
      <c r="D1422" t="s">
        <v>76</v>
      </c>
      <c r="E1422" t="s">
        <v>936</v>
      </c>
      <c r="F1422" t="s">
        <v>944</v>
      </c>
      <c r="G1422" t="s">
        <v>936</v>
      </c>
      <c r="H1422" t="s">
        <v>944</v>
      </c>
      <c r="I1422"/>
      <c r="J1422"/>
      <c r="K1422"/>
      <c r="L1422" t="s">
        <v>948</v>
      </c>
      <c r="M1422"/>
      <c r="N1422"/>
      <c r="O1422"/>
      <c r="P1422"/>
      <c r="Q1422"/>
      <c r="R1422"/>
      <c r="S1422"/>
      <c r="T1422"/>
      <c r="U1422"/>
      <c r="V1422"/>
      <c r="W1422"/>
      <c r="X1422"/>
      <c r="Y1422"/>
      <c r="Z1422"/>
      <c r="AA1422"/>
      <c r="AB1422"/>
      <c r="AC1422"/>
      <c r="AD1422"/>
      <c r="AE1422"/>
      <c r="AF1422"/>
      <c r="AG1422"/>
      <c r="AH1422"/>
      <c r="AI1422"/>
      <c r="AJ1422"/>
      <c r="AK1422"/>
      <c r="AL1422"/>
      <c r="AM1422"/>
      <c r="AN1422"/>
      <c r="AO1422"/>
      <c r="AP1422"/>
      <c r="AQ1422"/>
      <c r="AR1422"/>
      <c r="AS1422"/>
      <c r="AT1422"/>
      <c r="AU1422"/>
      <c r="AV1422"/>
      <c r="AW1422"/>
      <c r="AX1422"/>
      <c r="AY1422"/>
      <c r="AZ1422"/>
      <c r="BA1422">
        <v>4.25</v>
      </c>
      <c r="BB1422">
        <v>3.44</v>
      </c>
      <c r="BC1422">
        <v>3.17</v>
      </c>
      <c r="BD1422">
        <v>3.44</v>
      </c>
      <c r="BE1422"/>
      <c r="BF1422"/>
      <c r="BG1422"/>
      <c r="BH1422"/>
      <c r="BI1422"/>
      <c r="BJ1422" t="s">
        <v>79</v>
      </c>
      <c r="BK1422"/>
      <c r="BL1422" t="s">
        <v>301</v>
      </c>
      <c r="BM1422">
        <v>2255</v>
      </c>
      <c r="BN1422"/>
      <c r="BO1422"/>
    </row>
    <row r="1423" spans="1:67" s="13" customFormat="1" x14ac:dyDescent="0.2">
      <c r="A1423" t="s">
        <v>949</v>
      </c>
      <c r="B1423"/>
      <c r="C1423" t="s">
        <v>1518</v>
      </c>
      <c r="D1423" t="s">
        <v>76</v>
      </c>
      <c r="E1423" t="s">
        <v>936</v>
      </c>
      <c r="F1423" t="s">
        <v>944</v>
      </c>
      <c r="G1423" t="s">
        <v>936</v>
      </c>
      <c r="H1423" t="s">
        <v>944</v>
      </c>
      <c r="I1423"/>
      <c r="J1423"/>
      <c r="K1423"/>
      <c r="L1423" t="s">
        <v>314</v>
      </c>
      <c r="M1423"/>
      <c r="N1423"/>
      <c r="O1423"/>
      <c r="P1423"/>
      <c r="Q1423"/>
      <c r="R1423"/>
      <c r="S1423"/>
      <c r="T1423"/>
      <c r="U1423"/>
      <c r="V1423"/>
      <c r="W1423"/>
      <c r="X1423"/>
      <c r="Y1423"/>
      <c r="Z1423"/>
      <c r="AA1423"/>
      <c r="AB1423"/>
      <c r="AC1423"/>
      <c r="AD1423"/>
      <c r="AE1423"/>
      <c r="AF1423"/>
      <c r="AG1423"/>
      <c r="AH1423"/>
      <c r="AI1423"/>
      <c r="AJ1423"/>
      <c r="AK1423"/>
      <c r="AL1423"/>
      <c r="AM1423"/>
      <c r="AN1423"/>
      <c r="AO1423"/>
      <c r="AP1423"/>
      <c r="AQ1423"/>
      <c r="AR1423"/>
      <c r="AS1423">
        <v>3.45</v>
      </c>
      <c r="AT1423"/>
      <c r="AU1423"/>
      <c r="AV1423">
        <v>2.31</v>
      </c>
      <c r="AW1423"/>
      <c r="AX1423"/>
      <c r="AY1423"/>
      <c r="AZ1423"/>
      <c r="BA1423"/>
      <c r="BB1423"/>
      <c r="BC1423"/>
      <c r="BD1423"/>
      <c r="BE1423"/>
      <c r="BF1423"/>
      <c r="BG1423"/>
      <c r="BH1423"/>
      <c r="BI1423"/>
      <c r="BJ1423" t="s">
        <v>79</v>
      </c>
      <c r="BK1423"/>
      <c r="BL1423" t="s">
        <v>301</v>
      </c>
      <c r="BM1423">
        <v>2255</v>
      </c>
      <c r="BN1423"/>
      <c r="BO1423"/>
    </row>
    <row r="1424" spans="1:67" s="13" customFormat="1" x14ac:dyDescent="0.2">
      <c r="A1424" t="s">
        <v>949</v>
      </c>
      <c r="B1424"/>
      <c r="C1424" t="s">
        <v>1518</v>
      </c>
      <c r="D1424" t="s">
        <v>76</v>
      </c>
      <c r="E1424" t="s">
        <v>936</v>
      </c>
      <c r="F1424" t="s">
        <v>944</v>
      </c>
      <c r="G1424" t="s">
        <v>936</v>
      </c>
      <c r="H1424" t="s">
        <v>944</v>
      </c>
      <c r="I1424"/>
      <c r="J1424"/>
      <c r="K1424"/>
      <c r="L1424" t="s">
        <v>314</v>
      </c>
      <c r="M1424"/>
      <c r="N1424"/>
      <c r="O1424"/>
      <c r="P1424"/>
      <c r="Q1424"/>
      <c r="R1424"/>
      <c r="S1424"/>
      <c r="T1424"/>
      <c r="U1424"/>
      <c r="V1424"/>
      <c r="W1424"/>
      <c r="X1424"/>
      <c r="Y1424"/>
      <c r="Z1424"/>
      <c r="AA1424"/>
      <c r="AB1424"/>
      <c r="AC1424"/>
      <c r="AD1424"/>
      <c r="AE1424"/>
      <c r="AF1424"/>
      <c r="AG1424"/>
      <c r="AH1424"/>
      <c r="AI1424"/>
      <c r="AJ1424"/>
      <c r="AK1424"/>
      <c r="AL1424"/>
      <c r="AM1424"/>
      <c r="AN1424"/>
      <c r="AO1424"/>
      <c r="AP1424"/>
      <c r="AQ1424"/>
      <c r="AR1424"/>
      <c r="AS1424"/>
      <c r="AT1424"/>
      <c r="AU1424"/>
      <c r="AV1424"/>
      <c r="AW1424"/>
      <c r="AX1424"/>
      <c r="AY1424"/>
      <c r="AZ1424"/>
      <c r="BA1424">
        <v>3.97</v>
      </c>
      <c r="BB1424">
        <v>3.2</v>
      </c>
      <c r="BC1424">
        <v>2.81</v>
      </c>
      <c r="BD1424">
        <v>3.2</v>
      </c>
      <c r="BE1424"/>
      <c r="BF1424"/>
      <c r="BG1424"/>
      <c r="BH1424"/>
      <c r="BI1424"/>
      <c r="BJ1424" t="s">
        <v>79</v>
      </c>
      <c r="BK1424"/>
      <c r="BL1424" t="s">
        <v>301</v>
      </c>
      <c r="BM1424">
        <v>2255</v>
      </c>
      <c r="BN1424"/>
      <c r="BO1424"/>
    </row>
    <row r="1425" spans="1:67" s="13" customFormat="1" x14ac:dyDescent="0.2">
      <c r="A1425" t="s">
        <v>949</v>
      </c>
      <c r="B1425"/>
      <c r="C1425" t="s">
        <v>1518</v>
      </c>
      <c r="D1425" t="s">
        <v>76</v>
      </c>
      <c r="E1425" t="s">
        <v>936</v>
      </c>
      <c r="F1425" t="s">
        <v>944</v>
      </c>
      <c r="G1425" t="s">
        <v>936</v>
      </c>
      <c r="H1425" t="s">
        <v>944</v>
      </c>
      <c r="I1425"/>
      <c r="J1425"/>
      <c r="K1425"/>
      <c r="L1425" t="s">
        <v>314</v>
      </c>
      <c r="M1425"/>
      <c r="N1425"/>
      <c r="O1425"/>
      <c r="P1425"/>
      <c r="Q1425"/>
      <c r="R1425"/>
      <c r="S1425"/>
      <c r="T1425"/>
      <c r="U1425"/>
      <c r="V1425"/>
      <c r="W1425"/>
      <c r="X1425"/>
      <c r="Y1425"/>
      <c r="Z1425"/>
      <c r="AA1425"/>
      <c r="AB1425"/>
      <c r="AC1425"/>
      <c r="AD1425"/>
      <c r="AE1425"/>
      <c r="AF1425"/>
      <c r="AG1425"/>
      <c r="AH1425"/>
      <c r="AI1425"/>
      <c r="AJ1425"/>
      <c r="AK1425"/>
      <c r="AL1425"/>
      <c r="AM1425"/>
      <c r="AN1425"/>
      <c r="AO1425"/>
      <c r="AP1425"/>
      <c r="AQ1425"/>
      <c r="AR1425"/>
      <c r="AS1425"/>
      <c r="AT1425"/>
      <c r="AU1425"/>
      <c r="AV1425"/>
      <c r="AW1425"/>
      <c r="AX1425"/>
      <c r="AY1425"/>
      <c r="AZ1425"/>
      <c r="BA1425"/>
      <c r="BB1425"/>
      <c r="BC1425"/>
      <c r="BD1425"/>
      <c r="BE1425">
        <v>4.9000000000000004</v>
      </c>
      <c r="BF1425">
        <v>2.85</v>
      </c>
      <c r="BG1425">
        <v>2.33</v>
      </c>
      <c r="BH1425">
        <v>2.85</v>
      </c>
      <c r="BI1425"/>
      <c r="BJ1425" t="s">
        <v>79</v>
      </c>
      <c r="BK1425"/>
      <c r="BL1425" t="s">
        <v>301</v>
      </c>
      <c r="BM1425">
        <v>2255</v>
      </c>
      <c r="BN1425"/>
      <c r="BO1425"/>
    </row>
    <row r="1426" spans="1:67" s="13" customFormat="1" x14ac:dyDescent="0.2">
      <c r="A1426" t="s">
        <v>950</v>
      </c>
      <c r="B1426"/>
      <c r="C1426" t="s">
        <v>1518</v>
      </c>
      <c r="D1426" t="s">
        <v>76</v>
      </c>
      <c r="E1426" t="s">
        <v>936</v>
      </c>
      <c r="F1426" t="s">
        <v>944</v>
      </c>
      <c r="G1426" t="s">
        <v>936</v>
      </c>
      <c r="H1426" t="s">
        <v>944</v>
      </c>
      <c r="I1426"/>
      <c r="J1426"/>
      <c r="K1426"/>
      <c r="L1426" t="s">
        <v>951</v>
      </c>
      <c r="M1426"/>
      <c r="N1426"/>
      <c r="O1426"/>
      <c r="P1426"/>
      <c r="Q1426"/>
      <c r="R1426"/>
      <c r="S1426"/>
      <c r="T1426"/>
      <c r="U1426"/>
      <c r="V1426"/>
      <c r="W1426"/>
      <c r="X1426"/>
      <c r="Y1426"/>
      <c r="Z1426"/>
      <c r="AA1426"/>
      <c r="AB1426"/>
      <c r="AC1426"/>
      <c r="AD1426"/>
      <c r="AE1426"/>
      <c r="AF1426"/>
      <c r="AG1426">
        <v>4.21</v>
      </c>
      <c r="AH1426">
        <v>5.2</v>
      </c>
      <c r="AI1426">
        <v>4.75</v>
      </c>
      <c r="AJ1426">
        <v>5.2</v>
      </c>
      <c r="AK1426"/>
      <c r="AL1426"/>
      <c r="AM1426"/>
      <c r="AN1426"/>
      <c r="AO1426"/>
      <c r="AP1426"/>
      <c r="AQ1426"/>
      <c r="AR1426"/>
      <c r="AS1426"/>
      <c r="AT1426"/>
      <c r="AU1426"/>
      <c r="AV1426"/>
      <c r="AW1426"/>
      <c r="AX1426"/>
      <c r="AY1426"/>
      <c r="AZ1426"/>
      <c r="BA1426"/>
      <c r="BB1426"/>
      <c r="BC1426"/>
      <c r="BD1426"/>
      <c r="BE1426"/>
      <c r="BF1426"/>
      <c r="BG1426"/>
      <c r="BH1426"/>
      <c r="BI1426"/>
      <c r="BJ1426" t="s">
        <v>79</v>
      </c>
      <c r="BK1426"/>
      <c r="BL1426" t="s">
        <v>301</v>
      </c>
      <c r="BM1426">
        <v>2255</v>
      </c>
      <c r="BN1426"/>
      <c r="BO1426"/>
    </row>
    <row r="1427" spans="1:67" s="13" customFormat="1" x14ac:dyDescent="0.2">
      <c r="A1427" t="s">
        <v>952</v>
      </c>
      <c r="B1427"/>
      <c r="C1427" t="s">
        <v>1518</v>
      </c>
      <c r="D1427" t="s">
        <v>76</v>
      </c>
      <c r="E1427" t="s">
        <v>936</v>
      </c>
      <c r="F1427" t="s">
        <v>944</v>
      </c>
      <c r="G1427" t="s">
        <v>936</v>
      </c>
      <c r="H1427" t="s">
        <v>944</v>
      </c>
      <c r="I1427"/>
      <c r="J1427"/>
      <c r="K1427"/>
      <c r="L1427" t="s">
        <v>953</v>
      </c>
      <c r="M1427"/>
      <c r="N1427"/>
      <c r="O1427"/>
      <c r="P1427"/>
      <c r="Q1427"/>
      <c r="R1427"/>
      <c r="S1427"/>
      <c r="T1427"/>
      <c r="U1427"/>
      <c r="V1427"/>
      <c r="W1427"/>
      <c r="X1427"/>
      <c r="Y1427"/>
      <c r="Z1427"/>
      <c r="AA1427"/>
      <c r="AB1427"/>
      <c r="AC1427"/>
      <c r="AD1427"/>
      <c r="AE1427"/>
      <c r="AF1427"/>
      <c r="AG1427">
        <v>4.22</v>
      </c>
      <c r="AH1427">
        <v>4.8499999999999996</v>
      </c>
      <c r="AI1427">
        <v>4.37</v>
      </c>
      <c r="AJ1427">
        <v>4.8499999999999996</v>
      </c>
      <c r="AK1427"/>
      <c r="AL1427"/>
      <c r="AM1427"/>
      <c r="AN1427"/>
      <c r="AO1427"/>
      <c r="AP1427"/>
      <c r="AQ1427"/>
      <c r="AR1427"/>
      <c r="AS1427"/>
      <c r="AT1427"/>
      <c r="AU1427"/>
      <c r="AV1427"/>
      <c r="AW1427"/>
      <c r="AX1427"/>
      <c r="AY1427"/>
      <c r="AZ1427"/>
      <c r="BA1427"/>
      <c r="BB1427"/>
      <c r="BC1427"/>
      <c r="BD1427"/>
      <c r="BE1427"/>
      <c r="BF1427"/>
      <c r="BG1427"/>
      <c r="BH1427"/>
      <c r="BI1427"/>
      <c r="BJ1427" t="s">
        <v>79</v>
      </c>
      <c r="BK1427"/>
      <c r="BL1427" t="s">
        <v>301</v>
      </c>
      <c r="BM1427">
        <v>2255</v>
      </c>
      <c r="BN1427"/>
      <c r="BO1427"/>
    </row>
    <row r="1428" spans="1:67" s="13" customFormat="1" x14ac:dyDescent="0.2">
      <c r="A1428" t="s">
        <v>954</v>
      </c>
      <c r="B1428"/>
      <c r="C1428" t="s">
        <v>1518</v>
      </c>
      <c r="D1428" t="s">
        <v>76</v>
      </c>
      <c r="E1428" t="s">
        <v>936</v>
      </c>
      <c r="F1428" t="s">
        <v>944</v>
      </c>
      <c r="G1428" t="s">
        <v>936</v>
      </c>
      <c r="H1428" t="s">
        <v>944</v>
      </c>
      <c r="I1428"/>
      <c r="J1428"/>
      <c r="K1428"/>
      <c r="L1428" t="s">
        <v>321</v>
      </c>
      <c r="M1428"/>
      <c r="N1428"/>
      <c r="O1428"/>
      <c r="P1428"/>
      <c r="Q1428"/>
      <c r="R1428"/>
      <c r="S1428"/>
      <c r="T1428"/>
      <c r="U1428"/>
      <c r="V1428"/>
      <c r="W1428"/>
      <c r="X1428"/>
      <c r="Y1428"/>
      <c r="Z1428"/>
      <c r="AA1428"/>
      <c r="AB1428"/>
      <c r="AC1428">
        <v>4.7699999999999996</v>
      </c>
      <c r="AD1428">
        <v>6.16</v>
      </c>
      <c r="AE1428">
        <v>6.54</v>
      </c>
      <c r="AF1428">
        <v>6.54</v>
      </c>
      <c r="AG1428"/>
      <c r="AH1428"/>
      <c r="AI1428"/>
      <c r="AJ1428"/>
      <c r="AK1428"/>
      <c r="AL1428"/>
      <c r="AM1428"/>
      <c r="AN1428"/>
      <c r="AO1428"/>
      <c r="AP1428"/>
      <c r="AQ1428"/>
      <c r="AR1428"/>
      <c r="AS1428"/>
      <c r="AT1428"/>
      <c r="AU1428"/>
      <c r="AV1428"/>
      <c r="AW1428"/>
      <c r="AX1428"/>
      <c r="AY1428"/>
      <c r="AZ1428"/>
      <c r="BA1428"/>
      <c r="BB1428"/>
      <c r="BC1428"/>
      <c r="BD1428"/>
      <c r="BE1428"/>
      <c r="BF1428"/>
      <c r="BG1428"/>
      <c r="BH1428"/>
      <c r="BI1428"/>
      <c r="BJ1428" t="s">
        <v>79</v>
      </c>
      <c r="BK1428"/>
      <c r="BL1428" t="s">
        <v>301</v>
      </c>
      <c r="BM1428">
        <v>2255</v>
      </c>
      <c r="BN1428"/>
      <c r="BO1428"/>
    </row>
    <row r="1429" spans="1:67" s="13" customFormat="1" x14ac:dyDescent="0.2">
      <c r="A1429" t="s">
        <v>955</v>
      </c>
      <c r="B1429"/>
      <c r="C1429" t="s">
        <v>1518</v>
      </c>
      <c r="D1429" t="s">
        <v>76</v>
      </c>
      <c r="E1429" t="s">
        <v>936</v>
      </c>
      <c r="F1429" t="s">
        <v>944</v>
      </c>
      <c r="G1429" t="s">
        <v>936</v>
      </c>
      <c r="H1429" t="s">
        <v>944</v>
      </c>
      <c r="I1429"/>
      <c r="J1429"/>
      <c r="K1429"/>
      <c r="L1429" t="s">
        <v>956</v>
      </c>
      <c r="M1429"/>
      <c r="N1429"/>
      <c r="O1429"/>
      <c r="P1429"/>
      <c r="Q1429"/>
      <c r="R1429"/>
      <c r="S1429"/>
      <c r="T1429"/>
      <c r="U1429"/>
      <c r="V1429"/>
      <c r="W1429"/>
      <c r="X1429"/>
      <c r="Y1429"/>
      <c r="Z1429"/>
      <c r="AA1429"/>
      <c r="AB1429"/>
      <c r="AC1429"/>
      <c r="AD1429"/>
      <c r="AE1429"/>
      <c r="AF1429"/>
      <c r="AG1429">
        <v>3.94</v>
      </c>
      <c r="AH1429">
        <v>4.88</v>
      </c>
      <c r="AI1429">
        <v>4.53</v>
      </c>
      <c r="AJ1429">
        <v>4.88</v>
      </c>
      <c r="AK1429"/>
      <c r="AL1429"/>
      <c r="AM1429"/>
      <c r="AN1429"/>
      <c r="AO1429"/>
      <c r="AP1429"/>
      <c r="AQ1429"/>
      <c r="AR1429"/>
      <c r="AS1429"/>
      <c r="AT1429"/>
      <c r="AU1429"/>
      <c r="AV1429"/>
      <c r="AW1429"/>
      <c r="AX1429"/>
      <c r="AY1429"/>
      <c r="AZ1429"/>
      <c r="BA1429"/>
      <c r="BB1429"/>
      <c r="BC1429"/>
      <c r="BD1429"/>
      <c r="BE1429"/>
      <c r="BF1429"/>
      <c r="BG1429"/>
      <c r="BH1429"/>
      <c r="BI1429"/>
      <c r="BJ1429" t="s">
        <v>79</v>
      </c>
      <c r="BK1429"/>
      <c r="BL1429" t="s">
        <v>301</v>
      </c>
      <c r="BM1429">
        <v>2255</v>
      </c>
      <c r="BN1429"/>
      <c r="BO1429"/>
    </row>
    <row r="1430" spans="1:67" s="13" customFormat="1" x14ac:dyDescent="0.2">
      <c r="A1430" t="s">
        <v>957</v>
      </c>
      <c r="B1430"/>
      <c r="C1430" t="s">
        <v>1518</v>
      </c>
      <c r="D1430" t="s">
        <v>76</v>
      </c>
      <c r="E1430" t="s">
        <v>936</v>
      </c>
      <c r="F1430" t="s">
        <v>944</v>
      </c>
      <c r="G1430" t="s">
        <v>936</v>
      </c>
      <c r="H1430" t="s">
        <v>944</v>
      </c>
      <c r="I1430"/>
      <c r="J1430"/>
      <c r="K1430"/>
      <c r="L1430" t="s">
        <v>958</v>
      </c>
      <c r="M1430"/>
      <c r="N1430"/>
      <c r="O1430"/>
      <c r="P1430"/>
      <c r="Q1430"/>
      <c r="R1430"/>
      <c r="S1430"/>
      <c r="T1430"/>
      <c r="U1430"/>
      <c r="V1430"/>
      <c r="W1430"/>
      <c r="X1430"/>
      <c r="Y1430"/>
      <c r="Z1430"/>
      <c r="AA1430"/>
      <c r="AB1430"/>
      <c r="AC1430"/>
      <c r="AD1430"/>
      <c r="AE1430"/>
      <c r="AF1430"/>
      <c r="AG1430">
        <v>4.1900000000000004</v>
      </c>
      <c r="AH1430">
        <v>5.38</v>
      </c>
      <c r="AI1430">
        <v>4.91</v>
      </c>
      <c r="AJ1430">
        <v>5.38</v>
      </c>
      <c r="AK1430"/>
      <c r="AL1430"/>
      <c r="AM1430"/>
      <c r="AN1430"/>
      <c r="AO1430"/>
      <c r="AP1430"/>
      <c r="AQ1430"/>
      <c r="AR1430"/>
      <c r="AS1430"/>
      <c r="AT1430"/>
      <c r="AU1430"/>
      <c r="AV1430"/>
      <c r="AW1430"/>
      <c r="AX1430"/>
      <c r="AY1430"/>
      <c r="AZ1430"/>
      <c r="BA1430"/>
      <c r="BB1430"/>
      <c r="BC1430"/>
      <c r="BD1430"/>
      <c r="BE1430"/>
      <c r="BF1430"/>
      <c r="BG1430"/>
      <c r="BH1430"/>
      <c r="BI1430"/>
      <c r="BJ1430" t="s">
        <v>79</v>
      </c>
      <c r="BK1430"/>
      <c r="BL1430" t="s">
        <v>301</v>
      </c>
      <c r="BM1430">
        <v>2255</v>
      </c>
      <c r="BN1430"/>
      <c r="BO1430"/>
    </row>
    <row r="1431" spans="1:67" s="13" customFormat="1" x14ac:dyDescent="0.2">
      <c r="A1431" t="s">
        <v>959</v>
      </c>
      <c r="B1431"/>
      <c r="C1431" t="s">
        <v>1518</v>
      </c>
      <c r="D1431" t="s">
        <v>76</v>
      </c>
      <c r="E1431" t="s">
        <v>936</v>
      </c>
      <c r="F1431" t="s">
        <v>944</v>
      </c>
      <c r="G1431" t="s">
        <v>936</v>
      </c>
      <c r="H1431" t="s">
        <v>944</v>
      </c>
      <c r="I1431"/>
      <c r="J1431"/>
      <c r="K1431"/>
      <c r="L1431" t="s">
        <v>960</v>
      </c>
      <c r="M1431"/>
      <c r="N1431"/>
      <c r="O1431"/>
      <c r="P1431"/>
      <c r="Q1431"/>
      <c r="R1431"/>
      <c r="S1431"/>
      <c r="T1431"/>
      <c r="U1431"/>
      <c r="V1431"/>
      <c r="W1431"/>
      <c r="X1431"/>
      <c r="Y1431"/>
      <c r="Z1431"/>
      <c r="AA1431"/>
      <c r="AB1431"/>
      <c r="AC1431"/>
      <c r="AD1431"/>
      <c r="AE1431"/>
      <c r="AF1431"/>
      <c r="AG1431"/>
      <c r="AH1431"/>
      <c r="AI1431"/>
      <c r="AJ1431"/>
      <c r="AK1431">
        <v>2.5</v>
      </c>
      <c r="AL1431"/>
      <c r="AM1431"/>
      <c r="AN1431">
        <v>1.34</v>
      </c>
      <c r="AO1431"/>
      <c r="AP1431"/>
      <c r="AQ1431"/>
      <c r="AR1431"/>
      <c r="AS1431"/>
      <c r="AT1431"/>
      <c r="AU1431"/>
      <c r="AV1431"/>
      <c r="AW1431"/>
      <c r="AX1431"/>
      <c r="AY1431"/>
      <c r="AZ1431"/>
      <c r="BA1431"/>
      <c r="BB1431"/>
      <c r="BC1431"/>
      <c r="BD1431"/>
      <c r="BE1431"/>
      <c r="BF1431"/>
      <c r="BG1431"/>
      <c r="BH1431"/>
      <c r="BI1431"/>
      <c r="BJ1431" t="s">
        <v>79</v>
      </c>
      <c r="BK1431"/>
      <c r="BL1431" t="s">
        <v>301</v>
      </c>
      <c r="BM1431">
        <v>2255</v>
      </c>
      <c r="BN1431" t="s">
        <v>72</v>
      </c>
      <c r="BO1431" t="s">
        <v>301</v>
      </c>
    </row>
    <row r="1432" spans="1:67" s="13" customFormat="1" x14ac:dyDescent="0.2">
      <c r="A1432" t="s">
        <v>959</v>
      </c>
      <c r="B1432"/>
      <c r="C1432" t="s">
        <v>1518</v>
      </c>
      <c r="D1432" t="s">
        <v>76</v>
      </c>
      <c r="E1432" t="s">
        <v>936</v>
      </c>
      <c r="F1432" t="s">
        <v>944</v>
      </c>
      <c r="G1432" t="s">
        <v>936</v>
      </c>
      <c r="H1432" t="s">
        <v>944</v>
      </c>
      <c r="I1432"/>
      <c r="J1432"/>
      <c r="K1432"/>
      <c r="L1432" t="s">
        <v>960</v>
      </c>
      <c r="M1432"/>
      <c r="N1432"/>
      <c r="O1432"/>
      <c r="P1432"/>
      <c r="Q1432"/>
      <c r="R1432"/>
      <c r="S1432"/>
      <c r="T1432"/>
      <c r="U1432"/>
      <c r="V1432"/>
      <c r="W1432"/>
      <c r="X1432"/>
      <c r="Y1432"/>
      <c r="Z1432"/>
      <c r="AA1432"/>
      <c r="AB1432"/>
      <c r="AC1432"/>
      <c r="AD1432"/>
      <c r="AE1432"/>
      <c r="AF1432"/>
      <c r="AG1432"/>
      <c r="AH1432"/>
      <c r="AI1432"/>
      <c r="AJ1432"/>
      <c r="AK1432"/>
      <c r="AL1432"/>
      <c r="AM1432"/>
      <c r="AN1432"/>
      <c r="AO1432">
        <v>3.16</v>
      </c>
      <c r="AP1432"/>
      <c r="AQ1432"/>
      <c r="AR1432">
        <v>1.71</v>
      </c>
      <c r="AS1432"/>
      <c r="AT1432"/>
      <c r="AU1432"/>
      <c r="AV1432"/>
      <c r="AW1432"/>
      <c r="AX1432"/>
      <c r="AY1432"/>
      <c r="AZ1432"/>
      <c r="BA1432"/>
      <c r="BB1432"/>
      <c r="BC1432"/>
      <c r="BD1432"/>
      <c r="BE1432"/>
      <c r="BF1432"/>
      <c r="BG1432"/>
      <c r="BH1432"/>
      <c r="BI1432"/>
      <c r="BJ1432" t="s">
        <v>79</v>
      </c>
      <c r="BK1432"/>
      <c r="BL1432" t="s">
        <v>301</v>
      </c>
      <c r="BM1432">
        <v>2255</v>
      </c>
      <c r="BN1432"/>
      <c r="BO1432"/>
    </row>
    <row r="1433" spans="1:67" s="13" customFormat="1" x14ac:dyDescent="0.2">
      <c r="A1433" t="s">
        <v>959</v>
      </c>
      <c r="B1433"/>
      <c r="C1433" t="s">
        <v>1518</v>
      </c>
      <c r="D1433" t="s">
        <v>76</v>
      </c>
      <c r="E1433" t="s">
        <v>936</v>
      </c>
      <c r="F1433" t="s">
        <v>944</v>
      </c>
      <c r="G1433" t="s">
        <v>936</v>
      </c>
      <c r="H1433" t="s">
        <v>944</v>
      </c>
      <c r="I1433"/>
      <c r="J1433"/>
      <c r="K1433"/>
      <c r="L1433" t="s">
        <v>960</v>
      </c>
      <c r="M1433"/>
      <c r="N1433"/>
      <c r="O1433"/>
      <c r="P1433"/>
      <c r="Q1433"/>
      <c r="R1433"/>
      <c r="S1433"/>
      <c r="T1433"/>
      <c r="U1433"/>
      <c r="V1433"/>
      <c r="W1433"/>
      <c r="X1433"/>
      <c r="Y1433"/>
      <c r="Z1433"/>
      <c r="AA1433"/>
      <c r="AB1433"/>
      <c r="AC1433"/>
      <c r="AD1433"/>
      <c r="AE1433"/>
      <c r="AF1433"/>
      <c r="AG1433"/>
      <c r="AH1433"/>
      <c r="AI1433"/>
      <c r="AJ1433"/>
      <c r="AK1433"/>
      <c r="AL1433"/>
      <c r="AM1433"/>
      <c r="AN1433"/>
      <c r="AO1433"/>
      <c r="AP1433"/>
      <c r="AQ1433"/>
      <c r="AR1433"/>
      <c r="AS1433">
        <v>3.44</v>
      </c>
      <c r="AT1433"/>
      <c r="AU1433"/>
      <c r="AV1433">
        <v>2.39</v>
      </c>
      <c r="AW1433"/>
      <c r="AX1433"/>
      <c r="AY1433"/>
      <c r="AZ1433"/>
      <c r="BA1433"/>
      <c r="BB1433"/>
      <c r="BC1433"/>
      <c r="BD1433"/>
      <c r="BE1433"/>
      <c r="BF1433"/>
      <c r="BG1433"/>
      <c r="BH1433"/>
      <c r="BI1433"/>
      <c r="BJ1433" t="s">
        <v>79</v>
      </c>
      <c r="BK1433"/>
      <c r="BL1433" t="s">
        <v>301</v>
      </c>
      <c r="BM1433">
        <v>2255</v>
      </c>
      <c r="BN1433"/>
      <c r="BO1433"/>
    </row>
    <row r="1434" spans="1:67" s="13" customFormat="1" x14ac:dyDescent="0.2">
      <c r="A1434" t="s">
        <v>959</v>
      </c>
      <c r="B1434"/>
      <c r="C1434" t="s">
        <v>1518</v>
      </c>
      <c r="D1434" t="s">
        <v>76</v>
      </c>
      <c r="E1434" t="s">
        <v>936</v>
      </c>
      <c r="F1434" t="s">
        <v>944</v>
      </c>
      <c r="G1434" t="s">
        <v>936</v>
      </c>
      <c r="H1434" t="s">
        <v>944</v>
      </c>
      <c r="I1434"/>
      <c r="J1434"/>
      <c r="K1434"/>
      <c r="L1434" t="s">
        <v>960</v>
      </c>
      <c r="M1434"/>
      <c r="N1434"/>
      <c r="O1434"/>
      <c r="P1434"/>
      <c r="Q1434"/>
      <c r="R1434"/>
      <c r="S1434"/>
      <c r="T1434"/>
      <c r="U1434"/>
      <c r="V1434"/>
      <c r="W1434"/>
      <c r="X1434"/>
      <c r="Y1434"/>
      <c r="Z1434"/>
      <c r="AA1434"/>
      <c r="AB1434"/>
      <c r="AC1434"/>
      <c r="AD1434"/>
      <c r="AE1434"/>
      <c r="AF1434"/>
      <c r="AG1434"/>
      <c r="AH1434"/>
      <c r="AI1434"/>
      <c r="AJ1434"/>
      <c r="AK1434"/>
      <c r="AL1434"/>
      <c r="AM1434"/>
      <c r="AN1434"/>
      <c r="AO1434"/>
      <c r="AP1434"/>
      <c r="AQ1434"/>
      <c r="AR1434"/>
      <c r="AS1434"/>
      <c r="AT1434"/>
      <c r="AU1434"/>
      <c r="AV1434"/>
      <c r="AW1434">
        <v>3.92</v>
      </c>
      <c r="AX1434">
        <v>2.98</v>
      </c>
      <c r="AY1434">
        <v>2.92</v>
      </c>
      <c r="AZ1434">
        <v>2.98</v>
      </c>
      <c r="BA1434"/>
      <c r="BB1434"/>
      <c r="BC1434"/>
      <c r="BD1434"/>
      <c r="BE1434"/>
      <c r="BF1434"/>
      <c r="BG1434"/>
      <c r="BH1434"/>
      <c r="BI1434"/>
      <c r="BJ1434" t="s">
        <v>79</v>
      </c>
      <c r="BK1434"/>
      <c r="BL1434" t="s">
        <v>301</v>
      </c>
      <c r="BM1434">
        <v>2255</v>
      </c>
      <c r="BN1434"/>
      <c r="BO1434"/>
    </row>
    <row r="1435" spans="1:67" s="13" customFormat="1" x14ac:dyDescent="0.2">
      <c r="A1435" t="s">
        <v>959</v>
      </c>
      <c r="B1435"/>
      <c r="C1435" t="s">
        <v>1518</v>
      </c>
      <c r="D1435" t="s">
        <v>76</v>
      </c>
      <c r="E1435" t="s">
        <v>936</v>
      </c>
      <c r="F1435" t="s">
        <v>944</v>
      </c>
      <c r="G1435" t="s">
        <v>936</v>
      </c>
      <c r="H1435" t="s">
        <v>944</v>
      </c>
      <c r="I1435"/>
      <c r="J1435"/>
      <c r="K1435"/>
      <c r="L1435" t="s">
        <v>960</v>
      </c>
      <c r="M1435"/>
      <c r="N1435"/>
      <c r="O1435"/>
      <c r="P1435"/>
      <c r="Q1435"/>
      <c r="R1435"/>
      <c r="S1435"/>
      <c r="T1435"/>
      <c r="U1435"/>
      <c r="V1435"/>
      <c r="W1435"/>
      <c r="X1435"/>
      <c r="Y1435"/>
      <c r="Z1435"/>
      <c r="AA1435"/>
      <c r="AB1435"/>
      <c r="AC1435"/>
      <c r="AD1435"/>
      <c r="AE1435"/>
      <c r="AF1435"/>
      <c r="AG1435"/>
      <c r="AH1435"/>
      <c r="AI1435"/>
      <c r="AJ1435"/>
      <c r="AK1435"/>
      <c r="AL1435"/>
      <c r="AM1435"/>
      <c r="AN1435"/>
      <c r="AO1435"/>
      <c r="AP1435"/>
      <c r="AQ1435"/>
      <c r="AR1435"/>
      <c r="AS1435"/>
      <c r="AT1435"/>
      <c r="AU1435"/>
      <c r="AV1435"/>
      <c r="AW1435"/>
      <c r="AX1435"/>
      <c r="AY1435"/>
      <c r="AZ1435"/>
      <c r="BA1435">
        <v>4.09</v>
      </c>
      <c r="BB1435">
        <v>3.31</v>
      </c>
      <c r="BC1435">
        <v>3.03</v>
      </c>
      <c r="BD1435">
        <v>3.31</v>
      </c>
      <c r="BE1435"/>
      <c r="BF1435"/>
      <c r="BG1435"/>
      <c r="BH1435"/>
      <c r="BI1435"/>
      <c r="BJ1435" t="s">
        <v>79</v>
      </c>
      <c r="BK1435"/>
      <c r="BL1435" t="s">
        <v>301</v>
      </c>
      <c r="BM1435">
        <v>2255</v>
      </c>
      <c r="BN1435"/>
      <c r="BO1435"/>
    </row>
    <row r="1436" spans="1:67" s="13" customFormat="1" x14ac:dyDescent="0.2">
      <c r="A1436" t="s">
        <v>959</v>
      </c>
      <c r="B1436"/>
      <c r="C1436" t="s">
        <v>1518</v>
      </c>
      <c r="D1436" t="s">
        <v>76</v>
      </c>
      <c r="E1436" t="s">
        <v>936</v>
      </c>
      <c r="F1436" t="s">
        <v>944</v>
      </c>
      <c r="G1436" t="s">
        <v>936</v>
      </c>
      <c r="H1436" t="s">
        <v>944</v>
      </c>
      <c r="I1436"/>
      <c r="J1436"/>
      <c r="K1436"/>
      <c r="L1436" t="s">
        <v>960</v>
      </c>
      <c r="M1436"/>
      <c r="N1436"/>
      <c r="O1436"/>
      <c r="P1436"/>
      <c r="Q1436"/>
      <c r="R1436"/>
      <c r="S1436"/>
      <c r="T1436"/>
      <c r="U1436"/>
      <c r="V1436"/>
      <c r="W1436"/>
      <c r="X1436"/>
      <c r="Y1436"/>
      <c r="Z1436"/>
      <c r="AA1436"/>
      <c r="AB1436"/>
      <c r="AC1436"/>
      <c r="AD1436"/>
      <c r="AE1436"/>
      <c r="AF1436"/>
      <c r="AG1436"/>
      <c r="AH1436"/>
      <c r="AI1436"/>
      <c r="AJ1436"/>
      <c r="AK1436"/>
      <c r="AL1436"/>
      <c r="AM1436"/>
      <c r="AN1436"/>
      <c r="AO1436"/>
      <c r="AP1436"/>
      <c r="AQ1436"/>
      <c r="AR1436"/>
      <c r="AS1436"/>
      <c r="AT1436"/>
      <c r="AU1436"/>
      <c r="AV1436"/>
      <c r="AW1436"/>
      <c r="AX1436"/>
      <c r="AY1436"/>
      <c r="AZ1436"/>
      <c r="BA1436"/>
      <c r="BB1436"/>
      <c r="BC1436"/>
      <c r="BD1436"/>
      <c r="BE1436">
        <v>5.21</v>
      </c>
      <c r="BF1436">
        <v>2.9</v>
      </c>
      <c r="BG1436">
        <v>2.54</v>
      </c>
      <c r="BH1436">
        <v>2.9</v>
      </c>
      <c r="BI1436"/>
      <c r="BJ1436" t="s">
        <v>79</v>
      </c>
      <c r="BK1436"/>
      <c r="BL1436" t="s">
        <v>301</v>
      </c>
      <c r="BM1436">
        <v>2255</v>
      </c>
      <c r="BN1436"/>
      <c r="BO1436"/>
    </row>
    <row r="1437" spans="1:67" s="13" customFormat="1" x14ac:dyDescent="0.2">
      <c r="A1437" t="s">
        <v>961</v>
      </c>
      <c r="B1437"/>
      <c r="C1437" t="s">
        <v>1518</v>
      </c>
      <c r="D1437" t="s">
        <v>76</v>
      </c>
      <c r="E1437" t="s">
        <v>936</v>
      </c>
      <c r="F1437" t="s">
        <v>944</v>
      </c>
      <c r="G1437" t="s">
        <v>936</v>
      </c>
      <c r="H1437" t="s">
        <v>944</v>
      </c>
      <c r="I1437"/>
      <c r="J1437"/>
      <c r="K1437"/>
      <c r="L1437" t="s">
        <v>962</v>
      </c>
      <c r="M1437"/>
      <c r="N1437"/>
      <c r="O1437"/>
      <c r="P1437"/>
      <c r="Q1437"/>
      <c r="R1437"/>
      <c r="S1437"/>
      <c r="T1437"/>
      <c r="U1437"/>
      <c r="V1437"/>
      <c r="W1437"/>
      <c r="X1437"/>
      <c r="Y1437"/>
      <c r="Z1437"/>
      <c r="AA1437"/>
      <c r="AB1437"/>
      <c r="AC1437"/>
      <c r="AD1437"/>
      <c r="AE1437"/>
      <c r="AF1437"/>
      <c r="AG1437"/>
      <c r="AH1437"/>
      <c r="AI1437"/>
      <c r="AJ1437"/>
      <c r="AK1437"/>
      <c r="AL1437"/>
      <c r="AM1437"/>
      <c r="AN1437"/>
      <c r="AO1437"/>
      <c r="AP1437"/>
      <c r="AQ1437"/>
      <c r="AR1437"/>
      <c r="AS1437">
        <v>3.8</v>
      </c>
      <c r="AT1437"/>
      <c r="AU1437"/>
      <c r="AV1437">
        <v>2.41</v>
      </c>
      <c r="AW1437"/>
      <c r="AX1437"/>
      <c r="AY1437"/>
      <c r="AZ1437"/>
      <c r="BA1437"/>
      <c r="BB1437"/>
      <c r="BC1437"/>
      <c r="BD1437"/>
      <c r="BE1437"/>
      <c r="BF1437"/>
      <c r="BG1437"/>
      <c r="BH1437"/>
      <c r="BI1437"/>
      <c r="BJ1437" t="s">
        <v>79</v>
      </c>
      <c r="BK1437"/>
      <c r="BL1437" t="s">
        <v>301</v>
      </c>
      <c r="BM1437">
        <v>2255</v>
      </c>
      <c r="BN1437"/>
      <c r="BO1437"/>
    </row>
    <row r="1438" spans="1:67" s="13" customFormat="1" x14ac:dyDescent="0.2">
      <c r="A1438" t="s">
        <v>961</v>
      </c>
      <c r="B1438"/>
      <c r="C1438" t="s">
        <v>1518</v>
      </c>
      <c r="D1438" t="s">
        <v>76</v>
      </c>
      <c r="E1438" t="s">
        <v>936</v>
      </c>
      <c r="F1438" t="s">
        <v>944</v>
      </c>
      <c r="G1438" t="s">
        <v>936</v>
      </c>
      <c r="H1438" t="s">
        <v>944</v>
      </c>
      <c r="I1438"/>
      <c r="J1438"/>
      <c r="K1438"/>
      <c r="L1438" t="s">
        <v>962</v>
      </c>
      <c r="M1438"/>
      <c r="N1438"/>
      <c r="O1438"/>
      <c r="P1438"/>
      <c r="Q1438"/>
      <c r="R1438"/>
      <c r="S1438"/>
      <c r="T1438"/>
      <c r="U1438"/>
      <c r="V1438"/>
      <c r="W1438"/>
      <c r="X1438"/>
      <c r="Y1438"/>
      <c r="Z1438"/>
      <c r="AA1438"/>
      <c r="AB1438"/>
      <c r="AC1438"/>
      <c r="AD1438"/>
      <c r="AE1438"/>
      <c r="AF1438"/>
      <c r="AG1438"/>
      <c r="AH1438"/>
      <c r="AI1438"/>
      <c r="AJ1438"/>
      <c r="AK1438"/>
      <c r="AL1438"/>
      <c r="AM1438"/>
      <c r="AN1438"/>
      <c r="AO1438"/>
      <c r="AP1438"/>
      <c r="AQ1438"/>
      <c r="AR1438"/>
      <c r="AS1438"/>
      <c r="AT1438"/>
      <c r="AU1438"/>
      <c r="AV1438"/>
      <c r="AW1438">
        <v>4.05</v>
      </c>
      <c r="AX1438">
        <v>2.98</v>
      </c>
      <c r="AY1438">
        <v>3</v>
      </c>
      <c r="AZ1438">
        <v>3</v>
      </c>
      <c r="BA1438"/>
      <c r="BB1438"/>
      <c r="BC1438"/>
      <c r="BD1438"/>
      <c r="BE1438"/>
      <c r="BF1438"/>
      <c r="BG1438"/>
      <c r="BH1438"/>
      <c r="BI1438"/>
      <c r="BJ1438" t="s">
        <v>79</v>
      </c>
      <c r="BK1438"/>
      <c r="BL1438" t="s">
        <v>301</v>
      </c>
      <c r="BM1438">
        <v>2255</v>
      </c>
      <c r="BN1438"/>
      <c r="BO1438"/>
    </row>
    <row r="1439" spans="1:67" s="13" customFormat="1" x14ac:dyDescent="0.2">
      <c r="A1439" t="s">
        <v>961</v>
      </c>
      <c r="B1439"/>
      <c r="C1439" t="s">
        <v>1518</v>
      </c>
      <c r="D1439" t="s">
        <v>76</v>
      </c>
      <c r="E1439" t="s">
        <v>936</v>
      </c>
      <c r="F1439" t="s">
        <v>944</v>
      </c>
      <c r="G1439" t="s">
        <v>936</v>
      </c>
      <c r="H1439" t="s">
        <v>944</v>
      </c>
      <c r="I1439"/>
      <c r="J1439"/>
      <c r="K1439"/>
      <c r="L1439" t="s">
        <v>962</v>
      </c>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c r="AT1439"/>
      <c r="AU1439"/>
      <c r="AV1439"/>
      <c r="AW1439"/>
      <c r="AX1439"/>
      <c r="AY1439"/>
      <c r="AZ1439"/>
      <c r="BA1439">
        <v>4.5599999999999996</v>
      </c>
      <c r="BB1439">
        <v>3.62</v>
      </c>
      <c r="BC1439">
        <v>3.49</v>
      </c>
      <c r="BD1439">
        <v>3.62</v>
      </c>
      <c r="BE1439"/>
      <c r="BF1439"/>
      <c r="BG1439"/>
      <c r="BH1439"/>
      <c r="BI1439"/>
      <c r="BJ1439" t="s">
        <v>79</v>
      </c>
      <c r="BK1439"/>
      <c r="BL1439" t="s">
        <v>301</v>
      </c>
      <c r="BM1439">
        <v>2255</v>
      </c>
      <c r="BN1439"/>
      <c r="BO1439"/>
    </row>
    <row r="1440" spans="1:67" s="13" customFormat="1" x14ac:dyDescent="0.2">
      <c r="A1440" t="s">
        <v>961</v>
      </c>
      <c r="B1440"/>
      <c r="C1440" t="s">
        <v>1518</v>
      </c>
      <c r="D1440" t="s">
        <v>76</v>
      </c>
      <c r="E1440" t="s">
        <v>936</v>
      </c>
      <c r="F1440" t="s">
        <v>944</v>
      </c>
      <c r="G1440" t="s">
        <v>936</v>
      </c>
      <c r="H1440" t="s">
        <v>944</v>
      </c>
      <c r="I1440"/>
      <c r="J1440"/>
      <c r="K1440"/>
      <c r="L1440" t="s">
        <v>962</v>
      </c>
      <c r="M1440"/>
      <c r="N1440"/>
      <c r="O1440"/>
      <c r="P1440"/>
      <c r="Q1440"/>
      <c r="R1440"/>
      <c r="S1440"/>
      <c r="T1440"/>
      <c r="U1440"/>
      <c r="V1440"/>
      <c r="W1440"/>
      <c r="X1440"/>
      <c r="Y1440"/>
      <c r="Z1440"/>
      <c r="AA1440"/>
      <c r="AB1440"/>
      <c r="AC1440"/>
      <c r="AD1440"/>
      <c r="AE1440"/>
      <c r="AF1440"/>
      <c r="AG1440"/>
      <c r="AH1440"/>
      <c r="AI1440"/>
      <c r="AJ1440"/>
      <c r="AK1440"/>
      <c r="AL1440"/>
      <c r="AM1440"/>
      <c r="AN1440"/>
      <c r="AO1440"/>
      <c r="AP1440"/>
      <c r="AQ1440"/>
      <c r="AR1440"/>
      <c r="AS1440"/>
      <c r="AT1440"/>
      <c r="AU1440"/>
      <c r="AV1440"/>
      <c r="AW1440"/>
      <c r="AX1440"/>
      <c r="AY1440"/>
      <c r="AZ1440"/>
      <c r="BA1440"/>
      <c r="BB1440"/>
      <c r="BC1440"/>
      <c r="BD1440"/>
      <c r="BE1440">
        <v>5.43</v>
      </c>
      <c r="BF1440">
        <v>3.28</v>
      </c>
      <c r="BG1440">
        <v>2.54</v>
      </c>
      <c r="BH1440">
        <v>3.28</v>
      </c>
      <c r="BI1440"/>
      <c r="BJ1440" t="s">
        <v>79</v>
      </c>
      <c r="BK1440"/>
      <c r="BL1440" t="s">
        <v>301</v>
      </c>
      <c r="BM1440">
        <v>2255</v>
      </c>
      <c r="BN1440"/>
      <c r="BO1440"/>
    </row>
    <row r="1441" spans="1:67" s="13" customFormat="1" x14ac:dyDescent="0.2">
      <c r="A1441" t="s">
        <v>963</v>
      </c>
      <c r="B1441"/>
      <c r="C1441" t="s">
        <v>1518</v>
      </c>
      <c r="D1441" t="s">
        <v>76</v>
      </c>
      <c r="E1441" t="s">
        <v>936</v>
      </c>
      <c r="F1441" t="s">
        <v>944</v>
      </c>
      <c r="G1441" t="s">
        <v>936</v>
      </c>
      <c r="H1441" t="s">
        <v>944</v>
      </c>
      <c r="I1441"/>
      <c r="J1441"/>
      <c r="K1441"/>
      <c r="L1441" t="s">
        <v>956</v>
      </c>
      <c r="M1441"/>
      <c r="N1441"/>
      <c r="O1441"/>
      <c r="P1441"/>
      <c r="Q1441"/>
      <c r="R1441"/>
      <c r="S1441"/>
      <c r="T1441"/>
      <c r="U1441"/>
      <c r="V1441"/>
      <c r="W1441"/>
      <c r="X1441"/>
      <c r="Y1441">
        <v>4.57</v>
      </c>
      <c r="Z1441">
        <v>5.63</v>
      </c>
      <c r="AA1441">
        <v>5.79</v>
      </c>
      <c r="AB1441">
        <v>5.79</v>
      </c>
      <c r="AC1441"/>
      <c r="AD1441"/>
      <c r="AE1441"/>
      <c r="AF1441"/>
      <c r="AG1441"/>
      <c r="AH1441"/>
      <c r="AI1441"/>
      <c r="AJ1441"/>
      <c r="AK1441"/>
      <c r="AL1441"/>
      <c r="AM1441"/>
      <c r="AN1441"/>
      <c r="AO1441"/>
      <c r="AP1441"/>
      <c r="AQ1441"/>
      <c r="AR1441"/>
      <c r="AS1441"/>
      <c r="AT1441"/>
      <c r="AU1441"/>
      <c r="AV1441"/>
      <c r="AW1441"/>
      <c r="AX1441"/>
      <c r="AY1441"/>
      <c r="AZ1441"/>
      <c r="BA1441"/>
      <c r="BB1441"/>
      <c r="BC1441"/>
      <c r="BD1441"/>
      <c r="BE1441"/>
      <c r="BF1441"/>
      <c r="BG1441"/>
      <c r="BH1441"/>
      <c r="BI1441"/>
      <c r="BJ1441" t="s">
        <v>79</v>
      </c>
      <c r="BK1441"/>
      <c r="BL1441" t="s">
        <v>301</v>
      </c>
      <c r="BM1441">
        <v>2255</v>
      </c>
      <c r="BN1441"/>
      <c r="BO1441"/>
    </row>
    <row r="1442" spans="1:67" s="13" customFormat="1" x14ac:dyDescent="0.2">
      <c r="A1442" t="s">
        <v>964</v>
      </c>
      <c r="B1442"/>
      <c r="C1442" t="s">
        <v>1518</v>
      </c>
      <c r="D1442" t="s">
        <v>76</v>
      </c>
      <c r="E1442" t="s">
        <v>936</v>
      </c>
      <c r="F1442" t="s">
        <v>944</v>
      </c>
      <c r="G1442" t="s">
        <v>936</v>
      </c>
      <c r="H1442" t="s">
        <v>944</v>
      </c>
      <c r="I1442"/>
      <c r="J1442"/>
      <c r="K1442"/>
      <c r="L1442" t="s">
        <v>956</v>
      </c>
      <c r="M1442"/>
      <c r="N1442"/>
      <c r="O1442"/>
      <c r="P1442"/>
      <c r="Q1442"/>
      <c r="R1442"/>
      <c r="S1442"/>
      <c r="T1442"/>
      <c r="U1442"/>
      <c r="V1442"/>
      <c r="W1442"/>
      <c r="X1442"/>
      <c r="Y1442"/>
      <c r="Z1442"/>
      <c r="AA1442"/>
      <c r="AB1442"/>
      <c r="AC1442"/>
      <c r="AD1442"/>
      <c r="AE1442"/>
      <c r="AF1442"/>
      <c r="AG1442">
        <v>3.85</v>
      </c>
      <c r="AH1442">
        <v>5.27</v>
      </c>
      <c r="AI1442">
        <v>4.5999999999999996</v>
      </c>
      <c r="AJ1442">
        <v>5.27</v>
      </c>
      <c r="AK1442"/>
      <c r="AL1442"/>
      <c r="AM1442"/>
      <c r="AN1442"/>
      <c r="AO1442"/>
      <c r="AP1442"/>
      <c r="AQ1442"/>
      <c r="AR1442"/>
      <c r="AS1442"/>
      <c r="AT1442"/>
      <c r="AU1442"/>
      <c r="AV1442"/>
      <c r="AW1442"/>
      <c r="AX1442"/>
      <c r="AY1442"/>
      <c r="AZ1442"/>
      <c r="BA1442"/>
      <c r="BB1442"/>
      <c r="BC1442"/>
      <c r="BD1442"/>
      <c r="BE1442"/>
      <c r="BF1442"/>
      <c r="BG1442"/>
      <c r="BH1442"/>
      <c r="BI1442"/>
      <c r="BJ1442" t="s">
        <v>79</v>
      </c>
      <c r="BK1442"/>
      <c r="BL1442" t="s">
        <v>301</v>
      </c>
      <c r="BM1442">
        <v>2255</v>
      </c>
      <c r="BN1442"/>
      <c r="BO1442"/>
    </row>
    <row r="1443" spans="1:67" s="13" customFormat="1" x14ac:dyDescent="0.2">
      <c r="A1443" t="s">
        <v>965</v>
      </c>
      <c r="B1443"/>
      <c r="C1443" t="s">
        <v>1518</v>
      </c>
      <c r="D1443" t="s">
        <v>76</v>
      </c>
      <c r="E1443" t="s">
        <v>936</v>
      </c>
      <c r="F1443" t="s">
        <v>944</v>
      </c>
      <c r="G1443" t="s">
        <v>936</v>
      </c>
      <c r="H1443" t="s">
        <v>944</v>
      </c>
      <c r="I1443"/>
      <c r="J1443"/>
      <c r="K1443"/>
      <c r="L1443" t="s">
        <v>956</v>
      </c>
      <c r="M1443"/>
      <c r="N1443"/>
      <c r="O1443"/>
      <c r="P1443"/>
      <c r="Q1443"/>
      <c r="R1443"/>
      <c r="S1443"/>
      <c r="T1443"/>
      <c r="U1443"/>
      <c r="V1443"/>
      <c r="W1443"/>
      <c r="X1443"/>
      <c r="Y1443">
        <v>4.05</v>
      </c>
      <c r="Z1443">
        <v>5.26</v>
      </c>
      <c r="AA1443">
        <v>5.31</v>
      </c>
      <c r="AB1443">
        <v>5.31</v>
      </c>
      <c r="AC1443"/>
      <c r="AD1443"/>
      <c r="AE1443"/>
      <c r="AF1443"/>
      <c r="AG1443"/>
      <c r="AH1443"/>
      <c r="AI1443"/>
      <c r="AJ1443"/>
      <c r="AK1443"/>
      <c r="AL1443"/>
      <c r="AM1443"/>
      <c r="AN1443"/>
      <c r="AO1443"/>
      <c r="AP1443"/>
      <c r="AQ1443"/>
      <c r="AR1443"/>
      <c r="AS1443"/>
      <c r="AT1443"/>
      <c r="AU1443"/>
      <c r="AV1443"/>
      <c r="AW1443"/>
      <c r="AX1443"/>
      <c r="AY1443"/>
      <c r="AZ1443"/>
      <c r="BA1443"/>
      <c r="BB1443"/>
      <c r="BC1443"/>
      <c r="BD1443"/>
      <c r="BE1443"/>
      <c r="BF1443"/>
      <c r="BG1443"/>
      <c r="BH1443"/>
      <c r="BI1443"/>
      <c r="BJ1443" t="s">
        <v>79</v>
      </c>
      <c r="BK1443"/>
      <c r="BL1443" t="s">
        <v>301</v>
      </c>
      <c r="BM1443">
        <v>2255</v>
      </c>
      <c r="BN1443"/>
      <c r="BO1443"/>
    </row>
    <row r="1444" spans="1:67" s="13" customFormat="1" x14ac:dyDescent="0.2">
      <c r="A1444" s="8" t="s">
        <v>2323</v>
      </c>
      <c r="B1444" s="8" t="s">
        <v>338</v>
      </c>
      <c r="C1444" t="s">
        <v>1518</v>
      </c>
      <c r="D1444" t="s">
        <v>76</v>
      </c>
      <c r="E1444" t="s">
        <v>936</v>
      </c>
      <c r="F1444" t="s">
        <v>944</v>
      </c>
      <c r="G1444" s="8" t="s">
        <v>936</v>
      </c>
      <c r="H1444" s="8" t="s">
        <v>944</v>
      </c>
      <c r="I1444" s="8"/>
      <c r="J1444"/>
      <c r="K1444"/>
      <c r="L1444"/>
      <c r="M1444"/>
      <c r="N1444"/>
      <c r="O1444"/>
      <c r="P1444"/>
      <c r="Q1444"/>
      <c r="R1444"/>
      <c r="S1444"/>
      <c r="T1444"/>
      <c r="U1444"/>
      <c r="V1444"/>
      <c r="W1444"/>
      <c r="X1444"/>
      <c r="Y1444"/>
      <c r="Z1444"/>
      <c r="AA1444"/>
      <c r="AB1444"/>
      <c r="AC1444">
        <v>4.4000000000000004</v>
      </c>
      <c r="AD1444"/>
      <c r="AE1444"/>
      <c r="AF1444">
        <v>6.5</v>
      </c>
      <c r="AG1444"/>
      <c r="AH1444"/>
      <c r="AI1444"/>
      <c r="AJ1444"/>
      <c r="AK1444"/>
      <c r="AL1444"/>
      <c r="AM1444"/>
      <c r="AN1444"/>
      <c r="AO1444"/>
      <c r="AP1444"/>
      <c r="AQ1444"/>
      <c r="AR1444"/>
      <c r="AS1444"/>
      <c r="AT1444"/>
      <c r="AU1444"/>
      <c r="AV1444"/>
      <c r="AW1444"/>
      <c r="AX1444"/>
      <c r="AY1444"/>
      <c r="AZ1444"/>
      <c r="BA1444"/>
      <c r="BB1444"/>
      <c r="BC1444"/>
      <c r="BD1444"/>
      <c r="BE1444"/>
      <c r="BF1444"/>
      <c r="BG1444"/>
      <c r="BH1444"/>
      <c r="BI1444"/>
      <c r="BJ1444" s="8" t="s">
        <v>79</v>
      </c>
      <c r="BK1444" s="1">
        <v>44819</v>
      </c>
      <c r="BL1444" s="8" t="s">
        <v>71</v>
      </c>
      <c r="BM1444" s="8">
        <v>3485</v>
      </c>
      <c r="BN1444" t="s">
        <v>72</v>
      </c>
      <c r="BO1444" s="8" t="s">
        <v>71</v>
      </c>
    </row>
    <row r="1445" spans="1:67" s="13" customFormat="1" x14ac:dyDescent="0.2">
      <c r="A1445" t="s">
        <v>966</v>
      </c>
      <c r="B1445"/>
      <c r="C1445" t="s">
        <v>1518</v>
      </c>
      <c r="D1445" t="s">
        <v>76</v>
      </c>
      <c r="E1445" t="s">
        <v>936</v>
      </c>
      <c r="F1445" t="s">
        <v>944</v>
      </c>
      <c r="G1445" t="s">
        <v>936</v>
      </c>
      <c r="H1445" t="s">
        <v>944</v>
      </c>
      <c r="I1445"/>
      <c r="J1445"/>
      <c r="K1445"/>
      <c r="L1445" t="s">
        <v>967</v>
      </c>
      <c r="M1445"/>
      <c r="N1445"/>
      <c r="O1445"/>
      <c r="P1445"/>
      <c r="Q1445"/>
      <c r="R1445"/>
      <c r="S1445"/>
      <c r="T1445"/>
      <c r="U1445"/>
      <c r="V1445"/>
      <c r="W1445"/>
      <c r="X1445"/>
      <c r="Y1445"/>
      <c r="Z1445"/>
      <c r="AA1445"/>
      <c r="AB1445"/>
      <c r="AC1445">
        <v>4.76</v>
      </c>
      <c r="AD1445">
        <v>5.96</v>
      </c>
      <c r="AE1445">
        <v>6.24</v>
      </c>
      <c r="AF1445">
        <v>6.24</v>
      </c>
      <c r="AG1445"/>
      <c r="AH1445"/>
      <c r="AI1445"/>
      <c r="AJ1445"/>
      <c r="AK1445"/>
      <c r="AL1445"/>
      <c r="AM1445"/>
      <c r="AN1445"/>
      <c r="AO1445"/>
      <c r="AP1445"/>
      <c r="AQ1445"/>
      <c r="AR1445"/>
      <c r="AS1445"/>
      <c r="AT1445"/>
      <c r="AU1445"/>
      <c r="AV1445"/>
      <c r="AW1445"/>
      <c r="AX1445"/>
      <c r="AY1445"/>
      <c r="AZ1445"/>
      <c r="BA1445"/>
      <c r="BB1445"/>
      <c r="BC1445"/>
      <c r="BD1445"/>
      <c r="BE1445"/>
      <c r="BF1445"/>
      <c r="BG1445"/>
      <c r="BH1445"/>
      <c r="BI1445"/>
      <c r="BJ1445" t="s">
        <v>79</v>
      </c>
      <c r="BK1445"/>
      <c r="BL1445" t="s">
        <v>301</v>
      </c>
      <c r="BM1445">
        <v>2255</v>
      </c>
      <c r="BN1445"/>
      <c r="BO1445"/>
    </row>
    <row r="1446" spans="1:67" s="13" customFormat="1" x14ac:dyDescent="0.2">
      <c r="A1446" s="8" t="s">
        <v>1807</v>
      </c>
      <c r="B1446"/>
      <c r="C1446" t="s">
        <v>1518</v>
      </c>
      <c r="D1446" t="s">
        <v>76</v>
      </c>
      <c r="E1446" t="s">
        <v>936</v>
      </c>
      <c r="F1446" t="s">
        <v>283</v>
      </c>
      <c r="G1446" t="s">
        <v>1805</v>
      </c>
      <c r="H1446" s="8" t="s">
        <v>283</v>
      </c>
      <c r="I1446" s="8"/>
      <c r="J1446"/>
      <c r="K1446"/>
      <c r="L1446" t="s">
        <v>1806</v>
      </c>
      <c r="M1446"/>
      <c r="N1446"/>
      <c r="O1446"/>
      <c r="P1446"/>
      <c r="Q1446"/>
      <c r="R1446"/>
      <c r="S1446"/>
      <c r="T1446"/>
      <c r="U1446"/>
      <c r="V1446"/>
      <c r="W1446"/>
      <c r="X1446"/>
      <c r="Y1446"/>
      <c r="Z1446"/>
      <c r="AA1446"/>
      <c r="AB1446"/>
      <c r="AC1446"/>
      <c r="AD1446"/>
      <c r="AE1446"/>
      <c r="AF1446"/>
      <c r="AG1446">
        <v>2.81</v>
      </c>
      <c r="AH1446"/>
      <c r="AI1446"/>
      <c r="AJ1446">
        <v>4.2549999999999999</v>
      </c>
      <c r="AK1446"/>
      <c r="AL1446"/>
      <c r="AM1446"/>
      <c r="AN1446"/>
      <c r="AO1446"/>
      <c r="AP1446"/>
      <c r="AQ1446"/>
      <c r="AR1446"/>
      <c r="AS1446"/>
      <c r="AT1446"/>
      <c r="AU1446"/>
      <c r="AV1446"/>
      <c r="AW1446"/>
      <c r="AX1446"/>
      <c r="AY1446"/>
      <c r="AZ1446"/>
      <c r="BA1446"/>
      <c r="BB1446"/>
      <c r="BC1446"/>
      <c r="BD1446"/>
      <c r="BE1446"/>
      <c r="BF1446"/>
      <c r="BG1446"/>
      <c r="BH1446"/>
      <c r="BI1446"/>
      <c r="BJ1446" s="8" t="s">
        <v>79</v>
      </c>
      <c r="BK1446" s="1">
        <v>44812</v>
      </c>
      <c r="BL1446" s="8" t="s">
        <v>1738</v>
      </c>
      <c r="BM1446" s="8">
        <v>1420</v>
      </c>
      <c r="BN1446" t="s">
        <v>72</v>
      </c>
      <c r="BO1446" t="s">
        <v>1738</v>
      </c>
    </row>
    <row r="1447" spans="1:67" s="13" customFormat="1" x14ac:dyDescent="0.2">
      <c r="A1447" s="8" t="s">
        <v>1802</v>
      </c>
      <c r="B1447"/>
      <c r="C1447" t="s">
        <v>1518</v>
      </c>
      <c r="D1447" t="s">
        <v>76</v>
      </c>
      <c r="E1447" t="s">
        <v>936</v>
      </c>
      <c r="F1447" t="s">
        <v>283</v>
      </c>
      <c r="G1447" t="s">
        <v>936</v>
      </c>
      <c r="H1447" s="8" t="s">
        <v>283</v>
      </c>
      <c r="I1447" s="8"/>
      <c r="J1447"/>
      <c r="K1447"/>
      <c r="L1447" t="s">
        <v>1751</v>
      </c>
      <c r="M1447"/>
      <c r="N1447"/>
      <c r="O1447"/>
      <c r="P1447"/>
      <c r="Q1447"/>
      <c r="R1447"/>
      <c r="S1447"/>
      <c r="T1447"/>
      <c r="U1447"/>
      <c r="V1447"/>
      <c r="W1447"/>
      <c r="X1447"/>
      <c r="Y1447"/>
      <c r="Z1447"/>
      <c r="AA1447"/>
      <c r="AB1447"/>
      <c r="AC1447"/>
      <c r="AD1447"/>
      <c r="AE1447"/>
      <c r="AF1447"/>
      <c r="AG1447"/>
      <c r="AH1447"/>
      <c r="AI1447"/>
      <c r="AJ1447"/>
      <c r="AK1447"/>
      <c r="AL1447"/>
      <c r="AM1447"/>
      <c r="AN1447"/>
      <c r="AO1447"/>
      <c r="AP1447"/>
      <c r="AQ1447"/>
      <c r="AR1447"/>
      <c r="AS1447"/>
      <c r="AT1447"/>
      <c r="AU1447"/>
      <c r="AV1447"/>
      <c r="AW1447"/>
      <c r="AX1447"/>
      <c r="AY1447"/>
      <c r="AZ1447"/>
      <c r="BA1447">
        <v>4.2809999999999997</v>
      </c>
      <c r="BB1447">
        <v>3.21</v>
      </c>
      <c r="BC1447">
        <v>3.1970000000000001</v>
      </c>
      <c r="BD1447">
        <v>3.21</v>
      </c>
      <c r="BE1447"/>
      <c r="BF1447"/>
      <c r="BG1447"/>
      <c r="BH1447"/>
      <c r="BI1447"/>
      <c r="BJ1447" s="8" t="s">
        <v>79</v>
      </c>
      <c r="BK1447" s="1">
        <v>44812</v>
      </c>
      <c r="BL1447" s="8" t="s">
        <v>1738</v>
      </c>
      <c r="BM1447" s="8">
        <v>1420</v>
      </c>
      <c r="BN1447" t="s">
        <v>72</v>
      </c>
      <c r="BO1447" t="s">
        <v>1738</v>
      </c>
    </row>
    <row r="1448" spans="1:67" s="13" customFormat="1" x14ac:dyDescent="0.2">
      <c r="A1448" s="8" t="s">
        <v>1804</v>
      </c>
      <c r="B1448"/>
      <c r="C1448" t="s">
        <v>1518</v>
      </c>
      <c r="D1448" t="s">
        <v>76</v>
      </c>
      <c r="E1448" t="s">
        <v>936</v>
      </c>
      <c r="F1448" t="s">
        <v>283</v>
      </c>
      <c r="G1448" t="s">
        <v>936</v>
      </c>
      <c r="H1448" s="8" t="s">
        <v>283</v>
      </c>
      <c r="I1448" s="8"/>
      <c r="J1448"/>
      <c r="K1448"/>
      <c r="L1448" t="s">
        <v>1752</v>
      </c>
      <c r="M1448"/>
      <c r="N1448"/>
      <c r="O1448"/>
      <c r="P1448"/>
      <c r="Q1448"/>
      <c r="R1448"/>
      <c r="S1448"/>
      <c r="T1448"/>
      <c r="U1448"/>
      <c r="V1448"/>
      <c r="W1448"/>
      <c r="X1448">
        <v>4.6500000000000004</v>
      </c>
      <c r="Y1448"/>
      <c r="Z1448"/>
      <c r="AA1448"/>
      <c r="AB1448"/>
      <c r="AC1448"/>
      <c r="AD1448"/>
      <c r="AE1448"/>
      <c r="AF1448"/>
      <c r="AG1448"/>
      <c r="AH1448"/>
      <c r="AI1448"/>
      <c r="AJ1448"/>
      <c r="AK1448"/>
      <c r="AL1448"/>
      <c r="AM1448"/>
      <c r="AN1448"/>
      <c r="AO1448"/>
      <c r="AP1448"/>
      <c r="AQ1448"/>
      <c r="AR1448"/>
      <c r="AS1448"/>
      <c r="AT1448"/>
      <c r="AU1448"/>
      <c r="AV1448"/>
      <c r="AW1448"/>
      <c r="AX1448"/>
      <c r="AY1448"/>
      <c r="AZ1448"/>
      <c r="BA1448"/>
      <c r="BB1448"/>
      <c r="BC1448"/>
      <c r="BD1448"/>
      <c r="BE1448"/>
      <c r="BF1448"/>
      <c r="BG1448"/>
      <c r="BH1448"/>
      <c r="BI1448"/>
      <c r="BJ1448" s="8" t="s">
        <v>79</v>
      </c>
      <c r="BK1448" s="1">
        <v>44812</v>
      </c>
      <c r="BL1448" s="8" t="s">
        <v>1738</v>
      </c>
      <c r="BM1448" s="8">
        <v>1420</v>
      </c>
      <c r="BN1448"/>
      <c r="BO1448"/>
    </row>
    <row r="1449" spans="1:67" s="13" customFormat="1" x14ac:dyDescent="0.2">
      <c r="A1449" s="8" t="s">
        <v>1803</v>
      </c>
      <c r="B1449"/>
      <c r="C1449" t="s">
        <v>1518</v>
      </c>
      <c r="D1449" t="s">
        <v>76</v>
      </c>
      <c r="E1449" t="s">
        <v>936</v>
      </c>
      <c r="F1449" t="s">
        <v>283</v>
      </c>
      <c r="G1449" t="s">
        <v>936</v>
      </c>
      <c r="H1449" s="8" t="s">
        <v>283</v>
      </c>
      <c r="I1449" s="8"/>
      <c r="J1449"/>
      <c r="K1449"/>
      <c r="L1449" t="s">
        <v>1752</v>
      </c>
      <c r="M1449"/>
      <c r="N1449"/>
      <c r="O1449"/>
      <c r="P1449"/>
      <c r="Q1449">
        <v>3.2749999999999999</v>
      </c>
      <c r="R1449"/>
      <c r="S1449"/>
      <c r="T1449">
        <v>3.6680000000000001</v>
      </c>
      <c r="U1449"/>
      <c r="V1449"/>
      <c r="W1449"/>
      <c r="X1449"/>
      <c r="Y1449"/>
      <c r="Z1449"/>
      <c r="AA1449"/>
      <c r="AB1449"/>
      <c r="AC1449"/>
      <c r="AD1449"/>
      <c r="AE1449"/>
      <c r="AF1449"/>
      <c r="AG1449"/>
      <c r="AH1449"/>
      <c r="AI1449"/>
      <c r="AJ1449"/>
      <c r="AK1449"/>
      <c r="AL1449"/>
      <c r="AM1449"/>
      <c r="AN1449"/>
      <c r="AO1449"/>
      <c r="AP1449"/>
      <c r="AQ1449"/>
      <c r="AR1449"/>
      <c r="AS1449"/>
      <c r="AT1449"/>
      <c r="AU1449"/>
      <c r="AV1449"/>
      <c r="AW1449"/>
      <c r="AX1449"/>
      <c r="AY1449"/>
      <c r="AZ1449"/>
      <c r="BA1449"/>
      <c r="BB1449"/>
      <c r="BC1449"/>
      <c r="BD1449"/>
      <c r="BE1449"/>
      <c r="BF1449"/>
      <c r="BG1449"/>
      <c r="BH1449"/>
      <c r="BI1449"/>
      <c r="BJ1449" s="8" t="s">
        <v>79</v>
      </c>
      <c r="BK1449" s="1">
        <v>44812</v>
      </c>
      <c r="BL1449" s="8" t="s">
        <v>1738</v>
      </c>
      <c r="BM1449" s="8">
        <v>1420</v>
      </c>
      <c r="BN1449"/>
      <c r="BO1449"/>
    </row>
    <row r="1450" spans="1:67" s="13" customFormat="1" x14ac:dyDescent="0.2">
      <c r="A1450" s="13" t="s">
        <v>1737</v>
      </c>
      <c r="C1450" s="13" t="s">
        <v>1518</v>
      </c>
      <c r="D1450" s="13" t="s">
        <v>76</v>
      </c>
      <c r="E1450" s="13" t="s">
        <v>936</v>
      </c>
      <c r="G1450" s="13" t="s">
        <v>1587</v>
      </c>
    </row>
    <row r="1451" spans="1:67" s="13" customFormat="1" x14ac:dyDescent="0.2">
      <c r="A1451" s="13" t="s">
        <v>1737</v>
      </c>
      <c r="C1451" s="13" t="s">
        <v>1518</v>
      </c>
      <c r="D1451" s="13" t="s">
        <v>76</v>
      </c>
      <c r="E1451" s="13" t="s">
        <v>936</v>
      </c>
      <c r="G1451" s="13" t="s">
        <v>936</v>
      </c>
    </row>
    <row r="1452" spans="1:67" s="13" customFormat="1" x14ac:dyDescent="0.2">
      <c r="A1452" s="13" t="s">
        <v>1737</v>
      </c>
      <c r="C1452" s="13" t="s">
        <v>1518</v>
      </c>
      <c r="D1452" s="13" t="s">
        <v>76</v>
      </c>
      <c r="E1452" s="13" t="s">
        <v>888</v>
      </c>
      <c r="F1452" s="13" t="s">
        <v>969</v>
      </c>
      <c r="G1452" s="13" t="s">
        <v>888</v>
      </c>
      <c r="H1452" s="13" t="s">
        <v>969</v>
      </c>
    </row>
    <row r="1453" spans="1:67" s="13" customFormat="1" x14ac:dyDescent="0.2">
      <c r="A1453" t="s">
        <v>968</v>
      </c>
      <c r="B1453" t="s">
        <v>169</v>
      </c>
      <c r="C1453" t="s">
        <v>1518</v>
      </c>
      <c r="D1453" t="s">
        <v>76</v>
      </c>
      <c r="E1453" t="s">
        <v>888</v>
      </c>
      <c r="F1453" t="s">
        <v>969</v>
      </c>
      <c r="G1453" t="s">
        <v>888</v>
      </c>
      <c r="H1453" t="s">
        <v>969</v>
      </c>
      <c r="I1453"/>
      <c r="J1453"/>
      <c r="K1453"/>
      <c r="L1453"/>
      <c r="M1453"/>
      <c r="N1453"/>
      <c r="O1453"/>
      <c r="P1453"/>
      <c r="Q1453"/>
      <c r="R1453"/>
      <c r="S1453"/>
      <c r="T1453"/>
      <c r="U1453"/>
      <c r="V1453"/>
      <c r="W1453"/>
      <c r="X1453"/>
      <c r="Y1453"/>
      <c r="Z1453"/>
      <c r="AA1453"/>
      <c r="AB1453"/>
      <c r="AC1453"/>
      <c r="AD1453"/>
      <c r="AE1453"/>
      <c r="AF1453"/>
      <c r="AG1453"/>
      <c r="AH1453"/>
      <c r="AI1453"/>
      <c r="AJ1453"/>
      <c r="AK1453"/>
      <c r="AL1453"/>
      <c r="AM1453"/>
      <c r="AN1453"/>
      <c r="AO1453"/>
      <c r="AP1453"/>
      <c r="AQ1453"/>
      <c r="AR1453"/>
      <c r="AS1453">
        <v>4.4000000000000004</v>
      </c>
      <c r="AT1453"/>
      <c r="AU1453"/>
      <c r="AV1453">
        <v>3</v>
      </c>
      <c r="AW1453">
        <v>4.8</v>
      </c>
      <c r="AX1453"/>
      <c r="AY1453"/>
      <c r="AZ1453">
        <v>3.6</v>
      </c>
      <c r="BA1453">
        <v>5.6</v>
      </c>
      <c r="BB1453"/>
      <c r="BC1453"/>
      <c r="BD1453">
        <v>4.5</v>
      </c>
      <c r="BE1453"/>
      <c r="BF1453"/>
      <c r="BG1453"/>
      <c r="BH1453"/>
      <c r="BI1453"/>
      <c r="BJ1453" t="s">
        <v>79</v>
      </c>
      <c r="BK1453"/>
      <c r="BL1453" t="s">
        <v>109</v>
      </c>
      <c r="BM1453">
        <v>3144</v>
      </c>
      <c r="BN1453"/>
      <c r="BO1453"/>
    </row>
    <row r="1454" spans="1:67" s="13" customFormat="1" x14ac:dyDescent="0.2">
      <c r="A1454" t="s">
        <v>970</v>
      </c>
      <c r="B1454"/>
      <c r="C1454" t="s">
        <v>1518</v>
      </c>
      <c r="D1454" t="s">
        <v>76</v>
      </c>
      <c r="E1454" t="s">
        <v>888</v>
      </c>
      <c r="F1454" t="s">
        <v>969</v>
      </c>
      <c r="G1454" t="s">
        <v>888</v>
      </c>
      <c r="H1454" t="s">
        <v>969</v>
      </c>
      <c r="I1454"/>
      <c r="J1454"/>
      <c r="K1454"/>
      <c r="L1454"/>
      <c r="M1454"/>
      <c r="N1454"/>
      <c r="O1454"/>
      <c r="P1454"/>
      <c r="Q1454"/>
      <c r="R1454"/>
      <c r="S1454"/>
      <c r="T1454"/>
      <c r="U1454"/>
      <c r="V1454"/>
      <c r="W1454"/>
      <c r="X1454"/>
      <c r="Y1454"/>
      <c r="Z1454"/>
      <c r="AA1454"/>
      <c r="AB1454"/>
      <c r="AC1454"/>
      <c r="AD1454"/>
      <c r="AE1454"/>
      <c r="AF1454"/>
      <c r="AG1454"/>
      <c r="AH1454"/>
      <c r="AI1454"/>
      <c r="AJ1454"/>
      <c r="AK1454"/>
      <c r="AL1454"/>
      <c r="AM1454"/>
      <c r="AN1454"/>
      <c r="AO1454"/>
      <c r="AP1454"/>
      <c r="AQ1454"/>
      <c r="AR1454"/>
      <c r="AS1454"/>
      <c r="AT1454"/>
      <c r="AU1454"/>
      <c r="AV1454"/>
      <c r="AW1454"/>
      <c r="AX1454"/>
      <c r="AY1454"/>
      <c r="AZ1454"/>
      <c r="BA1454">
        <v>5.6</v>
      </c>
      <c r="BB1454"/>
      <c r="BC1454"/>
      <c r="BD1454">
        <v>4.5</v>
      </c>
      <c r="BE1454"/>
      <c r="BF1454"/>
      <c r="BG1454"/>
      <c r="BH1454"/>
      <c r="BI1454"/>
      <c r="BJ1454" t="s">
        <v>79</v>
      </c>
      <c r="BK1454"/>
      <c r="BL1454" t="s">
        <v>109</v>
      </c>
      <c r="BM1454">
        <v>3144</v>
      </c>
      <c r="BN1454"/>
      <c r="BO1454"/>
    </row>
    <row r="1455" spans="1:67" s="13" customFormat="1" x14ac:dyDescent="0.2">
      <c r="A1455" t="s">
        <v>971</v>
      </c>
      <c r="B1455"/>
      <c r="C1455" t="s">
        <v>1518</v>
      </c>
      <c r="D1455" t="s">
        <v>76</v>
      </c>
      <c r="E1455" t="s">
        <v>888</v>
      </c>
      <c r="F1455" t="s">
        <v>969</v>
      </c>
      <c r="G1455" t="s">
        <v>888</v>
      </c>
      <c r="H1455" t="s">
        <v>969</v>
      </c>
      <c r="I1455"/>
      <c r="J1455"/>
      <c r="K1455"/>
      <c r="L1455"/>
      <c r="M1455"/>
      <c r="N1455"/>
      <c r="O1455"/>
      <c r="P1455"/>
      <c r="Q1455"/>
      <c r="R1455"/>
      <c r="S1455"/>
      <c r="T1455"/>
      <c r="U1455"/>
      <c r="V1455"/>
      <c r="W1455"/>
      <c r="X1455"/>
      <c r="Y1455"/>
      <c r="Z1455"/>
      <c r="AA1455"/>
      <c r="AB1455"/>
      <c r="AC1455"/>
      <c r="AD1455"/>
      <c r="AE1455"/>
      <c r="AF1455"/>
      <c r="AG1455"/>
      <c r="AH1455"/>
      <c r="AI1455"/>
      <c r="AJ1455"/>
      <c r="AK1455"/>
      <c r="AL1455"/>
      <c r="AM1455"/>
      <c r="AN1455"/>
      <c r="AO1455"/>
      <c r="AP1455"/>
      <c r="AQ1455"/>
      <c r="AR1455"/>
      <c r="AS1455"/>
      <c r="AT1455"/>
      <c r="AU1455"/>
      <c r="AV1455"/>
      <c r="AW1455"/>
      <c r="AX1455"/>
      <c r="AY1455"/>
      <c r="AZ1455"/>
      <c r="BA1455">
        <v>5.6</v>
      </c>
      <c r="BB1455"/>
      <c r="BC1455"/>
      <c r="BD1455">
        <v>4.5999999999999996</v>
      </c>
      <c r="BE1455"/>
      <c r="BF1455"/>
      <c r="BG1455"/>
      <c r="BH1455"/>
      <c r="BI1455"/>
      <c r="BJ1455" t="s">
        <v>79</v>
      </c>
      <c r="BK1455"/>
      <c r="BL1455" t="s">
        <v>109</v>
      </c>
      <c r="BM1455">
        <v>3144</v>
      </c>
      <c r="BN1455"/>
      <c r="BO1455"/>
    </row>
    <row r="1456" spans="1:67" s="13" customFormat="1" x14ac:dyDescent="0.2">
      <c r="A1456" t="s">
        <v>972</v>
      </c>
      <c r="B1456"/>
      <c r="C1456" t="s">
        <v>1518</v>
      </c>
      <c r="D1456" t="s">
        <v>76</v>
      </c>
      <c r="E1456" t="s">
        <v>888</v>
      </c>
      <c r="F1456" t="s">
        <v>969</v>
      </c>
      <c r="G1456" t="s">
        <v>888</v>
      </c>
      <c r="H1456" t="s">
        <v>969</v>
      </c>
      <c r="I1456"/>
      <c r="J1456"/>
      <c r="K1456"/>
      <c r="L1456"/>
      <c r="M1456"/>
      <c r="N1456"/>
      <c r="O1456"/>
      <c r="P1456"/>
      <c r="Q1456"/>
      <c r="R1456"/>
      <c r="S1456"/>
      <c r="T1456"/>
      <c r="U1456"/>
      <c r="V1456"/>
      <c r="W1456"/>
      <c r="X1456"/>
      <c r="Y1456"/>
      <c r="Z1456"/>
      <c r="AA1456"/>
      <c r="AB1456"/>
      <c r="AC1456"/>
      <c r="AD1456"/>
      <c r="AE1456"/>
      <c r="AF1456"/>
      <c r="AG1456"/>
      <c r="AH1456"/>
      <c r="AI1456"/>
      <c r="AJ1456"/>
      <c r="AK1456"/>
      <c r="AL1456"/>
      <c r="AM1456"/>
      <c r="AN1456"/>
      <c r="AO1456"/>
      <c r="AP1456"/>
      <c r="AQ1456"/>
      <c r="AR1456"/>
      <c r="AS1456"/>
      <c r="AT1456"/>
      <c r="AU1456"/>
      <c r="AV1456"/>
      <c r="AW1456"/>
      <c r="AX1456"/>
      <c r="AY1456"/>
      <c r="AZ1456"/>
      <c r="BA1456">
        <v>5.7</v>
      </c>
      <c r="BB1456"/>
      <c r="BC1456"/>
      <c r="BD1456">
        <v>4.5999999999999996</v>
      </c>
      <c r="BE1456">
        <v>5.5</v>
      </c>
      <c r="BF1456"/>
      <c r="BG1456"/>
      <c r="BH1456">
        <v>3.6</v>
      </c>
      <c r="BI1456"/>
      <c r="BJ1456" t="s">
        <v>79</v>
      </c>
      <c r="BK1456"/>
      <c r="BL1456" t="s">
        <v>109</v>
      </c>
      <c r="BM1456">
        <v>3144</v>
      </c>
      <c r="BN1456" t="s">
        <v>81</v>
      </c>
      <c r="BO1456" t="s">
        <v>109</v>
      </c>
    </row>
    <row r="1457" spans="1:67" s="13" customFormat="1" x14ac:dyDescent="0.2">
      <c r="A1457" t="s">
        <v>974</v>
      </c>
      <c r="B1457"/>
      <c r="C1457" t="s">
        <v>1518</v>
      </c>
      <c r="D1457" t="s">
        <v>76</v>
      </c>
      <c r="E1457" t="s">
        <v>888</v>
      </c>
      <c r="F1457" t="s">
        <v>973</v>
      </c>
      <c r="G1457" t="s">
        <v>2307</v>
      </c>
      <c r="H1457" t="s">
        <v>973</v>
      </c>
      <c r="I1457"/>
      <c r="J1457"/>
      <c r="K1457"/>
      <c r="L1457"/>
      <c r="M1457"/>
      <c r="N1457"/>
      <c r="O1457"/>
      <c r="P1457"/>
      <c r="Q1457"/>
      <c r="R1457"/>
      <c r="S1457"/>
      <c r="T1457"/>
      <c r="U1457"/>
      <c r="V1457"/>
      <c r="W1457"/>
      <c r="X1457"/>
      <c r="Y1457"/>
      <c r="Z1457"/>
      <c r="AA1457"/>
      <c r="AB1457"/>
      <c r="AC1457"/>
      <c r="AD1457"/>
      <c r="AE1457"/>
      <c r="AF1457"/>
      <c r="AG1457"/>
      <c r="AH1457"/>
      <c r="AI1457"/>
      <c r="AJ1457"/>
      <c r="AK1457"/>
      <c r="AL1457"/>
      <c r="AM1457"/>
      <c r="AN1457"/>
      <c r="AO1457"/>
      <c r="AP1457"/>
      <c r="AQ1457"/>
      <c r="AR1457"/>
      <c r="AS1457"/>
      <c r="AT1457"/>
      <c r="AU1457"/>
      <c r="AV1457"/>
      <c r="AW1457">
        <v>6.2</v>
      </c>
      <c r="AX1457"/>
      <c r="AY1457"/>
      <c r="AZ1457"/>
      <c r="BA1457">
        <v>6.4</v>
      </c>
      <c r="BB1457"/>
      <c r="BC1457"/>
      <c r="BD1457"/>
      <c r="BE1457">
        <v>6.6</v>
      </c>
      <c r="BF1457"/>
      <c r="BG1457"/>
      <c r="BH1457"/>
      <c r="BI1457" t="s">
        <v>2308</v>
      </c>
      <c r="BJ1457" t="s">
        <v>79</v>
      </c>
      <c r="BK1457" s="1">
        <v>44819</v>
      </c>
      <c r="BL1457" t="s">
        <v>2304</v>
      </c>
      <c r="BM1457">
        <v>9611</v>
      </c>
      <c r="BN1457"/>
      <c r="BO1457"/>
    </row>
    <row r="1458" spans="1:67" s="13" customFormat="1" x14ac:dyDescent="0.2">
      <c r="A1458" s="13" t="s">
        <v>1737</v>
      </c>
      <c r="C1458" s="13" t="s">
        <v>1518</v>
      </c>
      <c r="D1458" s="13" t="s">
        <v>76</v>
      </c>
      <c r="E1458" s="13" t="s">
        <v>888</v>
      </c>
      <c r="F1458" s="13" t="s">
        <v>973</v>
      </c>
      <c r="G1458" s="13" t="s">
        <v>888</v>
      </c>
      <c r="H1458" s="13" t="s">
        <v>973</v>
      </c>
    </row>
    <row r="1459" spans="1:67" s="13" customFormat="1" x14ac:dyDescent="0.2">
      <c r="A1459" t="s">
        <v>974</v>
      </c>
      <c r="B1459" t="s">
        <v>338</v>
      </c>
      <c r="C1459" t="s">
        <v>1518</v>
      </c>
      <c r="D1459" t="s">
        <v>76</v>
      </c>
      <c r="E1459" t="s">
        <v>888</v>
      </c>
      <c r="F1459" t="s">
        <v>973</v>
      </c>
      <c r="G1459" t="s">
        <v>888</v>
      </c>
      <c r="H1459" t="s">
        <v>973</v>
      </c>
      <c r="I1459"/>
      <c r="J1459"/>
      <c r="K1459"/>
      <c r="L1459"/>
      <c r="M1459"/>
      <c r="N1459"/>
      <c r="O1459"/>
      <c r="P1459"/>
      <c r="Q1459"/>
      <c r="R1459"/>
      <c r="S1459"/>
      <c r="T1459"/>
      <c r="U1459"/>
      <c r="V1459"/>
      <c r="W1459"/>
      <c r="X1459"/>
      <c r="Y1459"/>
      <c r="Z1459"/>
      <c r="AA1459"/>
      <c r="AB1459"/>
      <c r="AC1459"/>
      <c r="AD1459"/>
      <c r="AE1459"/>
      <c r="AF1459"/>
      <c r="AG1459"/>
      <c r="AH1459"/>
      <c r="AI1459"/>
      <c r="AJ1459"/>
      <c r="AK1459"/>
      <c r="AL1459"/>
      <c r="AM1459"/>
      <c r="AN1459"/>
      <c r="AO1459"/>
      <c r="AP1459"/>
      <c r="AQ1459"/>
      <c r="AR1459"/>
      <c r="AS1459"/>
      <c r="AT1459"/>
      <c r="AU1459"/>
      <c r="AV1459"/>
      <c r="AW1459">
        <v>6.2</v>
      </c>
      <c r="AX1459"/>
      <c r="AY1459"/>
      <c r="AZ1459">
        <v>4.5</v>
      </c>
      <c r="BA1459">
        <v>6.4</v>
      </c>
      <c r="BB1459"/>
      <c r="BC1459"/>
      <c r="BD1459">
        <v>4.9000000000000004</v>
      </c>
      <c r="BE1459">
        <v>6.6</v>
      </c>
      <c r="BF1459"/>
      <c r="BG1459"/>
      <c r="BH1459">
        <v>4.3</v>
      </c>
      <c r="BI1459" t="s">
        <v>2309</v>
      </c>
      <c r="BJ1459" t="s">
        <v>79</v>
      </c>
      <c r="BK1459" s="1">
        <v>44819</v>
      </c>
      <c r="BL1459" t="s">
        <v>2299</v>
      </c>
      <c r="BM1459">
        <v>1637</v>
      </c>
      <c r="BN1459"/>
      <c r="BO1459"/>
    </row>
    <row r="1460" spans="1:67" s="13" customFormat="1" x14ac:dyDescent="0.2">
      <c r="A1460" t="s">
        <v>974</v>
      </c>
      <c r="B1460"/>
      <c r="C1460" t="s">
        <v>1518</v>
      </c>
      <c r="D1460" t="s">
        <v>76</v>
      </c>
      <c r="E1460" t="s">
        <v>888</v>
      </c>
      <c r="F1460" t="s">
        <v>973</v>
      </c>
      <c r="G1460" t="s">
        <v>975</v>
      </c>
      <c r="H1460" t="s">
        <v>973</v>
      </c>
      <c r="I1460"/>
      <c r="J1460"/>
      <c r="K1460"/>
      <c r="L1460"/>
      <c r="M1460"/>
      <c r="N1460"/>
      <c r="O1460"/>
      <c r="P1460"/>
      <c r="Q1460"/>
      <c r="R1460"/>
      <c r="S1460"/>
      <c r="T1460"/>
      <c r="U1460"/>
      <c r="V1460"/>
      <c r="W1460"/>
      <c r="X1460"/>
      <c r="Y1460"/>
      <c r="Z1460"/>
      <c r="AA1460"/>
      <c r="AB1460"/>
      <c r="AC1460"/>
      <c r="AD1460"/>
      <c r="AE1460"/>
      <c r="AF1460"/>
      <c r="AG1460"/>
      <c r="AH1460"/>
      <c r="AI1460"/>
      <c r="AJ1460"/>
      <c r="AK1460"/>
      <c r="AL1460"/>
      <c r="AM1460"/>
      <c r="AN1460"/>
      <c r="AO1460"/>
      <c r="AP1460"/>
      <c r="AQ1460"/>
      <c r="AR1460"/>
      <c r="AS1460"/>
      <c r="AT1460"/>
      <c r="AU1460"/>
      <c r="AV1460"/>
      <c r="AW1460">
        <v>6.2</v>
      </c>
      <c r="AX1460">
        <v>3.8</v>
      </c>
      <c r="AY1460">
        <v>4.5</v>
      </c>
      <c r="AZ1460">
        <v>4.5</v>
      </c>
      <c r="BA1460">
        <v>6.4</v>
      </c>
      <c r="BB1460"/>
      <c r="BC1460"/>
      <c r="BD1460">
        <v>4.9000000000000004</v>
      </c>
      <c r="BE1460">
        <v>6.6</v>
      </c>
      <c r="BF1460"/>
      <c r="BG1460"/>
      <c r="BH1460">
        <v>4.3</v>
      </c>
      <c r="BI1460"/>
      <c r="BJ1460" t="s">
        <v>79</v>
      </c>
      <c r="BK1460"/>
      <c r="BL1460" t="s">
        <v>229</v>
      </c>
      <c r="BM1460">
        <v>1609</v>
      </c>
      <c r="BN1460" t="s">
        <v>72</v>
      </c>
      <c r="BO1460" t="s">
        <v>229</v>
      </c>
    </row>
    <row r="1461" spans="1:67" s="13" customFormat="1" x14ac:dyDescent="0.2">
      <c r="A1461" t="s">
        <v>976</v>
      </c>
      <c r="B1461"/>
      <c r="C1461" t="s">
        <v>1518</v>
      </c>
      <c r="D1461" t="s">
        <v>76</v>
      </c>
      <c r="E1461" t="s">
        <v>888</v>
      </c>
      <c r="F1461" t="s">
        <v>973</v>
      </c>
      <c r="G1461" t="s">
        <v>975</v>
      </c>
      <c r="H1461" t="s">
        <v>973</v>
      </c>
      <c r="I1461"/>
      <c r="J1461"/>
      <c r="K1461"/>
      <c r="L1461"/>
      <c r="M1461"/>
      <c r="N1461"/>
      <c r="O1461"/>
      <c r="P1461"/>
      <c r="Q1461"/>
      <c r="R1461"/>
      <c r="S1461"/>
      <c r="T1461"/>
      <c r="U1461"/>
      <c r="V1461"/>
      <c r="W1461"/>
      <c r="X1461"/>
      <c r="Y1461"/>
      <c r="Z1461"/>
      <c r="AA1461"/>
      <c r="AB1461"/>
      <c r="AC1461"/>
      <c r="AD1461"/>
      <c r="AE1461"/>
      <c r="AF1461"/>
      <c r="AG1461"/>
      <c r="AH1461"/>
      <c r="AI1461"/>
      <c r="AJ1461"/>
      <c r="AK1461"/>
      <c r="AL1461"/>
      <c r="AM1461"/>
      <c r="AN1461"/>
      <c r="AO1461">
        <v>4</v>
      </c>
      <c r="AP1461"/>
      <c r="AQ1461"/>
      <c r="AR1461">
        <v>2.4</v>
      </c>
      <c r="AS1461">
        <v>4.5</v>
      </c>
      <c r="AT1461"/>
      <c r="AU1461"/>
      <c r="AV1461">
        <v>2.9</v>
      </c>
      <c r="AW1461"/>
      <c r="AX1461"/>
      <c r="AY1461"/>
      <c r="AZ1461"/>
      <c r="BA1461"/>
      <c r="BB1461"/>
      <c r="BC1461"/>
      <c r="BD1461"/>
      <c r="BE1461"/>
      <c r="BF1461"/>
      <c r="BG1461"/>
      <c r="BH1461"/>
      <c r="BI1461"/>
      <c r="BJ1461" t="s">
        <v>79</v>
      </c>
      <c r="BK1461"/>
      <c r="BL1461" t="s">
        <v>229</v>
      </c>
      <c r="BM1461">
        <v>1609</v>
      </c>
      <c r="BN1461" t="s">
        <v>72</v>
      </c>
      <c r="BO1461" t="s">
        <v>229</v>
      </c>
    </row>
    <row r="1462" spans="1:67" s="13" customFormat="1" x14ac:dyDescent="0.2">
      <c r="A1462" s="8" t="s">
        <v>2559</v>
      </c>
      <c r="B1462"/>
      <c r="C1462" t="s">
        <v>1518</v>
      </c>
      <c r="D1462" t="s">
        <v>76</v>
      </c>
      <c r="E1462" t="s">
        <v>888</v>
      </c>
      <c r="F1462" t="s">
        <v>283</v>
      </c>
      <c r="G1462" s="8" t="s">
        <v>888</v>
      </c>
      <c r="H1462" s="8" t="s">
        <v>283</v>
      </c>
      <c r="I1462" s="8"/>
      <c r="J1462"/>
      <c r="K1462"/>
      <c r="L1462"/>
      <c r="M1462"/>
      <c r="N1462"/>
      <c r="O1462"/>
      <c r="P1462"/>
      <c r="Q1462"/>
      <c r="R1462"/>
      <c r="S1462"/>
      <c r="T1462"/>
      <c r="U1462"/>
      <c r="V1462"/>
      <c r="W1462"/>
      <c r="X1462"/>
      <c r="Y1462">
        <v>5</v>
      </c>
      <c r="Z1462"/>
      <c r="AA1462"/>
      <c r="AB1462">
        <v>6.55</v>
      </c>
      <c r="AC1462"/>
      <c r="AD1462"/>
      <c r="AE1462"/>
      <c r="AF1462"/>
      <c r="AG1462"/>
      <c r="AH1462"/>
      <c r="AI1462"/>
      <c r="AJ1462"/>
      <c r="AK1462"/>
      <c r="AL1462"/>
      <c r="AM1462"/>
      <c r="AN1462"/>
      <c r="AO1462"/>
      <c r="AP1462"/>
      <c r="AQ1462"/>
      <c r="AR1462"/>
      <c r="AS1462"/>
      <c r="AT1462"/>
      <c r="AU1462"/>
      <c r="AV1462"/>
      <c r="AW1462"/>
      <c r="AX1462"/>
      <c r="AY1462"/>
      <c r="AZ1462"/>
      <c r="BA1462"/>
      <c r="BB1462"/>
      <c r="BC1462"/>
      <c r="BD1462"/>
      <c r="BE1462"/>
      <c r="BF1462"/>
      <c r="BG1462"/>
      <c r="BH1462"/>
      <c r="BI1462" t="s">
        <v>2560</v>
      </c>
      <c r="BJ1462" t="s">
        <v>79</v>
      </c>
      <c r="BK1462" s="1">
        <v>44824</v>
      </c>
      <c r="BL1462" t="s">
        <v>2493</v>
      </c>
      <c r="BM1462">
        <v>2930</v>
      </c>
      <c r="BN1462"/>
      <c r="BO1462"/>
    </row>
    <row r="1463" spans="1:67" s="13" customFormat="1" x14ac:dyDescent="0.2">
      <c r="A1463" s="8" t="s">
        <v>2557</v>
      </c>
      <c r="B1463"/>
      <c r="C1463" t="s">
        <v>1518</v>
      </c>
      <c r="D1463" t="s">
        <v>76</v>
      </c>
      <c r="E1463" t="s">
        <v>888</v>
      </c>
      <c r="F1463" t="s">
        <v>283</v>
      </c>
      <c r="G1463" s="8" t="s">
        <v>888</v>
      </c>
      <c r="H1463" s="8" t="s">
        <v>283</v>
      </c>
      <c r="I1463" s="8"/>
      <c r="J1463"/>
      <c r="K1463"/>
      <c r="L1463"/>
      <c r="M1463"/>
      <c r="N1463"/>
      <c r="O1463"/>
      <c r="P1463"/>
      <c r="Q1463"/>
      <c r="R1463"/>
      <c r="S1463"/>
      <c r="T1463"/>
      <c r="U1463"/>
      <c r="V1463"/>
      <c r="W1463"/>
      <c r="X1463"/>
      <c r="Y1463"/>
      <c r="Z1463"/>
      <c r="AA1463"/>
      <c r="AB1463"/>
      <c r="AC1463"/>
      <c r="AD1463"/>
      <c r="AE1463"/>
      <c r="AF1463"/>
      <c r="AG1463"/>
      <c r="AH1463"/>
      <c r="AI1463"/>
      <c r="AJ1463"/>
      <c r="AK1463"/>
      <c r="AL1463"/>
      <c r="AM1463"/>
      <c r="AN1463"/>
      <c r="AO1463"/>
      <c r="AP1463"/>
      <c r="AQ1463"/>
      <c r="AR1463"/>
      <c r="AS1463"/>
      <c r="AT1463"/>
      <c r="AU1463"/>
      <c r="AV1463"/>
      <c r="AW1463"/>
      <c r="AX1463"/>
      <c r="AY1463"/>
      <c r="AZ1463"/>
      <c r="BA1463"/>
      <c r="BB1463"/>
      <c r="BC1463"/>
      <c r="BD1463"/>
      <c r="BE1463">
        <v>5.6</v>
      </c>
      <c r="BF1463"/>
      <c r="BG1463"/>
      <c r="BH1463" t="s">
        <v>2558</v>
      </c>
      <c r="BI1463"/>
      <c r="BJ1463" t="s">
        <v>79</v>
      </c>
      <c r="BK1463" s="1">
        <v>44824</v>
      </c>
      <c r="BL1463" t="s">
        <v>2493</v>
      </c>
      <c r="BM1463">
        <v>2930</v>
      </c>
      <c r="BN1463"/>
      <c r="BO1463"/>
    </row>
    <row r="1464" spans="1:67" s="13" customFormat="1" x14ac:dyDescent="0.2">
      <c r="A1464" t="s">
        <v>2292</v>
      </c>
      <c r="B1464"/>
      <c r="C1464" t="s">
        <v>1518</v>
      </c>
      <c r="D1464" t="s">
        <v>76</v>
      </c>
      <c r="E1464" t="s">
        <v>888</v>
      </c>
      <c r="F1464" t="s">
        <v>283</v>
      </c>
      <c r="G1464" t="s">
        <v>888</v>
      </c>
      <c r="H1464" t="s">
        <v>283</v>
      </c>
      <c r="I1464"/>
      <c r="J1464"/>
      <c r="K1464"/>
      <c r="L1464"/>
      <c r="M1464"/>
      <c r="N1464"/>
      <c r="O1464"/>
      <c r="P1464"/>
      <c r="Q1464"/>
      <c r="R1464"/>
      <c r="S1464"/>
      <c r="T1464"/>
      <c r="U1464"/>
      <c r="V1464"/>
      <c r="W1464"/>
      <c r="X1464"/>
      <c r="Y1464"/>
      <c r="Z1464"/>
      <c r="AA1464"/>
      <c r="AB1464"/>
      <c r="AC1464"/>
      <c r="AD1464"/>
      <c r="AE1464"/>
      <c r="AF1464"/>
      <c r="AG1464"/>
      <c r="AH1464"/>
      <c r="AI1464"/>
      <c r="AJ1464"/>
      <c r="AK1464">
        <v>4.9000000000000004</v>
      </c>
      <c r="AL1464"/>
      <c r="AM1464"/>
      <c r="AN1464">
        <v>3.7</v>
      </c>
      <c r="AO1464">
        <v>5.5</v>
      </c>
      <c r="AP1464"/>
      <c r="AQ1464"/>
      <c r="AR1464">
        <v>4.0999999999999996</v>
      </c>
      <c r="AS1464">
        <v>5.4</v>
      </c>
      <c r="AT1464"/>
      <c r="AU1464"/>
      <c r="AV1464">
        <v>4.5999999999999996</v>
      </c>
      <c r="AW1464">
        <v>6.7</v>
      </c>
      <c r="AX1464"/>
      <c r="AY1464"/>
      <c r="AZ1464">
        <v>5.2</v>
      </c>
      <c r="BA1464">
        <v>7.5</v>
      </c>
      <c r="BB1464"/>
      <c r="BC1464"/>
      <c r="BD1464">
        <v>6.3</v>
      </c>
      <c r="BE1464">
        <v>8.5</v>
      </c>
      <c r="BF1464"/>
      <c r="BG1464"/>
      <c r="BH1464">
        <v>5.5</v>
      </c>
      <c r="BI1464"/>
      <c r="BJ1464" t="s">
        <v>79</v>
      </c>
      <c r="BK1464" s="1">
        <v>44819</v>
      </c>
      <c r="BL1464" t="s">
        <v>2299</v>
      </c>
      <c r="BM1464">
        <v>1637</v>
      </c>
      <c r="BN1464"/>
      <c r="BO1464"/>
    </row>
    <row r="1465" spans="1:67" s="13" customFormat="1" x14ac:dyDescent="0.2">
      <c r="A1465" s="13" t="s">
        <v>1737</v>
      </c>
      <c r="C1465" s="13" t="s">
        <v>1518</v>
      </c>
      <c r="D1465" s="13" t="s">
        <v>76</v>
      </c>
      <c r="E1465" s="13" t="s">
        <v>888</v>
      </c>
      <c r="F1465" s="13" t="s">
        <v>1585</v>
      </c>
      <c r="G1465" s="13" t="s">
        <v>888</v>
      </c>
      <c r="H1465" s="13" t="s">
        <v>1585</v>
      </c>
    </row>
    <row r="1466" spans="1:67" s="13" customFormat="1" x14ac:dyDescent="0.2">
      <c r="A1466" s="8" t="s">
        <v>2603</v>
      </c>
      <c r="B1466"/>
      <c r="C1466" t="s">
        <v>1518</v>
      </c>
      <c r="D1466" t="s">
        <v>76</v>
      </c>
      <c r="E1466" t="s">
        <v>888</v>
      </c>
      <c r="F1466" t="s">
        <v>1585</v>
      </c>
      <c r="G1466" s="8" t="s">
        <v>888</v>
      </c>
      <c r="H1466" s="8" t="s">
        <v>1585</v>
      </c>
      <c r="I1466" s="8"/>
      <c r="J1466"/>
      <c r="K1466"/>
      <c r="L1466"/>
      <c r="M1466"/>
      <c r="N1466"/>
      <c r="O1466"/>
      <c r="P1466"/>
      <c r="Q1466"/>
      <c r="R1466"/>
      <c r="S1466"/>
      <c r="T1466"/>
      <c r="U1466"/>
      <c r="V1466"/>
      <c r="W1466"/>
      <c r="X1466"/>
      <c r="Y1466"/>
      <c r="Z1466"/>
      <c r="AA1466"/>
      <c r="AB1466"/>
      <c r="AC1466">
        <v>4.54</v>
      </c>
      <c r="AD1466"/>
      <c r="AE1466"/>
      <c r="AF1466">
        <v>5.19</v>
      </c>
      <c r="AG1466"/>
      <c r="AH1466"/>
      <c r="AI1466"/>
      <c r="AJ1466"/>
      <c r="AK1466"/>
      <c r="AL1466"/>
      <c r="AM1466"/>
      <c r="AN1466"/>
      <c r="AO1466"/>
      <c r="AP1466"/>
      <c r="AQ1466"/>
      <c r="AR1466"/>
      <c r="AS1466"/>
      <c r="AT1466"/>
      <c r="AU1466"/>
      <c r="AV1466"/>
      <c r="AW1466"/>
      <c r="AX1466"/>
      <c r="AY1466"/>
      <c r="AZ1466"/>
      <c r="BA1466"/>
      <c r="BB1466"/>
      <c r="BC1466"/>
      <c r="BD1466"/>
      <c r="BE1466"/>
      <c r="BF1466"/>
      <c r="BG1466"/>
      <c r="BH1466"/>
      <c r="BI1466"/>
      <c r="BJ1466" t="s">
        <v>79</v>
      </c>
      <c r="BK1466" s="1">
        <v>44825</v>
      </c>
      <c r="BL1466" t="s">
        <v>2599</v>
      </c>
      <c r="BM1466">
        <v>79420</v>
      </c>
      <c r="BN1466"/>
      <c r="BO1466"/>
    </row>
    <row r="1467" spans="1:67" s="13" customFormat="1" x14ac:dyDescent="0.2">
      <c r="A1467" s="8" t="s">
        <v>2602</v>
      </c>
      <c r="B1467"/>
      <c r="C1467" t="s">
        <v>1518</v>
      </c>
      <c r="D1467" t="s">
        <v>76</v>
      </c>
      <c r="E1467" t="s">
        <v>888</v>
      </c>
      <c r="F1467" t="s">
        <v>1585</v>
      </c>
      <c r="G1467" s="8" t="s">
        <v>888</v>
      </c>
      <c r="H1467" s="8" t="s">
        <v>1585</v>
      </c>
      <c r="I1467" s="8"/>
      <c r="J1467"/>
      <c r="K1467"/>
      <c r="L1467"/>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c r="AT1467"/>
      <c r="AU1467"/>
      <c r="AV1467" s="8" t="s">
        <v>2608</v>
      </c>
      <c r="AW1467" s="5"/>
      <c r="AX1467" s="5"/>
      <c r="AY1467" s="5">
        <v>2.93</v>
      </c>
      <c r="AZ1467" s="5"/>
      <c r="BA1467">
        <v>4.41</v>
      </c>
      <c r="BB1467">
        <v>3.15</v>
      </c>
      <c r="BC1467">
        <v>3.22</v>
      </c>
      <c r="BD1467">
        <v>3.22</v>
      </c>
      <c r="BE1467"/>
      <c r="BF1467"/>
      <c r="BG1467"/>
      <c r="BH1467"/>
      <c r="BI1467" t="s">
        <v>2609</v>
      </c>
      <c r="BJ1467" t="s">
        <v>79</v>
      </c>
      <c r="BK1467" s="1">
        <v>44825</v>
      </c>
      <c r="BL1467" t="s">
        <v>2599</v>
      </c>
      <c r="BM1467">
        <v>79420</v>
      </c>
      <c r="BN1467" t="s">
        <v>72</v>
      </c>
      <c r="BO1467" t="s">
        <v>2599</v>
      </c>
    </row>
    <row r="1468" spans="1:67" s="13" customFormat="1" x14ac:dyDescent="0.2">
      <c r="A1468" t="s">
        <v>2305</v>
      </c>
      <c r="B1468"/>
      <c r="C1468" t="s">
        <v>1518</v>
      </c>
      <c r="D1468" t="s">
        <v>76</v>
      </c>
      <c r="E1468" t="s">
        <v>888</v>
      </c>
      <c r="F1468" t="s">
        <v>1585</v>
      </c>
      <c r="G1468" s="15" t="s">
        <v>888</v>
      </c>
      <c r="H1468" t="s">
        <v>1585</v>
      </c>
      <c r="I1468"/>
      <c r="J1468"/>
      <c r="K1468"/>
      <c r="L1468"/>
      <c r="M1468"/>
      <c r="N1468"/>
      <c r="O1468"/>
      <c r="P1468"/>
      <c r="Q1468"/>
      <c r="R1468"/>
      <c r="S1468"/>
      <c r="T1468"/>
      <c r="U1468" t="s">
        <v>1941</v>
      </c>
      <c r="V1468"/>
      <c r="W1468"/>
      <c r="X1468">
        <v>4.0999999999999996</v>
      </c>
      <c r="Y1468">
        <v>4.4000000000000004</v>
      </c>
      <c r="Z1468"/>
      <c r="AA1468"/>
      <c r="AB1468">
        <v>4.58</v>
      </c>
      <c r="AC1468">
        <v>4.62</v>
      </c>
      <c r="AD1468"/>
      <c r="AE1468"/>
      <c r="AF1468">
        <v>5.5</v>
      </c>
      <c r="AG1468">
        <v>3.44</v>
      </c>
      <c r="AH1468"/>
      <c r="AI1468"/>
      <c r="AJ1468">
        <v>4.8899999999999997</v>
      </c>
      <c r="AK1468"/>
      <c r="AL1468"/>
      <c r="AM1468"/>
      <c r="AN1468"/>
      <c r="AO1468"/>
      <c r="AP1468"/>
      <c r="AQ1468"/>
      <c r="AR1468"/>
      <c r="AS1468"/>
      <c r="AT1468"/>
      <c r="AU1468"/>
      <c r="AV1468"/>
      <c r="AW1468"/>
      <c r="AX1468"/>
      <c r="AY1468"/>
      <c r="AZ1468"/>
      <c r="BA1468"/>
      <c r="BB1468"/>
      <c r="BC1468"/>
      <c r="BD1468"/>
      <c r="BE1468"/>
      <c r="BF1468"/>
      <c r="BG1468"/>
      <c r="BH1468"/>
      <c r="BI1468" t="s">
        <v>2303</v>
      </c>
      <c r="BJ1468" t="s">
        <v>79</v>
      </c>
      <c r="BK1468" s="1">
        <v>44819</v>
      </c>
      <c r="BL1468" t="s">
        <v>2304</v>
      </c>
      <c r="BM1468">
        <v>9611</v>
      </c>
      <c r="BN1468" t="s">
        <v>72</v>
      </c>
      <c r="BO1468" t="s">
        <v>2304</v>
      </c>
    </row>
    <row r="1469" spans="1:67" s="13" customFormat="1" x14ac:dyDescent="0.2">
      <c r="A1469" s="8" t="s">
        <v>2305</v>
      </c>
      <c r="B1469" t="s">
        <v>338</v>
      </c>
      <c r="C1469" t="s">
        <v>1518</v>
      </c>
      <c r="D1469" t="s">
        <v>76</v>
      </c>
      <c r="E1469" t="s">
        <v>888</v>
      </c>
      <c r="F1469" t="s">
        <v>1585</v>
      </c>
      <c r="G1469" s="8" t="s">
        <v>888</v>
      </c>
      <c r="H1469" s="8" t="s">
        <v>1585</v>
      </c>
      <c r="I1469" s="8"/>
      <c r="J1469"/>
      <c r="K1469"/>
      <c r="L1469"/>
      <c r="M1469"/>
      <c r="N1469"/>
      <c r="O1469"/>
      <c r="P1469"/>
      <c r="Q1469"/>
      <c r="R1469"/>
      <c r="S1469"/>
      <c r="T1469"/>
      <c r="U1469"/>
      <c r="V1469"/>
      <c r="W1469"/>
      <c r="X1469"/>
      <c r="Y1469"/>
      <c r="Z1469"/>
      <c r="AA1469"/>
      <c r="AB1469"/>
      <c r="AC1469">
        <v>4.62</v>
      </c>
      <c r="AD1469"/>
      <c r="AE1469"/>
      <c r="AF1469">
        <v>5.5</v>
      </c>
      <c r="AG1469"/>
      <c r="AH1469"/>
      <c r="AI1469"/>
      <c r="AJ1469"/>
      <c r="AK1469"/>
      <c r="AL1469"/>
      <c r="AM1469"/>
      <c r="AN1469"/>
      <c r="AO1469"/>
      <c r="AP1469"/>
      <c r="AQ1469"/>
      <c r="AR1469"/>
      <c r="AS1469"/>
      <c r="AT1469"/>
      <c r="AU1469"/>
      <c r="AV1469"/>
      <c r="AW1469"/>
      <c r="AX1469"/>
      <c r="AY1469"/>
      <c r="AZ1469"/>
      <c r="BA1469"/>
      <c r="BB1469"/>
      <c r="BC1469"/>
      <c r="BD1469"/>
      <c r="BE1469"/>
      <c r="BF1469"/>
      <c r="BG1469"/>
      <c r="BH1469"/>
      <c r="BI1469"/>
      <c r="BJ1469" t="s">
        <v>79</v>
      </c>
      <c r="BK1469" s="1">
        <v>44825</v>
      </c>
      <c r="BL1469" t="s">
        <v>2599</v>
      </c>
      <c r="BM1469">
        <v>79420</v>
      </c>
      <c r="BN1469"/>
      <c r="BO1469"/>
    </row>
    <row r="1470" spans="1:67" s="13" customFormat="1" x14ac:dyDescent="0.2">
      <c r="A1470" s="8" t="s">
        <v>2604</v>
      </c>
      <c r="B1470"/>
      <c r="C1470" t="s">
        <v>1518</v>
      </c>
      <c r="D1470" t="s">
        <v>76</v>
      </c>
      <c r="E1470" t="s">
        <v>888</v>
      </c>
      <c r="F1470" t="s">
        <v>1585</v>
      </c>
      <c r="G1470" s="8" t="s">
        <v>888</v>
      </c>
      <c r="H1470" s="8" t="s">
        <v>1585</v>
      </c>
      <c r="I1470" s="8"/>
      <c r="J1470"/>
      <c r="K1470"/>
      <c r="L1470"/>
      <c r="M1470"/>
      <c r="N1470"/>
      <c r="O1470"/>
      <c r="P1470"/>
      <c r="Q1470"/>
      <c r="R1470"/>
      <c r="S1470"/>
      <c r="T1470"/>
      <c r="U1470"/>
      <c r="V1470"/>
      <c r="W1470"/>
      <c r="X1470"/>
      <c r="Y1470"/>
      <c r="Z1470"/>
      <c r="AA1470"/>
      <c r="AB1470"/>
      <c r="AC1470"/>
      <c r="AD1470"/>
      <c r="AE1470"/>
      <c r="AF1470"/>
      <c r="AG1470"/>
      <c r="AH1470"/>
      <c r="AI1470"/>
      <c r="AJ1470"/>
      <c r="AK1470"/>
      <c r="AL1470"/>
      <c r="AM1470"/>
      <c r="AN1470"/>
      <c r="AO1470"/>
      <c r="AP1470"/>
      <c r="AQ1470"/>
      <c r="AR1470"/>
      <c r="AS1470"/>
      <c r="AT1470"/>
      <c r="AU1470"/>
      <c r="AV1470"/>
      <c r="AW1470"/>
      <c r="AX1470"/>
      <c r="AY1470"/>
      <c r="AZ1470"/>
      <c r="BA1470"/>
      <c r="BB1470"/>
      <c r="BC1470"/>
      <c r="BD1470"/>
      <c r="BE1470" t="s">
        <v>2606</v>
      </c>
      <c r="BF1470"/>
      <c r="BG1470"/>
      <c r="BH1470" t="s">
        <v>2607</v>
      </c>
      <c r="BI1470"/>
      <c r="BJ1470" t="s">
        <v>79</v>
      </c>
      <c r="BK1470" s="1">
        <v>44825</v>
      </c>
      <c r="BL1470" t="s">
        <v>2599</v>
      </c>
      <c r="BM1470">
        <v>79420</v>
      </c>
      <c r="BN1470" t="s">
        <v>72</v>
      </c>
      <c r="BO1470" t="s">
        <v>2599</v>
      </c>
    </row>
    <row r="1471" spans="1:67" s="13" customFormat="1" x14ac:dyDescent="0.2">
      <c r="A1471" s="8" t="s">
        <v>2605</v>
      </c>
      <c r="B1471"/>
      <c r="C1471" t="s">
        <v>1518</v>
      </c>
      <c r="D1471" t="s">
        <v>76</v>
      </c>
      <c r="E1471" t="s">
        <v>888</v>
      </c>
      <c r="F1471" t="s">
        <v>1585</v>
      </c>
      <c r="G1471" s="8" t="s">
        <v>888</v>
      </c>
      <c r="H1471" s="8" t="s">
        <v>1585</v>
      </c>
      <c r="I1471" s="8"/>
      <c r="J1471"/>
      <c r="K1471"/>
      <c r="L1471"/>
      <c r="M1471"/>
      <c r="N1471"/>
      <c r="O1471"/>
      <c r="P1471"/>
      <c r="Q1471"/>
      <c r="R1471"/>
      <c r="S1471"/>
      <c r="T1471"/>
      <c r="U1471"/>
      <c r="V1471"/>
      <c r="W1471"/>
      <c r="X1471"/>
      <c r="Y1471"/>
      <c r="Z1471"/>
      <c r="AA1471"/>
      <c r="AB1471"/>
      <c r="AC1471"/>
      <c r="AD1471"/>
      <c r="AE1471"/>
      <c r="AF1471"/>
      <c r="AG1471"/>
      <c r="AH1471"/>
      <c r="AI1471"/>
      <c r="AJ1471"/>
      <c r="AK1471"/>
      <c r="AL1471"/>
      <c r="AM1471"/>
      <c r="AN1471"/>
      <c r="AO1471"/>
      <c r="AP1471"/>
      <c r="AQ1471"/>
      <c r="AR1471"/>
      <c r="AS1471" t="s">
        <v>1980</v>
      </c>
      <c r="AT1471"/>
      <c r="AU1471"/>
      <c r="AV1471" t="s">
        <v>1925</v>
      </c>
      <c r="AW1471" s="5"/>
      <c r="AX1471" s="5"/>
      <c r="AY1471" s="5">
        <v>3.14</v>
      </c>
      <c r="AZ1471" s="5">
        <v>3.14</v>
      </c>
      <c r="BA1471"/>
      <c r="BB1471"/>
      <c r="BC1471"/>
      <c r="BD1471"/>
      <c r="BE1471"/>
      <c r="BF1471"/>
      <c r="BG1471"/>
      <c r="BH1471"/>
      <c r="BI1471" t="s">
        <v>2610</v>
      </c>
      <c r="BJ1471" t="s">
        <v>79</v>
      </c>
      <c r="BK1471" s="1">
        <v>44825</v>
      </c>
      <c r="BL1471" t="s">
        <v>2599</v>
      </c>
      <c r="BM1471">
        <v>79420</v>
      </c>
      <c r="BN1471" t="s">
        <v>72</v>
      </c>
      <c r="BO1471" t="s">
        <v>2599</v>
      </c>
    </row>
    <row r="1472" spans="1:67" s="13" customFormat="1" x14ac:dyDescent="0.2">
      <c r="A1472" s="8" t="s">
        <v>2611</v>
      </c>
      <c r="B1472"/>
      <c r="C1472" t="s">
        <v>1518</v>
      </c>
      <c r="D1472" t="s">
        <v>76</v>
      </c>
      <c r="E1472" t="s">
        <v>888</v>
      </c>
      <c r="F1472" t="s">
        <v>1585</v>
      </c>
      <c r="G1472" s="8" t="s">
        <v>888</v>
      </c>
      <c r="H1472" s="8" t="s">
        <v>1585</v>
      </c>
      <c r="I1472" s="8"/>
      <c r="J1472"/>
      <c r="K1472"/>
      <c r="L1472"/>
      <c r="M1472"/>
      <c r="N1472"/>
      <c r="O1472"/>
      <c r="P1472"/>
      <c r="Q1472"/>
      <c r="R1472"/>
      <c r="S1472"/>
      <c r="T1472"/>
      <c r="U1472"/>
      <c r="V1472"/>
      <c r="W1472"/>
      <c r="X1472"/>
      <c r="Y1472"/>
      <c r="Z1472"/>
      <c r="AA1472"/>
      <c r="AB1472"/>
      <c r="AC1472"/>
      <c r="AD1472"/>
      <c r="AE1472"/>
      <c r="AF1472"/>
      <c r="AG1472"/>
      <c r="AH1472"/>
      <c r="AI1472"/>
      <c r="AJ1472"/>
      <c r="AK1472"/>
      <c r="AL1472"/>
      <c r="AM1472"/>
      <c r="AN1472"/>
      <c r="AO1472"/>
      <c r="AP1472"/>
      <c r="AQ1472"/>
      <c r="AR1472"/>
      <c r="AS1472"/>
      <c r="AT1472"/>
      <c r="AU1472"/>
      <c r="AV1472"/>
      <c r="AW1472">
        <f>AVERAGE(4.38,4.49)</f>
        <v>4.4350000000000005</v>
      </c>
      <c r="AX1472">
        <f>AVERAGE(2.78,2.94)</f>
        <v>2.86</v>
      </c>
      <c r="AY1472">
        <f>AVERAGE(2.93,3.14)</f>
        <v>3.0350000000000001</v>
      </c>
      <c r="AZ1472">
        <f>MAX(AX1472:AY1472)</f>
        <v>3.0350000000000001</v>
      </c>
      <c r="BA1472"/>
      <c r="BB1472"/>
      <c r="BC1472"/>
      <c r="BD1472"/>
      <c r="BE1472"/>
      <c r="BF1472"/>
      <c r="BG1472"/>
      <c r="BH1472"/>
      <c r="BI1472"/>
      <c r="BJ1472" t="s">
        <v>79</v>
      </c>
      <c r="BK1472" s="1">
        <v>44825</v>
      </c>
      <c r="BL1472" t="s">
        <v>2599</v>
      </c>
      <c r="BM1472">
        <v>79420</v>
      </c>
      <c r="BN1472"/>
      <c r="BO1472"/>
    </row>
    <row r="1473" spans="1:67" s="13" customFormat="1" x14ac:dyDescent="0.2">
      <c r="A1473" s="13" t="s">
        <v>1737</v>
      </c>
      <c r="C1473" s="13" t="s">
        <v>1518</v>
      </c>
      <c r="D1473" s="13" t="s">
        <v>76</v>
      </c>
      <c r="E1473" s="13" t="s">
        <v>888</v>
      </c>
      <c r="G1473" s="13" t="s">
        <v>888</v>
      </c>
    </row>
    <row r="1474" spans="1:67" s="13" customFormat="1" x14ac:dyDescent="0.2">
      <c r="A1474" s="13" t="s">
        <v>1737</v>
      </c>
      <c r="C1474" s="13" t="s">
        <v>1519</v>
      </c>
      <c r="D1474" s="13" t="s">
        <v>73</v>
      </c>
      <c r="E1474" s="13" t="s">
        <v>1538</v>
      </c>
      <c r="F1474" s="13" t="s">
        <v>1016</v>
      </c>
      <c r="G1474" s="13" t="s">
        <v>1538</v>
      </c>
      <c r="H1474" s="13" t="s">
        <v>1016</v>
      </c>
    </row>
    <row r="1475" spans="1:67" s="13" customFormat="1" x14ac:dyDescent="0.2">
      <c r="A1475" s="8" t="s">
        <v>1017</v>
      </c>
      <c r="B1475"/>
      <c r="C1475" t="s">
        <v>1519</v>
      </c>
      <c r="D1475" t="s">
        <v>73</v>
      </c>
      <c r="E1475" t="s">
        <v>1538</v>
      </c>
      <c r="F1475" t="s">
        <v>1016</v>
      </c>
      <c r="G1475" s="8" t="s">
        <v>1538</v>
      </c>
      <c r="H1475" s="8" t="s">
        <v>1016</v>
      </c>
      <c r="I1475" s="8"/>
      <c r="J1475"/>
      <c r="K1475"/>
      <c r="L1475"/>
      <c r="M1475"/>
      <c r="N1475"/>
      <c r="O1475"/>
      <c r="P1475"/>
      <c r="Q1475"/>
      <c r="R1475"/>
      <c r="S1475"/>
      <c r="T1475"/>
      <c r="U1475">
        <v>4.32</v>
      </c>
      <c r="V1475"/>
      <c r="W1475"/>
      <c r="X1475">
        <v>4.8600000000000003</v>
      </c>
      <c r="Y1475"/>
      <c r="Z1475"/>
      <c r="AA1475"/>
      <c r="AB1475"/>
      <c r="AC1475"/>
      <c r="AD1475"/>
      <c r="AE1475"/>
      <c r="AF1475"/>
      <c r="AG1475"/>
      <c r="AH1475"/>
      <c r="AI1475"/>
      <c r="AJ1475"/>
      <c r="AK1475"/>
      <c r="AL1475"/>
      <c r="AM1475"/>
      <c r="AN1475"/>
      <c r="AO1475"/>
      <c r="AP1475"/>
      <c r="AQ1475"/>
      <c r="AR1475"/>
      <c r="AS1475"/>
      <c r="AT1475"/>
      <c r="AU1475"/>
      <c r="AV1475"/>
      <c r="AW1475"/>
      <c r="AX1475"/>
      <c r="AY1475"/>
      <c r="AZ1475"/>
      <c r="BA1475"/>
      <c r="BB1475"/>
      <c r="BC1475"/>
      <c r="BD1475"/>
      <c r="BE1475"/>
      <c r="BF1475"/>
      <c r="BG1475"/>
      <c r="BH1475"/>
      <c r="BI1475"/>
      <c r="BJ1475" s="8" t="s">
        <v>79</v>
      </c>
      <c r="BK1475" s="9">
        <v>44813</v>
      </c>
      <c r="BL1475" s="8" t="s">
        <v>1909</v>
      </c>
      <c r="BM1475">
        <v>77694</v>
      </c>
      <c r="BN1475"/>
      <c r="BO1475"/>
    </row>
    <row r="1476" spans="1:67" s="13" customFormat="1" x14ac:dyDescent="0.2">
      <c r="A1476" s="8" t="s">
        <v>1018</v>
      </c>
      <c r="B1476"/>
      <c r="C1476" t="s">
        <v>1519</v>
      </c>
      <c r="D1476" t="s">
        <v>73</v>
      </c>
      <c r="E1476" t="s">
        <v>1538</v>
      </c>
      <c r="F1476" t="s">
        <v>1016</v>
      </c>
      <c r="G1476" s="8" t="s">
        <v>1538</v>
      </c>
      <c r="H1476" s="8" t="s">
        <v>1016</v>
      </c>
      <c r="I1476" s="8"/>
      <c r="J1476"/>
      <c r="K1476"/>
      <c r="L1476"/>
      <c r="M1476"/>
      <c r="N1476"/>
      <c r="O1476"/>
      <c r="P1476"/>
      <c r="Q1476">
        <v>3.77</v>
      </c>
      <c r="R1476"/>
      <c r="S1476"/>
      <c r="T1476" t="s">
        <v>1918</v>
      </c>
      <c r="U1476"/>
      <c r="V1476"/>
      <c r="W1476"/>
      <c r="X1476"/>
      <c r="Y1476"/>
      <c r="Z1476"/>
      <c r="AA1476"/>
      <c r="AB1476"/>
      <c r="AC1476"/>
      <c r="AD1476"/>
      <c r="AE1476"/>
      <c r="AF1476"/>
      <c r="AG1476"/>
      <c r="AH1476"/>
      <c r="AI1476"/>
      <c r="AJ1476"/>
      <c r="AK1476"/>
      <c r="AL1476"/>
      <c r="AM1476"/>
      <c r="AN1476"/>
      <c r="AO1476"/>
      <c r="AP1476"/>
      <c r="AQ1476"/>
      <c r="AR1476"/>
      <c r="AS1476"/>
      <c r="AT1476"/>
      <c r="AU1476"/>
      <c r="AV1476"/>
      <c r="AW1476"/>
      <c r="AX1476"/>
      <c r="AY1476"/>
      <c r="AZ1476"/>
      <c r="BA1476"/>
      <c r="BB1476"/>
      <c r="BC1476"/>
      <c r="BD1476"/>
      <c r="BE1476"/>
      <c r="BF1476"/>
      <c r="BG1476"/>
      <c r="BH1476"/>
      <c r="BI1476" t="s">
        <v>1921</v>
      </c>
      <c r="BJ1476" s="8" t="s">
        <v>79</v>
      </c>
      <c r="BK1476" s="9">
        <v>44813</v>
      </c>
      <c r="BL1476" s="8" t="s">
        <v>1909</v>
      </c>
      <c r="BM1476">
        <v>77694</v>
      </c>
      <c r="BN1476"/>
      <c r="BO1476"/>
    </row>
    <row r="1477" spans="1:67" s="13" customFormat="1" x14ac:dyDescent="0.2">
      <c r="A1477" s="8" t="s">
        <v>1922</v>
      </c>
      <c r="B1477"/>
      <c r="C1477" t="s">
        <v>1519</v>
      </c>
      <c r="D1477" t="s">
        <v>73</v>
      </c>
      <c r="E1477" t="s">
        <v>1538</v>
      </c>
      <c r="F1477" t="s">
        <v>1016</v>
      </c>
      <c r="G1477" s="8" t="s">
        <v>1538</v>
      </c>
      <c r="H1477" s="8" t="s">
        <v>1016</v>
      </c>
      <c r="I1477" s="8"/>
      <c r="J1477"/>
      <c r="K1477"/>
      <c r="L1477"/>
      <c r="M1477"/>
      <c r="N1477"/>
      <c r="O1477"/>
      <c r="P1477"/>
      <c r="Q1477"/>
      <c r="R1477"/>
      <c r="S1477"/>
      <c r="T1477"/>
      <c r="U1477"/>
      <c r="V1477"/>
      <c r="W1477"/>
      <c r="X1477"/>
      <c r="Y1477"/>
      <c r="Z1477"/>
      <c r="AA1477"/>
      <c r="AB1477"/>
      <c r="AC1477"/>
      <c r="AD1477"/>
      <c r="AE1477"/>
      <c r="AF1477"/>
      <c r="AG1477"/>
      <c r="AH1477"/>
      <c r="AI1477"/>
      <c r="AJ1477"/>
      <c r="AK1477"/>
      <c r="AL1477"/>
      <c r="AM1477"/>
      <c r="AN1477"/>
      <c r="AO1477">
        <v>4.2300000000000004</v>
      </c>
      <c r="AP1477"/>
      <c r="AQ1477"/>
      <c r="AR1477">
        <v>2.69</v>
      </c>
      <c r="AS1477" t="s">
        <v>1926</v>
      </c>
      <c r="AT1477"/>
      <c r="AU1477"/>
      <c r="AV1477" t="s">
        <v>1925</v>
      </c>
      <c r="AW1477"/>
      <c r="AX1477"/>
      <c r="AY1477"/>
      <c r="AZ1477"/>
      <c r="BA1477"/>
      <c r="BB1477"/>
      <c r="BC1477"/>
      <c r="BD1477"/>
      <c r="BE1477"/>
      <c r="BF1477"/>
      <c r="BG1477"/>
      <c r="BH1477"/>
      <c r="BI1477" s="8" t="s">
        <v>1931</v>
      </c>
      <c r="BJ1477" s="8" t="s">
        <v>79</v>
      </c>
      <c r="BK1477" s="9">
        <v>44813</v>
      </c>
      <c r="BL1477" s="8" t="s">
        <v>1909</v>
      </c>
      <c r="BM1477" s="8">
        <v>77694</v>
      </c>
      <c r="BN1477"/>
      <c r="BO1477"/>
    </row>
    <row r="1478" spans="1:67" s="13" customFormat="1" x14ac:dyDescent="0.2">
      <c r="A1478" s="8" t="s">
        <v>1020</v>
      </c>
      <c r="B1478" s="8"/>
      <c r="C1478" s="8" t="s">
        <v>1519</v>
      </c>
      <c r="D1478" s="8" t="s">
        <v>73</v>
      </c>
      <c r="E1478" s="8" t="s">
        <v>1538</v>
      </c>
      <c r="F1478" s="8" t="s">
        <v>1016</v>
      </c>
      <c r="G1478" s="8" t="s">
        <v>1538</v>
      </c>
      <c r="H1478" s="8" t="s">
        <v>1016</v>
      </c>
      <c r="I1478" s="8"/>
      <c r="J1478" s="8"/>
      <c r="K1478" s="8"/>
      <c r="L1478" s="8"/>
      <c r="M1478" s="8"/>
      <c r="N1478" s="8"/>
      <c r="O1478" s="8"/>
      <c r="P1478" s="8"/>
      <c r="Q1478" s="8"/>
      <c r="R1478" s="8"/>
      <c r="S1478" s="8"/>
      <c r="T1478" s="8"/>
      <c r="U1478" s="8"/>
      <c r="V1478" s="8"/>
      <c r="W1478" s="8"/>
      <c r="X1478" s="8"/>
      <c r="Y1478" s="8"/>
      <c r="Z1478" s="8"/>
      <c r="AA1478" s="8"/>
      <c r="AB1478" s="8"/>
      <c r="AC1478" s="8"/>
      <c r="AD1478" s="8"/>
      <c r="AE1478" s="8"/>
      <c r="AF1478" s="8"/>
      <c r="AG1478" s="8"/>
      <c r="AH1478" s="8"/>
      <c r="AI1478" s="8"/>
      <c r="AJ1478" s="8"/>
      <c r="AK1478" s="8"/>
      <c r="AL1478" s="8"/>
      <c r="AM1478" s="8"/>
      <c r="AN1478" s="8"/>
      <c r="AO1478" s="8" t="s">
        <v>1924</v>
      </c>
      <c r="AP1478" s="8"/>
      <c r="AQ1478" s="8"/>
      <c r="AR1478" s="8" t="s">
        <v>1925</v>
      </c>
      <c r="AS1478" s="8" t="s">
        <v>1924</v>
      </c>
      <c r="AT1478" s="8"/>
      <c r="AU1478" s="8"/>
      <c r="AV1478" s="8">
        <v>3.17</v>
      </c>
      <c r="AW1478" s="8" t="s">
        <v>1919</v>
      </c>
      <c r="AX1478" s="8" t="s">
        <v>1928</v>
      </c>
      <c r="AY1478" s="8">
        <v>3.67</v>
      </c>
      <c r="AZ1478" s="8">
        <v>3.67</v>
      </c>
      <c r="BA1478" s="8">
        <v>4.41</v>
      </c>
      <c r="BB1478" s="8">
        <v>4.74</v>
      </c>
      <c r="BC1478" s="8">
        <v>3.52</v>
      </c>
      <c r="BD1478" s="8">
        <v>4.74</v>
      </c>
      <c r="BE1478" s="8">
        <v>4.8499999999999996</v>
      </c>
      <c r="BF1478" s="8">
        <v>3.15</v>
      </c>
      <c r="BG1478" s="8">
        <v>2.77</v>
      </c>
      <c r="BH1478" s="8">
        <v>3.15</v>
      </c>
      <c r="BI1478" s="8" t="s">
        <v>1930</v>
      </c>
      <c r="BJ1478" s="8" t="s">
        <v>79</v>
      </c>
      <c r="BK1478" s="9">
        <v>44813</v>
      </c>
      <c r="BL1478" s="8" t="s">
        <v>1909</v>
      </c>
      <c r="BM1478" s="8">
        <v>77694</v>
      </c>
      <c r="BN1478" s="8" t="s">
        <v>72</v>
      </c>
      <c r="BO1478" s="8" t="s">
        <v>1909</v>
      </c>
    </row>
    <row r="1479" spans="1:67" s="13" customFormat="1" x14ac:dyDescent="0.2">
      <c r="A1479" s="8" t="s">
        <v>1022</v>
      </c>
      <c r="B1479"/>
      <c r="C1479" t="s">
        <v>1519</v>
      </c>
      <c r="D1479" t="s">
        <v>73</v>
      </c>
      <c r="E1479" t="s">
        <v>1538</v>
      </c>
      <c r="F1479" t="s">
        <v>1016</v>
      </c>
      <c r="G1479" s="8" t="s">
        <v>1538</v>
      </c>
      <c r="H1479" s="8" t="s">
        <v>1016</v>
      </c>
      <c r="I1479" s="8"/>
      <c r="J1479"/>
      <c r="K1479"/>
      <c r="L1479"/>
      <c r="M1479"/>
      <c r="N1479"/>
      <c r="O1479"/>
      <c r="P1479"/>
      <c r="Q1479"/>
      <c r="R1479"/>
      <c r="S1479"/>
      <c r="T1479"/>
      <c r="U1479" t="s">
        <v>1919</v>
      </c>
      <c r="V1479"/>
      <c r="W1479"/>
      <c r="X1479">
        <v>5.28</v>
      </c>
      <c r="Y1479"/>
      <c r="Z1479"/>
      <c r="AA1479"/>
      <c r="AB1479"/>
      <c r="AC1479"/>
      <c r="AD1479"/>
      <c r="AE1479"/>
      <c r="AF1479"/>
      <c r="AG1479"/>
      <c r="AH1479"/>
      <c r="AI1479"/>
      <c r="AJ1479"/>
      <c r="AK1479"/>
      <c r="AL1479"/>
      <c r="AM1479"/>
      <c r="AN1479"/>
      <c r="AO1479"/>
      <c r="AP1479"/>
      <c r="AQ1479"/>
      <c r="AR1479"/>
      <c r="AS1479"/>
      <c r="AT1479"/>
      <c r="AU1479"/>
      <c r="AV1479"/>
      <c r="AW1479"/>
      <c r="AX1479"/>
      <c r="AY1479"/>
      <c r="AZ1479"/>
      <c r="BA1479"/>
      <c r="BB1479"/>
      <c r="BC1479"/>
      <c r="BD1479"/>
      <c r="BE1479"/>
      <c r="BF1479"/>
      <c r="BG1479"/>
      <c r="BH1479"/>
      <c r="BI1479" t="s">
        <v>1920</v>
      </c>
      <c r="BJ1479" s="8" t="s">
        <v>79</v>
      </c>
      <c r="BK1479" s="9">
        <v>44813</v>
      </c>
      <c r="BL1479" s="8" t="s">
        <v>1909</v>
      </c>
      <c r="BM1479">
        <v>77694</v>
      </c>
      <c r="BN1479"/>
      <c r="BO1479"/>
    </row>
    <row r="1480" spans="1:67" s="13" customFormat="1" x14ac:dyDescent="0.2">
      <c r="A1480" s="8" t="s">
        <v>1024</v>
      </c>
      <c r="B1480" t="s">
        <v>338</v>
      </c>
      <c r="C1480" t="s">
        <v>1519</v>
      </c>
      <c r="D1480" t="s">
        <v>73</v>
      </c>
      <c r="E1480" t="s">
        <v>1538</v>
      </c>
      <c r="F1480" t="s">
        <v>1016</v>
      </c>
      <c r="G1480" s="8" t="s">
        <v>1538</v>
      </c>
      <c r="H1480" s="8" t="s">
        <v>1016</v>
      </c>
      <c r="I1480" s="8"/>
      <c r="J1480"/>
      <c r="K1480"/>
      <c r="L1480"/>
      <c r="M1480"/>
      <c r="N1480"/>
      <c r="O1480"/>
      <c r="P1480"/>
      <c r="Q1480"/>
      <c r="R1480"/>
      <c r="S1480"/>
      <c r="T1480"/>
      <c r="U1480">
        <v>4.41</v>
      </c>
      <c r="V1480"/>
      <c r="W1480"/>
      <c r="X1480">
        <v>5.48</v>
      </c>
      <c r="Y1480">
        <v>4.59</v>
      </c>
      <c r="Z1480"/>
      <c r="AA1480"/>
      <c r="AB1480">
        <v>5.55</v>
      </c>
      <c r="AC1480">
        <v>4.34</v>
      </c>
      <c r="AD1480"/>
      <c r="AE1480"/>
      <c r="AF1480">
        <v>7.14</v>
      </c>
      <c r="AG1480">
        <v>3.25</v>
      </c>
      <c r="AH1480"/>
      <c r="AI1480"/>
      <c r="AJ1480">
        <v>5.3</v>
      </c>
      <c r="AK1480"/>
      <c r="AL1480"/>
      <c r="AM1480"/>
      <c r="AN1480"/>
      <c r="AO1480"/>
      <c r="AP1480"/>
      <c r="AQ1480"/>
      <c r="AR1480"/>
      <c r="AS1480"/>
      <c r="AT1480"/>
      <c r="AU1480"/>
      <c r="AV1480"/>
      <c r="AW1480"/>
      <c r="AX1480"/>
      <c r="AY1480"/>
      <c r="AZ1480"/>
      <c r="BA1480"/>
      <c r="BB1480"/>
      <c r="BC1480"/>
      <c r="BD1480"/>
      <c r="BE1480"/>
      <c r="BF1480"/>
      <c r="BG1480"/>
      <c r="BH1480"/>
      <c r="BI1480"/>
      <c r="BJ1480" s="8" t="s">
        <v>79</v>
      </c>
      <c r="BK1480" s="9">
        <v>44813</v>
      </c>
      <c r="BL1480" s="8" t="s">
        <v>1909</v>
      </c>
      <c r="BM1480">
        <v>77694</v>
      </c>
      <c r="BN1480" t="s">
        <v>72</v>
      </c>
      <c r="BO1480" t="s">
        <v>1909</v>
      </c>
    </row>
    <row r="1481" spans="1:67" s="13" customFormat="1" x14ac:dyDescent="0.2">
      <c r="A1481" s="8" t="s">
        <v>1025</v>
      </c>
      <c r="B1481"/>
      <c r="C1481" t="s">
        <v>1519</v>
      </c>
      <c r="D1481" t="s">
        <v>73</v>
      </c>
      <c r="E1481" t="s">
        <v>1538</v>
      </c>
      <c r="F1481" t="s">
        <v>1016</v>
      </c>
      <c r="G1481" s="8" t="s">
        <v>1538</v>
      </c>
      <c r="H1481" s="8" t="s">
        <v>1016</v>
      </c>
      <c r="I1481" s="8"/>
      <c r="J1481"/>
      <c r="K1481"/>
      <c r="L1481"/>
      <c r="M1481"/>
      <c r="N1481"/>
      <c r="O1481"/>
      <c r="P1481"/>
      <c r="Q1481"/>
      <c r="R1481"/>
      <c r="S1481"/>
      <c r="T1481"/>
      <c r="U1481"/>
      <c r="V1481"/>
      <c r="W1481"/>
      <c r="X1481"/>
      <c r="Y1481"/>
      <c r="Z1481"/>
      <c r="AA1481"/>
      <c r="AB1481"/>
      <c r="AC1481"/>
      <c r="AD1481"/>
      <c r="AE1481"/>
      <c r="AF1481"/>
      <c r="AG1481"/>
      <c r="AH1481"/>
      <c r="AI1481"/>
      <c r="AJ1481"/>
      <c r="AK1481"/>
      <c r="AL1481"/>
      <c r="AM1481"/>
      <c r="AN1481"/>
      <c r="AO1481"/>
      <c r="AP1481"/>
      <c r="AQ1481"/>
      <c r="AR1481"/>
      <c r="AS1481"/>
      <c r="AT1481"/>
      <c r="AU1481"/>
      <c r="AV1481"/>
      <c r="AW1481"/>
      <c r="AX1481"/>
      <c r="AY1481"/>
      <c r="AZ1481"/>
      <c r="BA1481">
        <v>4.43</v>
      </c>
      <c r="BB1481">
        <v>3.42</v>
      </c>
      <c r="BC1481">
        <v>3.17</v>
      </c>
      <c r="BD1481">
        <v>3.42</v>
      </c>
      <c r="BE1481">
        <v>4.6399999999999997</v>
      </c>
      <c r="BF1481">
        <v>3.16</v>
      </c>
      <c r="BG1481">
        <v>2.63</v>
      </c>
      <c r="BH1481">
        <v>3.16</v>
      </c>
      <c r="BI1481"/>
      <c r="BJ1481" s="8" t="s">
        <v>79</v>
      </c>
      <c r="BK1481" s="9">
        <v>44813</v>
      </c>
      <c r="BL1481" t="s">
        <v>1909</v>
      </c>
      <c r="BM1481" s="8">
        <v>77694</v>
      </c>
      <c r="BN1481"/>
      <c r="BO1481"/>
    </row>
    <row r="1482" spans="1:67" s="13" customFormat="1" x14ac:dyDescent="0.2">
      <c r="A1482" s="8" t="s">
        <v>1923</v>
      </c>
      <c r="B1482"/>
      <c r="C1482" t="s">
        <v>1519</v>
      </c>
      <c r="D1482" t="s">
        <v>73</v>
      </c>
      <c r="E1482" t="s">
        <v>1538</v>
      </c>
      <c r="F1482" t="s">
        <v>1016</v>
      </c>
      <c r="G1482" s="8" t="s">
        <v>1538</v>
      </c>
      <c r="H1482" s="8" t="s">
        <v>1016</v>
      </c>
      <c r="I1482" s="8"/>
      <c r="J1482"/>
      <c r="K1482"/>
      <c r="L1482"/>
      <c r="M1482"/>
      <c r="N1482"/>
      <c r="O1482"/>
      <c r="P1482"/>
      <c r="Q1482"/>
      <c r="R1482"/>
      <c r="S1482"/>
      <c r="T1482"/>
      <c r="U1482"/>
      <c r="V1482"/>
      <c r="W1482"/>
      <c r="X1482"/>
      <c r="Y1482"/>
      <c r="Z1482"/>
      <c r="AA1482"/>
      <c r="AB1482"/>
      <c r="AC1482"/>
      <c r="AD1482"/>
      <c r="AE1482"/>
      <c r="AF1482"/>
      <c r="AG1482"/>
      <c r="AH1482"/>
      <c r="AI1482"/>
      <c r="AJ1482"/>
      <c r="AK1482"/>
      <c r="AL1482"/>
      <c r="AM1482"/>
      <c r="AN1482"/>
      <c r="AO1482"/>
      <c r="AP1482"/>
      <c r="AQ1482"/>
      <c r="AR1482"/>
      <c r="AS1482" t="s">
        <v>1927</v>
      </c>
      <c r="AT1482"/>
      <c r="AU1482"/>
      <c r="AV1482">
        <v>2.82</v>
      </c>
      <c r="AW1482">
        <v>4.45</v>
      </c>
      <c r="AX1482">
        <v>3.46</v>
      </c>
      <c r="AY1482">
        <v>3.65</v>
      </c>
      <c r="AZ1482">
        <v>3.65</v>
      </c>
      <c r="BA1482">
        <v>4.0999999999999996</v>
      </c>
      <c r="BB1482">
        <v>4.04</v>
      </c>
      <c r="BC1482" t="s">
        <v>1929</v>
      </c>
      <c r="BD1482">
        <v>4.04</v>
      </c>
      <c r="BE1482">
        <v>5.15</v>
      </c>
      <c r="BF1482">
        <v>3.32</v>
      </c>
      <c r="BG1482">
        <v>2.11</v>
      </c>
      <c r="BH1482">
        <v>3.32</v>
      </c>
      <c r="BI1482" s="8" t="s">
        <v>1931</v>
      </c>
      <c r="BJ1482" s="8" t="s">
        <v>79</v>
      </c>
      <c r="BK1482" s="9">
        <v>44813</v>
      </c>
      <c r="BL1482" t="s">
        <v>1909</v>
      </c>
      <c r="BM1482" s="8">
        <v>77694</v>
      </c>
      <c r="BN1482"/>
      <c r="BO1482"/>
    </row>
    <row r="1483" spans="1:67" s="13" customFormat="1" x14ac:dyDescent="0.2">
      <c r="A1483" t="s">
        <v>1017</v>
      </c>
      <c r="B1483"/>
      <c r="C1483" t="s">
        <v>1519</v>
      </c>
      <c r="D1483" t="s">
        <v>73</v>
      </c>
      <c r="E1483" t="s">
        <v>1538</v>
      </c>
      <c r="F1483" t="s">
        <v>1016</v>
      </c>
      <c r="G1483" t="s">
        <v>1007</v>
      </c>
      <c r="H1483" t="s">
        <v>1016</v>
      </c>
      <c r="I1483"/>
      <c r="J1483"/>
      <c r="K1483"/>
      <c r="L1483"/>
      <c r="M1483"/>
      <c r="N1483"/>
      <c r="O1483"/>
      <c r="P1483"/>
      <c r="Q1483"/>
      <c r="R1483"/>
      <c r="S1483"/>
      <c r="T1483"/>
      <c r="U1483">
        <v>4.4000000000000004</v>
      </c>
      <c r="V1483"/>
      <c r="W1483"/>
      <c r="X1483">
        <v>4.8</v>
      </c>
      <c r="Y1483"/>
      <c r="Z1483"/>
      <c r="AA1483"/>
      <c r="AB1483"/>
      <c r="AC1483"/>
      <c r="AD1483"/>
      <c r="AE1483"/>
      <c r="AF1483"/>
      <c r="AG1483"/>
      <c r="AH1483"/>
      <c r="AI1483"/>
      <c r="AJ1483"/>
      <c r="AK1483"/>
      <c r="AL1483"/>
      <c r="AM1483"/>
      <c r="AN1483"/>
      <c r="AO1483"/>
      <c r="AP1483"/>
      <c r="AQ1483"/>
      <c r="AR1483"/>
      <c r="AS1483"/>
      <c r="AT1483"/>
      <c r="AU1483"/>
      <c r="AV1483"/>
      <c r="AW1483"/>
      <c r="AX1483"/>
      <c r="AY1483"/>
      <c r="AZ1483"/>
      <c r="BA1483"/>
      <c r="BB1483"/>
      <c r="BC1483"/>
      <c r="BD1483"/>
      <c r="BE1483"/>
      <c r="BF1483"/>
      <c r="BG1483"/>
      <c r="BH1483"/>
      <c r="BI1483"/>
      <c r="BJ1483" t="s">
        <v>70</v>
      </c>
      <c r="BK1483"/>
      <c r="BL1483" t="s">
        <v>277</v>
      </c>
      <c r="BM1483">
        <v>19561</v>
      </c>
      <c r="BN1483"/>
      <c r="BO1483"/>
    </row>
    <row r="1484" spans="1:67" s="13" customFormat="1" x14ac:dyDescent="0.2">
      <c r="A1484" s="8" t="s">
        <v>1017</v>
      </c>
      <c r="B1484"/>
      <c r="C1484" t="s">
        <v>1519</v>
      </c>
      <c r="D1484" t="s">
        <v>73</v>
      </c>
      <c r="E1484" t="s">
        <v>1538</v>
      </c>
      <c r="F1484" t="s">
        <v>1016</v>
      </c>
      <c r="G1484" s="8" t="s">
        <v>1007</v>
      </c>
      <c r="H1484" t="s">
        <v>1016</v>
      </c>
      <c r="I1484"/>
      <c r="J1484"/>
      <c r="K1484"/>
      <c r="L1484"/>
      <c r="M1484"/>
      <c r="N1484"/>
      <c r="O1484"/>
      <c r="P1484"/>
      <c r="Q1484"/>
      <c r="R1484"/>
      <c r="S1484"/>
      <c r="T1484"/>
      <c r="U1484">
        <v>4.4000000000000004</v>
      </c>
      <c r="V1484"/>
      <c r="W1484"/>
      <c r="X1484">
        <v>4.8</v>
      </c>
      <c r="Y1484"/>
      <c r="Z1484"/>
      <c r="AA1484"/>
      <c r="AB1484"/>
      <c r="AC1484"/>
      <c r="AD1484"/>
      <c r="AE1484"/>
      <c r="AF1484"/>
      <c r="AG1484"/>
      <c r="AH1484"/>
      <c r="AI1484"/>
      <c r="AJ1484"/>
      <c r="AK1484"/>
      <c r="AL1484"/>
      <c r="AM1484"/>
      <c r="AN1484"/>
      <c r="AO1484"/>
      <c r="AP1484"/>
      <c r="AQ1484"/>
      <c r="AR1484"/>
      <c r="AS1484"/>
      <c r="AT1484"/>
      <c r="AU1484"/>
      <c r="AV1484"/>
      <c r="AW1484"/>
      <c r="AX1484"/>
      <c r="AY1484"/>
      <c r="AZ1484"/>
      <c r="BA1484"/>
      <c r="BB1484"/>
      <c r="BC1484"/>
      <c r="BD1484"/>
      <c r="BE1484"/>
      <c r="BF1484"/>
      <c r="BG1484"/>
      <c r="BH1484"/>
      <c r="BI1484"/>
      <c r="BJ1484" s="8" t="s">
        <v>79</v>
      </c>
      <c r="BK1484" s="1">
        <v>44816</v>
      </c>
      <c r="BL1484" t="s">
        <v>2003</v>
      </c>
      <c r="BM1484">
        <v>2585</v>
      </c>
      <c r="BN1484"/>
      <c r="BO1484"/>
    </row>
    <row r="1485" spans="1:67" s="13" customFormat="1" x14ac:dyDescent="0.2">
      <c r="A1485" t="s">
        <v>1018</v>
      </c>
      <c r="B1485"/>
      <c r="C1485" t="s">
        <v>1519</v>
      </c>
      <c r="D1485" t="s">
        <v>73</v>
      </c>
      <c r="E1485" t="s">
        <v>1538</v>
      </c>
      <c r="F1485" t="s">
        <v>1016</v>
      </c>
      <c r="G1485" t="s">
        <v>1007</v>
      </c>
      <c r="H1485" t="s">
        <v>1016</v>
      </c>
      <c r="I1485"/>
      <c r="J1485"/>
      <c r="K1485"/>
      <c r="L1485"/>
      <c r="M1485"/>
      <c r="N1485"/>
      <c r="O1485"/>
      <c r="P1485"/>
      <c r="Q1485">
        <v>3.8</v>
      </c>
      <c r="R1485"/>
      <c r="S1485"/>
      <c r="T1485" t="s">
        <v>1929</v>
      </c>
      <c r="U1485"/>
      <c r="V1485"/>
      <c r="W1485"/>
      <c r="X1485"/>
      <c r="Y1485"/>
      <c r="Z1485"/>
      <c r="AA1485"/>
      <c r="AB1485"/>
      <c r="AC1485"/>
      <c r="AD1485"/>
      <c r="AE1485"/>
      <c r="AF1485"/>
      <c r="AG1485"/>
      <c r="AH1485"/>
      <c r="AI1485"/>
      <c r="AJ1485"/>
      <c r="AK1485"/>
      <c r="AL1485"/>
      <c r="AM1485"/>
      <c r="AN1485"/>
      <c r="AO1485"/>
      <c r="AP1485"/>
      <c r="AQ1485"/>
      <c r="AR1485"/>
      <c r="AS1485"/>
      <c r="AT1485"/>
      <c r="AU1485"/>
      <c r="AV1485"/>
      <c r="AW1485"/>
      <c r="AX1485"/>
      <c r="AY1485"/>
      <c r="AZ1485"/>
      <c r="BA1485"/>
      <c r="BB1485"/>
      <c r="BC1485"/>
      <c r="BD1485"/>
      <c r="BE1485"/>
      <c r="BF1485"/>
      <c r="BG1485"/>
      <c r="BH1485"/>
      <c r="BI1485" t="s">
        <v>1019</v>
      </c>
      <c r="BJ1485" t="s">
        <v>70</v>
      </c>
      <c r="BK1485"/>
      <c r="BL1485" t="s">
        <v>277</v>
      </c>
      <c r="BM1485">
        <v>19561</v>
      </c>
      <c r="BN1485"/>
      <c r="BO1485"/>
    </row>
    <row r="1486" spans="1:67" s="13" customFormat="1" x14ac:dyDescent="0.2">
      <c r="A1486" s="8" t="s">
        <v>1018</v>
      </c>
      <c r="B1486"/>
      <c r="C1486" t="s">
        <v>1519</v>
      </c>
      <c r="D1486" t="s">
        <v>73</v>
      </c>
      <c r="E1486" t="s">
        <v>1538</v>
      </c>
      <c r="F1486" t="s">
        <v>1016</v>
      </c>
      <c r="G1486" s="8" t="s">
        <v>1007</v>
      </c>
      <c r="H1486" t="s">
        <v>1016</v>
      </c>
      <c r="I1486"/>
      <c r="J1486"/>
      <c r="K1486"/>
      <c r="L1486"/>
      <c r="M1486"/>
      <c r="N1486"/>
      <c r="O1486"/>
      <c r="P1486"/>
      <c r="Q1486">
        <v>3.8</v>
      </c>
      <c r="R1486"/>
      <c r="S1486"/>
      <c r="T1486" t="s">
        <v>1929</v>
      </c>
      <c r="U1486"/>
      <c r="V1486"/>
      <c r="W1486"/>
      <c r="X1486"/>
      <c r="Y1486"/>
      <c r="Z1486"/>
      <c r="AA1486"/>
      <c r="AB1486"/>
      <c r="AC1486"/>
      <c r="AD1486"/>
      <c r="AE1486"/>
      <c r="AF1486"/>
      <c r="AG1486"/>
      <c r="AH1486"/>
      <c r="AI1486"/>
      <c r="AJ1486"/>
      <c r="AK1486"/>
      <c r="AL1486"/>
      <c r="AM1486"/>
      <c r="AN1486"/>
      <c r="AO1486"/>
      <c r="AP1486"/>
      <c r="AQ1486"/>
      <c r="AR1486"/>
      <c r="AS1486"/>
      <c r="AT1486"/>
      <c r="AU1486"/>
      <c r="AV1486"/>
      <c r="AW1486"/>
      <c r="AX1486"/>
      <c r="AY1486"/>
      <c r="AZ1486"/>
      <c r="BA1486"/>
      <c r="BB1486"/>
      <c r="BC1486"/>
      <c r="BD1486"/>
      <c r="BE1486"/>
      <c r="BF1486"/>
      <c r="BG1486"/>
      <c r="BH1486"/>
      <c r="BI1486" t="s">
        <v>2008</v>
      </c>
      <c r="BJ1486" s="8" t="s">
        <v>79</v>
      </c>
      <c r="BK1486" s="1">
        <v>44816</v>
      </c>
      <c r="BL1486" t="s">
        <v>2003</v>
      </c>
      <c r="BM1486">
        <v>2585</v>
      </c>
      <c r="BN1486"/>
      <c r="BO1486"/>
    </row>
    <row r="1487" spans="1:67" s="13" customFormat="1" x14ac:dyDescent="0.2">
      <c r="A1487" t="s">
        <v>1020</v>
      </c>
      <c r="B1487"/>
      <c r="C1487" t="s">
        <v>1519</v>
      </c>
      <c r="D1487" t="s">
        <v>73</v>
      </c>
      <c r="E1487" t="s">
        <v>1538</v>
      </c>
      <c r="F1487" t="s">
        <v>1016</v>
      </c>
      <c r="G1487" t="s">
        <v>1007</v>
      </c>
      <c r="H1487" t="s">
        <v>1016</v>
      </c>
      <c r="I1487"/>
      <c r="J1487"/>
      <c r="K1487"/>
      <c r="L1487"/>
      <c r="M1487"/>
      <c r="N1487"/>
      <c r="O1487"/>
      <c r="P1487"/>
      <c r="Q1487"/>
      <c r="R1487"/>
      <c r="S1487"/>
      <c r="T1487"/>
      <c r="U1487"/>
      <c r="V1487"/>
      <c r="W1487"/>
      <c r="X1487"/>
      <c r="Y1487"/>
      <c r="Z1487"/>
      <c r="AA1487"/>
      <c r="AB1487"/>
      <c r="AC1487"/>
      <c r="AD1487"/>
      <c r="AE1487"/>
      <c r="AF1487"/>
      <c r="AG1487"/>
      <c r="AH1487"/>
      <c r="AI1487"/>
      <c r="AJ1487"/>
      <c r="AK1487"/>
      <c r="AL1487"/>
      <c r="AM1487"/>
      <c r="AN1487"/>
      <c r="AO1487">
        <v>4.3</v>
      </c>
      <c r="AP1487"/>
      <c r="AQ1487"/>
      <c r="AR1487" t="s">
        <v>1925</v>
      </c>
      <c r="AS1487">
        <v>4.4000000000000004</v>
      </c>
      <c r="AT1487"/>
      <c r="AU1487"/>
      <c r="AV1487">
        <v>3.1</v>
      </c>
      <c r="AW1487" t="s">
        <v>1924</v>
      </c>
      <c r="AX1487" t="s">
        <v>1928</v>
      </c>
      <c r="AY1487" t="s">
        <v>1980</v>
      </c>
      <c r="AZ1487" t="s">
        <v>1980</v>
      </c>
      <c r="BA1487">
        <v>4.3</v>
      </c>
      <c r="BB1487">
        <v>3.7</v>
      </c>
      <c r="BC1487">
        <v>3.5</v>
      </c>
      <c r="BD1487">
        <v>3.7</v>
      </c>
      <c r="BE1487">
        <v>4.7</v>
      </c>
      <c r="BF1487">
        <v>3.1</v>
      </c>
      <c r="BG1487">
        <v>2.7</v>
      </c>
      <c r="BH1487">
        <v>3.1</v>
      </c>
      <c r="BI1487" t="s">
        <v>1021</v>
      </c>
      <c r="BJ1487" t="s">
        <v>70</v>
      </c>
      <c r="BK1487"/>
      <c r="BL1487" t="s">
        <v>277</v>
      </c>
      <c r="BM1487">
        <v>19561</v>
      </c>
      <c r="BN1487"/>
      <c r="BO1487"/>
    </row>
    <row r="1488" spans="1:67" s="13" customFormat="1" x14ac:dyDescent="0.2">
      <c r="A1488" s="8" t="s">
        <v>1020</v>
      </c>
      <c r="B1488"/>
      <c r="C1488" t="s">
        <v>1519</v>
      </c>
      <c r="D1488" t="s">
        <v>73</v>
      </c>
      <c r="E1488" t="s">
        <v>1538</v>
      </c>
      <c r="F1488" t="s">
        <v>1016</v>
      </c>
      <c r="G1488" s="8" t="s">
        <v>1007</v>
      </c>
      <c r="H1488" t="s">
        <v>1016</v>
      </c>
      <c r="I1488"/>
      <c r="J1488"/>
      <c r="K1488"/>
      <c r="L1488"/>
      <c r="M1488"/>
      <c r="N1488"/>
      <c r="O1488"/>
      <c r="P1488"/>
      <c r="Q1488" t="s">
        <v>2144</v>
      </c>
      <c r="R1488"/>
      <c r="S1488"/>
      <c r="T1488" t="s">
        <v>1925</v>
      </c>
      <c r="U1488">
        <v>4.4000000000000004</v>
      </c>
      <c r="V1488"/>
      <c r="W1488"/>
      <c r="X1488">
        <v>3.1</v>
      </c>
      <c r="Y1488"/>
      <c r="Z1488"/>
      <c r="AA1488"/>
      <c r="AB1488"/>
      <c r="AC1488"/>
      <c r="AD1488"/>
      <c r="AE1488"/>
      <c r="AF1488"/>
      <c r="AG1488"/>
      <c r="AH1488"/>
      <c r="AI1488"/>
      <c r="AJ1488"/>
      <c r="AK1488"/>
      <c r="AL1488"/>
      <c r="AM1488"/>
      <c r="AN1488"/>
      <c r="AO1488"/>
      <c r="AP1488"/>
      <c r="AQ1488"/>
      <c r="AR1488"/>
      <c r="AS1488"/>
      <c r="AT1488"/>
      <c r="AU1488"/>
      <c r="AV1488"/>
      <c r="AW1488" t="s">
        <v>1924</v>
      </c>
      <c r="AX1488" t="s">
        <v>1928</v>
      </c>
      <c r="AY1488">
        <v>3.5</v>
      </c>
      <c r="AZ1488">
        <v>3.5</v>
      </c>
      <c r="BA1488">
        <v>4.3</v>
      </c>
      <c r="BB1488">
        <v>3.7</v>
      </c>
      <c r="BC1488">
        <v>3.5</v>
      </c>
      <c r="BD1488">
        <v>3.7</v>
      </c>
      <c r="BE1488">
        <v>4.7</v>
      </c>
      <c r="BF1488">
        <v>3.1</v>
      </c>
      <c r="BG1488">
        <v>2.7</v>
      </c>
      <c r="BH1488">
        <v>3.1</v>
      </c>
      <c r="BI1488" t="s">
        <v>2008</v>
      </c>
      <c r="BJ1488" s="8" t="s">
        <v>79</v>
      </c>
      <c r="BK1488" s="1">
        <v>44816</v>
      </c>
      <c r="BL1488" t="s">
        <v>2003</v>
      </c>
      <c r="BM1488">
        <v>2585</v>
      </c>
      <c r="BN1488"/>
      <c r="BO1488"/>
    </row>
    <row r="1489" spans="1:67" s="13" customFormat="1" x14ac:dyDescent="0.2">
      <c r="A1489" t="s">
        <v>1022</v>
      </c>
      <c r="B1489"/>
      <c r="C1489" t="s">
        <v>1519</v>
      </c>
      <c r="D1489" t="s">
        <v>73</v>
      </c>
      <c r="E1489" t="s">
        <v>1538</v>
      </c>
      <c r="F1489" t="s">
        <v>1016</v>
      </c>
      <c r="G1489" t="s">
        <v>1007</v>
      </c>
      <c r="H1489" t="s">
        <v>1016</v>
      </c>
      <c r="I1489"/>
      <c r="J1489"/>
      <c r="K1489"/>
      <c r="L1489"/>
      <c r="M1489"/>
      <c r="N1489"/>
      <c r="O1489"/>
      <c r="P1489"/>
      <c r="Q1489"/>
      <c r="R1489"/>
      <c r="S1489"/>
      <c r="T1489"/>
      <c r="U1489" t="s">
        <v>1938</v>
      </c>
      <c r="V1489"/>
      <c r="W1489"/>
      <c r="X1489">
        <v>5.3</v>
      </c>
      <c r="Y1489"/>
      <c r="Z1489"/>
      <c r="AA1489"/>
      <c r="AB1489"/>
      <c r="AC1489"/>
      <c r="AD1489"/>
      <c r="AE1489"/>
      <c r="AF1489"/>
      <c r="AG1489"/>
      <c r="AH1489"/>
      <c r="AI1489"/>
      <c r="AJ1489"/>
      <c r="AK1489"/>
      <c r="AL1489"/>
      <c r="AM1489"/>
      <c r="AN1489"/>
      <c r="AO1489"/>
      <c r="AP1489"/>
      <c r="AQ1489"/>
      <c r="AR1489"/>
      <c r="AS1489"/>
      <c r="AT1489"/>
      <c r="AU1489"/>
      <c r="AV1489"/>
      <c r="AW1489"/>
      <c r="AX1489"/>
      <c r="AY1489"/>
      <c r="AZ1489"/>
      <c r="BA1489"/>
      <c r="BB1489"/>
      <c r="BC1489"/>
      <c r="BD1489"/>
      <c r="BE1489"/>
      <c r="BF1489"/>
      <c r="BG1489"/>
      <c r="BH1489"/>
      <c r="BI1489" t="s">
        <v>1023</v>
      </c>
      <c r="BJ1489" t="s">
        <v>70</v>
      </c>
      <c r="BK1489"/>
      <c r="BL1489" t="s">
        <v>277</v>
      </c>
      <c r="BM1489">
        <v>19561</v>
      </c>
      <c r="BN1489"/>
      <c r="BO1489"/>
    </row>
    <row r="1490" spans="1:67" s="13" customFormat="1" x14ac:dyDescent="0.2">
      <c r="A1490" s="8" t="s">
        <v>1022</v>
      </c>
      <c r="B1490"/>
      <c r="C1490" t="s">
        <v>1519</v>
      </c>
      <c r="D1490" t="s">
        <v>73</v>
      </c>
      <c r="E1490" t="s">
        <v>1538</v>
      </c>
      <c r="F1490" t="s">
        <v>1016</v>
      </c>
      <c r="G1490" s="8" t="s">
        <v>1007</v>
      </c>
      <c r="H1490" t="s">
        <v>1016</v>
      </c>
      <c r="I1490"/>
      <c r="J1490"/>
      <c r="K1490"/>
      <c r="L1490"/>
      <c r="M1490"/>
      <c r="N1490"/>
      <c r="O1490"/>
      <c r="P1490"/>
      <c r="Q1490"/>
      <c r="R1490"/>
      <c r="S1490"/>
      <c r="T1490"/>
      <c r="U1490" t="s">
        <v>1938</v>
      </c>
      <c r="V1490"/>
      <c r="W1490"/>
      <c r="X1490">
        <v>5.3</v>
      </c>
      <c r="Y1490"/>
      <c r="Z1490"/>
      <c r="AA1490"/>
      <c r="AB1490"/>
      <c r="AC1490"/>
      <c r="AD1490"/>
      <c r="AE1490"/>
      <c r="AF1490"/>
      <c r="AG1490"/>
      <c r="AH1490"/>
      <c r="AI1490"/>
      <c r="AJ1490"/>
      <c r="AK1490"/>
      <c r="AL1490"/>
      <c r="AM1490"/>
      <c r="AN1490"/>
      <c r="AO1490"/>
      <c r="AP1490"/>
      <c r="AQ1490"/>
      <c r="AR1490"/>
      <c r="AS1490"/>
      <c r="AT1490"/>
      <c r="AU1490"/>
      <c r="AV1490"/>
      <c r="AW1490"/>
      <c r="AX1490"/>
      <c r="AY1490"/>
      <c r="AZ1490"/>
      <c r="BA1490"/>
      <c r="BB1490"/>
      <c r="BC1490"/>
      <c r="BD1490"/>
      <c r="BE1490"/>
      <c r="BF1490"/>
      <c r="BG1490"/>
      <c r="BH1490"/>
      <c r="BI1490"/>
      <c r="BJ1490" s="8" t="s">
        <v>79</v>
      </c>
      <c r="BK1490" s="1">
        <v>44816</v>
      </c>
      <c r="BL1490" t="s">
        <v>2003</v>
      </c>
      <c r="BM1490">
        <v>2585</v>
      </c>
      <c r="BN1490"/>
      <c r="BO1490"/>
    </row>
    <row r="1491" spans="1:67" s="13" customFormat="1" x14ac:dyDescent="0.2">
      <c r="A1491" t="s">
        <v>1024</v>
      </c>
      <c r="B1491"/>
      <c r="C1491" t="s">
        <v>1519</v>
      </c>
      <c r="D1491" t="s">
        <v>73</v>
      </c>
      <c r="E1491" t="s">
        <v>1538</v>
      </c>
      <c r="F1491" t="s">
        <v>1016</v>
      </c>
      <c r="G1491" t="s">
        <v>1007</v>
      </c>
      <c r="H1491" t="s">
        <v>1016</v>
      </c>
      <c r="I1491"/>
      <c r="J1491"/>
      <c r="K1491"/>
      <c r="L1491"/>
      <c r="M1491"/>
      <c r="N1491"/>
      <c r="O1491"/>
      <c r="P1491"/>
      <c r="Q1491"/>
      <c r="R1491"/>
      <c r="S1491"/>
      <c r="T1491"/>
      <c r="U1491" t="s">
        <v>1924</v>
      </c>
      <c r="V1491"/>
      <c r="W1491"/>
      <c r="X1491">
        <v>5.6</v>
      </c>
      <c r="Y1491">
        <v>4.5999999999999996</v>
      </c>
      <c r="Z1491"/>
      <c r="AA1491">
        <v>6.1</v>
      </c>
      <c r="AB1491">
        <v>6.1</v>
      </c>
      <c r="AC1491">
        <v>4.3</v>
      </c>
      <c r="AD1491">
        <v>7.2</v>
      </c>
      <c r="AE1491">
        <v>7.2</v>
      </c>
      <c r="AF1491">
        <v>7.2</v>
      </c>
      <c r="AG1491">
        <v>3.1</v>
      </c>
      <c r="AH1491">
        <v>6</v>
      </c>
      <c r="AI1491">
        <v>5</v>
      </c>
      <c r="AJ1491">
        <v>6</v>
      </c>
      <c r="AK1491"/>
      <c r="AL1491"/>
      <c r="AM1491"/>
      <c r="AN1491"/>
      <c r="AO1491"/>
      <c r="AP1491"/>
      <c r="AQ1491"/>
      <c r="AR1491"/>
      <c r="AS1491"/>
      <c r="AT1491"/>
      <c r="AU1491"/>
      <c r="AV1491"/>
      <c r="AW1491"/>
      <c r="AX1491"/>
      <c r="AY1491"/>
      <c r="AZ1491"/>
      <c r="BA1491"/>
      <c r="BB1491"/>
      <c r="BC1491"/>
      <c r="BD1491"/>
      <c r="BE1491"/>
      <c r="BF1491"/>
      <c r="BG1491"/>
      <c r="BH1491"/>
      <c r="BI1491" t="s">
        <v>1023</v>
      </c>
      <c r="BJ1491" t="s">
        <v>70</v>
      </c>
      <c r="BK1491"/>
      <c r="BL1491" t="s">
        <v>277</v>
      </c>
      <c r="BM1491">
        <v>19561</v>
      </c>
      <c r="BN1491"/>
      <c r="BO1491"/>
    </row>
    <row r="1492" spans="1:67" s="13" customFormat="1" x14ac:dyDescent="0.2">
      <c r="A1492" s="8" t="s">
        <v>1024</v>
      </c>
      <c r="B1492"/>
      <c r="C1492" t="s">
        <v>1519</v>
      </c>
      <c r="D1492" t="s">
        <v>73</v>
      </c>
      <c r="E1492" t="s">
        <v>1538</v>
      </c>
      <c r="F1492" t="s">
        <v>1016</v>
      </c>
      <c r="G1492" s="8" t="s">
        <v>1007</v>
      </c>
      <c r="H1492" t="s">
        <v>1016</v>
      </c>
      <c r="I1492"/>
      <c r="J1492"/>
      <c r="K1492"/>
      <c r="L1492"/>
      <c r="M1492"/>
      <c r="N1492"/>
      <c r="O1492"/>
      <c r="P1492"/>
      <c r="Q1492"/>
      <c r="R1492"/>
      <c r="S1492"/>
      <c r="T1492"/>
      <c r="U1492" t="s">
        <v>1924</v>
      </c>
      <c r="V1492"/>
      <c r="W1492"/>
      <c r="X1492">
        <v>5.6</v>
      </c>
      <c r="Y1492">
        <v>4.5999999999999996</v>
      </c>
      <c r="Z1492"/>
      <c r="AA1492" t="s">
        <v>2147</v>
      </c>
      <c r="AB1492" t="s">
        <v>2147</v>
      </c>
      <c r="AC1492">
        <v>4.3</v>
      </c>
      <c r="AD1492">
        <v>7.2</v>
      </c>
      <c r="AE1492">
        <v>7.2</v>
      </c>
      <c r="AF1492">
        <v>7.2</v>
      </c>
      <c r="AG1492">
        <v>3.1</v>
      </c>
      <c r="AH1492">
        <v>6</v>
      </c>
      <c r="AI1492">
        <v>5</v>
      </c>
      <c r="AJ1492">
        <v>6</v>
      </c>
      <c r="AK1492"/>
      <c r="AL1492"/>
      <c r="AM1492"/>
      <c r="AN1492"/>
      <c r="AO1492"/>
      <c r="AP1492"/>
      <c r="AQ1492"/>
      <c r="AR1492"/>
      <c r="AS1492"/>
      <c r="AT1492"/>
      <c r="AU1492"/>
      <c r="AV1492"/>
      <c r="AW1492"/>
      <c r="AX1492"/>
      <c r="AY1492"/>
      <c r="AZ1492"/>
      <c r="BA1492"/>
      <c r="BB1492"/>
      <c r="BC1492"/>
      <c r="BD1492"/>
      <c r="BE1492"/>
      <c r="BF1492"/>
      <c r="BG1492"/>
      <c r="BH1492"/>
      <c r="BI1492" t="s">
        <v>2008</v>
      </c>
      <c r="BJ1492" s="8" t="s">
        <v>79</v>
      </c>
      <c r="BK1492" s="1">
        <v>44816</v>
      </c>
      <c r="BL1492" t="s">
        <v>2003</v>
      </c>
      <c r="BM1492">
        <v>2585</v>
      </c>
      <c r="BN1492"/>
      <c r="BO1492"/>
    </row>
    <row r="1493" spans="1:67" s="13" customFormat="1" x14ac:dyDescent="0.2">
      <c r="A1493" t="s">
        <v>1025</v>
      </c>
      <c r="B1493"/>
      <c r="C1493" t="s">
        <v>1519</v>
      </c>
      <c r="D1493" t="s">
        <v>73</v>
      </c>
      <c r="E1493" t="s">
        <v>1538</v>
      </c>
      <c r="F1493" t="s">
        <v>1016</v>
      </c>
      <c r="G1493" t="s">
        <v>1007</v>
      </c>
      <c r="H1493" t="s">
        <v>1016</v>
      </c>
      <c r="I1493"/>
      <c r="J1493"/>
      <c r="K1493"/>
      <c r="L1493"/>
      <c r="M1493"/>
      <c r="N1493"/>
      <c r="O1493"/>
      <c r="P1493"/>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c r="AT1493"/>
      <c r="AU1493"/>
      <c r="AV1493"/>
      <c r="AW1493"/>
      <c r="AX1493"/>
      <c r="AY1493"/>
      <c r="AZ1493"/>
      <c r="BA1493">
        <v>4.4000000000000004</v>
      </c>
      <c r="BB1493" t="s">
        <v>1980</v>
      </c>
      <c r="BC1493" t="s">
        <v>1981</v>
      </c>
      <c r="BD1493" t="s">
        <v>1980</v>
      </c>
      <c r="BE1493">
        <v>4.5999999999999996</v>
      </c>
      <c r="BF1493">
        <v>3.1</v>
      </c>
      <c r="BG1493">
        <v>2.6</v>
      </c>
      <c r="BH1493">
        <v>3.1</v>
      </c>
      <c r="BI1493" t="s">
        <v>1026</v>
      </c>
      <c r="BJ1493" t="s">
        <v>70</v>
      </c>
      <c r="BK1493"/>
      <c r="BL1493" t="s">
        <v>277</v>
      </c>
      <c r="BM1493">
        <v>19561</v>
      </c>
      <c r="BN1493"/>
      <c r="BO1493"/>
    </row>
    <row r="1494" spans="1:67" s="13" customFormat="1" x14ac:dyDescent="0.2">
      <c r="A1494" s="8" t="s">
        <v>1025</v>
      </c>
      <c r="B1494"/>
      <c r="C1494" t="s">
        <v>1519</v>
      </c>
      <c r="D1494" t="s">
        <v>73</v>
      </c>
      <c r="E1494" t="s">
        <v>1538</v>
      </c>
      <c r="F1494" t="s">
        <v>1016</v>
      </c>
      <c r="G1494" s="8" t="s">
        <v>1007</v>
      </c>
      <c r="H1494" t="s">
        <v>1016</v>
      </c>
      <c r="I1494"/>
      <c r="J1494"/>
      <c r="K1494"/>
      <c r="L1494"/>
      <c r="M1494"/>
      <c r="N1494"/>
      <c r="O1494"/>
      <c r="P1494"/>
      <c r="Q1494"/>
      <c r="R1494"/>
      <c r="S1494"/>
      <c r="T1494"/>
      <c r="U1494"/>
      <c r="V1494"/>
      <c r="W1494"/>
      <c r="X1494"/>
      <c r="Y1494"/>
      <c r="Z1494"/>
      <c r="AA1494"/>
      <c r="AB1494"/>
      <c r="AC1494"/>
      <c r="AD1494"/>
      <c r="AE1494"/>
      <c r="AF1494"/>
      <c r="AG1494"/>
      <c r="AH1494"/>
      <c r="AI1494"/>
      <c r="AJ1494"/>
      <c r="AK1494"/>
      <c r="AL1494"/>
      <c r="AM1494"/>
      <c r="AN1494"/>
      <c r="AO1494"/>
      <c r="AP1494"/>
      <c r="AQ1494"/>
      <c r="AR1494"/>
      <c r="AS1494"/>
      <c r="AT1494"/>
      <c r="AU1494"/>
      <c r="AV1494"/>
      <c r="AW1494"/>
      <c r="AX1494"/>
      <c r="AY1494"/>
      <c r="AZ1494"/>
      <c r="BA1494">
        <v>4.4000000000000004</v>
      </c>
      <c r="BB1494" t="s">
        <v>1980</v>
      </c>
      <c r="BC1494" t="s">
        <v>1981</v>
      </c>
      <c r="BD1494" t="s">
        <v>1980</v>
      </c>
      <c r="BE1494">
        <v>4.5999999999999996</v>
      </c>
      <c r="BF1494">
        <v>3.1</v>
      </c>
      <c r="BG1494">
        <v>2.6</v>
      </c>
      <c r="BH1494">
        <v>3.1</v>
      </c>
      <c r="BI1494" t="s">
        <v>2008</v>
      </c>
      <c r="BJ1494" s="8" t="s">
        <v>79</v>
      </c>
      <c r="BK1494" s="1">
        <v>44816</v>
      </c>
      <c r="BL1494" t="s">
        <v>2003</v>
      </c>
      <c r="BM1494">
        <v>2585</v>
      </c>
      <c r="BN1494"/>
      <c r="BO1494"/>
    </row>
    <row r="1495" spans="1:67" s="13" customFormat="1" x14ac:dyDescent="0.2">
      <c r="A1495" s="13" t="s">
        <v>1737</v>
      </c>
      <c r="C1495" s="13" t="s">
        <v>1519</v>
      </c>
      <c r="D1495" s="13" t="s">
        <v>73</v>
      </c>
      <c r="E1495" s="13" t="s">
        <v>1538</v>
      </c>
      <c r="F1495" s="13" t="s">
        <v>1715</v>
      </c>
      <c r="G1495" s="13" t="s">
        <v>1538</v>
      </c>
      <c r="H1495" s="13" t="s">
        <v>1715</v>
      </c>
    </row>
    <row r="1496" spans="1:67" s="13" customFormat="1" x14ac:dyDescent="0.2">
      <c r="A1496" s="8" t="s">
        <v>1914</v>
      </c>
      <c r="B1496"/>
      <c r="C1496" t="s">
        <v>1519</v>
      </c>
      <c r="D1496" t="s">
        <v>73</v>
      </c>
      <c r="E1496" t="s">
        <v>1538</v>
      </c>
      <c r="F1496" t="s">
        <v>1715</v>
      </c>
      <c r="G1496" s="8" t="s">
        <v>1538</v>
      </c>
      <c r="H1496" s="8" t="s">
        <v>1715</v>
      </c>
      <c r="I1496" s="8"/>
      <c r="J1496"/>
      <c r="K1496"/>
      <c r="L1496"/>
      <c r="M1496"/>
      <c r="N1496"/>
      <c r="O1496"/>
      <c r="P1496"/>
      <c r="Q1496"/>
      <c r="R1496"/>
      <c r="S1496"/>
      <c r="T1496"/>
      <c r="U1496"/>
      <c r="V1496"/>
      <c r="W1496"/>
      <c r="X1496"/>
      <c r="Y1496"/>
      <c r="Z1496"/>
      <c r="AA1496"/>
      <c r="AB1496"/>
      <c r="AC1496"/>
      <c r="AD1496"/>
      <c r="AE1496"/>
      <c r="AF1496"/>
      <c r="AG1496"/>
      <c r="AH1496"/>
      <c r="AI1496"/>
      <c r="AJ1496"/>
      <c r="AK1496"/>
      <c r="AL1496"/>
      <c r="AM1496"/>
      <c r="AN1496"/>
      <c r="AO1496">
        <v>3.79</v>
      </c>
      <c r="AP1496"/>
      <c r="AQ1496"/>
      <c r="AR1496">
        <v>2.31</v>
      </c>
      <c r="AS1496">
        <v>3.93</v>
      </c>
      <c r="AT1496"/>
      <c r="AU1496"/>
      <c r="AV1496">
        <v>2.94</v>
      </c>
      <c r="AW1496">
        <v>4.4800000000000004</v>
      </c>
      <c r="AX1496">
        <v>3.31</v>
      </c>
      <c r="AY1496">
        <v>3.4</v>
      </c>
      <c r="AZ1496">
        <v>3.4</v>
      </c>
      <c r="BA1496">
        <v>4.29</v>
      </c>
      <c r="BB1496">
        <v>3.77</v>
      </c>
      <c r="BC1496">
        <v>3.66</v>
      </c>
      <c r="BD1496" s="17">
        <v>3.77</v>
      </c>
      <c r="BE1496" s="17">
        <v>5</v>
      </c>
      <c r="BF1496" s="17">
        <v>3.29</v>
      </c>
      <c r="BG1496" s="17">
        <v>2.87</v>
      </c>
      <c r="BH1496" s="17">
        <v>3.29</v>
      </c>
      <c r="BI1496"/>
      <c r="BJ1496" s="8" t="s">
        <v>79</v>
      </c>
      <c r="BK1496" s="9">
        <v>44813</v>
      </c>
      <c r="BL1496" s="8" t="s">
        <v>1909</v>
      </c>
      <c r="BM1496">
        <v>77694</v>
      </c>
      <c r="BN1496" t="s">
        <v>72</v>
      </c>
      <c r="BO1496" t="s">
        <v>1909</v>
      </c>
    </row>
    <row r="1497" spans="1:67" s="13" customFormat="1" x14ac:dyDescent="0.2">
      <c r="A1497" s="8" t="s">
        <v>1916</v>
      </c>
      <c r="B1497"/>
      <c r="C1497" t="s">
        <v>1519</v>
      </c>
      <c r="D1497" t="s">
        <v>73</v>
      </c>
      <c r="E1497" t="s">
        <v>1538</v>
      </c>
      <c r="F1497" t="s">
        <v>1715</v>
      </c>
      <c r="G1497" s="8" t="s">
        <v>1538</v>
      </c>
      <c r="H1497" s="8" t="s">
        <v>1715</v>
      </c>
      <c r="I1497" s="8"/>
      <c r="J1497"/>
      <c r="K1497"/>
      <c r="L1497"/>
      <c r="M1497"/>
      <c r="N1497"/>
      <c r="O1497"/>
      <c r="P1497"/>
      <c r="Q1497"/>
      <c r="R1497"/>
      <c r="S1497"/>
      <c r="T1497"/>
      <c r="U1497"/>
      <c r="V1497"/>
      <c r="W1497"/>
      <c r="X1497"/>
      <c r="Y1497"/>
      <c r="Z1497"/>
      <c r="AA1497"/>
      <c r="AB1497"/>
      <c r="AC1497"/>
      <c r="AD1497"/>
      <c r="AE1497"/>
      <c r="AF1497"/>
      <c r="AG1497"/>
      <c r="AH1497"/>
      <c r="AI1497"/>
      <c r="AJ1497"/>
      <c r="AK1497"/>
      <c r="AL1497"/>
      <c r="AM1497"/>
      <c r="AN1497"/>
      <c r="AO1497"/>
      <c r="AP1497"/>
      <c r="AQ1497"/>
      <c r="AR1497"/>
      <c r="AS1497">
        <v>4.74</v>
      </c>
      <c r="AT1497"/>
      <c r="AU1497"/>
      <c r="AV1497" t="s">
        <v>1941</v>
      </c>
      <c r="AW1497">
        <v>4.6500000000000004</v>
      </c>
      <c r="AX1497">
        <v>3.56</v>
      </c>
      <c r="AY1497">
        <v>3.4</v>
      </c>
      <c r="AZ1497">
        <v>3.56</v>
      </c>
      <c r="BA1497">
        <v>4.63</v>
      </c>
      <c r="BB1497">
        <v>3.79</v>
      </c>
      <c r="BC1497">
        <v>3.62</v>
      </c>
      <c r="BD1497">
        <v>3.79</v>
      </c>
      <c r="BE1497"/>
      <c r="BF1497"/>
      <c r="BG1497"/>
      <c r="BH1497"/>
      <c r="BI1497" t="s">
        <v>1917</v>
      </c>
      <c r="BJ1497" s="8" t="s">
        <v>79</v>
      </c>
      <c r="BK1497" s="9">
        <v>44813</v>
      </c>
      <c r="BL1497" s="8" t="s">
        <v>1909</v>
      </c>
      <c r="BM1497">
        <v>77694</v>
      </c>
      <c r="BN1497" t="s">
        <v>72</v>
      </c>
      <c r="BO1497" t="s">
        <v>1909</v>
      </c>
    </row>
    <row r="1498" spans="1:67" s="13" customFormat="1" x14ac:dyDescent="0.2">
      <c r="A1498" s="8" t="s">
        <v>1915</v>
      </c>
      <c r="B1498" t="s">
        <v>338</v>
      </c>
      <c r="C1498" t="s">
        <v>1519</v>
      </c>
      <c r="D1498" t="s">
        <v>73</v>
      </c>
      <c r="E1498" t="s">
        <v>1538</v>
      </c>
      <c r="F1498" t="s">
        <v>1715</v>
      </c>
      <c r="G1498" s="8" t="s">
        <v>1538</v>
      </c>
      <c r="H1498" s="8" t="s">
        <v>1715</v>
      </c>
      <c r="I1498" s="8"/>
      <c r="J1498"/>
      <c r="K1498"/>
      <c r="L1498"/>
      <c r="M1498"/>
      <c r="N1498"/>
      <c r="O1498"/>
      <c r="P1498"/>
      <c r="Q1498"/>
      <c r="R1498"/>
      <c r="S1498"/>
      <c r="T1498"/>
      <c r="U1498"/>
      <c r="V1498"/>
      <c r="W1498"/>
      <c r="X1498"/>
      <c r="Y1498"/>
      <c r="Z1498"/>
      <c r="AA1498"/>
      <c r="AB1498"/>
      <c r="AC1498"/>
      <c r="AD1498"/>
      <c r="AE1498"/>
      <c r="AF1498"/>
      <c r="AG1498"/>
      <c r="AH1498"/>
      <c r="AI1498"/>
      <c r="AJ1498"/>
      <c r="AK1498"/>
      <c r="AL1498"/>
      <c r="AM1498"/>
      <c r="AN1498"/>
      <c r="AO1498"/>
      <c r="AP1498"/>
      <c r="AQ1498"/>
      <c r="AR1498"/>
      <c r="AS1498">
        <v>4.0999999999999996</v>
      </c>
      <c r="AT1498"/>
      <c r="AU1498"/>
      <c r="AV1498">
        <v>3.11</v>
      </c>
      <c r="AW1498">
        <v>4.29</v>
      </c>
      <c r="AX1498">
        <v>3.19</v>
      </c>
      <c r="AY1498">
        <v>3.09</v>
      </c>
      <c r="AZ1498">
        <v>3.19</v>
      </c>
      <c r="BA1498">
        <v>4.22</v>
      </c>
      <c r="BB1498">
        <v>3.66</v>
      </c>
      <c r="BC1498">
        <v>3.36</v>
      </c>
      <c r="BD1498">
        <v>3.66</v>
      </c>
      <c r="BE1498">
        <v>5.2</v>
      </c>
      <c r="BF1498">
        <v>2.94</v>
      </c>
      <c r="BG1498">
        <v>3.48</v>
      </c>
      <c r="BH1498">
        <v>3.48</v>
      </c>
      <c r="BI1498"/>
      <c r="BJ1498" s="8" t="s">
        <v>79</v>
      </c>
      <c r="BK1498" s="9">
        <v>44813</v>
      </c>
      <c r="BL1498" s="8" t="s">
        <v>1909</v>
      </c>
      <c r="BM1498">
        <v>77694</v>
      </c>
      <c r="BN1498" t="s">
        <v>72</v>
      </c>
      <c r="BO1498" t="s">
        <v>1909</v>
      </c>
    </row>
    <row r="1499" spans="1:67" s="13" customFormat="1" x14ac:dyDescent="0.2">
      <c r="A1499" s="13" t="s">
        <v>1737</v>
      </c>
      <c r="C1499" s="13" t="s">
        <v>1519</v>
      </c>
      <c r="D1499" s="13" t="s">
        <v>73</v>
      </c>
      <c r="E1499" s="13" t="s">
        <v>1538</v>
      </c>
      <c r="G1499" s="13" t="s">
        <v>1538</v>
      </c>
    </row>
    <row r="1500" spans="1:67" s="13" customFormat="1" x14ac:dyDescent="0.2">
      <c r="A1500" s="8" t="s">
        <v>2594</v>
      </c>
      <c r="B1500"/>
      <c r="C1500" t="s">
        <v>1524</v>
      </c>
      <c r="D1500" t="s">
        <v>140</v>
      </c>
      <c r="E1500" t="s">
        <v>1607</v>
      </c>
      <c r="F1500" t="s">
        <v>2598</v>
      </c>
      <c r="G1500" s="8" t="s">
        <v>2590</v>
      </c>
      <c r="H1500" s="8" t="s">
        <v>283</v>
      </c>
      <c r="I1500" s="8"/>
      <c r="J1500"/>
      <c r="K1500"/>
      <c r="L1500"/>
      <c r="M1500"/>
      <c r="N1500"/>
      <c r="O1500"/>
      <c r="P1500"/>
      <c r="Q1500"/>
      <c r="R1500"/>
      <c r="S1500"/>
      <c r="T1500"/>
      <c r="U1500"/>
      <c r="V1500"/>
      <c r="W1500"/>
      <c r="X1500"/>
      <c r="Y1500"/>
      <c r="Z1500"/>
      <c r="AA1500"/>
      <c r="AB1500"/>
      <c r="AC1500"/>
      <c r="AD1500"/>
      <c r="AE1500"/>
      <c r="AF1500"/>
      <c r="AG1500"/>
      <c r="AH1500"/>
      <c r="AI1500"/>
      <c r="AJ1500"/>
      <c r="AK1500"/>
      <c r="AL1500"/>
      <c r="AM1500"/>
      <c r="AN1500"/>
      <c r="AO1500"/>
      <c r="AP1500"/>
      <c r="AQ1500"/>
      <c r="AR1500"/>
      <c r="AS1500"/>
      <c r="AT1500"/>
      <c r="AU1500"/>
      <c r="AV1500"/>
      <c r="AW1500"/>
      <c r="AX1500"/>
      <c r="AY1500"/>
      <c r="AZ1500"/>
      <c r="BA1500">
        <v>4.2</v>
      </c>
      <c r="BB1500">
        <v>3.4</v>
      </c>
      <c r="BC1500">
        <v>3.4</v>
      </c>
      <c r="BD1500">
        <v>3.4</v>
      </c>
      <c r="BE1500"/>
      <c r="BF1500"/>
      <c r="BG1500"/>
      <c r="BH1500"/>
      <c r="BI1500"/>
      <c r="BJ1500" s="8" t="s">
        <v>79</v>
      </c>
      <c r="BK1500" s="9">
        <v>44824</v>
      </c>
      <c r="BL1500" s="8" t="s">
        <v>2493</v>
      </c>
      <c r="BM1500">
        <v>2930</v>
      </c>
      <c r="BN1500"/>
      <c r="BO1500"/>
    </row>
    <row r="1501" spans="1:67" s="13" customFormat="1" x14ac:dyDescent="0.2">
      <c r="A1501" s="8" t="s">
        <v>2595</v>
      </c>
      <c r="B1501"/>
      <c r="C1501" t="s">
        <v>1524</v>
      </c>
      <c r="D1501" t="s">
        <v>140</v>
      </c>
      <c r="E1501" t="s">
        <v>1607</v>
      </c>
      <c r="F1501" t="s">
        <v>2598</v>
      </c>
      <c r="G1501" s="8" t="s">
        <v>2590</v>
      </c>
      <c r="H1501" s="8" t="s">
        <v>283</v>
      </c>
      <c r="I1501" s="8"/>
      <c r="J1501"/>
      <c r="K1501"/>
      <c r="L1501"/>
      <c r="M1501"/>
      <c r="N1501"/>
      <c r="O1501"/>
      <c r="P1501"/>
      <c r="Q1501"/>
      <c r="R1501"/>
      <c r="S1501"/>
      <c r="T1501"/>
      <c r="U1501"/>
      <c r="V1501"/>
      <c r="W1501"/>
      <c r="X1501"/>
      <c r="Y1501"/>
      <c r="Z1501"/>
      <c r="AA1501"/>
      <c r="AB1501"/>
      <c r="AC1501"/>
      <c r="AD1501"/>
      <c r="AE1501"/>
      <c r="AF1501"/>
      <c r="AG1501"/>
      <c r="AH1501"/>
      <c r="AI1501"/>
      <c r="AJ1501"/>
      <c r="AK1501"/>
      <c r="AL1501"/>
      <c r="AM1501"/>
      <c r="AN1501"/>
      <c r="AO1501"/>
      <c r="AP1501"/>
      <c r="AQ1501"/>
      <c r="AR1501"/>
      <c r="AS1501"/>
      <c r="AT1501"/>
      <c r="AU1501"/>
      <c r="AV1501"/>
      <c r="AW1501"/>
      <c r="AX1501"/>
      <c r="AY1501"/>
      <c r="AZ1501"/>
      <c r="BA1501">
        <v>5</v>
      </c>
      <c r="BB1501">
        <v>4.4000000000000004</v>
      </c>
      <c r="BC1501">
        <v>4.2</v>
      </c>
      <c r="BD1501">
        <v>4.4000000000000004</v>
      </c>
      <c r="BE1501"/>
      <c r="BF1501"/>
      <c r="BG1501"/>
      <c r="BH1501"/>
      <c r="BI1501"/>
      <c r="BJ1501" t="s">
        <v>79</v>
      </c>
      <c r="BK1501" s="1">
        <v>44824</v>
      </c>
      <c r="BL1501" t="s">
        <v>2493</v>
      </c>
      <c r="BM1501">
        <v>2930</v>
      </c>
      <c r="BN1501"/>
      <c r="BO1501"/>
    </row>
    <row r="1502" spans="1:67" s="13" customFormat="1" x14ac:dyDescent="0.2">
      <c r="A1502" s="8" t="s">
        <v>2596</v>
      </c>
      <c r="B1502"/>
      <c r="C1502" t="s">
        <v>1524</v>
      </c>
      <c r="D1502" t="s">
        <v>140</v>
      </c>
      <c r="E1502" t="s">
        <v>1607</v>
      </c>
      <c r="F1502" t="s">
        <v>2598</v>
      </c>
      <c r="G1502" s="8" t="s">
        <v>2590</v>
      </c>
      <c r="H1502" s="8" t="s">
        <v>283</v>
      </c>
      <c r="I1502" s="8"/>
      <c r="J1502"/>
      <c r="K1502"/>
      <c r="L1502"/>
      <c r="M1502"/>
      <c r="N1502"/>
      <c r="O1502"/>
      <c r="P1502"/>
      <c r="Q1502"/>
      <c r="R1502"/>
      <c r="S1502"/>
      <c r="T1502"/>
      <c r="U1502"/>
      <c r="V1502"/>
      <c r="W1502"/>
      <c r="X1502"/>
      <c r="Y1502"/>
      <c r="Z1502"/>
      <c r="AA1502"/>
      <c r="AB1502"/>
      <c r="AC1502"/>
      <c r="AD1502"/>
      <c r="AE1502"/>
      <c r="AF1502"/>
      <c r="AG1502"/>
      <c r="AH1502"/>
      <c r="AI1502"/>
      <c r="AJ1502"/>
      <c r="AK1502"/>
      <c r="AL1502"/>
      <c r="AM1502"/>
      <c r="AN1502"/>
      <c r="AO1502"/>
      <c r="AP1502"/>
      <c r="AQ1502"/>
      <c r="AR1502"/>
      <c r="AS1502"/>
      <c r="AT1502"/>
      <c r="AU1502"/>
      <c r="AV1502"/>
      <c r="AW1502"/>
      <c r="AX1502"/>
      <c r="AY1502"/>
      <c r="AZ1502"/>
      <c r="BA1502">
        <v>5</v>
      </c>
      <c r="BB1502">
        <v>4.3</v>
      </c>
      <c r="BC1502">
        <v>3.9</v>
      </c>
      <c r="BD1502">
        <v>4.3</v>
      </c>
      <c r="BE1502"/>
      <c r="BF1502"/>
      <c r="BG1502"/>
      <c r="BH1502"/>
      <c r="BI1502"/>
      <c r="BJ1502" t="s">
        <v>79</v>
      </c>
      <c r="BK1502" s="1">
        <v>44824</v>
      </c>
      <c r="BL1502" t="s">
        <v>2493</v>
      </c>
      <c r="BM1502">
        <v>2930</v>
      </c>
      <c r="BN1502"/>
      <c r="BO1502"/>
    </row>
    <row r="1503" spans="1:67" s="13" customFormat="1" x14ac:dyDescent="0.2">
      <c r="A1503" s="8" t="s">
        <v>2592</v>
      </c>
      <c r="B1503"/>
      <c r="C1503" t="s">
        <v>1524</v>
      </c>
      <c r="D1503" t="s">
        <v>140</v>
      </c>
      <c r="E1503" t="s">
        <v>1607</v>
      </c>
      <c r="F1503" t="s">
        <v>2598</v>
      </c>
      <c r="G1503" s="8" t="s">
        <v>2590</v>
      </c>
      <c r="H1503" s="8" t="s">
        <v>283</v>
      </c>
      <c r="I1503" s="8"/>
      <c r="J1503"/>
      <c r="K1503"/>
      <c r="L1503"/>
      <c r="M1503"/>
      <c r="N1503"/>
      <c r="O1503"/>
      <c r="P1503"/>
      <c r="Q1503"/>
      <c r="R1503"/>
      <c r="S1503"/>
      <c r="T1503"/>
      <c r="U1503"/>
      <c r="V1503"/>
      <c r="W1503"/>
      <c r="X1503"/>
      <c r="Y1503"/>
      <c r="Z1503"/>
      <c r="AA1503"/>
      <c r="AB1503"/>
      <c r="AC1503"/>
      <c r="AD1503"/>
      <c r="AE1503"/>
      <c r="AF1503"/>
      <c r="AG1503"/>
      <c r="AH1503"/>
      <c r="AI1503"/>
      <c r="AJ1503"/>
      <c r="AK1503"/>
      <c r="AL1503"/>
      <c r="AM1503"/>
      <c r="AN1503"/>
      <c r="AO1503"/>
      <c r="AP1503"/>
      <c r="AQ1503"/>
      <c r="AR1503"/>
      <c r="AS1503"/>
      <c r="AT1503"/>
      <c r="AU1503"/>
      <c r="AV1503"/>
      <c r="AW1503"/>
      <c r="AX1503"/>
      <c r="AY1503"/>
      <c r="AZ1503"/>
      <c r="BA1503">
        <v>5.4</v>
      </c>
      <c r="BB1503">
        <v>4.7</v>
      </c>
      <c r="BC1503">
        <v>4.25</v>
      </c>
      <c r="BD1503">
        <v>4.7</v>
      </c>
      <c r="BE1503"/>
      <c r="BF1503"/>
      <c r="BG1503"/>
      <c r="BH1503"/>
      <c r="BI1503"/>
      <c r="BJ1503" t="s">
        <v>79</v>
      </c>
      <c r="BK1503" s="1">
        <v>44824</v>
      </c>
      <c r="BL1503" t="s">
        <v>2493</v>
      </c>
      <c r="BM1503">
        <v>2930</v>
      </c>
      <c r="BN1503"/>
      <c r="BO1503"/>
    </row>
    <row r="1504" spans="1:67" s="13" customFormat="1" x14ac:dyDescent="0.2">
      <c r="A1504" s="8" t="s">
        <v>2593</v>
      </c>
      <c r="B1504"/>
      <c r="C1504" t="s">
        <v>1524</v>
      </c>
      <c r="D1504" t="s">
        <v>140</v>
      </c>
      <c r="E1504" t="s">
        <v>1607</v>
      </c>
      <c r="F1504" t="s">
        <v>2598</v>
      </c>
      <c r="G1504" s="8" t="s">
        <v>2590</v>
      </c>
      <c r="H1504" s="8" t="s">
        <v>283</v>
      </c>
      <c r="I1504" s="8"/>
      <c r="J1504"/>
      <c r="K1504"/>
      <c r="L1504"/>
      <c r="M1504"/>
      <c r="N1504"/>
      <c r="O1504"/>
      <c r="P1504"/>
      <c r="Q1504"/>
      <c r="R1504"/>
      <c r="S1504"/>
      <c r="T1504"/>
      <c r="U1504"/>
      <c r="V1504"/>
      <c r="W1504"/>
      <c r="X1504"/>
      <c r="Y1504"/>
      <c r="Z1504"/>
      <c r="AA1504"/>
      <c r="AB1504"/>
      <c r="AC1504"/>
      <c r="AD1504"/>
      <c r="AE1504"/>
      <c r="AF1504"/>
      <c r="AG1504"/>
      <c r="AH1504"/>
      <c r="AI1504"/>
      <c r="AJ1504"/>
      <c r="AK1504"/>
      <c r="AL1504"/>
      <c r="AM1504"/>
      <c r="AN1504"/>
      <c r="AO1504"/>
      <c r="AP1504"/>
      <c r="AQ1504"/>
      <c r="AR1504"/>
      <c r="AS1504"/>
      <c r="AT1504"/>
      <c r="AU1504"/>
      <c r="AV1504"/>
      <c r="AW1504"/>
      <c r="AX1504"/>
      <c r="AY1504"/>
      <c r="AZ1504"/>
      <c r="BA1504"/>
      <c r="BB1504"/>
      <c r="BC1504"/>
      <c r="BD1504"/>
      <c r="BE1504">
        <v>4.55</v>
      </c>
      <c r="BF1504">
        <v>3.4</v>
      </c>
      <c r="BG1504">
        <v>2.95</v>
      </c>
      <c r="BH1504">
        <v>3.4</v>
      </c>
      <c r="BI1504"/>
      <c r="BJ1504" t="s">
        <v>79</v>
      </c>
      <c r="BK1504" s="1">
        <v>44824</v>
      </c>
      <c r="BL1504" t="s">
        <v>2493</v>
      </c>
      <c r="BM1504">
        <v>2930</v>
      </c>
      <c r="BN1504"/>
      <c r="BO1504"/>
    </row>
    <row r="1505" spans="1:67" s="13" customFormat="1" x14ac:dyDescent="0.2">
      <c r="A1505" s="8" t="s">
        <v>2591</v>
      </c>
      <c r="B1505"/>
      <c r="C1505" t="s">
        <v>1524</v>
      </c>
      <c r="D1505" t="s">
        <v>140</v>
      </c>
      <c r="E1505" t="s">
        <v>1607</v>
      </c>
      <c r="F1505" t="s">
        <v>2598</v>
      </c>
      <c r="G1505" s="8" t="s">
        <v>2590</v>
      </c>
      <c r="H1505" s="8" t="s">
        <v>283</v>
      </c>
      <c r="I1505" s="8"/>
      <c r="J1505"/>
      <c r="K1505"/>
      <c r="L1505"/>
      <c r="M1505"/>
      <c r="N1505"/>
      <c r="O1505"/>
      <c r="P1505"/>
      <c r="Q1505"/>
      <c r="R1505"/>
      <c r="S1505"/>
      <c r="T1505"/>
      <c r="U1505"/>
      <c r="V1505"/>
      <c r="W1505"/>
      <c r="X1505"/>
      <c r="Y1505"/>
      <c r="Z1505"/>
      <c r="AA1505"/>
      <c r="AB1505"/>
      <c r="AC1505"/>
      <c r="AD1505"/>
      <c r="AE1505"/>
      <c r="AF1505"/>
      <c r="AG1505"/>
      <c r="AH1505"/>
      <c r="AI1505"/>
      <c r="AJ1505"/>
      <c r="AK1505"/>
      <c r="AL1505"/>
      <c r="AM1505"/>
      <c r="AN1505"/>
      <c r="AO1505"/>
      <c r="AP1505"/>
      <c r="AQ1505"/>
      <c r="AR1505"/>
      <c r="AS1505"/>
      <c r="AT1505"/>
      <c r="AU1505"/>
      <c r="AV1505"/>
      <c r="AW1505"/>
      <c r="AX1505"/>
      <c r="AY1505"/>
      <c r="AZ1505"/>
      <c r="BA1505"/>
      <c r="BB1505"/>
      <c r="BC1505"/>
      <c r="BD1505"/>
      <c r="BE1505">
        <v>3.8</v>
      </c>
      <c r="BF1505">
        <v>2.85</v>
      </c>
      <c r="BG1505">
        <v>2.15</v>
      </c>
      <c r="BH1505">
        <v>2.85</v>
      </c>
      <c r="BI1505"/>
      <c r="BJ1505" t="s">
        <v>79</v>
      </c>
      <c r="BK1505" s="1">
        <v>44824</v>
      </c>
      <c r="BL1505" t="s">
        <v>2493</v>
      </c>
      <c r="BM1505">
        <v>2930</v>
      </c>
      <c r="BN1505"/>
      <c r="BO1505"/>
    </row>
    <row r="1506" spans="1:67" s="13" customFormat="1" x14ac:dyDescent="0.2">
      <c r="A1506" s="8" t="s">
        <v>2166</v>
      </c>
      <c r="B1506"/>
      <c r="C1506" t="s">
        <v>1524</v>
      </c>
      <c r="D1506" t="s">
        <v>140</v>
      </c>
      <c r="E1506" t="s">
        <v>1607</v>
      </c>
      <c r="F1506" t="s">
        <v>2281</v>
      </c>
      <c r="G1506" s="8" t="s">
        <v>2165</v>
      </c>
      <c r="H1506" s="8" t="s">
        <v>283</v>
      </c>
      <c r="I1506" s="8"/>
      <c r="J1506"/>
      <c r="K1506"/>
      <c r="L1506"/>
      <c r="M1506"/>
      <c r="N1506"/>
      <c r="O1506"/>
      <c r="P1506"/>
      <c r="Q1506"/>
      <c r="R1506"/>
      <c r="S1506"/>
      <c r="T1506"/>
      <c r="U1506"/>
      <c r="V1506"/>
      <c r="W1506"/>
      <c r="X1506"/>
      <c r="Y1506"/>
      <c r="Z1506"/>
      <c r="AA1506"/>
      <c r="AB1506"/>
      <c r="AC1506"/>
      <c r="AD1506"/>
      <c r="AE1506"/>
      <c r="AF1506"/>
      <c r="AG1506"/>
      <c r="AH1506"/>
      <c r="AI1506"/>
      <c r="AJ1506"/>
      <c r="AK1506"/>
      <c r="AL1506"/>
      <c r="AM1506"/>
      <c r="AN1506"/>
      <c r="AO1506"/>
      <c r="AP1506"/>
      <c r="AQ1506"/>
      <c r="AR1506"/>
      <c r="AS1506"/>
      <c r="AT1506"/>
      <c r="AU1506"/>
      <c r="AV1506"/>
      <c r="AW1506"/>
      <c r="AX1506"/>
      <c r="AY1506"/>
      <c r="AZ1506"/>
      <c r="BA1506">
        <v>4.5</v>
      </c>
      <c r="BB1506">
        <v>3.5</v>
      </c>
      <c r="BC1506">
        <v>3.5</v>
      </c>
      <c r="BD1506">
        <v>3.5</v>
      </c>
      <c r="BE1506"/>
      <c r="BF1506"/>
      <c r="BG1506"/>
      <c r="BH1506"/>
      <c r="BI1506"/>
      <c r="BJ1506" s="8" t="s">
        <v>79</v>
      </c>
      <c r="BK1506" s="1">
        <v>44816</v>
      </c>
      <c r="BL1506" t="s">
        <v>2003</v>
      </c>
      <c r="BM1506">
        <v>2585</v>
      </c>
      <c r="BN1506"/>
      <c r="BO1506"/>
    </row>
    <row r="1507" spans="1:67" s="13" customFormat="1" x14ac:dyDescent="0.2">
      <c r="A1507" s="8" t="s">
        <v>2167</v>
      </c>
      <c r="B1507"/>
      <c r="C1507" t="s">
        <v>1524</v>
      </c>
      <c r="D1507" t="s">
        <v>140</v>
      </c>
      <c r="E1507" t="s">
        <v>1607</v>
      </c>
      <c r="F1507" t="s">
        <v>2281</v>
      </c>
      <c r="G1507" s="8" t="s">
        <v>2165</v>
      </c>
      <c r="H1507" s="8" t="s">
        <v>283</v>
      </c>
      <c r="I1507" s="8"/>
      <c r="J1507"/>
      <c r="K1507"/>
      <c r="L1507"/>
      <c r="M1507"/>
      <c r="N1507"/>
      <c r="O1507"/>
      <c r="P1507"/>
      <c r="Q1507"/>
      <c r="R1507"/>
      <c r="S1507"/>
      <c r="T1507"/>
      <c r="U1507"/>
      <c r="V1507"/>
      <c r="W1507"/>
      <c r="X1507"/>
      <c r="Y1507"/>
      <c r="Z1507"/>
      <c r="AA1507"/>
      <c r="AB1507"/>
      <c r="AC1507"/>
      <c r="AD1507"/>
      <c r="AE1507"/>
      <c r="AF1507"/>
      <c r="AG1507"/>
      <c r="AH1507"/>
      <c r="AI1507"/>
      <c r="AJ1507"/>
      <c r="AK1507"/>
      <c r="AL1507"/>
      <c r="AM1507"/>
      <c r="AN1507"/>
      <c r="AO1507"/>
      <c r="AP1507"/>
      <c r="AQ1507"/>
      <c r="AR1507"/>
      <c r="AS1507"/>
      <c r="AT1507"/>
      <c r="AU1507"/>
      <c r="AV1507"/>
      <c r="AW1507"/>
      <c r="AX1507"/>
      <c r="AY1507"/>
      <c r="AZ1507"/>
      <c r="BA1507">
        <v>4.5999999999999996</v>
      </c>
      <c r="BB1507">
        <v>3.5</v>
      </c>
      <c r="BC1507">
        <v>3.5</v>
      </c>
      <c r="BD1507">
        <v>3.5</v>
      </c>
      <c r="BE1507"/>
      <c r="BF1507"/>
      <c r="BG1507"/>
      <c r="BH1507"/>
      <c r="BI1507"/>
      <c r="BJ1507" s="8" t="s">
        <v>79</v>
      </c>
      <c r="BK1507" s="1">
        <v>44816</v>
      </c>
      <c r="BL1507" t="s">
        <v>2003</v>
      </c>
      <c r="BM1507">
        <v>2585</v>
      </c>
      <c r="BN1507"/>
      <c r="BO1507"/>
    </row>
    <row r="1508" spans="1:67" s="13" customFormat="1" x14ac:dyDescent="0.2">
      <c r="A1508" s="8" t="s">
        <v>2168</v>
      </c>
      <c r="B1508"/>
      <c r="C1508" t="s">
        <v>1524</v>
      </c>
      <c r="D1508" t="s">
        <v>140</v>
      </c>
      <c r="E1508" t="s">
        <v>1607</v>
      </c>
      <c r="F1508" t="s">
        <v>2281</v>
      </c>
      <c r="G1508" s="8" t="s">
        <v>2165</v>
      </c>
      <c r="H1508" s="8" t="s">
        <v>283</v>
      </c>
      <c r="I1508" s="8"/>
      <c r="J1508"/>
      <c r="K1508"/>
      <c r="L1508"/>
      <c r="M1508"/>
      <c r="N1508"/>
      <c r="O1508"/>
      <c r="P1508"/>
      <c r="Q1508"/>
      <c r="R1508"/>
      <c r="S1508"/>
      <c r="T1508"/>
      <c r="U1508"/>
      <c r="V1508"/>
      <c r="W1508"/>
      <c r="X1508"/>
      <c r="Y1508"/>
      <c r="Z1508"/>
      <c r="AA1508"/>
      <c r="AB1508"/>
      <c r="AC1508"/>
      <c r="AD1508"/>
      <c r="AE1508"/>
      <c r="AF1508"/>
      <c r="AG1508"/>
      <c r="AH1508"/>
      <c r="AI1508"/>
      <c r="AJ1508"/>
      <c r="AK1508"/>
      <c r="AL1508"/>
      <c r="AM1508"/>
      <c r="AN1508"/>
      <c r="AO1508"/>
      <c r="AP1508"/>
      <c r="AQ1508"/>
      <c r="AR1508"/>
      <c r="AS1508"/>
      <c r="AT1508"/>
      <c r="AU1508"/>
      <c r="AV1508"/>
      <c r="AW1508"/>
      <c r="AX1508"/>
      <c r="AY1508"/>
      <c r="AZ1508"/>
      <c r="BA1508">
        <v>3.7</v>
      </c>
      <c r="BB1508"/>
      <c r="BC1508"/>
      <c r="BD1508"/>
      <c r="BE1508"/>
      <c r="BF1508"/>
      <c r="BG1508"/>
      <c r="BH1508"/>
      <c r="BI1508"/>
      <c r="BJ1508" s="8" t="s">
        <v>79</v>
      </c>
      <c r="BK1508" s="1">
        <v>44816</v>
      </c>
      <c r="BL1508" t="s">
        <v>2003</v>
      </c>
      <c r="BM1508">
        <v>2585</v>
      </c>
      <c r="BN1508"/>
      <c r="BO1508"/>
    </row>
    <row r="1509" spans="1:67" s="13" customFormat="1" x14ac:dyDescent="0.2">
      <c r="A1509" s="13" t="s">
        <v>1737</v>
      </c>
      <c r="C1509" s="13" t="s">
        <v>1524</v>
      </c>
      <c r="D1509" s="13" t="s">
        <v>140</v>
      </c>
      <c r="E1509" s="13" t="s">
        <v>1608</v>
      </c>
      <c r="G1509" s="13" t="s">
        <v>1608</v>
      </c>
    </row>
    <row r="1510" spans="1:67" s="13" customFormat="1" x14ac:dyDescent="0.2">
      <c r="A1510" s="13" t="s">
        <v>1737</v>
      </c>
      <c r="C1510" s="13" t="s">
        <v>1524</v>
      </c>
      <c r="D1510" s="13" t="s">
        <v>140</v>
      </c>
      <c r="E1510" s="13" t="s">
        <v>141</v>
      </c>
      <c r="F1510" s="13" t="s">
        <v>383</v>
      </c>
      <c r="G1510" s="13" t="s">
        <v>141</v>
      </c>
      <c r="H1510" s="13" t="s">
        <v>383</v>
      </c>
    </row>
    <row r="1511" spans="1:67" s="13" customFormat="1" x14ac:dyDescent="0.2">
      <c r="A1511"/>
      <c r="B1511"/>
      <c r="C1511" t="s">
        <v>1524</v>
      </c>
      <c r="D1511" t="s">
        <v>140</v>
      </c>
      <c r="E1511" t="s">
        <v>141</v>
      </c>
      <c r="F1511" t="s">
        <v>383</v>
      </c>
      <c r="G1511" t="s">
        <v>141</v>
      </c>
      <c r="H1511" t="s">
        <v>383</v>
      </c>
      <c r="I1511"/>
      <c r="J1511"/>
      <c r="K1511"/>
      <c r="L1511"/>
      <c r="M1511"/>
      <c r="N1511"/>
      <c r="O1511"/>
      <c r="P1511"/>
      <c r="Q1511"/>
      <c r="R1511"/>
      <c r="S1511"/>
      <c r="T1511"/>
      <c r="U1511"/>
      <c r="V1511"/>
      <c r="W1511"/>
      <c r="X1511"/>
      <c r="Y1511"/>
      <c r="Z1511"/>
      <c r="AA1511"/>
      <c r="AB1511"/>
      <c r="AC1511"/>
      <c r="AD1511"/>
      <c r="AE1511"/>
      <c r="AF1511"/>
      <c r="AG1511"/>
      <c r="AH1511"/>
      <c r="AI1511"/>
      <c r="AJ1511"/>
      <c r="AK1511"/>
      <c r="AL1511"/>
      <c r="AM1511"/>
      <c r="AN1511"/>
      <c r="AO1511"/>
      <c r="AP1511"/>
      <c r="AQ1511"/>
      <c r="AR1511"/>
      <c r="AS1511">
        <v>5.7</v>
      </c>
      <c r="AT1511"/>
      <c r="AU1511"/>
      <c r="AV1511"/>
      <c r="AW1511">
        <v>5.3</v>
      </c>
      <c r="AX1511"/>
      <c r="AY1511"/>
      <c r="AZ1511"/>
      <c r="BA1511"/>
      <c r="BB1511"/>
      <c r="BC1511"/>
      <c r="BD1511"/>
      <c r="BE1511">
        <v>5.5</v>
      </c>
      <c r="BF1511"/>
      <c r="BG1511"/>
      <c r="BH1511"/>
      <c r="BI1511"/>
      <c r="BJ1511" t="s">
        <v>79</v>
      </c>
      <c r="BK1511" s="1">
        <v>44797</v>
      </c>
      <c r="BL1511" t="s">
        <v>87</v>
      </c>
      <c r="BM1511">
        <v>36083</v>
      </c>
      <c r="BN1511" t="s">
        <v>72</v>
      </c>
      <c r="BO1511" t="s">
        <v>87</v>
      </c>
    </row>
    <row r="1512" spans="1:67" s="13" customFormat="1" x14ac:dyDescent="0.2">
      <c r="A1512" s="13" t="s">
        <v>1737</v>
      </c>
      <c r="C1512" s="13" t="s">
        <v>1524</v>
      </c>
      <c r="D1512" s="13" t="s">
        <v>140</v>
      </c>
      <c r="E1512" s="13" t="s">
        <v>141</v>
      </c>
      <c r="F1512" s="13" t="s">
        <v>977</v>
      </c>
      <c r="G1512" s="13" t="s">
        <v>141</v>
      </c>
      <c r="H1512" s="13" t="s">
        <v>977</v>
      </c>
    </row>
    <row r="1513" spans="1:67" s="13" customFormat="1" x14ac:dyDescent="0.2">
      <c r="A1513"/>
      <c r="B1513"/>
      <c r="C1513" t="s">
        <v>1524</v>
      </c>
      <c r="D1513" t="s">
        <v>140</v>
      </c>
      <c r="E1513" t="s">
        <v>141</v>
      </c>
      <c r="F1513" t="s">
        <v>977</v>
      </c>
      <c r="G1513" t="s">
        <v>141</v>
      </c>
      <c r="H1513" t="s">
        <v>977</v>
      </c>
      <c r="I1513"/>
      <c r="J1513"/>
      <c r="K1513"/>
      <c r="L1513"/>
      <c r="M1513"/>
      <c r="N1513"/>
      <c r="O1513"/>
      <c r="P1513"/>
      <c r="Q1513"/>
      <c r="R1513"/>
      <c r="S1513"/>
      <c r="T1513"/>
      <c r="U1513"/>
      <c r="V1513"/>
      <c r="W1513"/>
      <c r="X1513"/>
      <c r="Y1513"/>
      <c r="Z1513"/>
      <c r="AA1513"/>
      <c r="AB1513"/>
      <c r="AC1513"/>
      <c r="AD1513"/>
      <c r="AE1513"/>
      <c r="AF1513"/>
      <c r="AG1513"/>
      <c r="AH1513"/>
      <c r="AI1513"/>
      <c r="AJ1513"/>
      <c r="AK1513"/>
      <c r="AL1513"/>
      <c r="AM1513"/>
      <c r="AN1513"/>
      <c r="AO1513">
        <v>8</v>
      </c>
      <c r="AP1513"/>
      <c r="AQ1513"/>
      <c r="AR1513">
        <v>3.8</v>
      </c>
      <c r="AS1513"/>
      <c r="AT1513"/>
      <c r="AU1513"/>
      <c r="AV1513"/>
      <c r="AW1513"/>
      <c r="AX1513"/>
      <c r="AY1513"/>
      <c r="AZ1513"/>
      <c r="BA1513">
        <v>6</v>
      </c>
      <c r="BB1513"/>
      <c r="BC1513"/>
      <c r="BD1513">
        <v>6</v>
      </c>
      <c r="BE1513"/>
      <c r="BF1513"/>
      <c r="BG1513"/>
      <c r="BH1513"/>
      <c r="BI1513"/>
      <c r="BJ1513" t="s">
        <v>79</v>
      </c>
      <c r="BK1513" s="1">
        <v>44797</v>
      </c>
      <c r="BL1513" t="s">
        <v>87</v>
      </c>
      <c r="BM1513">
        <v>36083</v>
      </c>
      <c r="BN1513" t="s">
        <v>72</v>
      </c>
      <c r="BO1513" t="s">
        <v>87</v>
      </c>
    </row>
    <row r="1514" spans="1:67" s="13" customFormat="1" x14ac:dyDescent="0.2">
      <c r="A1514" s="13" t="s">
        <v>1737</v>
      </c>
      <c r="C1514" s="13" t="s">
        <v>1524</v>
      </c>
      <c r="D1514" s="13" t="s">
        <v>140</v>
      </c>
      <c r="E1514" s="13" t="s">
        <v>141</v>
      </c>
      <c r="F1514" s="13" t="s">
        <v>982</v>
      </c>
      <c r="G1514" s="13" t="s">
        <v>141</v>
      </c>
      <c r="H1514" s="13" t="s">
        <v>1647</v>
      </c>
    </row>
    <row r="1515" spans="1:67" s="13" customFormat="1" x14ac:dyDescent="0.2">
      <c r="A1515" s="13" t="s">
        <v>1737</v>
      </c>
      <c r="C1515" s="13" t="s">
        <v>1524</v>
      </c>
      <c r="D1515" s="13" t="s">
        <v>140</v>
      </c>
      <c r="E1515" s="13" t="s">
        <v>141</v>
      </c>
      <c r="F1515" s="13" t="s">
        <v>982</v>
      </c>
      <c r="G1515" s="13" t="s">
        <v>141</v>
      </c>
      <c r="H1515" s="13" t="s">
        <v>982</v>
      </c>
    </row>
    <row r="1516" spans="1:67" s="13" customFormat="1" x14ac:dyDescent="0.2">
      <c r="A1516" t="s">
        <v>981</v>
      </c>
      <c r="B1516"/>
      <c r="C1516" t="s">
        <v>1524</v>
      </c>
      <c r="D1516" t="s">
        <v>140</v>
      </c>
      <c r="E1516" t="s">
        <v>141</v>
      </c>
      <c r="F1516" t="s">
        <v>982</v>
      </c>
      <c r="G1516" t="s">
        <v>141</v>
      </c>
      <c r="H1516" t="s">
        <v>982</v>
      </c>
      <c r="I1516"/>
      <c r="J1516"/>
      <c r="K1516"/>
      <c r="L1516"/>
      <c r="M1516">
        <v>5.8</v>
      </c>
      <c r="N1516"/>
      <c r="O1516"/>
      <c r="P1516">
        <v>4.2</v>
      </c>
      <c r="Q1516">
        <v>6.8</v>
      </c>
      <c r="R1516"/>
      <c r="S1516"/>
      <c r="T1516">
        <v>6.8</v>
      </c>
      <c r="U1516">
        <v>6.2</v>
      </c>
      <c r="V1516"/>
      <c r="W1516"/>
      <c r="X1516">
        <v>8.4</v>
      </c>
      <c r="Y1516">
        <v>6.5</v>
      </c>
      <c r="Z1516"/>
      <c r="AA1516"/>
      <c r="AB1516">
        <v>7.8</v>
      </c>
      <c r="AC1516">
        <v>6</v>
      </c>
      <c r="AD1516"/>
      <c r="AE1516"/>
      <c r="AF1516">
        <v>9.5</v>
      </c>
      <c r="AG1516">
        <v>3.5</v>
      </c>
      <c r="AH1516"/>
      <c r="AI1516"/>
      <c r="AJ1516">
        <v>5.3</v>
      </c>
      <c r="AK1516"/>
      <c r="AL1516"/>
      <c r="AM1516"/>
      <c r="AN1516"/>
      <c r="AO1516">
        <v>7.5</v>
      </c>
      <c r="AP1516"/>
      <c r="AQ1516"/>
      <c r="AR1516">
        <v>5.2</v>
      </c>
      <c r="AS1516">
        <v>7.2</v>
      </c>
      <c r="AT1516"/>
      <c r="AU1516"/>
      <c r="AV1516">
        <v>5.8</v>
      </c>
      <c r="AW1516">
        <v>6.5</v>
      </c>
      <c r="AX1516"/>
      <c r="AY1516"/>
      <c r="AZ1516">
        <v>6.2</v>
      </c>
      <c r="BA1516">
        <v>6.7</v>
      </c>
      <c r="BB1516"/>
      <c r="BC1516"/>
      <c r="BD1516">
        <v>6.5</v>
      </c>
      <c r="BE1516">
        <v>6.1</v>
      </c>
      <c r="BF1516"/>
      <c r="BG1516"/>
      <c r="BH1516">
        <v>4.5999999999999996</v>
      </c>
      <c r="BI1516"/>
      <c r="BJ1516" t="s">
        <v>79</v>
      </c>
      <c r="BK1516"/>
      <c r="BL1516" t="s">
        <v>216</v>
      </c>
      <c r="BM1516">
        <v>7016</v>
      </c>
      <c r="BN1516"/>
      <c r="BO1516"/>
    </row>
    <row r="1517" spans="1:67" s="13" customFormat="1" x14ac:dyDescent="0.2">
      <c r="A1517" t="s">
        <v>983</v>
      </c>
      <c r="B1517"/>
      <c r="C1517" t="s">
        <v>1524</v>
      </c>
      <c r="D1517" t="s">
        <v>140</v>
      </c>
      <c r="E1517" t="s">
        <v>141</v>
      </c>
      <c r="F1517" t="s">
        <v>982</v>
      </c>
      <c r="G1517" t="s">
        <v>141</v>
      </c>
      <c r="H1517" t="s">
        <v>982</v>
      </c>
      <c r="I1517"/>
      <c r="J1517"/>
      <c r="K1517"/>
      <c r="L1517"/>
      <c r="M1517"/>
      <c r="N1517"/>
      <c r="O1517"/>
      <c r="P1517"/>
      <c r="Q1517">
        <v>6.1</v>
      </c>
      <c r="R1517"/>
      <c r="S1517"/>
      <c r="T1517">
        <v>7</v>
      </c>
      <c r="U1517">
        <v>6.8</v>
      </c>
      <c r="V1517"/>
      <c r="W1517"/>
      <c r="X1517">
        <v>7.9</v>
      </c>
      <c r="Y1517">
        <v>5.7</v>
      </c>
      <c r="Z1517"/>
      <c r="AA1517"/>
      <c r="AB1517">
        <v>8.3000000000000007</v>
      </c>
      <c r="AC1517">
        <v>5.7</v>
      </c>
      <c r="AD1517"/>
      <c r="AE1517"/>
      <c r="AF1517">
        <v>9.5</v>
      </c>
      <c r="AG1517">
        <v>3.5</v>
      </c>
      <c r="AH1517"/>
      <c r="AI1517"/>
      <c r="AJ1517">
        <v>5.3</v>
      </c>
      <c r="AK1517"/>
      <c r="AL1517"/>
      <c r="AM1517"/>
      <c r="AN1517"/>
      <c r="AO1517">
        <v>7.2</v>
      </c>
      <c r="AP1517"/>
      <c r="AQ1517"/>
      <c r="AR1517">
        <v>4.9000000000000004</v>
      </c>
      <c r="AS1517">
        <v>6.4</v>
      </c>
      <c r="AT1517"/>
      <c r="AU1517"/>
      <c r="AV1517">
        <v>5.0999999999999996</v>
      </c>
      <c r="AW1517">
        <v>6.3</v>
      </c>
      <c r="AX1517"/>
      <c r="AY1517"/>
      <c r="AZ1517">
        <v>5.8</v>
      </c>
      <c r="BA1517">
        <v>6.7</v>
      </c>
      <c r="BB1517"/>
      <c r="BC1517"/>
      <c r="BD1517">
        <v>6.4</v>
      </c>
      <c r="BE1517"/>
      <c r="BF1517"/>
      <c r="BG1517"/>
      <c r="BH1517"/>
      <c r="BI1517"/>
      <c r="BJ1517" t="s">
        <v>79</v>
      </c>
      <c r="BK1517"/>
      <c r="BL1517" t="s">
        <v>216</v>
      </c>
      <c r="BM1517">
        <v>7016</v>
      </c>
      <c r="BN1517"/>
      <c r="BO1517"/>
    </row>
    <row r="1518" spans="1:67" s="13" customFormat="1" x14ac:dyDescent="0.2">
      <c r="A1518" t="s">
        <v>984</v>
      </c>
      <c r="B1518" t="s">
        <v>338</v>
      </c>
      <c r="C1518" t="s">
        <v>1524</v>
      </c>
      <c r="D1518" t="s">
        <v>140</v>
      </c>
      <c r="E1518" t="s">
        <v>141</v>
      </c>
      <c r="F1518" t="s">
        <v>982</v>
      </c>
      <c r="G1518" t="s">
        <v>141</v>
      </c>
      <c r="H1518" t="s">
        <v>982</v>
      </c>
      <c r="I1518"/>
      <c r="J1518"/>
      <c r="K1518"/>
      <c r="L1518"/>
      <c r="M1518"/>
      <c r="N1518"/>
      <c r="O1518"/>
      <c r="P1518"/>
      <c r="Q1518"/>
      <c r="R1518"/>
      <c r="S1518"/>
      <c r="T1518"/>
      <c r="U1518">
        <v>5.8</v>
      </c>
      <c r="V1518"/>
      <c r="W1518"/>
      <c r="X1518">
        <v>7.4</v>
      </c>
      <c r="Y1518">
        <v>5.8</v>
      </c>
      <c r="Z1518"/>
      <c r="AA1518"/>
      <c r="AB1518">
        <v>7.3</v>
      </c>
      <c r="AC1518">
        <v>5.6</v>
      </c>
      <c r="AD1518"/>
      <c r="AE1518"/>
      <c r="AF1518">
        <v>9.3000000000000007</v>
      </c>
      <c r="AG1518"/>
      <c r="AH1518"/>
      <c r="AI1518"/>
      <c r="AJ1518"/>
      <c r="AK1518"/>
      <c r="AL1518"/>
      <c r="AM1518"/>
      <c r="AN1518"/>
      <c r="AO1518"/>
      <c r="AP1518"/>
      <c r="AQ1518"/>
      <c r="AR1518"/>
      <c r="AS1518">
        <v>6.7</v>
      </c>
      <c r="AT1518"/>
      <c r="AU1518"/>
      <c r="AV1518">
        <v>5.5</v>
      </c>
      <c r="AW1518">
        <v>6.1</v>
      </c>
      <c r="AX1518"/>
      <c r="AY1518"/>
      <c r="AZ1518">
        <v>5.6</v>
      </c>
      <c r="BA1518">
        <v>6.3</v>
      </c>
      <c r="BB1518"/>
      <c r="BC1518"/>
      <c r="BD1518">
        <v>6.1</v>
      </c>
      <c r="BE1518">
        <v>5.7</v>
      </c>
      <c r="BF1518"/>
      <c r="BG1518"/>
      <c r="BH1518">
        <v>4.2</v>
      </c>
      <c r="BI1518"/>
      <c r="BJ1518" t="s">
        <v>79</v>
      </c>
      <c r="BK1518"/>
      <c r="BL1518" t="s">
        <v>216</v>
      </c>
      <c r="BM1518">
        <v>7016</v>
      </c>
      <c r="BN1518"/>
      <c r="BO1518"/>
    </row>
    <row r="1519" spans="1:67" s="13" customFormat="1" x14ac:dyDescent="0.2">
      <c r="A1519" t="s">
        <v>985</v>
      </c>
      <c r="B1519"/>
      <c r="C1519" t="s">
        <v>1524</v>
      </c>
      <c r="D1519" t="s">
        <v>140</v>
      </c>
      <c r="E1519" t="s">
        <v>141</v>
      </c>
      <c r="F1519" t="s">
        <v>982</v>
      </c>
      <c r="G1519" t="s">
        <v>141</v>
      </c>
      <c r="H1519" t="s">
        <v>982</v>
      </c>
      <c r="I1519"/>
      <c r="J1519"/>
      <c r="K1519"/>
      <c r="L1519"/>
      <c r="M1519"/>
      <c r="N1519"/>
      <c r="O1519"/>
      <c r="P1519"/>
      <c r="Q1519"/>
      <c r="R1519"/>
      <c r="S1519"/>
      <c r="T1519"/>
      <c r="U1519"/>
      <c r="V1519"/>
      <c r="W1519"/>
      <c r="X1519"/>
      <c r="Y1519">
        <v>5.9</v>
      </c>
      <c r="Z1519"/>
      <c r="AA1519"/>
      <c r="AB1519">
        <v>8.6</v>
      </c>
      <c r="AC1519">
        <v>6.1</v>
      </c>
      <c r="AD1519"/>
      <c r="AE1519"/>
      <c r="AF1519">
        <v>10.199999999999999</v>
      </c>
      <c r="AG1519">
        <v>4.2</v>
      </c>
      <c r="AH1519"/>
      <c r="AI1519"/>
      <c r="AJ1519">
        <v>6.2</v>
      </c>
      <c r="AK1519">
        <v>6.4</v>
      </c>
      <c r="AL1519"/>
      <c r="AM1519"/>
      <c r="AN1519">
        <v>3.8</v>
      </c>
      <c r="AO1519">
        <v>7.8</v>
      </c>
      <c r="AP1519"/>
      <c r="AQ1519"/>
      <c r="AR1519">
        <v>5.3</v>
      </c>
      <c r="AS1519">
        <v>7.7</v>
      </c>
      <c r="AT1519"/>
      <c r="AU1519"/>
      <c r="AV1519">
        <v>6.8</v>
      </c>
      <c r="AW1519">
        <v>6.9</v>
      </c>
      <c r="AX1519"/>
      <c r="AY1519"/>
      <c r="AZ1519">
        <v>6</v>
      </c>
      <c r="BA1519">
        <v>6.9</v>
      </c>
      <c r="BB1519"/>
      <c r="BC1519"/>
      <c r="BD1519">
        <v>6.7</v>
      </c>
      <c r="BE1519">
        <v>6.7</v>
      </c>
      <c r="BF1519"/>
      <c r="BG1519"/>
      <c r="BH1519">
        <v>4.7</v>
      </c>
      <c r="BI1519"/>
      <c r="BJ1519" t="s">
        <v>79</v>
      </c>
      <c r="BK1519"/>
      <c r="BL1519" t="s">
        <v>216</v>
      </c>
      <c r="BM1519">
        <v>7016</v>
      </c>
      <c r="BN1519"/>
      <c r="BO1519"/>
    </row>
    <row r="1520" spans="1:67" s="13" customFormat="1" x14ac:dyDescent="0.2">
      <c r="A1520" t="s">
        <v>986</v>
      </c>
      <c r="B1520"/>
      <c r="C1520" t="s">
        <v>1524</v>
      </c>
      <c r="D1520" t="s">
        <v>140</v>
      </c>
      <c r="E1520" t="s">
        <v>141</v>
      </c>
      <c r="F1520" t="s">
        <v>982</v>
      </c>
      <c r="G1520" t="s">
        <v>141</v>
      </c>
      <c r="H1520" t="s">
        <v>982</v>
      </c>
      <c r="I1520"/>
      <c r="J1520"/>
      <c r="K1520"/>
      <c r="L1520"/>
      <c r="M1520">
        <v>4.8</v>
      </c>
      <c r="N1520"/>
      <c r="O1520"/>
      <c r="P1520">
        <v>3.3</v>
      </c>
      <c r="Q1520">
        <v>5.5</v>
      </c>
      <c r="R1520"/>
      <c r="S1520"/>
      <c r="T1520">
        <v>6</v>
      </c>
      <c r="U1520">
        <v>5.4</v>
      </c>
      <c r="V1520"/>
      <c r="W1520"/>
      <c r="X1520">
        <v>6.8</v>
      </c>
      <c r="Y1520">
        <v>5.7</v>
      </c>
      <c r="Z1520"/>
      <c r="AA1520"/>
      <c r="AB1520">
        <v>6.6</v>
      </c>
      <c r="AC1520">
        <v>5.2</v>
      </c>
      <c r="AD1520"/>
      <c r="AE1520"/>
      <c r="AF1520">
        <v>7.8</v>
      </c>
      <c r="AG1520">
        <v>3.3</v>
      </c>
      <c r="AH1520"/>
      <c r="AI1520"/>
      <c r="AJ1520">
        <v>5.4</v>
      </c>
      <c r="AK1520"/>
      <c r="AL1520"/>
      <c r="AM1520"/>
      <c r="AN1520"/>
      <c r="AO1520"/>
      <c r="AP1520"/>
      <c r="AQ1520"/>
      <c r="AR1520"/>
      <c r="AS1520"/>
      <c r="AT1520"/>
      <c r="AU1520"/>
      <c r="AV1520"/>
      <c r="AW1520"/>
      <c r="AX1520"/>
      <c r="AY1520"/>
      <c r="AZ1520"/>
      <c r="BA1520"/>
      <c r="BB1520"/>
      <c r="BC1520"/>
      <c r="BD1520"/>
      <c r="BE1520"/>
      <c r="BF1520"/>
      <c r="BG1520"/>
      <c r="BH1520"/>
      <c r="BI1520"/>
      <c r="BJ1520" t="s">
        <v>79</v>
      </c>
      <c r="BK1520"/>
      <c r="BL1520" t="s">
        <v>216</v>
      </c>
      <c r="BM1520">
        <v>7016</v>
      </c>
      <c r="BN1520"/>
      <c r="BO1520"/>
    </row>
    <row r="1521" spans="1:67" s="13" customFormat="1" x14ac:dyDescent="0.2">
      <c r="A1521" t="s">
        <v>987</v>
      </c>
      <c r="B1521"/>
      <c r="C1521" t="s">
        <v>1524</v>
      </c>
      <c r="D1521" t="s">
        <v>140</v>
      </c>
      <c r="E1521" t="s">
        <v>141</v>
      </c>
      <c r="F1521" t="s">
        <v>982</v>
      </c>
      <c r="G1521" t="s">
        <v>141</v>
      </c>
      <c r="H1521" t="s">
        <v>982</v>
      </c>
      <c r="I1521"/>
      <c r="J1521"/>
      <c r="K1521"/>
      <c r="L1521"/>
      <c r="M1521">
        <v>5.4</v>
      </c>
      <c r="N1521"/>
      <c r="O1521"/>
      <c r="P1521">
        <v>4</v>
      </c>
      <c r="Q1521">
        <v>6.3</v>
      </c>
      <c r="R1521"/>
      <c r="S1521"/>
      <c r="T1521">
        <v>7</v>
      </c>
      <c r="U1521">
        <v>6.3</v>
      </c>
      <c r="V1521"/>
      <c r="W1521"/>
      <c r="X1521">
        <v>8.1</v>
      </c>
      <c r="Y1521">
        <v>5.5</v>
      </c>
      <c r="Z1521"/>
      <c r="AA1521"/>
      <c r="AB1521">
        <v>7.2</v>
      </c>
      <c r="AC1521">
        <v>6.1</v>
      </c>
      <c r="AD1521"/>
      <c r="AE1521"/>
      <c r="AF1521">
        <v>9.6999999999999993</v>
      </c>
      <c r="AG1521">
        <v>3.7</v>
      </c>
      <c r="AH1521"/>
      <c r="AI1521"/>
      <c r="AJ1521">
        <v>5.9</v>
      </c>
      <c r="AK1521">
        <v>5.9</v>
      </c>
      <c r="AL1521"/>
      <c r="AM1521"/>
      <c r="AN1521">
        <v>3.6</v>
      </c>
      <c r="AO1521">
        <v>7</v>
      </c>
      <c r="AP1521"/>
      <c r="AQ1521"/>
      <c r="AR1521">
        <v>5.3</v>
      </c>
      <c r="AS1521">
        <v>6.8</v>
      </c>
      <c r="AT1521"/>
      <c r="AU1521"/>
      <c r="AV1521">
        <v>5.8</v>
      </c>
      <c r="AW1521">
        <v>6.3</v>
      </c>
      <c r="AX1521"/>
      <c r="AY1521"/>
      <c r="AZ1521">
        <v>5.5</v>
      </c>
      <c r="BA1521">
        <v>6.8</v>
      </c>
      <c r="BB1521"/>
      <c r="BC1521"/>
      <c r="BD1521">
        <v>7.2</v>
      </c>
      <c r="BE1521">
        <v>6.2</v>
      </c>
      <c r="BF1521"/>
      <c r="BG1521"/>
      <c r="BH1521">
        <v>4.4000000000000004</v>
      </c>
      <c r="BI1521"/>
      <c r="BJ1521" t="s">
        <v>79</v>
      </c>
      <c r="BK1521"/>
      <c r="BL1521" t="s">
        <v>216</v>
      </c>
      <c r="BM1521">
        <v>7016</v>
      </c>
      <c r="BN1521" t="s">
        <v>81</v>
      </c>
      <c r="BO1521" t="s">
        <v>216</v>
      </c>
    </row>
    <row r="1522" spans="1:67" s="13" customFormat="1" x14ac:dyDescent="0.2">
      <c r="A1522" t="s">
        <v>988</v>
      </c>
      <c r="B1522"/>
      <c r="C1522" t="s">
        <v>1524</v>
      </c>
      <c r="D1522" t="s">
        <v>140</v>
      </c>
      <c r="E1522" t="s">
        <v>141</v>
      </c>
      <c r="F1522" t="s">
        <v>982</v>
      </c>
      <c r="G1522" t="s">
        <v>141</v>
      </c>
      <c r="H1522" t="s">
        <v>982</v>
      </c>
      <c r="I1522"/>
      <c r="J1522"/>
      <c r="K1522"/>
      <c r="L1522"/>
      <c r="M1522"/>
      <c r="N1522"/>
      <c r="O1522"/>
      <c r="P1522"/>
      <c r="Q1522">
        <v>6</v>
      </c>
      <c r="R1522"/>
      <c r="S1522"/>
      <c r="T1522">
        <v>7.1</v>
      </c>
      <c r="U1522">
        <v>6.1</v>
      </c>
      <c r="V1522"/>
      <c r="W1522"/>
      <c r="X1522">
        <v>7.5</v>
      </c>
      <c r="Y1522">
        <v>5.7</v>
      </c>
      <c r="Z1522"/>
      <c r="AA1522"/>
      <c r="AB1522">
        <v>7.1</v>
      </c>
      <c r="AC1522">
        <v>5.9</v>
      </c>
      <c r="AD1522"/>
      <c r="AE1522"/>
      <c r="AF1522">
        <v>9</v>
      </c>
      <c r="AG1522">
        <v>4.0999999999999996</v>
      </c>
      <c r="AH1522"/>
      <c r="AI1522"/>
      <c r="AJ1522">
        <v>5.5</v>
      </c>
      <c r="AK1522">
        <v>5.9</v>
      </c>
      <c r="AL1522"/>
      <c r="AM1522"/>
      <c r="AN1522">
        <v>3.6</v>
      </c>
      <c r="AO1522">
        <v>7</v>
      </c>
      <c r="AP1522"/>
      <c r="AQ1522"/>
      <c r="AR1522">
        <v>4.8</v>
      </c>
      <c r="AS1522">
        <v>7.5</v>
      </c>
      <c r="AT1522"/>
      <c r="AU1522"/>
      <c r="AV1522">
        <v>5.4</v>
      </c>
      <c r="AW1522">
        <v>6.2</v>
      </c>
      <c r="AX1522"/>
      <c r="AY1522"/>
      <c r="AZ1522">
        <v>5.4</v>
      </c>
      <c r="BA1522">
        <v>6.1</v>
      </c>
      <c r="BB1522"/>
      <c r="BC1522"/>
      <c r="BD1522">
        <v>5.9</v>
      </c>
      <c r="BE1522">
        <v>6.6</v>
      </c>
      <c r="BF1522"/>
      <c r="BG1522"/>
      <c r="BH1522">
        <v>4.8</v>
      </c>
      <c r="BI1522"/>
      <c r="BJ1522" t="s">
        <v>79</v>
      </c>
      <c r="BK1522"/>
      <c r="BL1522" t="s">
        <v>216</v>
      </c>
      <c r="BM1522">
        <v>7016</v>
      </c>
      <c r="BN1522"/>
      <c r="BO1522"/>
    </row>
    <row r="1523" spans="1:67" s="13" customFormat="1" x14ac:dyDescent="0.2">
      <c r="A1523"/>
      <c r="B1523"/>
      <c r="C1523" t="s">
        <v>1524</v>
      </c>
      <c r="D1523" t="s">
        <v>140</v>
      </c>
      <c r="E1523" t="s">
        <v>141</v>
      </c>
      <c r="F1523" t="s">
        <v>982</v>
      </c>
      <c r="G1523" t="s">
        <v>141</v>
      </c>
      <c r="H1523" t="s">
        <v>982</v>
      </c>
      <c r="I1523"/>
      <c r="J1523"/>
      <c r="K1523"/>
      <c r="L1523"/>
      <c r="M1523"/>
      <c r="N1523"/>
      <c r="O1523"/>
      <c r="P1523"/>
      <c r="Q1523"/>
      <c r="R1523"/>
      <c r="S1523"/>
      <c r="T1523"/>
      <c r="U1523">
        <v>5.5</v>
      </c>
      <c r="V1523"/>
      <c r="W1523"/>
      <c r="X1523">
        <v>6.5</v>
      </c>
      <c r="Y1523">
        <v>6</v>
      </c>
      <c r="Z1523"/>
      <c r="AA1523"/>
      <c r="AB1523">
        <v>7</v>
      </c>
      <c r="AC1523">
        <v>6</v>
      </c>
      <c r="AD1523"/>
      <c r="AE1523"/>
      <c r="AF1523">
        <v>9.5</v>
      </c>
      <c r="AG1523"/>
      <c r="AH1523"/>
      <c r="AI1523"/>
      <c r="AJ1523"/>
      <c r="AK1523"/>
      <c r="AL1523"/>
      <c r="AM1523"/>
      <c r="AN1523"/>
      <c r="AO1523"/>
      <c r="AP1523"/>
      <c r="AQ1523"/>
      <c r="AR1523"/>
      <c r="AS1523">
        <v>7</v>
      </c>
      <c r="AT1523"/>
      <c r="AU1523"/>
      <c r="AV1523">
        <v>5.5</v>
      </c>
      <c r="AW1523">
        <v>6</v>
      </c>
      <c r="AX1523"/>
      <c r="AY1523"/>
      <c r="AZ1523">
        <v>6</v>
      </c>
      <c r="BA1523"/>
      <c r="BB1523"/>
      <c r="BC1523"/>
      <c r="BD1523"/>
      <c r="BE1523">
        <v>5.5</v>
      </c>
      <c r="BF1523"/>
      <c r="BG1523"/>
      <c r="BH1523">
        <v>4.3</v>
      </c>
      <c r="BI1523" t="s">
        <v>989</v>
      </c>
      <c r="BJ1523" t="s">
        <v>79</v>
      </c>
      <c r="BK1523" s="1">
        <v>44797</v>
      </c>
      <c r="BL1523" t="s">
        <v>87</v>
      </c>
      <c r="BM1523">
        <v>36083</v>
      </c>
      <c r="BN1523" t="s">
        <v>72</v>
      </c>
      <c r="BO1523" t="s">
        <v>87</v>
      </c>
    </row>
    <row r="1524" spans="1:67" s="13" customFormat="1" x14ac:dyDescent="0.2">
      <c r="A1524" s="13" t="s">
        <v>1737</v>
      </c>
      <c r="C1524" s="13" t="s">
        <v>1524</v>
      </c>
      <c r="D1524" s="13" t="s">
        <v>140</v>
      </c>
      <c r="E1524" s="13" t="s">
        <v>141</v>
      </c>
      <c r="F1524" s="13" t="s">
        <v>1646</v>
      </c>
      <c r="G1524" s="13" t="s">
        <v>141</v>
      </c>
      <c r="H1524" s="13" t="s">
        <v>1646</v>
      </c>
    </row>
    <row r="1525" spans="1:67" s="13" customFormat="1" x14ac:dyDescent="0.2">
      <c r="A1525" s="13" t="s">
        <v>1737</v>
      </c>
      <c r="C1525" s="13" t="s">
        <v>1524</v>
      </c>
      <c r="D1525" s="13" t="s">
        <v>140</v>
      </c>
      <c r="E1525" s="13" t="s">
        <v>141</v>
      </c>
      <c r="G1525" s="13" t="s">
        <v>141</v>
      </c>
    </row>
    <row r="1526" spans="1:67" s="13" customFormat="1" x14ac:dyDescent="0.2">
      <c r="A1526" s="13" t="s">
        <v>1737</v>
      </c>
      <c r="C1526" s="13" t="s">
        <v>1519</v>
      </c>
      <c r="D1526" s="13" t="s">
        <v>73</v>
      </c>
      <c r="E1526" s="13" t="s">
        <v>990</v>
      </c>
      <c r="F1526" s="13" t="s">
        <v>991</v>
      </c>
      <c r="G1526" s="13" t="s">
        <v>89</v>
      </c>
      <c r="H1526" s="13" t="s">
        <v>1012</v>
      </c>
    </row>
    <row r="1527" spans="1:67" s="13" customFormat="1" x14ac:dyDescent="0.2">
      <c r="A1527" t="s">
        <v>766</v>
      </c>
      <c r="B1527"/>
      <c r="C1527" t="s">
        <v>1519</v>
      </c>
      <c r="D1527" t="s">
        <v>73</v>
      </c>
      <c r="E1527" t="s">
        <v>990</v>
      </c>
      <c r="F1527" t="s">
        <v>991</v>
      </c>
      <c r="G1527" t="s">
        <v>89</v>
      </c>
      <c r="H1527" t="s">
        <v>991</v>
      </c>
      <c r="I1527"/>
      <c r="J1527"/>
      <c r="K1527"/>
      <c r="L1527"/>
      <c r="M1527"/>
      <c r="N1527"/>
      <c r="O1527"/>
      <c r="P1527">
        <v>3.8</v>
      </c>
      <c r="Q1527">
        <v>4.8</v>
      </c>
      <c r="R1527"/>
      <c r="S1527"/>
      <c r="T1527">
        <v>5.2</v>
      </c>
      <c r="U1527"/>
      <c r="V1527"/>
      <c r="W1527"/>
      <c r="X1527"/>
      <c r="Y1527"/>
      <c r="Z1527"/>
      <c r="AA1527"/>
      <c r="AB1527"/>
      <c r="AC1527">
        <v>4</v>
      </c>
      <c r="AD1527"/>
      <c r="AE1527"/>
      <c r="AF1527">
        <v>6.5</v>
      </c>
      <c r="AG1527">
        <v>3.6</v>
      </c>
      <c r="AH1527"/>
      <c r="AI1527"/>
      <c r="AJ1527">
        <v>7.2</v>
      </c>
      <c r="AK1527">
        <v>4</v>
      </c>
      <c r="AL1527"/>
      <c r="AM1527"/>
      <c r="AN1527"/>
      <c r="AO1527"/>
      <c r="AP1527"/>
      <c r="AQ1527"/>
      <c r="AR1527"/>
      <c r="AS1527">
        <v>5</v>
      </c>
      <c r="AT1527"/>
      <c r="AU1527"/>
      <c r="AV1527">
        <v>3.8</v>
      </c>
      <c r="AW1527"/>
      <c r="AX1527"/>
      <c r="AY1527"/>
      <c r="AZ1527"/>
      <c r="BA1527">
        <v>4.7</v>
      </c>
      <c r="BB1527"/>
      <c r="BC1527"/>
      <c r="BD1527">
        <v>3.4</v>
      </c>
      <c r="BE1527">
        <v>5</v>
      </c>
      <c r="BF1527"/>
      <c r="BG1527"/>
      <c r="BH1527">
        <v>3.5</v>
      </c>
      <c r="BI1527"/>
      <c r="BJ1527" t="s">
        <v>79</v>
      </c>
      <c r="BK1527" s="1">
        <v>44797</v>
      </c>
      <c r="BL1527" t="s">
        <v>87</v>
      </c>
      <c r="BM1527">
        <v>36083</v>
      </c>
      <c r="BN1527" t="s">
        <v>72</v>
      </c>
      <c r="BO1527" t="s">
        <v>87</v>
      </c>
    </row>
    <row r="1528" spans="1:67" s="13" customFormat="1" x14ac:dyDescent="0.2">
      <c r="A1528" t="s">
        <v>770</v>
      </c>
      <c r="B1528"/>
      <c r="C1528" t="s">
        <v>1519</v>
      </c>
      <c r="D1528" t="s">
        <v>73</v>
      </c>
      <c r="E1528" t="s">
        <v>990</v>
      </c>
      <c r="F1528" t="s">
        <v>991</v>
      </c>
      <c r="G1528" t="s">
        <v>89</v>
      </c>
      <c r="H1528" t="s">
        <v>991</v>
      </c>
      <c r="I1528"/>
      <c r="J1528"/>
      <c r="K1528"/>
      <c r="L1528"/>
      <c r="M1528"/>
      <c r="N1528"/>
      <c r="O1528"/>
      <c r="P1528"/>
      <c r="Q1528"/>
      <c r="R1528"/>
      <c r="S1528"/>
      <c r="T1528"/>
      <c r="U1528"/>
      <c r="V1528"/>
      <c r="W1528"/>
      <c r="X1528"/>
      <c r="Y1528">
        <v>4</v>
      </c>
      <c r="Z1528"/>
      <c r="AA1528"/>
      <c r="AB1528">
        <v>6</v>
      </c>
      <c r="AC1528"/>
      <c r="AD1528"/>
      <c r="AE1528"/>
      <c r="AF1528"/>
      <c r="AG1528"/>
      <c r="AH1528"/>
      <c r="AI1528"/>
      <c r="AJ1528"/>
      <c r="AK1528"/>
      <c r="AL1528"/>
      <c r="AM1528"/>
      <c r="AN1528"/>
      <c r="AO1528"/>
      <c r="AP1528"/>
      <c r="AQ1528"/>
      <c r="AR1528"/>
      <c r="AS1528"/>
      <c r="AT1528"/>
      <c r="AU1528"/>
      <c r="AV1528"/>
      <c r="AW1528">
        <v>4.4000000000000004</v>
      </c>
      <c r="AX1528"/>
      <c r="AY1528"/>
      <c r="AZ1528"/>
      <c r="BA1528"/>
      <c r="BB1528"/>
      <c r="BC1528"/>
      <c r="BD1528"/>
      <c r="BE1528"/>
      <c r="BF1528"/>
      <c r="BG1528"/>
      <c r="BH1528"/>
      <c r="BI1528" t="s">
        <v>992</v>
      </c>
      <c r="BJ1528" t="s">
        <v>79</v>
      </c>
      <c r="BK1528" s="1">
        <v>44797</v>
      </c>
      <c r="BL1528" t="s">
        <v>87</v>
      </c>
      <c r="BM1528">
        <v>36083</v>
      </c>
      <c r="BN1528" t="s">
        <v>72</v>
      </c>
      <c r="BO1528" t="s">
        <v>87</v>
      </c>
    </row>
    <row r="1529" spans="1:67" s="13" customFormat="1" x14ac:dyDescent="0.2">
      <c r="A1529" t="s">
        <v>993</v>
      </c>
      <c r="B1529"/>
      <c r="C1529" t="s">
        <v>1519</v>
      </c>
      <c r="D1529" t="s">
        <v>73</v>
      </c>
      <c r="E1529" t="s">
        <v>990</v>
      </c>
      <c r="F1529" t="s">
        <v>991</v>
      </c>
      <c r="G1529" t="s">
        <v>994</v>
      </c>
      <c r="H1529" t="s">
        <v>991</v>
      </c>
      <c r="I1529"/>
      <c r="J1529"/>
      <c r="K1529"/>
      <c r="L1529"/>
      <c r="M1529"/>
      <c r="N1529"/>
      <c r="O1529"/>
      <c r="P1529"/>
      <c r="Q1529"/>
      <c r="R1529"/>
      <c r="S1529"/>
      <c r="T1529"/>
      <c r="U1529"/>
      <c r="V1529"/>
      <c r="W1529"/>
      <c r="X1529"/>
      <c r="Y1529"/>
      <c r="Z1529"/>
      <c r="AA1529"/>
      <c r="AB1529"/>
      <c r="AC1529"/>
      <c r="AD1529"/>
      <c r="AE1529"/>
      <c r="AF1529"/>
      <c r="AG1529"/>
      <c r="AH1529"/>
      <c r="AI1529"/>
      <c r="AJ1529"/>
      <c r="AK1529"/>
      <c r="AL1529"/>
      <c r="AM1529"/>
      <c r="AN1529"/>
      <c r="AO1529"/>
      <c r="AP1529"/>
      <c r="AQ1529"/>
      <c r="AR1529"/>
      <c r="AS1529"/>
      <c r="AT1529"/>
      <c r="AU1529"/>
      <c r="AV1529"/>
      <c r="AW1529"/>
      <c r="AX1529"/>
      <c r="AY1529"/>
      <c r="AZ1529"/>
      <c r="BA1529">
        <v>4.0999999999999996</v>
      </c>
      <c r="BB1529">
        <v>3.2</v>
      </c>
      <c r="BC1529">
        <v>3.1</v>
      </c>
      <c r="BD1529">
        <v>3.2</v>
      </c>
      <c r="BE1529"/>
      <c r="BF1529"/>
      <c r="BG1529"/>
      <c r="BH1529"/>
      <c r="BI1529"/>
      <c r="BJ1529" t="s">
        <v>79</v>
      </c>
      <c r="BK1529" s="1">
        <v>44798</v>
      </c>
      <c r="BL1529" t="s">
        <v>515</v>
      </c>
      <c r="BM1529">
        <v>831</v>
      </c>
      <c r="BN1529" t="s">
        <v>72</v>
      </c>
      <c r="BO1529" t="s">
        <v>515</v>
      </c>
    </row>
    <row r="1530" spans="1:67" s="8" customFormat="1" x14ac:dyDescent="0.2">
      <c r="A1530" s="8" t="s">
        <v>1817</v>
      </c>
      <c r="C1530" s="8" t="s">
        <v>1519</v>
      </c>
      <c r="D1530" s="8" t="s">
        <v>73</v>
      </c>
      <c r="E1530" s="8" t="s">
        <v>990</v>
      </c>
      <c r="F1530" s="8" t="s">
        <v>991</v>
      </c>
      <c r="G1530" s="8" t="s">
        <v>990</v>
      </c>
      <c r="H1530" s="8" t="s">
        <v>1818</v>
      </c>
      <c r="L1530" s="8" t="s">
        <v>1743</v>
      </c>
      <c r="AO1530" s="8">
        <v>5</v>
      </c>
      <c r="AR1530" s="8">
        <v>3.802</v>
      </c>
      <c r="AS1530" s="8">
        <v>5.165</v>
      </c>
      <c r="BI1530" s="8" t="s">
        <v>1819</v>
      </c>
      <c r="BJ1530" s="8" t="s">
        <v>79</v>
      </c>
      <c r="BK1530" s="9">
        <v>44812</v>
      </c>
      <c r="BL1530" s="8" t="s">
        <v>1738</v>
      </c>
      <c r="BM1530" s="8">
        <v>1420</v>
      </c>
    </row>
    <row r="1531" spans="1:67" s="8" customFormat="1" x14ac:dyDescent="0.2">
      <c r="A1531" s="13" t="s">
        <v>1737</v>
      </c>
      <c r="B1531" s="13"/>
      <c r="C1531" s="13" t="s">
        <v>1519</v>
      </c>
      <c r="D1531" s="13" t="s">
        <v>73</v>
      </c>
      <c r="E1531" s="13" t="s">
        <v>990</v>
      </c>
      <c r="F1531" s="13" t="s">
        <v>991</v>
      </c>
      <c r="G1531" s="13" t="s">
        <v>990</v>
      </c>
      <c r="H1531" s="13" t="s">
        <v>991</v>
      </c>
      <c r="I1531" s="13"/>
      <c r="J1531" s="13"/>
      <c r="K1531" s="13"/>
      <c r="L1531" s="13"/>
      <c r="M1531" s="13"/>
      <c r="N1531" s="13"/>
      <c r="O1531" s="13"/>
      <c r="P1531" s="13"/>
      <c r="Q1531" s="13"/>
      <c r="R1531" s="13"/>
      <c r="S1531" s="13"/>
      <c r="T1531" s="13"/>
      <c r="U1531" s="13"/>
      <c r="V1531" s="13"/>
      <c r="W1531" s="13"/>
      <c r="X1531" s="13"/>
      <c r="Y1531" s="13"/>
      <c r="Z1531" s="13"/>
      <c r="AA1531" s="13"/>
      <c r="AB1531" s="13"/>
      <c r="AC1531" s="13"/>
      <c r="AD1531" s="13"/>
      <c r="AE1531" s="13"/>
      <c r="AF1531" s="13"/>
      <c r="AG1531" s="13"/>
      <c r="AH1531" s="13"/>
      <c r="AI1531" s="13"/>
      <c r="AJ1531" s="13"/>
      <c r="AK1531" s="13"/>
      <c r="AL1531" s="13"/>
      <c r="AM1531" s="13"/>
      <c r="AN1531" s="13"/>
      <c r="AO1531" s="13"/>
      <c r="AP1531" s="13"/>
      <c r="AQ1531" s="13"/>
      <c r="AR1531" s="13"/>
      <c r="AS1531" s="13"/>
      <c r="AT1531" s="13"/>
      <c r="AU1531" s="13"/>
      <c r="AV1531" s="13"/>
      <c r="AW1531" s="13"/>
      <c r="AX1531" s="13"/>
      <c r="AY1531" s="13"/>
      <c r="AZ1531" s="13"/>
      <c r="BA1531" s="13"/>
      <c r="BB1531" s="13"/>
      <c r="BC1531" s="13"/>
      <c r="BD1531" s="13"/>
      <c r="BE1531" s="13"/>
      <c r="BF1531" s="13"/>
      <c r="BG1531" s="13"/>
      <c r="BH1531" s="13"/>
      <c r="BI1531" s="13"/>
      <c r="BJ1531" s="13"/>
      <c r="BK1531" s="13"/>
      <c r="BL1531" s="13"/>
      <c r="BM1531" s="13"/>
      <c r="BN1531" s="13"/>
      <c r="BO1531" s="13"/>
    </row>
    <row r="1532" spans="1:67" s="8" customFormat="1" x14ac:dyDescent="0.2">
      <c r="A1532" s="8" t="s">
        <v>108</v>
      </c>
      <c r="C1532" s="8" t="s">
        <v>1519</v>
      </c>
      <c r="D1532" s="8" t="s">
        <v>73</v>
      </c>
      <c r="E1532" s="8" t="s">
        <v>990</v>
      </c>
      <c r="F1532" s="8" t="s">
        <v>991</v>
      </c>
      <c r="G1532" s="8" t="s">
        <v>990</v>
      </c>
      <c r="H1532" s="8" t="s">
        <v>991</v>
      </c>
      <c r="AO1532" s="8">
        <v>4.4610000000000003</v>
      </c>
      <c r="AR1532" s="8">
        <v>3.2749999999999999</v>
      </c>
      <c r="AS1532" s="8">
        <v>4.593</v>
      </c>
      <c r="AV1532" s="8">
        <v>3.3740000000000001</v>
      </c>
      <c r="AW1532" s="8">
        <v>4.141</v>
      </c>
      <c r="AX1532" s="8">
        <v>2.9350000000000001</v>
      </c>
      <c r="AY1532" s="8">
        <v>3.093</v>
      </c>
      <c r="AZ1532" s="8">
        <v>3.093</v>
      </c>
      <c r="BA1532" s="8">
        <v>4.0650000000000004</v>
      </c>
      <c r="BB1532" s="8">
        <v>3.3119999999999998</v>
      </c>
      <c r="BC1532" s="8">
        <v>3.266</v>
      </c>
      <c r="BD1532" s="8">
        <v>3.3119999999999998</v>
      </c>
      <c r="BE1532" s="8">
        <v>5.1529999999999996</v>
      </c>
      <c r="BF1532" s="8">
        <v>3.1539999999999999</v>
      </c>
      <c r="BG1532" s="8">
        <v>2.8519999999999999</v>
      </c>
      <c r="BH1532" s="8">
        <v>3.1539999999999999</v>
      </c>
      <c r="BJ1532" s="8" t="s">
        <v>79</v>
      </c>
      <c r="BK1532" s="9">
        <v>44812</v>
      </c>
      <c r="BL1532" s="8" t="s">
        <v>1738</v>
      </c>
      <c r="BM1532" s="8">
        <v>1420</v>
      </c>
    </row>
    <row r="1533" spans="1:67" s="8" customFormat="1" x14ac:dyDescent="0.2">
      <c r="A1533" s="8" t="s">
        <v>1829</v>
      </c>
      <c r="B1533"/>
      <c r="C1533" t="s">
        <v>1519</v>
      </c>
      <c r="D1533" t="s">
        <v>73</v>
      </c>
      <c r="E1533" t="s">
        <v>990</v>
      </c>
      <c r="F1533" t="s">
        <v>991</v>
      </c>
      <c r="G1533" s="8" t="s">
        <v>990</v>
      </c>
      <c r="H1533" s="8" t="s">
        <v>991</v>
      </c>
      <c r="J1533"/>
      <c r="K1533"/>
      <c r="L1533" s="8" t="s">
        <v>1832</v>
      </c>
      <c r="M1533"/>
      <c r="N1533"/>
      <c r="O1533"/>
      <c r="P1533"/>
      <c r="Q1533"/>
      <c r="R1533"/>
      <c r="S1533"/>
      <c r="T1533"/>
      <c r="U1533"/>
      <c r="V1533"/>
      <c r="W1533"/>
      <c r="X1533"/>
      <c r="Y1533"/>
      <c r="Z1533"/>
      <c r="AA1533"/>
      <c r="AB1533"/>
      <c r="AC1533"/>
      <c r="AD1533"/>
      <c r="AE1533"/>
      <c r="AF1533"/>
      <c r="AG1533"/>
      <c r="AH1533"/>
      <c r="AI1533"/>
      <c r="AJ1533"/>
      <c r="AK1533"/>
      <c r="AL1533"/>
      <c r="AM1533"/>
      <c r="AN1533"/>
      <c r="AO1533"/>
      <c r="AP1533"/>
      <c r="AQ1533"/>
      <c r="AR1533"/>
      <c r="AS1533"/>
      <c r="AT1533"/>
      <c r="AU1533"/>
      <c r="AV1533"/>
      <c r="AW1533">
        <v>4.1909999999999998</v>
      </c>
      <c r="AX1533">
        <v>2.9609999999999999</v>
      </c>
      <c r="AY1533">
        <v>3.0960000000000001</v>
      </c>
      <c r="AZ1533">
        <v>3.0960000000000001</v>
      </c>
      <c r="BA1533">
        <v>4.2542999999999997</v>
      </c>
      <c r="BB1533">
        <v>3.3460000000000001</v>
      </c>
      <c r="BC1533">
        <v>3.2410000000000001</v>
      </c>
      <c r="BD1533">
        <v>3.3460000000000001</v>
      </c>
      <c r="BE1533">
        <v>5.1820000000000004</v>
      </c>
      <c r="BF1533">
        <v>3.073</v>
      </c>
      <c r="BG1533">
        <v>2.75</v>
      </c>
      <c r="BH1533">
        <v>3.073</v>
      </c>
      <c r="BI1533"/>
      <c r="BJ1533" s="8" t="s">
        <v>79</v>
      </c>
      <c r="BK1533" s="9">
        <v>44812</v>
      </c>
      <c r="BL1533" s="8" t="s">
        <v>1738</v>
      </c>
      <c r="BM1533" s="8">
        <v>1420</v>
      </c>
      <c r="BN1533"/>
      <c r="BO1533"/>
    </row>
    <row r="1534" spans="1:67" s="8" customFormat="1" x14ac:dyDescent="0.2">
      <c r="A1534" s="8" t="s">
        <v>1825</v>
      </c>
      <c r="C1534" s="8" t="s">
        <v>1519</v>
      </c>
      <c r="D1534" s="8" t="s">
        <v>73</v>
      </c>
      <c r="E1534" s="8" t="s">
        <v>990</v>
      </c>
      <c r="F1534" s="8" t="s">
        <v>991</v>
      </c>
      <c r="G1534" s="8" t="s">
        <v>990</v>
      </c>
      <c r="H1534" s="8" t="s">
        <v>991</v>
      </c>
      <c r="L1534" s="8" t="s">
        <v>1798</v>
      </c>
      <c r="AG1534" s="8">
        <v>3.6669999999999998</v>
      </c>
      <c r="AJ1534" s="8">
        <v>5.3310000000000004</v>
      </c>
      <c r="BJ1534" s="8" t="s">
        <v>79</v>
      </c>
      <c r="BK1534" s="9">
        <v>44812</v>
      </c>
      <c r="BL1534" s="8" t="s">
        <v>1738</v>
      </c>
      <c r="BM1534" s="8">
        <v>1420</v>
      </c>
    </row>
    <row r="1535" spans="1:67" s="8" customFormat="1" x14ac:dyDescent="0.2">
      <c r="A1535" s="8" t="s">
        <v>1827</v>
      </c>
      <c r="B1535"/>
      <c r="C1535" t="s">
        <v>1519</v>
      </c>
      <c r="D1535" t="s">
        <v>73</v>
      </c>
      <c r="E1535" t="s">
        <v>990</v>
      </c>
      <c r="F1535" t="s">
        <v>991</v>
      </c>
      <c r="G1535" s="8" t="s">
        <v>990</v>
      </c>
      <c r="H1535" s="8" t="s">
        <v>991</v>
      </c>
      <c r="J1535"/>
      <c r="K1535"/>
      <c r="L1535" s="8" t="s">
        <v>1828</v>
      </c>
      <c r="M1535"/>
      <c r="N1535"/>
      <c r="O1535"/>
      <c r="P1535"/>
      <c r="Q1535"/>
      <c r="R1535"/>
      <c r="S1535"/>
      <c r="T1535"/>
      <c r="U1535"/>
      <c r="V1535"/>
      <c r="W1535"/>
      <c r="X1535"/>
      <c r="Y1535"/>
      <c r="Z1535"/>
      <c r="AA1535"/>
      <c r="AB1535"/>
      <c r="AC1535"/>
      <c r="AD1535"/>
      <c r="AE1535"/>
      <c r="AF1535"/>
      <c r="AG1535"/>
      <c r="AH1535"/>
      <c r="AI1535"/>
      <c r="AJ1535"/>
      <c r="AK1535"/>
      <c r="AL1535"/>
      <c r="AM1535"/>
      <c r="AN1535"/>
      <c r="AO1535"/>
      <c r="AP1535"/>
      <c r="AQ1535"/>
      <c r="AR1535"/>
      <c r="AS1535"/>
      <c r="AT1535"/>
      <c r="AU1535"/>
      <c r="AV1535"/>
      <c r="AW1535">
        <v>4.3600000000000003</v>
      </c>
      <c r="AX1535">
        <v>2.9609999999999999</v>
      </c>
      <c r="AY1535">
        <v>3.0649999999999999</v>
      </c>
      <c r="AZ1535">
        <v>3.0649999999999999</v>
      </c>
      <c r="BA1535"/>
      <c r="BB1535"/>
      <c r="BC1535"/>
      <c r="BD1535"/>
      <c r="BE1535"/>
      <c r="BF1535"/>
      <c r="BG1535"/>
      <c r="BH1535"/>
      <c r="BI1535"/>
      <c r="BJ1535" s="8" t="s">
        <v>79</v>
      </c>
      <c r="BK1535" s="9">
        <v>44812</v>
      </c>
      <c r="BL1535" s="8" t="s">
        <v>1738</v>
      </c>
      <c r="BM1535" s="8">
        <v>1420</v>
      </c>
      <c r="BN1535"/>
      <c r="BO1535"/>
    </row>
    <row r="1536" spans="1:67" s="8" customFormat="1" x14ac:dyDescent="0.2">
      <c r="A1536" s="8" t="s">
        <v>1815</v>
      </c>
      <c r="C1536" s="8" t="s">
        <v>1519</v>
      </c>
      <c r="D1536" s="8" t="s">
        <v>73</v>
      </c>
      <c r="E1536" s="8" t="s">
        <v>990</v>
      </c>
      <c r="F1536" s="8" t="s">
        <v>991</v>
      </c>
      <c r="G1536" s="8" t="s">
        <v>990</v>
      </c>
      <c r="H1536" s="8" t="s">
        <v>991</v>
      </c>
      <c r="L1536" s="8" t="s">
        <v>1798</v>
      </c>
      <c r="AC1536" s="8">
        <v>4.1150000000000002</v>
      </c>
      <c r="AF1536" s="8">
        <v>6.7560000000000002</v>
      </c>
      <c r="BJ1536" s="8" t="s">
        <v>79</v>
      </c>
      <c r="BK1536" s="9">
        <v>44812</v>
      </c>
      <c r="BL1536" s="8" t="s">
        <v>1738</v>
      </c>
      <c r="BM1536" s="8">
        <v>1420</v>
      </c>
      <c r="BN1536" s="8" t="s">
        <v>72</v>
      </c>
      <c r="BO1536" s="8" t="s">
        <v>1738</v>
      </c>
    </row>
    <row r="1537" spans="1:67" s="8" customFormat="1" x14ac:dyDescent="0.2">
      <c r="A1537" s="8" t="s">
        <v>1826</v>
      </c>
      <c r="C1537" s="8" t="s">
        <v>1519</v>
      </c>
      <c r="D1537" s="8" t="s">
        <v>73</v>
      </c>
      <c r="E1537" s="8" t="s">
        <v>990</v>
      </c>
      <c r="F1537" s="8" t="s">
        <v>991</v>
      </c>
      <c r="G1537" s="8" t="s">
        <v>990</v>
      </c>
      <c r="H1537" s="8" t="s">
        <v>991</v>
      </c>
      <c r="L1537" s="8" t="s">
        <v>1799</v>
      </c>
      <c r="AO1537" s="8">
        <v>4.5579999999999998</v>
      </c>
      <c r="AR1537" s="8">
        <v>3.3969999999999998</v>
      </c>
      <c r="AS1537" s="8">
        <v>4.3600000000000003</v>
      </c>
      <c r="AV1537" s="8">
        <v>3.609</v>
      </c>
      <c r="BJ1537" s="8" t="s">
        <v>79</v>
      </c>
      <c r="BK1537" s="9">
        <v>44812</v>
      </c>
      <c r="BL1537" s="8" t="s">
        <v>1738</v>
      </c>
      <c r="BM1537" s="8">
        <v>1420</v>
      </c>
      <c r="BN1537" s="8" t="s">
        <v>72</v>
      </c>
      <c r="BO1537" s="8" t="s">
        <v>1738</v>
      </c>
    </row>
    <row r="1538" spans="1:67" s="8" customFormat="1" x14ac:dyDescent="0.2">
      <c r="A1538" s="8" t="s">
        <v>1823</v>
      </c>
      <c r="C1538" s="8" t="s">
        <v>1519</v>
      </c>
      <c r="D1538" s="8" t="s">
        <v>73</v>
      </c>
      <c r="E1538" s="8" t="s">
        <v>990</v>
      </c>
      <c r="F1538" s="8" t="s">
        <v>991</v>
      </c>
      <c r="G1538" s="8" t="s">
        <v>990</v>
      </c>
      <c r="H1538" s="8" t="s">
        <v>991</v>
      </c>
      <c r="L1538" s="8" t="s">
        <v>1821</v>
      </c>
      <c r="U1538" s="8" t="s">
        <v>1938</v>
      </c>
      <c r="X1538" s="8" t="s">
        <v>1960</v>
      </c>
      <c r="BI1538" s="8" t="s">
        <v>1824</v>
      </c>
      <c r="BJ1538" s="8" t="s">
        <v>79</v>
      </c>
      <c r="BK1538" s="9">
        <v>44812</v>
      </c>
      <c r="BL1538" s="8" t="s">
        <v>1738</v>
      </c>
      <c r="BM1538" s="8">
        <v>1420</v>
      </c>
    </row>
    <row r="1539" spans="1:67" s="8" customFormat="1" x14ac:dyDescent="0.2">
      <c r="A1539" s="8" t="s">
        <v>1820</v>
      </c>
      <c r="C1539" s="8" t="s">
        <v>1519</v>
      </c>
      <c r="D1539" s="8" t="s">
        <v>73</v>
      </c>
      <c r="E1539" s="8" t="s">
        <v>990</v>
      </c>
      <c r="F1539" s="8" t="s">
        <v>991</v>
      </c>
      <c r="G1539" s="8" t="s">
        <v>990</v>
      </c>
      <c r="H1539" s="8" t="s">
        <v>991</v>
      </c>
      <c r="L1539" s="8" t="s">
        <v>1821</v>
      </c>
      <c r="Q1539" s="8" t="s">
        <v>1924</v>
      </c>
      <c r="T1539" s="8">
        <v>4.8659999999999997</v>
      </c>
      <c r="BI1539" s="8" t="s">
        <v>1822</v>
      </c>
      <c r="BJ1539" s="8" t="s">
        <v>79</v>
      </c>
      <c r="BK1539" s="9">
        <v>44812</v>
      </c>
      <c r="BL1539" s="8" t="s">
        <v>1738</v>
      </c>
      <c r="BM1539" s="8">
        <v>1420</v>
      </c>
    </row>
    <row r="1540" spans="1:67" s="8" customFormat="1" x14ac:dyDescent="0.2">
      <c r="A1540" s="8" t="s">
        <v>1816</v>
      </c>
      <c r="C1540" s="8" t="s">
        <v>1519</v>
      </c>
      <c r="D1540" s="8" t="s">
        <v>73</v>
      </c>
      <c r="E1540" s="8" t="s">
        <v>990</v>
      </c>
      <c r="F1540" s="8" t="s">
        <v>991</v>
      </c>
      <c r="G1540" s="8" t="s">
        <v>990</v>
      </c>
      <c r="H1540" s="8" t="s">
        <v>991</v>
      </c>
      <c r="L1540" s="8" t="s">
        <v>1793</v>
      </c>
      <c r="AO1540" s="8">
        <v>4.3630000000000004</v>
      </c>
      <c r="AR1540" s="8">
        <v>3.1520000000000001</v>
      </c>
      <c r="AS1540" s="8">
        <v>4.4450000000000003</v>
      </c>
      <c r="AV1540" s="8">
        <v>3.1379999999999999</v>
      </c>
      <c r="AW1540" s="8">
        <v>3.9140000000000001</v>
      </c>
      <c r="AX1540" s="8">
        <v>2.9129999999999998</v>
      </c>
      <c r="AY1540" s="8">
        <v>3.2</v>
      </c>
      <c r="AZ1540" s="8">
        <v>3.2</v>
      </c>
      <c r="BA1540" s="8">
        <v>4.0860000000000003</v>
      </c>
      <c r="BB1540" s="8">
        <v>3.452</v>
      </c>
      <c r="BC1540" s="8">
        <v>3.4420000000000002</v>
      </c>
      <c r="BD1540" s="8">
        <v>3.452</v>
      </c>
      <c r="BE1540" s="8">
        <v>5.1890000000000001</v>
      </c>
      <c r="BF1540" s="8">
        <v>3.3250000000000002</v>
      </c>
      <c r="BG1540" s="8">
        <v>3.1619999999999999</v>
      </c>
      <c r="BH1540" s="8">
        <v>3.3250000000000002</v>
      </c>
      <c r="BJ1540" s="8" t="s">
        <v>79</v>
      </c>
      <c r="BK1540" s="9">
        <v>44812</v>
      </c>
      <c r="BL1540" s="8" t="s">
        <v>1738</v>
      </c>
      <c r="BM1540" s="8">
        <v>1420</v>
      </c>
      <c r="BN1540" s="8" t="s">
        <v>72</v>
      </c>
      <c r="BO1540" s="8" t="s">
        <v>1738</v>
      </c>
    </row>
    <row r="1541" spans="1:67" s="8" customFormat="1" x14ac:dyDescent="0.2">
      <c r="A1541" s="8" t="s">
        <v>1830</v>
      </c>
      <c r="B1541"/>
      <c r="C1541" t="s">
        <v>1519</v>
      </c>
      <c r="D1541" t="s">
        <v>73</v>
      </c>
      <c r="E1541" t="s">
        <v>990</v>
      </c>
      <c r="F1541" t="s">
        <v>991</v>
      </c>
      <c r="G1541" s="8" t="s">
        <v>990</v>
      </c>
      <c r="H1541" s="8" t="s">
        <v>991</v>
      </c>
      <c r="J1541"/>
      <c r="K1541"/>
      <c r="L1541" s="8" t="s">
        <v>1821</v>
      </c>
      <c r="M1541"/>
      <c r="N1541"/>
      <c r="O1541"/>
      <c r="P1541"/>
      <c r="Q1541"/>
      <c r="R1541"/>
      <c r="S1541"/>
      <c r="T1541"/>
      <c r="U1541"/>
      <c r="V1541"/>
      <c r="W1541"/>
      <c r="X1541"/>
      <c r="Y1541"/>
      <c r="Z1541"/>
      <c r="AA1541"/>
      <c r="AB1541"/>
      <c r="AC1541"/>
      <c r="AD1541"/>
      <c r="AE1541"/>
      <c r="AF1541"/>
      <c r="AG1541"/>
      <c r="AH1541"/>
      <c r="AI1541"/>
      <c r="AJ1541"/>
      <c r="AK1541"/>
      <c r="AL1541"/>
      <c r="AM1541"/>
      <c r="AN1541"/>
      <c r="AO1541"/>
      <c r="AP1541"/>
      <c r="AQ1541"/>
      <c r="AR1541"/>
      <c r="AS1541"/>
      <c r="AT1541"/>
      <c r="AU1541"/>
      <c r="AV1541"/>
      <c r="AW1541">
        <v>4.0999999999999996</v>
      </c>
      <c r="AX1541">
        <v>2.9060000000000001</v>
      </c>
      <c r="AY1541">
        <v>3.012</v>
      </c>
      <c r="AZ1541">
        <v>3.012</v>
      </c>
      <c r="BA1541">
        <v>3.9729999999999999</v>
      </c>
      <c r="BB1541">
        <v>3.33</v>
      </c>
      <c r="BC1541">
        <v>3.38</v>
      </c>
      <c r="BD1541">
        <v>3.38</v>
      </c>
      <c r="BE1541">
        <v>4.7699999999999996</v>
      </c>
      <c r="BF1541">
        <v>3.2069999999999999</v>
      </c>
      <c r="BG1541">
        <v>2.9159999999999999</v>
      </c>
      <c r="BH1541">
        <v>3.2069999999999999</v>
      </c>
      <c r="BI1541"/>
      <c r="BJ1541" s="8" t="s">
        <v>79</v>
      </c>
      <c r="BK1541" s="9">
        <v>44812</v>
      </c>
      <c r="BL1541" s="8" t="s">
        <v>1738</v>
      </c>
      <c r="BM1541" s="8">
        <v>1420</v>
      </c>
      <c r="BN1541"/>
      <c r="BO1541"/>
    </row>
    <row r="1542" spans="1:67" s="8" customFormat="1" x14ac:dyDescent="0.2">
      <c r="A1542" s="8" t="s">
        <v>1831</v>
      </c>
      <c r="B1542"/>
      <c r="C1542" t="s">
        <v>1519</v>
      </c>
      <c r="D1542" t="s">
        <v>73</v>
      </c>
      <c r="E1542" t="s">
        <v>990</v>
      </c>
      <c r="F1542" t="s">
        <v>991</v>
      </c>
      <c r="G1542" s="8" t="s">
        <v>990</v>
      </c>
      <c r="H1542" s="8" t="s">
        <v>991</v>
      </c>
      <c r="J1542"/>
      <c r="K1542"/>
      <c r="L1542" s="8" t="s">
        <v>1833</v>
      </c>
      <c r="M1542"/>
      <c r="N1542"/>
      <c r="O1542"/>
      <c r="P1542"/>
      <c r="Q1542"/>
      <c r="R1542"/>
      <c r="S1542"/>
      <c r="T1542"/>
      <c r="U1542"/>
      <c r="V1542"/>
      <c r="W1542"/>
      <c r="X1542"/>
      <c r="Y1542"/>
      <c r="Z1542"/>
      <c r="AA1542"/>
      <c r="AB1542"/>
      <c r="AC1542"/>
      <c r="AD1542"/>
      <c r="AE1542"/>
      <c r="AF1542"/>
      <c r="AG1542"/>
      <c r="AH1542"/>
      <c r="AI1542"/>
      <c r="AJ1542"/>
      <c r="AK1542"/>
      <c r="AL1542"/>
      <c r="AM1542"/>
      <c r="AN1542"/>
      <c r="AO1542"/>
      <c r="AP1542"/>
      <c r="AQ1542"/>
      <c r="AR1542"/>
      <c r="AS1542"/>
      <c r="AT1542"/>
      <c r="AU1542"/>
      <c r="AV1542"/>
      <c r="AW1542"/>
      <c r="AX1542"/>
      <c r="AY1542"/>
      <c r="AZ1542"/>
      <c r="BA1542">
        <v>3.9449999999999998</v>
      </c>
      <c r="BB1542">
        <v>3.12</v>
      </c>
      <c r="BC1542">
        <v>3</v>
      </c>
      <c r="BD1542">
        <v>3.12</v>
      </c>
      <c r="BE1542">
        <v>5.4720000000000004</v>
      </c>
      <c r="BF1542" t="s">
        <v>1957</v>
      </c>
      <c r="BG1542" t="s">
        <v>1958</v>
      </c>
      <c r="BH1542" t="s">
        <v>1957</v>
      </c>
      <c r="BI1542" t="s">
        <v>1959</v>
      </c>
      <c r="BJ1542" s="8" t="s">
        <v>79</v>
      </c>
      <c r="BK1542" s="9">
        <v>44812</v>
      </c>
      <c r="BL1542" s="8" t="s">
        <v>1738</v>
      </c>
      <c r="BM1542" s="8">
        <v>1420</v>
      </c>
      <c r="BN1542"/>
      <c r="BO1542"/>
    </row>
    <row r="1543" spans="1:67" s="8" customFormat="1" x14ac:dyDescent="0.2">
      <c r="A1543" s="13" t="s">
        <v>1737</v>
      </c>
      <c r="B1543" s="13"/>
      <c r="C1543" s="13" t="s">
        <v>1519</v>
      </c>
      <c r="D1543" s="13" t="s">
        <v>73</v>
      </c>
      <c r="E1543" s="13" t="s">
        <v>990</v>
      </c>
      <c r="F1543" s="13"/>
      <c r="G1543" s="13" t="s">
        <v>994</v>
      </c>
      <c r="H1543" s="13"/>
      <c r="I1543" s="13"/>
      <c r="J1543" s="13"/>
      <c r="K1543" s="13"/>
      <c r="L1543" s="13"/>
      <c r="M1543" s="13"/>
      <c r="N1543" s="13"/>
      <c r="O1543" s="13"/>
      <c r="P1543" s="13"/>
      <c r="Q1543" s="13"/>
      <c r="R1543" s="13"/>
      <c r="S1543" s="13"/>
      <c r="T1543" s="13"/>
      <c r="U1543" s="13"/>
      <c r="V1543" s="13"/>
      <c r="W1543" s="13"/>
      <c r="X1543" s="13"/>
      <c r="Y1543" s="13"/>
      <c r="Z1543" s="13"/>
      <c r="AA1543" s="13"/>
      <c r="AB1543" s="13"/>
      <c r="AC1543" s="13"/>
      <c r="AD1543" s="13"/>
      <c r="AE1543" s="13"/>
      <c r="AF1543" s="13"/>
      <c r="AG1543" s="13"/>
      <c r="AH1543" s="13"/>
      <c r="AI1543" s="13"/>
      <c r="AJ1543" s="13"/>
      <c r="AK1543" s="13"/>
      <c r="AL1543" s="13"/>
      <c r="AM1543" s="13"/>
      <c r="AN1543" s="13"/>
      <c r="AO1543" s="13"/>
      <c r="AP1543" s="13"/>
      <c r="AQ1543" s="13"/>
      <c r="AR1543" s="13"/>
      <c r="AS1543" s="13"/>
      <c r="AT1543" s="13"/>
      <c r="AU1543" s="13"/>
      <c r="AV1543" s="13"/>
      <c r="AW1543" s="13"/>
      <c r="AX1543" s="13"/>
      <c r="AY1543" s="13"/>
      <c r="AZ1543" s="13"/>
      <c r="BA1543" s="13"/>
      <c r="BB1543" s="13"/>
      <c r="BC1543" s="13"/>
      <c r="BD1543" s="13"/>
      <c r="BE1543" s="13"/>
      <c r="BF1543" s="13"/>
      <c r="BG1543" s="13"/>
      <c r="BH1543" s="13"/>
      <c r="BI1543" s="13"/>
      <c r="BJ1543" s="13"/>
      <c r="BK1543" s="13"/>
      <c r="BL1543" s="13"/>
      <c r="BM1543" s="13"/>
      <c r="BN1543" s="13"/>
      <c r="BO1543" s="13"/>
    </row>
    <row r="1544" spans="1:67" s="12" customFormat="1" x14ac:dyDescent="0.2">
      <c r="A1544" s="13" t="s">
        <v>1737</v>
      </c>
      <c r="B1544" s="13"/>
      <c r="C1544" s="13" t="s">
        <v>1519</v>
      </c>
      <c r="D1544" s="13" t="s">
        <v>73</v>
      </c>
      <c r="E1544" s="13" t="s">
        <v>990</v>
      </c>
      <c r="F1544" s="13"/>
      <c r="G1544" s="13" t="s">
        <v>990</v>
      </c>
      <c r="H1544" s="13"/>
      <c r="I1544" s="13"/>
      <c r="J1544" s="13"/>
      <c r="K1544" s="13"/>
      <c r="L1544" s="13"/>
      <c r="M1544" s="13"/>
      <c r="N1544" s="13"/>
      <c r="O1544" s="13"/>
      <c r="P1544" s="13"/>
      <c r="Q1544" s="13"/>
      <c r="R1544" s="13"/>
      <c r="S1544" s="13"/>
      <c r="T1544" s="13"/>
      <c r="U1544" s="13"/>
      <c r="V1544" s="13"/>
      <c r="W1544" s="13"/>
      <c r="X1544" s="13"/>
      <c r="Y1544" s="13"/>
      <c r="Z1544" s="13"/>
      <c r="AA1544" s="13"/>
      <c r="AB1544" s="13"/>
      <c r="AC1544" s="13"/>
      <c r="AD1544" s="13"/>
      <c r="AE1544" s="13"/>
      <c r="AF1544" s="13"/>
      <c r="AG1544" s="13"/>
      <c r="AH1544" s="13"/>
      <c r="AI1544" s="13"/>
      <c r="AJ1544" s="13"/>
      <c r="AK1544" s="13"/>
      <c r="AL1544" s="13"/>
      <c r="AM1544" s="13"/>
      <c r="AN1544" s="13"/>
      <c r="AO1544" s="13"/>
      <c r="AP1544" s="13"/>
      <c r="AQ1544" s="13"/>
      <c r="AR1544" s="13"/>
      <c r="AS1544" s="13"/>
      <c r="AT1544" s="13"/>
      <c r="AU1544" s="13"/>
      <c r="AV1544" s="13"/>
      <c r="AW1544" s="13"/>
      <c r="AX1544" s="13"/>
      <c r="AY1544" s="13"/>
      <c r="AZ1544" s="13"/>
      <c r="BA1544" s="13"/>
      <c r="BB1544" s="13"/>
      <c r="BC1544" s="13"/>
      <c r="BD1544" s="13"/>
      <c r="BE1544" s="13"/>
      <c r="BF1544" s="13"/>
      <c r="BG1544" s="13"/>
      <c r="BH1544" s="13"/>
      <c r="BI1544" s="13"/>
      <c r="BJ1544" s="13"/>
      <c r="BK1544" s="13"/>
      <c r="BL1544" s="13"/>
      <c r="BM1544" s="13"/>
      <c r="BN1544" s="13"/>
      <c r="BO1544" s="13"/>
    </row>
    <row r="1545" spans="1:67" s="8" customFormat="1" x14ac:dyDescent="0.2">
      <c r="A1545" t="s">
        <v>110</v>
      </c>
      <c r="B1545"/>
      <c r="C1545" t="s">
        <v>1519</v>
      </c>
      <c r="D1545" t="s">
        <v>995</v>
      </c>
      <c r="E1545" t="s">
        <v>996</v>
      </c>
      <c r="F1545" t="s">
        <v>997</v>
      </c>
      <c r="G1545" t="s">
        <v>996</v>
      </c>
      <c r="H1545" t="s">
        <v>997</v>
      </c>
      <c r="I1545"/>
      <c r="J1545"/>
      <c r="K1545" t="s">
        <v>431</v>
      </c>
      <c r="L1545" t="s">
        <v>432</v>
      </c>
      <c r="M1545"/>
      <c r="N1545"/>
      <c r="O1545"/>
      <c r="P1545"/>
      <c r="Q1545"/>
      <c r="R1545"/>
      <c r="S1545"/>
      <c r="T1545"/>
      <c r="U1545"/>
      <c r="V1545"/>
      <c r="W1545"/>
      <c r="X1545"/>
      <c r="Y1545"/>
      <c r="Z1545"/>
      <c r="AA1545"/>
      <c r="AB1545"/>
      <c r="AC1545"/>
      <c r="AD1545"/>
      <c r="AE1545"/>
      <c r="AF1545"/>
      <c r="AG1545"/>
      <c r="AH1545"/>
      <c r="AI1545"/>
      <c r="AJ1545"/>
      <c r="AK1545"/>
      <c r="AL1545"/>
      <c r="AM1545"/>
      <c r="AN1545"/>
      <c r="AO1545"/>
      <c r="AP1545"/>
      <c r="AQ1545"/>
      <c r="AR1545"/>
      <c r="AS1545"/>
      <c r="AT1545"/>
      <c r="AU1545"/>
      <c r="AV1545"/>
      <c r="AW1545">
        <v>3.3</v>
      </c>
      <c r="AX1545"/>
      <c r="AY1545"/>
      <c r="AZ1545"/>
      <c r="BA1545"/>
      <c r="BB1545"/>
      <c r="BC1545"/>
      <c r="BD1545"/>
      <c r="BE1545"/>
      <c r="BF1545"/>
      <c r="BG1545"/>
      <c r="BH1545"/>
      <c r="BI1545"/>
      <c r="BJ1545" t="s">
        <v>79</v>
      </c>
      <c r="BK1545"/>
      <c r="BL1545" t="s">
        <v>433</v>
      </c>
      <c r="BM1545" t="s">
        <v>434</v>
      </c>
      <c r="BN1545" t="s">
        <v>72</v>
      </c>
      <c r="BO1545" t="s">
        <v>433</v>
      </c>
    </row>
    <row r="1546" spans="1:67" s="8" customFormat="1" x14ac:dyDescent="0.2">
      <c r="A1546" s="8" t="s">
        <v>2333</v>
      </c>
      <c r="B1546" s="8" t="s">
        <v>338</v>
      </c>
      <c r="C1546" t="s">
        <v>1519</v>
      </c>
      <c r="D1546" t="s">
        <v>995</v>
      </c>
      <c r="E1546" t="s">
        <v>996</v>
      </c>
      <c r="F1546" t="s">
        <v>997</v>
      </c>
      <c r="G1546" s="8" t="s">
        <v>1007</v>
      </c>
      <c r="H1546" s="8" t="s">
        <v>2334</v>
      </c>
      <c r="J1546"/>
      <c r="K1546"/>
      <c r="L1546"/>
      <c r="M1546"/>
      <c r="N1546"/>
      <c r="O1546"/>
      <c r="P1546"/>
      <c r="Q1546"/>
      <c r="R1546"/>
      <c r="S1546"/>
      <c r="T1546"/>
      <c r="U1546"/>
      <c r="V1546"/>
      <c r="W1546"/>
      <c r="X1546"/>
      <c r="Y1546"/>
      <c r="Z1546"/>
      <c r="AA1546"/>
      <c r="AB1546"/>
      <c r="AC1546"/>
      <c r="AD1546"/>
      <c r="AE1546"/>
      <c r="AF1546"/>
      <c r="AG1546"/>
      <c r="AH1546"/>
      <c r="AI1546"/>
      <c r="AJ1546"/>
      <c r="AK1546"/>
      <c r="AL1546"/>
      <c r="AM1546"/>
      <c r="AN1546"/>
      <c r="AO1546"/>
      <c r="AP1546"/>
      <c r="AQ1546"/>
      <c r="AR1546"/>
      <c r="AS1546"/>
      <c r="AT1546"/>
      <c r="AU1546"/>
      <c r="AV1546"/>
      <c r="AW1546"/>
      <c r="AX1546"/>
      <c r="AY1546"/>
      <c r="AZ1546"/>
      <c r="BA1546">
        <v>3.8</v>
      </c>
      <c r="BB1546">
        <v>3</v>
      </c>
      <c r="BC1546">
        <v>3.2</v>
      </c>
      <c r="BD1546">
        <v>3.2</v>
      </c>
      <c r="BE1546"/>
      <c r="BF1546"/>
      <c r="BG1546"/>
      <c r="BH1546"/>
      <c r="BI1546"/>
      <c r="BJ1546" s="8" t="s">
        <v>79</v>
      </c>
      <c r="BK1546" s="1">
        <v>44819</v>
      </c>
      <c r="BL1546" s="8" t="s">
        <v>71</v>
      </c>
      <c r="BM1546" s="8">
        <v>3485</v>
      </c>
      <c r="BN1546" s="8" t="s">
        <v>72</v>
      </c>
      <c r="BO1546" s="8" t="s">
        <v>71</v>
      </c>
    </row>
    <row r="1547" spans="1:67" s="8" customFormat="1" x14ac:dyDescent="0.2">
      <c r="A1547" s="23" t="s">
        <v>1737</v>
      </c>
      <c r="B1547" s="23"/>
      <c r="C1547" s="23" t="s">
        <v>1524</v>
      </c>
      <c r="D1547" s="23" t="s">
        <v>140</v>
      </c>
      <c r="E1547" s="23" t="s">
        <v>1635</v>
      </c>
      <c r="F1547" s="23" t="s">
        <v>1636</v>
      </c>
      <c r="G1547" s="23" t="s">
        <v>1635</v>
      </c>
      <c r="H1547" s="23" t="s">
        <v>1636</v>
      </c>
      <c r="I1547" s="23"/>
      <c r="J1547" s="23"/>
      <c r="K1547" s="23"/>
      <c r="L1547" s="23"/>
      <c r="M1547" s="23"/>
      <c r="N1547" s="23"/>
      <c r="O1547" s="23"/>
      <c r="P1547" s="23"/>
      <c r="Q1547" s="23"/>
      <c r="R1547" s="23"/>
      <c r="S1547" s="23"/>
      <c r="T1547" s="23"/>
      <c r="U1547" s="23"/>
      <c r="V1547" s="23"/>
      <c r="W1547" s="23"/>
      <c r="X1547" s="23"/>
      <c r="Y1547" s="23"/>
      <c r="Z1547" s="23"/>
      <c r="AA1547" s="23"/>
      <c r="AB1547" s="23"/>
      <c r="AC1547" s="23"/>
      <c r="AD1547" s="23"/>
      <c r="AE1547" s="23"/>
      <c r="AF1547" s="23"/>
      <c r="AG1547" s="23"/>
      <c r="AH1547" s="23"/>
      <c r="AI1547" s="23"/>
      <c r="AJ1547" s="23"/>
      <c r="AK1547" s="23"/>
      <c r="AL1547" s="23"/>
      <c r="AM1547" s="23"/>
      <c r="AN1547" s="23"/>
      <c r="AO1547" s="23"/>
      <c r="AP1547" s="23"/>
      <c r="AQ1547" s="23"/>
      <c r="AR1547" s="23"/>
      <c r="AS1547" s="23"/>
      <c r="AT1547" s="23"/>
      <c r="AU1547" s="23"/>
      <c r="AV1547" s="23"/>
      <c r="AW1547" s="23"/>
      <c r="AX1547" s="23"/>
      <c r="AY1547" s="23"/>
      <c r="AZ1547" s="23"/>
      <c r="BA1547" s="23"/>
      <c r="BB1547" s="23"/>
      <c r="BC1547" s="23"/>
      <c r="BD1547" s="23"/>
      <c r="BE1547" s="23"/>
      <c r="BF1547" s="23"/>
      <c r="BG1547" s="23"/>
      <c r="BH1547" s="23"/>
      <c r="BI1547" s="23"/>
      <c r="BJ1547" s="23"/>
      <c r="BK1547" s="23"/>
      <c r="BL1547" s="23"/>
      <c r="BM1547" s="23"/>
      <c r="BN1547" s="23"/>
      <c r="BO1547" s="23"/>
    </row>
    <row r="1548" spans="1:67" s="8" customFormat="1" x14ac:dyDescent="0.2">
      <c r="A1548" s="23" t="s">
        <v>1737</v>
      </c>
      <c r="B1548" s="23"/>
      <c r="C1548" s="23" t="s">
        <v>1524</v>
      </c>
      <c r="D1548" s="23" t="s">
        <v>140</v>
      </c>
      <c r="E1548" s="23" t="s">
        <v>1635</v>
      </c>
      <c r="F1548" s="23"/>
      <c r="G1548" s="23" t="s">
        <v>1635</v>
      </c>
      <c r="H1548" s="23"/>
      <c r="I1548" s="23"/>
      <c r="J1548" s="23"/>
      <c r="K1548" s="23"/>
      <c r="L1548" s="23"/>
      <c r="M1548" s="23"/>
      <c r="N1548" s="23"/>
      <c r="O1548" s="23"/>
      <c r="P1548" s="23"/>
      <c r="Q1548" s="23"/>
      <c r="R1548" s="23"/>
      <c r="S1548" s="23"/>
      <c r="T1548" s="23"/>
      <c r="U1548" s="23"/>
      <c r="V1548" s="23"/>
      <c r="W1548" s="23"/>
      <c r="X1548" s="23"/>
      <c r="Y1548" s="23"/>
      <c r="Z1548" s="23"/>
      <c r="AA1548" s="23"/>
      <c r="AB1548" s="23"/>
      <c r="AC1548" s="23"/>
      <c r="AD1548" s="23"/>
      <c r="AE1548" s="23"/>
      <c r="AF1548" s="23"/>
      <c r="AG1548" s="23"/>
      <c r="AH1548" s="23"/>
      <c r="AI1548" s="23"/>
      <c r="AJ1548" s="23"/>
      <c r="AK1548" s="23"/>
      <c r="AL1548" s="23"/>
      <c r="AM1548" s="23"/>
      <c r="AN1548" s="23"/>
      <c r="AO1548" s="23"/>
      <c r="AP1548" s="23"/>
      <c r="AQ1548" s="23"/>
      <c r="AR1548" s="23"/>
      <c r="AS1548" s="23"/>
      <c r="AT1548" s="23"/>
      <c r="AU1548" s="23"/>
      <c r="AV1548" s="23"/>
      <c r="AW1548" s="23"/>
      <c r="AX1548" s="23"/>
      <c r="AY1548" s="23"/>
      <c r="AZ1548" s="23"/>
      <c r="BA1548" s="23"/>
      <c r="BB1548" s="23"/>
      <c r="BC1548" s="23"/>
      <c r="BD1548" s="23"/>
      <c r="BE1548" s="23"/>
      <c r="BF1548" s="23"/>
      <c r="BG1548" s="23"/>
      <c r="BH1548" s="23"/>
      <c r="BI1548" s="23"/>
      <c r="BJ1548" s="23"/>
      <c r="BK1548" s="23"/>
      <c r="BL1548" s="23"/>
      <c r="BM1548" s="23"/>
      <c r="BN1548" s="23"/>
      <c r="BO1548" s="23"/>
    </row>
    <row r="1549" spans="1:67" s="8" customFormat="1" x14ac:dyDescent="0.2">
      <c r="A1549" s="8" t="s">
        <v>1996</v>
      </c>
      <c r="B1549"/>
      <c r="C1549" t="s">
        <v>934</v>
      </c>
      <c r="D1549" t="s">
        <v>2279</v>
      </c>
      <c r="E1549" t="s">
        <v>1999</v>
      </c>
      <c r="F1549" t="s">
        <v>125</v>
      </c>
      <c r="G1549" s="8" t="s">
        <v>1999</v>
      </c>
      <c r="H1549" s="8" t="s">
        <v>125</v>
      </c>
      <c r="J1549"/>
      <c r="K1549"/>
      <c r="L1549"/>
      <c r="M1549"/>
      <c r="N1549"/>
      <c r="O1549"/>
      <c r="P1549"/>
      <c r="Q1549"/>
      <c r="R1549"/>
      <c r="S1549"/>
      <c r="T1549"/>
      <c r="U1549"/>
      <c r="V1549"/>
      <c r="W1549"/>
      <c r="X1549"/>
      <c r="Y1549">
        <v>2.84</v>
      </c>
      <c r="Z1549"/>
      <c r="AA1549"/>
      <c r="AB1549">
        <v>4.13</v>
      </c>
      <c r="AC1549"/>
      <c r="AD1549"/>
      <c r="AE1549"/>
      <c r="AF1549"/>
      <c r="AG1549"/>
      <c r="AH1549"/>
      <c r="AI1549"/>
      <c r="AJ1549"/>
      <c r="AK1549"/>
      <c r="AL1549"/>
      <c r="AM1549"/>
      <c r="AN1549"/>
      <c r="AO1549"/>
      <c r="AP1549"/>
      <c r="AQ1549"/>
      <c r="AR1549"/>
      <c r="AS1549"/>
      <c r="AT1549"/>
      <c r="AU1549"/>
      <c r="AV1549"/>
      <c r="AW1549"/>
      <c r="AX1549"/>
      <c r="AY1549"/>
      <c r="AZ1549"/>
      <c r="BA1549"/>
      <c r="BB1549"/>
      <c r="BC1549"/>
      <c r="BD1549"/>
      <c r="BE1549"/>
      <c r="BF1549"/>
      <c r="BG1549"/>
      <c r="BH1549"/>
      <c r="BI1549"/>
      <c r="BJ1549" s="8" t="s">
        <v>79</v>
      </c>
      <c r="BK1549" s="9">
        <v>44813</v>
      </c>
      <c r="BL1549" t="s">
        <v>2000</v>
      </c>
      <c r="BM1549">
        <v>34317</v>
      </c>
      <c r="BN1549" t="s">
        <v>72</v>
      </c>
      <c r="BO1549" s="11" t="s">
        <v>2000</v>
      </c>
    </row>
    <row r="1550" spans="1:67" x14ac:dyDescent="0.2">
      <c r="A1550" s="23" t="s">
        <v>1737</v>
      </c>
      <c r="B1550" s="23"/>
      <c r="C1550" s="23" t="s">
        <v>1524</v>
      </c>
      <c r="D1550" s="23" t="s">
        <v>140</v>
      </c>
      <c r="E1550" s="23" t="s">
        <v>1643</v>
      </c>
      <c r="F1550" s="23" t="s">
        <v>1644</v>
      </c>
      <c r="G1550" s="23" t="s">
        <v>1643</v>
      </c>
      <c r="H1550" s="23" t="s">
        <v>1644</v>
      </c>
      <c r="I1550" s="23"/>
      <c r="J1550" s="23"/>
      <c r="K1550" s="23"/>
      <c r="L1550" s="23"/>
      <c r="M1550" s="23"/>
      <c r="N1550" s="23"/>
      <c r="O1550" s="23"/>
      <c r="P1550" s="23"/>
      <c r="Q1550" s="23"/>
      <c r="R1550" s="23"/>
      <c r="S1550" s="23"/>
      <c r="T1550" s="23"/>
      <c r="U1550" s="23"/>
      <c r="V1550" s="23"/>
      <c r="W1550" s="23"/>
      <c r="X1550" s="23"/>
      <c r="Y1550" s="23"/>
      <c r="Z1550" s="23"/>
      <c r="AA1550" s="23"/>
      <c r="AB1550" s="23"/>
      <c r="AC1550" s="23"/>
      <c r="AD1550" s="23"/>
      <c r="AE1550" s="23"/>
      <c r="AF1550" s="23"/>
      <c r="AG1550" s="23"/>
      <c r="AH1550" s="23"/>
      <c r="AI1550" s="23"/>
      <c r="AJ1550" s="23"/>
      <c r="AK1550" s="23"/>
      <c r="AL1550" s="23"/>
      <c r="AM1550" s="23"/>
      <c r="AN1550" s="23"/>
      <c r="AO1550" s="23"/>
      <c r="AP1550" s="23"/>
      <c r="AQ1550" s="23"/>
      <c r="AR1550" s="23"/>
      <c r="AS1550" s="23"/>
      <c r="AT1550" s="23"/>
      <c r="AU1550" s="23"/>
      <c r="AV1550" s="23"/>
      <c r="AW1550" s="23"/>
      <c r="AX1550" s="23"/>
      <c r="AY1550" s="23"/>
      <c r="AZ1550" s="23"/>
      <c r="BA1550" s="23"/>
      <c r="BB1550" s="23"/>
      <c r="BC1550" s="23"/>
      <c r="BD1550" s="23"/>
      <c r="BE1550" s="23"/>
      <c r="BF1550" s="23"/>
      <c r="BG1550" s="23"/>
      <c r="BH1550" s="23"/>
      <c r="BI1550" s="23"/>
      <c r="BJ1550" s="23"/>
      <c r="BK1550" s="23"/>
      <c r="BL1550" s="23"/>
      <c r="BM1550" s="23"/>
      <c r="BN1550" s="23"/>
      <c r="BO1550" s="23"/>
    </row>
    <row r="1551" spans="1:67" x14ac:dyDescent="0.2">
      <c r="A1551" s="23" t="s">
        <v>1737</v>
      </c>
      <c r="B1551" s="23"/>
      <c r="C1551" s="23" t="s">
        <v>1524</v>
      </c>
      <c r="D1551" s="23" t="s">
        <v>140</v>
      </c>
      <c r="E1551" s="23" t="s">
        <v>1643</v>
      </c>
      <c r="F1551" s="23"/>
      <c r="G1551" s="23" t="s">
        <v>1643</v>
      </c>
      <c r="H1551" s="23"/>
      <c r="I1551" s="23"/>
      <c r="J1551" s="23"/>
      <c r="K1551" s="23"/>
      <c r="L1551" s="23"/>
      <c r="M1551" s="23"/>
      <c r="N1551" s="23"/>
      <c r="O1551" s="23"/>
      <c r="P1551" s="23"/>
      <c r="Q1551" s="23"/>
      <c r="R1551" s="23"/>
      <c r="S1551" s="23"/>
      <c r="T1551" s="23"/>
      <c r="U1551" s="23"/>
      <c r="V1551" s="23"/>
      <c r="W1551" s="23"/>
      <c r="X1551" s="23"/>
      <c r="Y1551" s="23"/>
      <c r="Z1551" s="23"/>
      <c r="AA1551" s="23"/>
      <c r="AB1551" s="23"/>
      <c r="AC1551" s="23"/>
      <c r="AD1551" s="23"/>
      <c r="AE1551" s="23"/>
      <c r="AF1551" s="23"/>
      <c r="AG1551" s="23"/>
      <c r="AH1551" s="23"/>
      <c r="AI1551" s="23"/>
      <c r="AJ1551" s="23"/>
      <c r="AK1551" s="23"/>
      <c r="AL1551" s="23"/>
      <c r="AM1551" s="23"/>
      <c r="AN1551" s="23"/>
      <c r="AO1551" s="23"/>
      <c r="AP1551" s="23"/>
      <c r="AQ1551" s="23"/>
      <c r="AR1551" s="23"/>
      <c r="AS1551" s="23"/>
      <c r="AT1551" s="23"/>
      <c r="AU1551" s="23"/>
      <c r="AV1551" s="23"/>
      <c r="AW1551" s="23"/>
      <c r="AX1551" s="23"/>
      <c r="AY1551" s="23"/>
      <c r="AZ1551" s="23"/>
      <c r="BA1551" s="23"/>
      <c r="BB1551" s="23"/>
      <c r="BC1551" s="23"/>
      <c r="BD1551" s="23"/>
      <c r="BE1551" s="23"/>
      <c r="BF1551" s="23"/>
      <c r="BG1551" s="23"/>
      <c r="BH1551" s="23"/>
      <c r="BI1551" s="23"/>
      <c r="BJ1551" s="23"/>
      <c r="BK1551" s="23"/>
      <c r="BL1551" s="23"/>
      <c r="BM1551" s="23"/>
      <c r="BN1551" s="23"/>
      <c r="BO1551" s="23"/>
    </row>
    <row r="1552" spans="1:67" s="12" customFormat="1" ht="14" customHeight="1" x14ac:dyDescent="0.2">
      <c r="A1552" s="12" t="s">
        <v>2818</v>
      </c>
      <c r="C1552" s="12" t="s">
        <v>1519</v>
      </c>
      <c r="D1552" s="12" t="s">
        <v>1528</v>
      </c>
      <c r="E1552" s="12" t="s">
        <v>2819</v>
      </c>
      <c r="F1552" s="12" t="s">
        <v>2820</v>
      </c>
      <c r="G1552" s="12" t="s">
        <v>2819</v>
      </c>
      <c r="H1552" s="12" t="s">
        <v>2820</v>
      </c>
      <c r="BJ1552" s="12" t="s">
        <v>79</v>
      </c>
      <c r="BK1552" s="14">
        <v>44827</v>
      </c>
      <c r="BL1552" s="12" t="s">
        <v>2792</v>
      </c>
      <c r="BM1552" s="12">
        <v>1985</v>
      </c>
      <c r="BN1552" s="12" t="s">
        <v>72</v>
      </c>
    </row>
    <row r="1553" spans="1:67" s="12" customFormat="1" x14ac:dyDescent="0.2">
      <c r="A1553" s="13" t="s">
        <v>1737</v>
      </c>
      <c r="B1553" s="13"/>
      <c r="C1553" s="13" t="s">
        <v>1519</v>
      </c>
      <c r="D1553" s="13" t="s">
        <v>123</v>
      </c>
      <c r="E1553" s="13" t="s">
        <v>1004</v>
      </c>
      <c r="F1553" s="13" t="s">
        <v>1005</v>
      </c>
      <c r="G1553" s="13" t="s">
        <v>1004</v>
      </c>
      <c r="H1553" s="13" t="s">
        <v>1005</v>
      </c>
      <c r="I1553" s="13"/>
      <c r="J1553" s="13"/>
      <c r="K1553" s="13"/>
      <c r="L1553" s="13"/>
      <c r="M1553" s="13"/>
      <c r="N1553" s="13"/>
      <c r="O1553" s="13"/>
      <c r="P1553" s="13"/>
      <c r="Q1553" s="13"/>
      <c r="R1553" s="13"/>
      <c r="S1553" s="13"/>
      <c r="T1553" s="13"/>
      <c r="U1553" s="13"/>
      <c r="V1553" s="13"/>
      <c r="W1553" s="13"/>
      <c r="X1553" s="13"/>
      <c r="Y1553" s="13"/>
      <c r="Z1553" s="13"/>
      <c r="AA1553" s="13"/>
      <c r="AB1553" s="13"/>
      <c r="AC1553" s="13"/>
      <c r="AD1553" s="13"/>
      <c r="AE1553" s="13"/>
      <c r="AF1553" s="13"/>
      <c r="AG1553" s="13"/>
      <c r="AH1553" s="13"/>
      <c r="AI1553" s="13"/>
      <c r="AJ1553" s="13"/>
      <c r="AK1553" s="13"/>
      <c r="AL1553" s="13"/>
      <c r="AM1553" s="13"/>
      <c r="AN1553" s="13"/>
      <c r="AO1553" s="13"/>
      <c r="AP1553" s="13"/>
      <c r="AQ1553" s="13"/>
      <c r="AR1553" s="13"/>
      <c r="AS1553" s="13"/>
      <c r="AT1553" s="13"/>
      <c r="AU1553" s="13"/>
      <c r="AV1553" s="13"/>
      <c r="AW1553" s="13"/>
      <c r="AX1553" s="13"/>
      <c r="AY1553" s="13"/>
      <c r="AZ1553" s="13"/>
      <c r="BA1553" s="13"/>
      <c r="BB1553" s="13"/>
      <c r="BC1553" s="13"/>
      <c r="BD1553" s="13"/>
      <c r="BE1553" s="13"/>
      <c r="BF1553" s="13"/>
      <c r="BG1553" s="13"/>
      <c r="BH1553" s="13"/>
      <c r="BI1553" s="13"/>
      <c r="BJ1553" s="13"/>
      <c r="BK1553" s="13"/>
      <c r="BL1553" s="13"/>
      <c r="BM1553" s="13"/>
      <c r="BN1553" s="13"/>
      <c r="BO1553" s="13"/>
    </row>
    <row r="1554" spans="1:67" ht="16" x14ac:dyDescent="0.2">
      <c r="C1554" t="s">
        <v>1519</v>
      </c>
      <c r="D1554" t="s">
        <v>123</v>
      </c>
      <c r="E1554" t="s">
        <v>1004</v>
      </c>
      <c r="F1554" t="s">
        <v>1005</v>
      </c>
      <c r="G1554" t="s">
        <v>1004</v>
      </c>
      <c r="H1554" t="s">
        <v>1005</v>
      </c>
      <c r="BA1554">
        <v>6.5</v>
      </c>
      <c r="BD1554">
        <v>6</v>
      </c>
      <c r="BE1554">
        <v>8.5</v>
      </c>
      <c r="BH1554">
        <v>5</v>
      </c>
      <c r="BJ1554" t="s">
        <v>79</v>
      </c>
      <c r="BL1554" t="s">
        <v>3186</v>
      </c>
      <c r="BM1554" s="37">
        <v>53224</v>
      </c>
    </row>
    <row r="1555" spans="1:67" x14ac:dyDescent="0.2">
      <c r="A1555" s="13" t="s">
        <v>1737</v>
      </c>
      <c r="B1555" s="13"/>
      <c r="C1555" s="13" t="s">
        <v>1519</v>
      </c>
      <c r="D1555" s="13" t="s">
        <v>123</v>
      </c>
      <c r="E1555" s="13" t="s">
        <v>1004</v>
      </c>
      <c r="F1555" s="13" t="s">
        <v>1006</v>
      </c>
      <c r="G1555" s="13" t="s">
        <v>1004</v>
      </c>
      <c r="H1555" s="13" t="s">
        <v>1006</v>
      </c>
      <c r="I1555" s="13"/>
      <c r="J1555" s="13"/>
      <c r="K1555" s="13"/>
      <c r="L1555" s="13"/>
      <c r="M1555" s="13"/>
      <c r="N1555" s="13"/>
      <c r="O1555" s="13"/>
      <c r="P1555" s="13"/>
      <c r="Q1555" s="13"/>
      <c r="R1555" s="13"/>
      <c r="S1555" s="13"/>
      <c r="T1555" s="13"/>
      <c r="U1555" s="13"/>
      <c r="V1555" s="13"/>
      <c r="W1555" s="13"/>
      <c r="X1555" s="13"/>
      <c r="Y1555" s="13"/>
      <c r="Z1555" s="13"/>
      <c r="AA1555" s="13"/>
      <c r="AB1555" s="13"/>
      <c r="AC1555" s="13"/>
      <c r="AD1555" s="13"/>
      <c r="AE1555" s="13"/>
      <c r="AF1555" s="13"/>
      <c r="AG1555" s="13"/>
      <c r="AH1555" s="13"/>
      <c r="AI1555" s="13"/>
      <c r="AJ1555" s="13"/>
      <c r="AK1555" s="13"/>
      <c r="AL1555" s="13"/>
      <c r="AM1555" s="13"/>
      <c r="AN1555" s="13"/>
      <c r="AO1555" s="13"/>
      <c r="AP1555" s="13"/>
      <c r="AQ1555" s="13"/>
      <c r="AR1555" s="13"/>
      <c r="AS1555" s="13"/>
      <c r="AT1555" s="13"/>
      <c r="AU1555" s="13"/>
      <c r="AV1555" s="13"/>
      <c r="AW1555" s="13"/>
      <c r="AX1555" s="13"/>
      <c r="AY1555" s="13"/>
      <c r="AZ1555" s="13"/>
      <c r="BA1555" s="13"/>
      <c r="BB1555" s="13"/>
      <c r="BC1555" s="13"/>
      <c r="BD1555" s="13"/>
      <c r="BE1555" s="13"/>
      <c r="BF1555" s="13"/>
      <c r="BG1555" s="13"/>
      <c r="BH1555" s="13"/>
      <c r="BI1555" s="13"/>
      <c r="BJ1555" s="13"/>
      <c r="BK1555" s="13"/>
      <c r="BL1555" s="13"/>
      <c r="BM1555" s="13"/>
      <c r="BN1555" s="13"/>
      <c r="BO1555" s="13"/>
    </row>
    <row r="1556" spans="1:67" ht="16" x14ac:dyDescent="0.2">
      <c r="C1556" t="s">
        <v>1519</v>
      </c>
      <c r="D1556" t="s">
        <v>123</v>
      </c>
      <c r="E1556" t="s">
        <v>1004</v>
      </c>
      <c r="F1556" t="s">
        <v>1006</v>
      </c>
      <c r="G1556" t="s">
        <v>1004</v>
      </c>
      <c r="H1556" t="s">
        <v>1006</v>
      </c>
      <c r="BE1556">
        <v>12</v>
      </c>
      <c r="BH1556">
        <v>6</v>
      </c>
      <c r="BJ1556" t="s">
        <v>79</v>
      </c>
      <c r="BL1556" t="s">
        <v>3186</v>
      </c>
      <c r="BM1556" s="37">
        <v>53224</v>
      </c>
    </row>
    <row r="1557" spans="1:67" x14ac:dyDescent="0.2">
      <c r="C1557" t="s">
        <v>1519</v>
      </c>
      <c r="D1557" t="s">
        <v>73</v>
      </c>
      <c r="E1557" t="s">
        <v>1007</v>
      </c>
      <c r="F1557" t="s">
        <v>1008</v>
      </c>
      <c r="G1557" s="8" t="s">
        <v>89</v>
      </c>
      <c r="H1557" s="8" t="s">
        <v>1008</v>
      </c>
      <c r="I1557" s="8"/>
      <c r="AS1557">
        <f>0.0035*1000</f>
        <v>3.5</v>
      </c>
      <c r="BA1557">
        <f>0.0031*1000</f>
        <v>3.1</v>
      </c>
      <c r="BD1557">
        <f>0.003*1000</f>
        <v>3</v>
      </c>
      <c r="BE1557">
        <f>0.004*1000</f>
        <v>4</v>
      </c>
      <c r="BH1557">
        <f>0.0028*1000</f>
        <v>2.8</v>
      </c>
      <c r="BJ1557" s="8" t="s">
        <v>79</v>
      </c>
      <c r="BK1557" s="1">
        <v>44826</v>
      </c>
      <c r="BL1557" s="8" t="s">
        <v>2691</v>
      </c>
      <c r="BM1557">
        <v>53560</v>
      </c>
    </row>
    <row r="1558" spans="1:67" x14ac:dyDescent="0.2">
      <c r="A1558" s="13" t="s">
        <v>1737</v>
      </c>
      <c r="B1558" s="13"/>
      <c r="C1558" s="13" t="s">
        <v>1519</v>
      </c>
      <c r="D1558" s="13" t="s">
        <v>73</v>
      </c>
      <c r="E1558" s="13" t="s">
        <v>1007</v>
      </c>
      <c r="F1558" s="13" t="s">
        <v>1008</v>
      </c>
      <c r="G1558" s="13" t="s">
        <v>1708</v>
      </c>
      <c r="H1558" s="13" t="s">
        <v>1709</v>
      </c>
      <c r="I1558" s="13"/>
      <c r="J1558" s="13"/>
      <c r="K1558" s="13"/>
      <c r="L1558" s="13"/>
      <c r="M1558" s="13"/>
      <c r="N1558" s="13"/>
      <c r="O1558" s="13"/>
      <c r="P1558" s="13"/>
      <c r="Q1558" s="13"/>
      <c r="R1558" s="13"/>
      <c r="S1558" s="13"/>
      <c r="T1558" s="13"/>
      <c r="U1558" s="13"/>
      <c r="V1558" s="13"/>
      <c r="W1558" s="13"/>
      <c r="X1558" s="13"/>
      <c r="Y1558" s="13"/>
      <c r="Z1558" s="13"/>
      <c r="AA1558" s="13"/>
      <c r="AB1558" s="13"/>
      <c r="AC1558" s="13"/>
      <c r="AD1558" s="13"/>
      <c r="AE1558" s="13"/>
      <c r="AF1558" s="13"/>
      <c r="AG1558" s="13"/>
      <c r="AH1558" s="13"/>
      <c r="AI1558" s="13"/>
      <c r="AJ1558" s="13"/>
      <c r="AK1558" s="13"/>
      <c r="AL1558" s="13"/>
      <c r="AM1558" s="13"/>
      <c r="AN1558" s="13"/>
      <c r="AO1558" s="13"/>
      <c r="AP1558" s="13"/>
      <c r="AQ1558" s="13"/>
      <c r="AR1558" s="13"/>
      <c r="AS1558" s="13"/>
      <c r="AT1558" s="13"/>
      <c r="AU1558" s="13"/>
      <c r="AV1558" s="13"/>
      <c r="AW1558" s="13"/>
      <c r="AX1558" s="13"/>
      <c r="AY1558" s="13"/>
      <c r="AZ1558" s="13"/>
      <c r="BA1558" s="13"/>
      <c r="BB1558" s="13"/>
      <c r="BC1558" s="13"/>
      <c r="BD1558" s="13"/>
      <c r="BE1558" s="13"/>
      <c r="BF1558" s="13"/>
      <c r="BG1558" s="13"/>
      <c r="BH1558" s="13"/>
      <c r="BI1558" s="13"/>
      <c r="BJ1558" s="13"/>
      <c r="BK1558" s="13"/>
      <c r="BL1558" s="13"/>
      <c r="BM1558" s="13"/>
      <c r="BN1558" s="13"/>
      <c r="BO1558" s="13"/>
    </row>
    <row r="1559" spans="1:67" x14ac:dyDescent="0.2">
      <c r="A1559" s="8" t="s">
        <v>2322</v>
      </c>
      <c r="B1559" s="8" t="s">
        <v>338</v>
      </c>
      <c r="C1559" t="s">
        <v>1519</v>
      </c>
      <c r="D1559" t="s">
        <v>73</v>
      </c>
      <c r="E1559" t="s">
        <v>1007</v>
      </c>
      <c r="F1559" t="s">
        <v>1008</v>
      </c>
      <c r="G1559" s="8" t="s">
        <v>1708</v>
      </c>
      <c r="H1559" s="8" t="s">
        <v>1709</v>
      </c>
      <c r="I1559" s="8"/>
      <c r="BA1559">
        <v>2.9</v>
      </c>
      <c r="BB1559">
        <v>2.2000000000000002</v>
      </c>
      <c r="BC1559">
        <v>2.2000000000000002</v>
      </c>
      <c r="BD1559">
        <v>2.2000000000000002</v>
      </c>
      <c r="BJ1559" s="8" t="s">
        <v>79</v>
      </c>
      <c r="BK1559" s="1">
        <v>44819</v>
      </c>
      <c r="BL1559" s="8" t="s">
        <v>71</v>
      </c>
      <c r="BM1559" s="8">
        <v>3485</v>
      </c>
      <c r="BN1559" t="s">
        <v>72</v>
      </c>
      <c r="BO1559" t="s">
        <v>71</v>
      </c>
    </row>
    <row r="1560" spans="1:67" x14ac:dyDescent="0.2">
      <c r="A1560" s="13" t="s">
        <v>1737</v>
      </c>
      <c r="B1560" s="13"/>
      <c r="C1560" s="13" t="s">
        <v>1519</v>
      </c>
      <c r="D1560" s="13" t="s">
        <v>73</v>
      </c>
      <c r="E1560" s="13" t="s">
        <v>1007</v>
      </c>
      <c r="F1560" s="13" t="s">
        <v>1008</v>
      </c>
      <c r="G1560" s="13" t="s">
        <v>1007</v>
      </c>
      <c r="H1560" s="13" t="s">
        <v>1008</v>
      </c>
      <c r="I1560" s="13"/>
      <c r="J1560" s="13"/>
      <c r="K1560" s="13"/>
      <c r="L1560" s="13"/>
      <c r="M1560" s="13"/>
      <c r="N1560" s="13"/>
      <c r="O1560" s="13"/>
      <c r="P1560" s="13"/>
      <c r="Q1560" s="13"/>
      <c r="R1560" s="13"/>
      <c r="S1560" s="13"/>
      <c r="T1560" s="13"/>
      <c r="U1560" s="13"/>
      <c r="V1560" s="13"/>
      <c r="W1560" s="13"/>
      <c r="X1560" s="13"/>
      <c r="Y1560" s="13"/>
      <c r="Z1560" s="13"/>
      <c r="AA1560" s="13"/>
      <c r="AB1560" s="13"/>
      <c r="AC1560" s="13"/>
      <c r="AD1560" s="13"/>
      <c r="AE1560" s="13"/>
      <c r="AF1560" s="13"/>
      <c r="AG1560" s="13"/>
      <c r="AH1560" s="13"/>
      <c r="AI1560" s="13"/>
      <c r="AJ1560" s="13"/>
      <c r="AK1560" s="13"/>
      <c r="AL1560" s="13"/>
      <c r="AM1560" s="13"/>
      <c r="AN1560" s="13"/>
      <c r="AO1560" s="13"/>
      <c r="AP1560" s="13"/>
      <c r="AQ1560" s="13"/>
      <c r="AR1560" s="13"/>
      <c r="AS1560" s="13"/>
      <c r="AT1560" s="13"/>
      <c r="AU1560" s="13"/>
      <c r="AV1560" s="13"/>
      <c r="AW1560" s="13"/>
      <c r="AX1560" s="13"/>
      <c r="AY1560" s="13"/>
      <c r="AZ1560" s="13"/>
      <c r="BA1560" s="13"/>
      <c r="BB1560" s="13"/>
      <c r="BC1560" s="13"/>
      <c r="BD1560" s="13"/>
      <c r="BE1560" s="13"/>
      <c r="BF1560" s="13"/>
      <c r="BG1560" s="13"/>
      <c r="BH1560" s="13"/>
      <c r="BI1560" s="13"/>
      <c r="BJ1560" s="13"/>
      <c r="BK1560" s="13"/>
      <c r="BL1560" s="13"/>
      <c r="BM1560" s="13"/>
      <c r="BN1560" s="13"/>
      <c r="BO1560" s="13"/>
    </row>
    <row r="1561" spans="1:67" ht="18" x14ac:dyDescent="0.2">
      <c r="A1561" s="12" t="s">
        <v>2422</v>
      </c>
      <c r="B1561" s="12"/>
      <c r="C1561" s="12" t="s">
        <v>1519</v>
      </c>
      <c r="D1561" s="12" t="s">
        <v>73</v>
      </c>
      <c r="E1561" s="12" t="s">
        <v>1007</v>
      </c>
      <c r="F1561" s="12" t="s">
        <v>1008</v>
      </c>
      <c r="G1561" s="12" t="s">
        <v>1007</v>
      </c>
      <c r="H1561" s="12" t="s">
        <v>1008</v>
      </c>
      <c r="I1561" s="12"/>
      <c r="J1561" s="12"/>
      <c r="K1561" s="12"/>
      <c r="L1561" s="12"/>
      <c r="M1561" s="12"/>
      <c r="N1561" s="12"/>
      <c r="O1561" s="12"/>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t="s">
        <v>79</v>
      </c>
      <c r="BK1561" s="14">
        <v>44820</v>
      </c>
      <c r="BL1561" s="12" t="s">
        <v>2414</v>
      </c>
      <c r="BM1561" s="36">
        <v>82637</v>
      </c>
      <c r="BN1561" s="12" t="s">
        <v>72</v>
      </c>
      <c r="BO1561" s="12" t="s">
        <v>2414</v>
      </c>
    </row>
    <row r="1562" spans="1:67" x14ac:dyDescent="0.2">
      <c r="A1562" t="s">
        <v>108</v>
      </c>
      <c r="C1562" t="s">
        <v>1519</v>
      </c>
      <c r="D1562" t="s">
        <v>73</v>
      </c>
      <c r="E1562" t="s">
        <v>1007</v>
      </c>
      <c r="F1562" t="s">
        <v>1008</v>
      </c>
      <c r="G1562" t="s">
        <v>1007</v>
      </c>
      <c r="H1562" t="s">
        <v>1008</v>
      </c>
      <c r="T1562">
        <v>2.8</v>
      </c>
      <c r="U1562">
        <v>2.9</v>
      </c>
      <c r="X1562">
        <v>4.0999999999999996</v>
      </c>
      <c r="Y1562">
        <v>3</v>
      </c>
      <c r="Z1562">
        <v>4.0999999999999996</v>
      </c>
      <c r="AA1562">
        <v>4.3499999999999996</v>
      </c>
      <c r="AB1562">
        <v>4.3499999999999996</v>
      </c>
      <c r="AC1562">
        <v>3.1</v>
      </c>
      <c r="AD1562">
        <v>4.9000000000000004</v>
      </c>
      <c r="AE1562">
        <v>5</v>
      </c>
      <c r="AF1562">
        <v>5</v>
      </c>
      <c r="AG1562">
        <v>2.7</v>
      </c>
      <c r="AH1562">
        <v>4.4000000000000004</v>
      </c>
      <c r="AI1562">
        <v>4</v>
      </c>
      <c r="AJ1562">
        <v>4.4000000000000004</v>
      </c>
      <c r="AS1562">
        <v>2.9</v>
      </c>
      <c r="AV1562">
        <v>2</v>
      </c>
      <c r="AW1562">
        <v>2.9</v>
      </c>
      <c r="AX1562">
        <v>2.2000000000000002</v>
      </c>
      <c r="AY1562">
        <v>2.2000000000000002</v>
      </c>
      <c r="AZ1562">
        <v>2.2000000000000002</v>
      </c>
      <c r="BA1562">
        <v>2.9</v>
      </c>
      <c r="BB1562">
        <v>2.4</v>
      </c>
      <c r="BC1562">
        <v>2.4</v>
      </c>
      <c r="BD1562">
        <v>2.4</v>
      </c>
      <c r="BE1562">
        <v>3.6</v>
      </c>
      <c r="BF1562">
        <v>2.2999999999999998</v>
      </c>
      <c r="BG1562">
        <v>2.1</v>
      </c>
      <c r="BH1562">
        <v>2.2999999999999998</v>
      </c>
      <c r="BJ1562" t="s">
        <v>70</v>
      </c>
      <c r="BL1562" t="s">
        <v>1009</v>
      </c>
      <c r="BM1562">
        <v>965</v>
      </c>
    </row>
    <row r="1563" spans="1:67" x14ac:dyDescent="0.2">
      <c r="A1563" s="2" t="s">
        <v>1010</v>
      </c>
      <c r="B1563" s="2"/>
      <c r="C1563" s="2" t="s">
        <v>1519</v>
      </c>
      <c r="D1563" s="2" t="s">
        <v>73</v>
      </c>
      <c r="E1563" s="2" t="s">
        <v>1007</v>
      </c>
      <c r="F1563" s="2" t="s">
        <v>1008</v>
      </c>
      <c r="G1563" s="2" t="s">
        <v>1007</v>
      </c>
      <c r="H1563" s="2" t="s">
        <v>1008</v>
      </c>
      <c r="I1563" s="2"/>
      <c r="J1563" s="2"/>
      <c r="K1563" s="2"/>
      <c r="L1563" s="2"/>
      <c r="M1563" s="2"/>
      <c r="N1563" s="2"/>
      <c r="O1563" s="2"/>
      <c r="P1563" s="2"/>
      <c r="Q1563" s="2"/>
      <c r="R1563" s="2"/>
      <c r="S1563" s="2"/>
      <c r="T1563" s="2"/>
      <c r="U1563" s="2"/>
      <c r="V1563" s="2"/>
      <c r="W1563" s="2"/>
      <c r="X1563" s="2"/>
      <c r="Y1563" s="2"/>
      <c r="Z1563" s="2"/>
      <c r="AA1563" s="2"/>
      <c r="AB1563" s="2"/>
      <c r="AC1563" s="2"/>
      <c r="AD1563" s="2"/>
      <c r="AE1563" s="2"/>
      <c r="AF1563" s="2"/>
      <c r="AG1563" s="2"/>
      <c r="AH1563" s="2"/>
      <c r="AI1563" s="2"/>
      <c r="AJ1563" s="2"/>
      <c r="AK1563" s="2"/>
      <c r="AL1563" s="2"/>
      <c r="AM1563" s="2"/>
      <c r="AN1563" s="2"/>
      <c r="AO1563" s="2"/>
      <c r="AP1563" s="2"/>
      <c r="AQ1563" s="2"/>
      <c r="AR1563" s="2"/>
      <c r="AS1563" s="2"/>
      <c r="AT1563" s="2"/>
      <c r="AU1563" s="2"/>
      <c r="AV1563" s="2"/>
      <c r="AW1563" s="2"/>
      <c r="AX1563" s="2"/>
      <c r="AY1563" s="2"/>
      <c r="AZ1563" s="2"/>
      <c r="BA1563" s="2"/>
      <c r="BB1563" s="2"/>
      <c r="BC1563" s="2"/>
      <c r="BD1563" s="2"/>
      <c r="BE1563" s="2"/>
      <c r="BF1563" s="2"/>
      <c r="BG1563" s="2"/>
      <c r="BH1563" s="2"/>
      <c r="BI1563" s="2"/>
      <c r="BJ1563" s="2" t="s">
        <v>70</v>
      </c>
      <c r="BK1563" s="2"/>
      <c r="BL1563" s="2" t="s">
        <v>1009</v>
      </c>
      <c r="BM1563" s="2">
        <v>965</v>
      </c>
      <c r="BN1563" s="2" t="s">
        <v>72</v>
      </c>
      <c r="BO1563" s="2" t="s">
        <v>1009</v>
      </c>
    </row>
    <row r="1564" spans="1:67" x14ac:dyDescent="0.2">
      <c r="A1564" t="s">
        <v>1010</v>
      </c>
      <c r="C1564" t="s">
        <v>1519</v>
      </c>
      <c r="D1564" t="s">
        <v>73</v>
      </c>
      <c r="E1564" t="s">
        <v>1007</v>
      </c>
      <c r="F1564" t="s">
        <v>1008</v>
      </c>
      <c r="G1564" s="8" t="s">
        <v>1007</v>
      </c>
      <c r="H1564" s="8" t="s">
        <v>1008</v>
      </c>
      <c r="I1564" s="8"/>
      <c r="AQ1564" t="s">
        <v>2747</v>
      </c>
      <c r="AR1564" t="s">
        <v>2747</v>
      </c>
      <c r="AS1564">
        <v>2.99</v>
      </c>
      <c r="AT1564" t="s">
        <v>1981</v>
      </c>
      <c r="AU1564">
        <v>4.08</v>
      </c>
      <c r="AV1564">
        <v>4.08</v>
      </c>
      <c r="AW1564">
        <v>3</v>
      </c>
      <c r="AX1564">
        <v>4.07</v>
      </c>
      <c r="AY1564">
        <v>4.38</v>
      </c>
      <c r="AZ1564">
        <v>4.38</v>
      </c>
      <c r="BA1564">
        <v>3.16</v>
      </c>
      <c r="BB1564">
        <v>4.8</v>
      </c>
      <c r="BC1564">
        <v>5.0199999999999996</v>
      </c>
      <c r="BD1564">
        <v>5.0199999999999996</v>
      </c>
      <c r="BI1564" t="s">
        <v>2482</v>
      </c>
      <c r="BJ1564" s="8" t="s">
        <v>79</v>
      </c>
      <c r="BK1564" s="1">
        <v>44827</v>
      </c>
      <c r="BL1564" s="8" t="s">
        <v>2695</v>
      </c>
      <c r="BM1564" s="8">
        <v>960</v>
      </c>
      <c r="BN1564" t="s">
        <v>72</v>
      </c>
      <c r="BO1564" s="8" t="s">
        <v>2695</v>
      </c>
    </row>
    <row r="1565" spans="1:67" x14ac:dyDescent="0.2">
      <c r="A1565" t="s">
        <v>1010</v>
      </c>
      <c r="C1565" t="s">
        <v>1519</v>
      </c>
      <c r="D1565" t="s">
        <v>73</v>
      </c>
      <c r="E1565" t="s">
        <v>1007</v>
      </c>
      <c r="F1565" t="s">
        <v>1008</v>
      </c>
      <c r="G1565" s="8" t="s">
        <v>1007</v>
      </c>
      <c r="H1565" s="8" t="s">
        <v>1008</v>
      </c>
      <c r="I1565" s="8"/>
      <c r="AS1565">
        <v>2.88</v>
      </c>
      <c r="AT1565" t="s">
        <v>2765</v>
      </c>
      <c r="AU1565">
        <v>4.07</v>
      </c>
      <c r="AV1565">
        <v>4.07</v>
      </c>
      <c r="AW1565">
        <v>2.98</v>
      </c>
      <c r="AX1565">
        <v>4.01</v>
      </c>
      <c r="AY1565">
        <v>4.33</v>
      </c>
      <c r="AZ1565">
        <v>4.33</v>
      </c>
      <c r="BA1565">
        <v>3.14</v>
      </c>
      <c r="BB1565">
        <v>4.83</v>
      </c>
      <c r="BC1565">
        <v>5.03</v>
      </c>
      <c r="BD1565">
        <v>5.03</v>
      </c>
      <c r="BE1565">
        <v>2.5499999999999998</v>
      </c>
      <c r="BF1565">
        <v>4.51</v>
      </c>
      <c r="BG1565">
        <v>3.9</v>
      </c>
      <c r="BH1565">
        <v>4.51</v>
      </c>
      <c r="BI1565" t="s">
        <v>2481</v>
      </c>
      <c r="BJ1565" s="8" t="s">
        <v>79</v>
      </c>
      <c r="BK1565" s="1">
        <v>44827</v>
      </c>
      <c r="BL1565" s="8" t="s">
        <v>2695</v>
      </c>
      <c r="BM1565" s="8">
        <v>960</v>
      </c>
      <c r="BN1565" s="8" t="s">
        <v>72</v>
      </c>
      <c r="BO1565" s="8" t="s">
        <v>2695</v>
      </c>
    </row>
    <row r="1566" spans="1:67" ht="20" x14ac:dyDescent="0.2">
      <c r="A1566" s="8" t="s">
        <v>1842</v>
      </c>
      <c r="B1566" s="8"/>
      <c r="C1566" s="8" t="s">
        <v>1519</v>
      </c>
      <c r="D1566" s="8" t="s">
        <v>73</v>
      </c>
      <c r="E1566" s="8" t="s">
        <v>1007</v>
      </c>
      <c r="F1566" s="8" t="s">
        <v>1008</v>
      </c>
      <c r="G1566" s="8" t="s">
        <v>1007</v>
      </c>
      <c r="H1566" s="19" t="s">
        <v>1008</v>
      </c>
      <c r="I1566" s="19"/>
      <c r="J1566" s="8"/>
      <c r="K1566" s="8"/>
      <c r="L1566" s="8" t="s">
        <v>1741</v>
      </c>
      <c r="M1566" s="8"/>
      <c r="N1566" s="8"/>
      <c r="O1566" s="8"/>
      <c r="P1566" s="8"/>
      <c r="Q1566" s="8"/>
      <c r="R1566" s="8"/>
      <c r="S1566" s="8"/>
      <c r="T1566" s="8"/>
      <c r="U1566" s="8"/>
      <c r="V1566" s="8"/>
      <c r="W1566" s="8"/>
      <c r="X1566" s="8"/>
      <c r="Y1566" s="8"/>
      <c r="Z1566" s="8"/>
      <c r="AA1566" s="8"/>
      <c r="AB1566" s="8"/>
      <c r="AC1566" s="8"/>
      <c r="AD1566" s="8"/>
      <c r="AE1566" s="8"/>
      <c r="AF1566" s="8"/>
      <c r="AG1566" s="8"/>
      <c r="AH1566" s="8"/>
      <c r="AI1566" s="8"/>
      <c r="AJ1566" s="8"/>
      <c r="AK1566" s="8"/>
      <c r="AL1566" s="8"/>
      <c r="AM1566" s="8"/>
      <c r="AN1566" s="8"/>
      <c r="AO1566" s="8"/>
      <c r="AP1566" s="8"/>
      <c r="AQ1566" s="8"/>
      <c r="AR1566" s="8"/>
      <c r="AS1566" s="8"/>
      <c r="AT1566" s="8"/>
      <c r="AU1566" s="8"/>
      <c r="AV1566" s="8"/>
      <c r="AW1566" s="8"/>
      <c r="AX1566" s="8"/>
      <c r="AY1566" s="8"/>
      <c r="AZ1566" s="8"/>
      <c r="BA1566" s="8">
        <v>3.1629999999999998</v>
      </c>
      <c r="BB1566" s="8">
        <v>2.371</v>
      </c>
      <c r="BC1566" s="8">
        <v>2.4500000000000002</v>
      </c>
      <c r="BD1566" s="8">
        <v>2.4500000000000002</v>
      </c>
      <c r="BE1566" s="8"/>
      <c r="BF1566" s="8"/>
      <c r="BG1566" s="8"/>
      <c r="BH1566" s="8"/>
      <c r="BI1566" s="8"/>
      <c r="BJ1566" s="8" t="s">
        <v>79</v>
      </c>
      <c r="BK1566" s="9">
        <v>44812</v>
      </c>
      <c r="BL1566" s="8" t="s">
        <v>1738</v>
      </c>
      <c r="BM1566" s="8">
        <v>1420</v>
      </c>
      <c r="BN1566" s="8"/>
      <c r="BO1566" s="8"/>
    </row>
    <row r="1567" spans="1:67" x14ac:dyDescent="0.2">
      <c r="A1567" s="8" t="s">
        <v>1843</v>
      </c>
      <c r="B1567" s="8"/>
      <c r="C1567" s="8" t="s">
        <v>1519</v>
      </c>
      <c r="D1567" s="8" t="s">
        <v>73</v>
      </c>
      <c r="E1567" s="8" t="s">
        <v>1007</v>
      </c>
      <c r="F1567" s="8" t="s">
        <v>1008</v>
      </c>
      <c r="G1567" s="8" t="s">
        <v>1007</v>
      </c>
      <c r="H1567" s="8" t="s">
        <v>1008</v>
      </c>
      <c r="I1567" s="8"/>
      <c r="J1567" s="8"/>
      <c r="K1567" s="8"/>
      <c r="L1567" s="8" t="s">
        <v>1741</v>
      </c>
      <c r="M1567" s="8"/>
      <c r="N1567" s="8"/>
      <c r="O1567" s="8"/>
      <c r="P1567" s="8"/>
      <c r="Q1567" s="8"/>
      <c r="R1567" s="8"/>
      <c r="S1567" s="8"/>
      <c r="T1567" s="8"/>
      <c r="U1567" s="8"/>
      <c r="V1567" s="8"/>
      <c r="W1567" s="8"/>
      <c r="X1567" s="8"/>
      <c r="Y1567" s="8"/>
      <c r="Z1567" s="8"/>
      <c r="AA1567" s="8"/>
      <c r="AB1567" s="8"/>
      <c r="AC1567" s="8"/>
      <c r="AD1567" s="8"/>
      <c r="AE1567" s="8"/>
      <c r="AF1567" s="8"/>
      <c r="AG1567" s="8"/>
      <c r="AH1567" s="8"/>
      <c r="AI1567" s="8"/>
      <c r="AJ1567" s="8"/>
      <c r="AK1567" s="8"/>
      <c r="AL1567" s="8"/>
      <c r="AM1567" s="8"/>
      <c r="AN1567" s="8"/>
      <c r="AO1567" s="8"/>
      <c r="AP1567" s="8"/>
      <c r="AQ1567" s="8"/>
      <c r="AR1567" s="8"/>
      <c r="AS1567" s="8"/>
      <c r="AT1567" s="8"/>
      <c r="AU1567" s="8"/>
      <c r="AV1567" s="8"/>
      <c r="AW1567" s="8"/>
      <c r="AX1567" s="8"/>
      <c r="AY1567" s="8"/>
      <c r="AZ1567" s="8"/>
      <c r="BA1567" s="8"/>
      <c r="BB1567" s="8"/>
      <c r="BC1567" s="8"/>
      <c r="BD1567" s="8"/>
      <c r="BE1567" s="8">
        <v>3.9249999999999998</v>
      </c>
      <c r="BF1567" s="8">
        <v>2.38</v>
      </c>
      <c r="BG1567" s="8">
        <v>2.2000000000000002</v>
      </c>
      <c r="BH1567" s="8">
        <v>2.38</v>
      </c>
      <c r="BI1567" s="8"/>
      <c r="BJ1567" s="8" t="s">
        <v>79</v>
      </c>
      <c r="BK1567" s="9">
        <v>44812</v>
      </c>
      <c r="BL1567" s="8" t="s">
        <v>1738</v>
      </c>
      <c r="BM1567" s="8">
        <v>1420</v>
      </c>
      <c r="BN1567" s="8"/>
      <c r="BO1567" s="8"/>
    </row>
    <row r="1568" spans="1:67" x14ac:dyDescent="0.2">
      <c r="A1568" s="8" t="s">
        <v>1834</v>
      </c>
      <c r="B1568" s="8"/>
      <c r="C1568" s="8" t="s">
        <v>1519</v>
      </c>
      <c r="D1568" s="8" t="s">
        <v>73</v>
      </c>
      <c r="E1568" s="8" t="s">
        <v>1007</v>
      </c>
      <c r="F1568" s="8" t="s">
        <v>1008</v>
      </c>
      <c r="G1568" s="8" t="s">
        <v>1007</v>
      </c>
      <c r="H1568" s="8" t="s">
        <v>1008</v>
      </c>
      <c r="I1568" s="8"/>
      <c r="J1568" s="8"/>
      <c r="K1568" s="8"/>
      <c r="L1568" s="8" t="s">
        <v>1779</v>
      </c>
      <c r="M1568" s="8"/>
      <c r="N1568" s="8"/>
      <c r="O1568" s="8"/>
      <c r="P1568" s="8"/>
      <c r="Q1568" s="8"/>
      <c r="R1568" s="8"/>
      <c r="S1568" s="8"/>
      <c r="T1568" s="8"/>
      <c r="U1568" s="8"/>
      <c r="V1568" s="8"/>
      <c r="W1568" s="8"/>
      <c r="X1568" s="8"/>
      <c r="Y1568" s="8"/>
      <c r="Z1568" s="8"/>
      <c r="AA1568" s="8"/>
      <c r="AB1568" s="8"/>
      <c r="AC1568" s="8"/>
      <c r="AD1568" s="8"/>
      <c r="AE1568" s="8"/>
      <c r="AF1568" s="8"/>
      <c r="AG1568" s="8"/>
      <c r="AH1568" s="8"/>
      <c r="AI1568" s="8"/>
      <c r="AJ1568" s="8"/>
      <c r="AK1568" s="8"/>
      <c r="AL1568" s="8"/>
      <c r="AM1568" s="8"/>
      <c r="AN1568" s="8"/>
      <c r="AO1568" s="8"/>
      <c r="AP1568" s="8"/>
      <c r="AQ1568" s="8"/>
      <c r="AR1568" s="8"/>
      <c r="AS1568" s="8"/>
      <c r="AT1568" s="8"/>
      <c r="AU1568" s="8"/>
      <c r="AV1568" s="8"/>
      <c r="AW1568" s="8"/>
      <c r="AX1568" s="8"/>
      <c r="AY1568" s="8"/>
      <c r="AZ1568" s="8"/>
      <c r="BA1568" s="8"/>
      <c r="BB1568" s="8"/>
      <c r="BC1568" s="8"/>
      <c r="BD1568" s="8"/>
      <c r="BE1568" s="8">
        <v>3.9249999999999998</v>
      </c>
      <c r="BF1568" s="8">
        <v>2.38</v>
      </c>
      <c r="BG1568" s="8">
        <v>2.2000000000000002</v>
      </c>
      <c r="BH1568" s="8">
        <v>2.38</v>
      </c>
      <c r="BI1568" s="8"/>
      <c r="BJ1568" s="8" t="s">
        <v>79</v>
      </c>
      <c r="BK1568" s="9">
        <v>44812</v>
      </c>
      <c r="BL1568" s="8" t="s">
        <v>1738</v>
      </c>
      <c r="BM1568" s="8">
        <v>1420</v>
      </c>
      <c r="BN1568" s="8" t="s">
        <v>72</v>
      </c>
      <c r="BO1568" s="8" t="s">
        <v>1738</v>
      </c>
    </row>
    <row r="1569" spans="1:67" s="12" customFormat="1" x14ac:dyDescent="0.2">
      <c r="A1569" s="8" t="s">
        <v>1836</v>
      </c>
      <c r="B1569" s="8"/>
      <c r="C1569" s="8" t="s">
        <v>1519</v>
      </c>
      <c r="D1569" s="8" t="s">
        <v>73</v>
      </c>
      <c r="E1569" s="8" t="s">
        <v>1007</v>
      </c>
      <c r="F1569" s="8" t="s">
        <v>1008</v>
      </c>
      <c r="G1569" s="8" t="s">
        <v>1007</v>
      </c>
      <c r="H1569" s="8" t="s">
        <v>2002</v>
      </c>
      <c r="I1569" s="8"/>
      <c r="J1569" s="8"/>
      <c r="K1569" s="8"/>
      <c r="L1569" s="8" t="s">
        <v>1821</v>
      </c>
      <c r="M1569" s="8"/>
      <c r="N1569" s="8"/>
      <c r="O1569" s="8"/>
      <c r="P1569" s="8"/>
      <c r="Q1569" s="8"/>
      <c r="R1569" s="8"/>
      <c r="S1569" s="8"/>
      <c r="T1569" s="8"/>
      <c r="U1569" s="8"/>
      <c r="V1569" s="8"/>
      <c r="W1569" s="8"/>
      <c r="X1569" s="8"/>
      <c r="Y1569" s="8"/>
      <c r="Z1569" s="8"/>
      <c r="AA1569" s="8"/>
      <c r="AB1569" s="8"/>
      <c r="AC1569" s="8"/>
      <c r="AD1569" s="8"/>
      <c r="AE1569" s="8"/>
      <c r="AF1569" s="8"/>
      <c r="AG1569" s="8"/>
      <c r="AH1569" s="8"/>
      <c r="AI1569" s="8"/>
      <c r="AJ1569" s="8"/>
      <c r="AK1569" s="8"/>
      <c r="AL1569" s="8"/>
      <c r="AM1569" s="8"/>
      <c r="AN1569" s="8"/>
      <c r="AO1569" s="8"/>
      <c r="AP1569" s="8"/>
      <c r="AQ1569" s="8"/>
      <c r="AR1569" s="8"/>
      <c r="AS1569" s="8">
        <v>3.2330000000000001</v>
      </c>
      <c r="AT1569" s="8"/>
      <c r="AU1569" s="8"/>
      <c r="AV1569" s="8">
        <v>2.1760000000000002</v>
      </c>
      <c r="AW1569" s="8"/>
      <c r="AX1569" s="8"/>
      <c r="AY1569" s="8"/>
      <c r="AZ1569" s="8"/>
      <c r="BA1569" s="8"/>
      <c r="BB1569" s="8"/>
      <c r="BC1569" s="8"/>
      <c r="BD1569" s="8"/>
      <c r="BE1569" s="8"/>
      <c r="BF1569" s="8"/>
      <c r="BG1569" s="8"/>
      <c r="BH1569" s="8"/>
      <c r="BI1569" s="8"/>
      <c r="BJ1569" s="8" t="s">
        <v>79</v>
      </c>
      <c r="BK1569" s="9">
        <v>44812</v>
      </c>
      <c r="BL1569" s="8" t="s">
        <v>1738</v>
      </c>
      <c r="BM1569" s="8">
        <v>1420</v>
      </c>
      <c r="BN1569" s="8" t="s">
        <v>72</v>
      </c>
      <c r="BO1569" s="8" t="s">
        <v>1738</v>
      </c>
    </row>
    <row r="1570" spans="1:67" s="12" customFormat="1" x14ac:dyDescent="0.2">
      <c r="A1570" s="8" t="s">
        <v>1835</v>
      </c>
      <c r="B1570" s="8"/>
      <c r="C1570" s="8" t="s">
        <v>1519</v>
      </c>
      <c r="D1570" s="8" t="s">
        <v>73</v>
      </c>
      <c r="E1570" s="8" t="s">
        <v>1007</v>
      </c>
      <c r="F1570" s="8" t="s">
        <v>1008</v>
      </c>
      <c r="G1570" s="8" t="s">
        <v>1007</v>
      </c>
      <c r="H1570" s="8" t="s">
        <v>2002</v>
      </c>
      <c r="I1570" s="8"/>
      <c r="J1570" s="8"/>
      <c r="K1570" s="8"/>
      <c r="L1570" s="8" t="s">
        <v>1821</v>
      </c>
      <c r="M1570" s="8"/>
      <c r="N1570" s="8"/>
      <c r="O1570" s="8"/>
      <c r="P1570" s="8"/>
      <c r="Q1570" s="8"/>
      <c r="R1570" s="8"/>
      <c r="S1570" s="8"/>
      <c r="T1570" s="8"/>
      <c r="U1570" s="8"/>
      <c r="V1570" s="8"/>
      <c r="W1570" s="8"/>
      <c r="X1570" s="8"/>
      <c r="Y1570" s="8"/>
      <c r="Z1570" s="8"/>
      <c r="AA1570" s="8"/>
      <c r="AB1570" s="8"/>
      <c r="AC1570" s="8"/>
      <c r="AD1570" s="8"/>
      <c r="AE1570" s="8"/>
      <c r="AF1570" s="8"/>
      <c r="AG1570" s="8"/>
      <c r="AH1570" s="8"/>
      <c r="AI1570" s="8"/>
      <c r="AJ1570" s="8"/>
      <c r="AK1570" s="8"/>
      <c r="AL1570" s="8"/>
      <c r="AM1570" s="8"/>
      <c r="AN1570" s="8"/>
      <c r="AO1570" s="8">
        <v>3.0720000000000001</v>
      </c>
      <c r="AP1570" s="8"/>
      <c r="AQ1570" s="8"/>
      <c r="AR1570" s="8">
        <v>1.7</v>
      </c>
      <c r="AS1570" s="8"/>
      <c r="AT1570" s="8"/>
      <c r="AU1570" s="8"/>
      <c r="AV1570" s="8"/>
      <c r="AW1570" s="8"/>
      <c r="AX1570" s="8"/>
      <c r="AY1570" s="8"/>
      <c r="AZ1570" s="8"/>
      <c r="BA1570" s="8"/>
      <c r="BB1570" s="8"/>
      <c r="BC1570" s="8"/>
      <c r="BD1570" s="8"/>
      <c r="BE1570" s="8"/>
      <c r="BF1570" s="8"/>
      <c r="BG1570" s="8"/>
      <c r="BH1570" s="8"/>
      <c r="BI1570" s="8"/>
      <c r="BJ1570" s="8" t="s">
        <v>79</v>
      </c>
      <c r="BK1570" s="9">
        <v>44812</v>
      </c>
      <c r="BL1570" s="8" t="s">
        <v>1738</v>
      </c>
      <c r="BM1570" s="8">
        <v>1420</v>
      </c>
      <c r="BN1570" s="8" t="s">
        <v>72</v>
      </c>
      <c r="BO1570" s="8" t="s">
        <v>1738</v>
      </c>
    </row>
    <row r="1571" spans="1:67" s="12" customFormat="1" x14ac:dyDescent="0.2">
      <c r="A1571" s="13" t="s">
        <v>1737</v>
      </c>
      <c r="B1571" s="13"/>
      <c r="C1571" s="13" t="s">
        <v>1519</v>
      </c>
      <c r="D1571" s="13" t="s">
        <v>73</v>
      </c>
      <c r="E1571" s="13" t="s">
        <v>1007</v>
      </c>
      <c r="F1571" s="13" t="s">
        <v>1012</v>
      </c>
      <c r="G1571" s="13" t="s">
        <v>1007</v>
      </c>
      <c r="H1571" s="13" t="s">
        <v>1012</v>
      </c>
      <c r="I1571" s="13"/>
      <c r="J1571" s="13"/>
      <c r="K1571" s="13"/>
      <c r="L1571" s="13"/>
      <c r="M1571" s="13"/>
      <c r="N1571" s="13"/>
      <c r="O1571" s="13"/>
      <c r="P1571" s="13"/>
      <c r="Q1571" s="13"/>
      <c r="R1571" s="13"/>
      <c r="S1571" s="13"/>
      <c r="T1571" s="13"/>
      <c r="U1571" s="13"/>
      <c r="V1571" s="13"/>
      <c r="W1571" s="13"/>
      <c r="X1571" s="13"/>
      <c r="Y1571" s="13"/>
      <c r="Z1571" s="13"/>
      <c r="AA1571" s="13"/>
      <c r="AB1571" s="13"/>
      <c r="AC1571" s="13"/>
      <c r="AD1571" s="13"/>
      <c r="AE1571" s="13"/>
      <c r="AF1571" s="13"/>
      <c r="AG1571" s="13"/>
      <c r="AH1571" s="13"/>
      <c r="AI1571" s="13"/>
      <c r="AJ1571" s="13"/>
      <c r="AK1571" s="13"/>
      <c r="AL1571" s="13"/>
      <c r="AM1571" s="13"/>
      <c r="AN1571" s="13"/>
      <c r="AO1571" s="13"/>
      <c r="AP1571" s="13"/>
      <c r="AQ1571" s="13"/>
      <c r="AR1571" s="13"/>
      <c r="AS1571" s="13"/>
      <c r="AT1571" s="13"/>
      <c r="AU1571" s="13"/>
      <c r="AV1571" s="13"/>
      <c r="AW1571" s="13"/>
      <c r="AX1571" s="13"/>
      <c r="AY1571" s="13"/>
      <c r="AZ1571" s="13"/>
      <c r="BA1571" s="13"/>
      <c r="BB1571" s="13"/>
      <c r="BC1571" s="13"/>
      <c r="BD1571" s="13"/>
      <c r="BE1571" s="13"/>
      <c r="BF1571" s="13"/>
      <c r="BG1571" s="13"/>
      <c r="BH1571" s="13"/>
      <c r="BI1571" s="13"/>
      <c r="BJ1571" s="13"/>
      <c r="BK1571" s="13"/>
      <c r="BL1571" s="13"/>
      <c r="BM1571" s="13"/>
      <c r="BN1571" s="13"/>
      <c r="BO1571" s="13"/>
    </row>
    <row r="1572" spans="1:67" s="12" customFormat="1" x14ac:dyDescent="0.2">
      <c r="A1572" s="2" t="s">
        <v>1011</v>
      </c>
      <c r="B1572" s="2"/>
      <c r="C1572" s="2" t="s">
        <v>1519</v>
      </c>
      <c r="D1572" s="2" t="s">
        <v>73</v>
      </c>
      <c r="E1572" s="2" t="s">
        <v>1007</v>
      </c>
      <c r="F1572" s="2" t="s">
        <v>1012</v>
      </c>
      <c r="G1572" s="2" t="s">
        <v>1007</v>
      </c>
      <c r="H1572" s="2" t="s">
        <v>1012</v>
      </c>
      <c r="I1572" s="2"/>
      <c r="J1572" s="2"/>
      <c r="K1572" s="2"/>
      <c r="L1572" s="2"/>
      <c r="M1572" s="2"/>
      <c r="N1572" s="2"/>
      <c r="O1572" s="2"/>
      <c r="P1572" s="2"/>
      <c r="Q1572" s="2"/>
      <c r="R1572" s="2"/>
      <c r="S1572" s="2"/>
      <c r="T1572" s="2"/>
      <c r="U1572" s="2"/>
      <c r="V1572" s="2"/>
      <c r="W1572" s="2"/>
      <c r="X1572" s="2"/>
      <c r="Y1572" s="2"/>
      <c r="Z1572" s="2"/>
      <c r="AA1572" s="2"/>
      <c r="AB1572" s="2"/>
      <c r="AC1572" s="2"/>
      <c r="AD1572" s="2"/>
      <c r="AE1572" s="2"/>
      <c r="AF1572" s="2"/>
      <c r="AG1572" s="2"/>
      <c r="AH1572" s="2"/>
      <c r="AI1572" s="2"/>
      <c r="AJ1572" s="2"/>
      <c r="AK1572" s="2"/>
      <c r="AL1572" s="2"/>
      <c r="AM1572" s="2"/>
      <c r="AN1572" s="2"/>
      <c r="AO1572" s="2"/>
      <c r="AP1572" s="2"/>
      <c r="AQ1572" s="2"/>
      <c r="AR1572" s="2"/>
      <c r="AS1572" s="2"/>
      <c r="AT1572" s="2"/>
      <c r="AU1572" s="2"/>
      <c r="AV1572" s="2"/>
      <c r="AW1572" s="2"/>
      <c r="AX1572" s="2"/>
      <c r="AY1572" s="2"/>
      <c r="AZ1572" s="2"/>
      <c r="BA1572" s="2"/>
      <c r="BB1572" s="2"/>
      <c r="BC1572" s="2"/>
      <c r="BD1572" s="2"/>
      <c r="BE1572" s="2"/>
      <c r="BF1572" s="2"/>
      <c r="BG1572" s="2"/>
      <c r="BH1572" s="2"/>
      <c r="BI1572" s="2"/>
      <c r="BJ1572" s="2" t="s">
        <v>70</v>
      </c>
      <c r="BK1572" s="2"/>
      <c r="BL1572" s="2" t="s">
        <v>1009</v>
      </c>
      <c r="BM1572" s="2">
        <v>965</v>
      </c>
      <c r="BN1572" s="2" t="s">
        <v>72</v>
      </c>
      <c r="BO1572" s="2" t="s">
        <v>1009</v>
      </c>
    </row>
    <row r="1573" spans="1:67" s="8" customFormat="1" x14ac:dyDescent="0.2">
      <c r="A1573" t="s">
        <v>1013</v>
      </c>
      <c r="B1573"/>
      <c r="C1573" t="s">
        <v>1519</v>
      </c>
      <c r="D1573" t="s">
        <v>73</v>
      </c>
      <c r="E1573" t="s">
        <v>1007</v>
      </c>
      <c r="F1573" t="s">
        <v>1012</v>
      </c>
      <c r="G1573" t="s">
        <v>1007</v>
      </c>
      <c r="H1573" t="s">
        <v>1012</v>
      </c>
      <c r="I1573"/>
      <c r="J1573"/>
      <c r="K1573"/>
      <c r="L1573"/>
      <c r="M1573"/>
      <c r="N1573"/>
      <c r="O1573"/>
      <c r="P1573"/>
      <c r="Q1573"/>
      <c r="R1573"/>
      <c r="S1573"/>
      <c r="T1573"/>
      <c r="U1573"/>
      <c r="V1573"/>
      <c r="W1573"/>
      <c r="X1573"/>
      <c r="Y1573">
        <v>4.0999999999999996</v>
      </c>
      <c r="Z1573">
        <v>5.3</v>
      </c>
      <c r="AA1573">
        <v>5.7</v>
      </c>
      <c r="AB1573">
        <v>5.7</v>
      </c>
      <c r="AC1573"/>
      <c r="AD1573"/>
      <c r="AE1573"/>
      <c r="AF1573"/>
      <c r="AG1573"/>
      <c r="AH1573"/>
      <c r="AI1573"/>
      <c r="AJ1573"/>
      <c r="AK1573"/>
      <c r="AL1573"/>
      <c r="AM1573"/>
      <c r="AN1573"/>
      <c r="AO1573"/>
      <c r="AP1573"/>
      <c r="AQ1573"/>
      <c r="AR1573"/>
      <c r="AS1573"/>
      <c r="AT1573"/>
      <c r="AU1573"/>
      <c r="AV1573"/>
      <c r="AW1573"/>
      <c r="AX1573"/>
      <c r="AY1573"/>
      <c r="AZ1573"/>
      <c r="BA1573"/>
      <c r="BB1573"/>
      <c r="BC1573"/>
      <c r="BD1573"/>
      <c r="BE1573"/>
      <c r="BF1573"/>
      <c r="BG1573"/>
      <c r="BH1573"/>
      <c r="BI1573"/>
      <c r="BJ1573" t="s">
        <v>70</v>
      </c>
      <c r="BK1573"/>
      <c r="BL1573" t="s">
        <v>1009</v>
      </c>
      <c r="BM1573">
        <v>965</v>
      </c>
      <c r="BN1573"/>
      <c r="BO1573"/>
    </row>
    <row r="1574" spans="1:67" s="8" customFormat="1" x14ac:dyDescent="0.2">
      <c r="A1574" s="12" t="s">
        <v>1013</v>
      </c>
      <c r="B1574" s="12"/>
      <c r="C1574" s="12" t="s">
        <v>1519</v>
      </c>
      <c r="D1574" s="12" t="s">
        <v>73</v>
      </c>
      <c r="E1574" s="12" t="s">
        <v>1007</v>
      </c>
      <c r="F1574" s="12" t="s">
        <v>1012</v>
      </c>
      <c r="G1574" s="12" t="s">
        <v>1007</v>
      </c>
      <c r="H1574" s="12" t="s">
        <v>1012</v>
      </c>
      <c r="I1574" s="12"/>
      <c r="J1574" s="12"/>
      <c r="K1574" s="12"/>
      <c r="L1574" s="12"/>
      <c r="M1574" s="12"/>
      <c r="N1574" s="12"/>
      <c r="O1574" s="12"/>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t="s">
        <v>79</v>
      </c>
      <c r="BK1574" s="14">
        <v>44824</v>
      </c>
      <c r="BL1574" s="12" t="s">
        <v>2493</v>
      </c>
      <c r="BM1574">
        <v>2930</v>
      </c>
      <c r="BN1574" s="12" t="s">
        <v>72</v>
      </c>
      <c r="BO1574" s="12"/>
    </row>
    <row r="1575" spans="1:67" s="8" customFormat="1" x14ac:dyDescent="0.2">
      <c r="A1575" t="s">
        <v>1014</v>
      </c>
      <c r="B1575"/>
      <c r="C1575" t="s">
        <v>1519</v>
      </c>
      <c r="D1575" t="s">
        <v>73</v>
      </c>
      <c r="E1575" t="s">
        <v>1007</v>
      </c>
      <c r="F1575" t="s">
        <v>1012</v>
      </c>
      <c r="G1575" t="s">
        <v>1007</v>
      </c>
      <c r="H1575" t="s">
        <v>1012</v>
      </c>
      <c r="I1575"/>
      <c r="J1575"/>
      <c r="K1575"/>
      <c r="L1575"/>
      <c r="M1575"/>
      <c r="N1575"/>
      <c r="O1575"/>
      <c r="P1575"/>
      <c r="Q1575"/>
      <c r="R1575"/>
      <c r="S1575"/>
      <c r="T1575"/>
      <c r="U1575"/>
      <c r="V1575"/>
      <c r="W1575"/>
      <c r="X1575"/>
      <c r="Y1575"/>
      <c r="Z1575"/>
      <c r="AA1575"/>
      <c r="AB1575"/>
      <c r="AC1575"/>
      <c r="AD1575"/>
      <c r="AE1575"/>
      <c r="AF1575"/>
      <c r="AG1575"/>
      <c r="AH1575"/>
      <c r="AI1575"/>
      <c r="AJ1575"/>
      <c r="AK1575"/>
      <c r="AL1575"/>
      <c r="AM1575"/>
      <c r="AN1575"/>
      <c r="AO1575"/>
      <c r="AP1575"/>
      <c r="AQ1575"/>
      <c r="AR1575"/>
      <c r="AS1575"/>
      <c r="AT1575"/>
      <c r="AU1575"/>
      <c r="AV1575"/>
      <c r="AW1575">
        <v>4.0999999999999996</v>
      </c>
      <c r="AX1575">
        <v>3.1</v>
      </c>
      <c r="AY1575">
        <v>3.2</v>
      </c>
      <c r="AZ1575">
        <v>3.2</v>
      </c>
      <c r="BA1575"/>
      <c r="BB1575"/>
      <c r="BC1575"/>
      <c r="BD1575"/>
      <c r="BE1575"/>
      <c r="BF1575"/>
      <c r="BG1575"/>
      <c r="BH1575"/>
      <c r="BI1575" t="s">
        <v>1015</v>
      </c>
      <c r="BJ1575" t="s">
        <v>70</v>
      </c>
      <c r="BK1575"/>
      <c r="BL1575" t="s">
        <v>1009</v>
      </c>
      <c r="BM1575">
        <v>965</v>
      </c>
      <c r="BN1575"/>
      <c r="BO1575"/>
    </row>
    <row r="1576" spans="1:67" s="8" customFormat="1" x14ac:dyDescent="0.2">
      <c r="A1576" s="8" t="s">
        <v>2804</v>
      </c>
      <c r="C1576" s="8" t="s">
        <v>1519</v>
      </c>
      <c r="D1576" s="8" t="s">
        <v>73</v>
      </c>
      <c r="E1576" s="8" t="s">
        <v>1007</v>
      </c>
      <c r="F1576" s="8" t="s">
        <v>1012</v>
      </c>
      <c r="G1576" s="8" t="s">
        <v>1007</v>
      </c>
      <c r="H1576" s="8" t="s">
        <v>1012</v>
      </c>
      <c r="BB1576" s="8">
        <v>3.2</v>
      </c>
      <c r="BD1576" s="8">
        <v>3.2</v>
      </c>
      <c r="BI1576" s="8" t="s">
        <v>2815</v>
      </c>
      <c r="BJ1576" s="8" t="s">
        <v>79</v>
      </c>
      <c r="BK1576" s="9">
        <v>44827</v>
      </c>
      <c r="BL1576" s="8" t="s">
        <v>2792</v>
      </c>
      <c r="BM1576" s="8">
        <v>1985</v>
      </c>
    </row>
    <row r="1577" spans="1:67" s="8" customFormat="1" x14ac:dyDescent="0.2">
      <c r="A1577" s="8" t="s">
        <v>2805</v>
      </c>
      <c r="C1577" s="8" t="s">
        <v>1519</v>
      </c>
      <c r="D1577" s="8" t="s">
        <v>73</v>
      </c>
      <c r="E1577" s="8" t="s">
        <v>1007</v>
      </c>
      <c r="F1577" s="8" t="s">
        <v>1012</v>
      </c>
      <c r="G1577" s="8" t="s">
        <v>1007</v>
      </c>
      <c r="H1577" s="8" t="s">
        <v>1012</v>
      </c>
      <c r="BE1577" s="8">
        <v>5.0999999999999996</v>
      </c>
      <c r="BF1577" s="8">
        <v>3.15</v>
      </c>
      <c r="BG1577" s="8">
        <v>2.8</v>
      </c>
      <c r="BH1577" s="8">
        <v>3.15</v>
      </c>
      <c r="BJ1577" s="8" t="s">
        <v>79</v>
      </c>
      <c r="BK1577" s="9">
        <v>44827</v>
      </c>
      <c r="BL1577" s="8" t="s">
        <v>2792</v>
      </c>
      <c r="BM1577" s="8">
        <v>1985</v>
      </c>
      <c r="BN1577" s="8" t="s">
        <v>72</v>
      </c>
    </row>
    <row r="1578" spans="1:67" s="8" customFormat="1" x14ac:dyDescent="0.2">
      <c r="A1578" t="s">
        <v>108</v>
      </c>
      <c r="B1578"/>
      <c r="C1578" t="s">
        <v>1519</v>
      </c>
      <c r="D1578" t="s">
        <v>73</v>
      </c>
      <c r="E1578" t="s">
        <v>1007</v>
      </c>
      <c r="F1578" t="s">
        <v>1012</v>
      </c>
      <c r="G1578" t="s">
        <v>1007</v>
      </c>
      <c r="H1578" t="s">
        <v>1012</v>
      </c>
      <c r="I1578"/>
      <c r="J1578"/>
      <c r="K1578"/>
      <c r="L1578"/>
      <c r="M1578"/>
      <c r="N1578"/>
      <c r="O1578"/>
      <c r="P1578"/>
      <c r="Q1578"/>
      <c r="R1578"/>
      <c r="S1578"/>
      <c r="T1578"/>
      <c r="U1578">
        <v>4</v>
      </c>
      <c r="V1578"/>
      <c r="W1578"/>
      <c r="X1578">
        <v>4.9000000000000004</v>
      </c>
      <c r="Y1578">
        <v>4.0999999999999996</v>
      </c>
      <c r="Z1578">
        <v>5.7</v>
      </c>
      <c r="AA1578">
        <v>6</v>
      </c>
      <c r="AB1578">
        <v>6</v>
      </c>
      <c r="AC1578">
        <v>3.9</v>
      </c>
      <c r="AD1578">
        <v>6.6</v>
      </c>
      <c r="AE1578">
        <v>6.7</v>
      </c>
      <c r="AF1578">
        <v>6.7</v>
      </c>
      <c r="AG1578">
        <v>3.5</v>
      </c>
      <c r="AH1578">
        <v>6.2</v>
      </c>
      <c r="AI1578">
        <v>5.4</v>
      </c>
      <c r="AJ1578">
        <v>6.2</v>
      </c>
      <c r="AK1578">
        <v>3.8</v>
      </c>
      <c r="AL1578"/>
      <c r="AM1578"/>
      <c r="AN1578">
        <v>2.4</v>
      </c>
      <c r="AO1578">
        <v>4.3</v>
      </c>
      <c r="AP1578"/>
      <c r="AQ1578"/>
      <c r="AR1578">
        <v>2.6</v>
      </c>
      <c r="AS1578">
        <v>4.3</v>
      </c>
      <c r="AT1578"/>
      <c r="AU1578"/>
      <c r="AV1578">
        <v>2.8</v>
      </c>
      <c r="AW1578">
        <v>4.2</v>
      </c>
      <c r="AX1578">
        <v>3</v>
      </c>
      <c r="AY1578">
        <v>3.1</v>
      </c>
      <c r="AZ1578">
        <v>3.1</v>
      </c>
      <c r="BA1578">
        <v>3.9</v>
      </c>
      <c r="BB1578">
        <v>3.3</v>
      </c>
      <c r="BC1578">
        <v>3.1</v>
      </c>
      <c r="BD1578">
        <v>3.3</v>
      </c>
      <c r="BE1578">
        <v>4.8</v>
      </c>
      <c r="BF1578">
        <v>3.1</v>
      </c>
      <c r="BG1578">
        <v>2.7</v>
      </c>
      <c r="BH1578">
        <v>3.1</v>
      </c>
      <c r="BI1578"/>
      <c r="BJ1578" t="s">
        <v>70</v>
      </c>
      <c r="BK1578"/>
      <c r="BL1578" t="s">
        <v>1009</v>
      </c>
      <c r="BM1578">
        <v>965</v>
      </c>
      <c r="BN1578" t="s">
        <v>72</v>
      </c>
      <c r="BO1578" t="s">
        <v>71</v>
      </c>
    </row>
    <row r="1579" spans="1:67" s="8" customFormat="1" x14ac:dyDescent="0.2">
      <c r="A1579" s="8" t="s">
        <v>1838</v>
      </c>
      <c r="C1579" s="8" t="s">
        <v>1519</v>
      </c>
      <c r="D1579" s="8" t="s">
        <v>73</v>
      </c>
      <c r="E1579" s="8" t="s">
        <v>1007</v>
      </c>
      <c r="F1579" s="8" t="s">
        <v>1012</v>
      </c>
      <c r="G1579" s="8" t="s">
        <v>1007</v>
      </c>
      <c r="H1579" s="8" t="s">
        <v>1012</v>
      </c>
      <c r="BE1579" s="8">
        <v>4.5519999999999996</v>
      </c>
      <c r="BF1579" s="8">
        <v>2.6469999999999998</v>
      </c>
      <c r="BG1579" s="8">
        <v>2.1629999999999998</v>
      </c>
      <c r="BH1579" s="8">
        <v>2.6469999999999998</v>
      </c>
      <c r="BJ1579" s="8" t="s">
        <v>79</v>
      </c>
      <c r="BK1579" s="9">
        <v>44812</v>
      </c>
      <c r="BL1579" s="8" t="s">
        <v>1738</v>
      </c>
      <c r="BM1579" s="8">
        <v>1420</v>
      </c>
      <c r="BN1579" s="8" t="s">
        <v>72</v>
      </c>
      <c r="BO1579" s="8" t="s">
        <v>1738</v>
      </c>
    </row>
    <row r="1580" spans="1:67" s="8" customFormat="1" x14ac:dyDescent="0.2">
      <c r="A1580" s="13" t="s">
        <v>1737</v>
      </c>
      <c r="B1580" s="13"/>
      <c r="C1580" s="13" t="s">
        <v>1519</v>
      </c>
      <c r="D1580" s="13" t="s">
        <v>73</v>
      </c>
      <c r="E1580" s="13" t="s">
        <v>1007</v>
      </c>
      <c r="F1580" s="13" t="s">
        <v>1028</v>
      </c>
      <c r="G1580" s="13" t="s">
        <v>1007</v>
      </c>
      <c r="H1580" s="13" t="s">
        <v>1028</v>
      </c>
      <c r="I1580" s="13"/>
      <c r="J1580" s="13"/>
      <c r="K1580" s="13"/>
      <c r="L1580" s="13"/>
      <c r="M1580" s="13"/>
      <c r="N1580" s="13"/>
      <c r="O1580" s="13"/>
      <c r="P1580" s="13"/>
      <c r="Q1580" s="13"/>
      <c r="R1580" s="13"/>
      <c r="S1580" s="13"/>
      <c r="T1580" s="13"/>
      <c r="U1580" s="13"/>
      <c r="V1580" s="13"/>
      <c r="W1580" s="13"/>
      <c r="X1580" s="13"/>
      <c r="Y1580" s="13"/>
      <c r="Z1580" s="13"/>
      <c r="AA1580" s="13"/>
      <c r="AB1580" s="13"/>
      <c r="AC1580" s="13"/>
      <c r="AD1580" s="13"/>
      <c r="AE1580" s="13"/>
      <c r="AF1580" s="13"/>
      <c r="AG1580" s="13"/>
      <c r="AH1580" s="13"/>
      <c r="AI1580" s="13"/>
      <c r="AJ1580" s="13"/>
      <c r="AK1580" s="13"/>
      <c r="AL1580" s="13"/>
      <c r="AM1580" s="13"/>
      <c r="AN1580" s="13"/>
      <c r="AO1580" s="13"/>
      <c r="AP1580" s="13"/>
      <c r="AQ1580" s="13"/>
      <c r="AR1580" s="13"/>
      <c r="AS1580" s="13"/>
      <c r="AT1580" s="13"/>
      <c r="AU1580" s="13"/>
      <c r="AV1580" s="13"/>
      <c r="AW1580" s="13"/>
      <c r="AX1580" s="13"/>
      <c r="AY1580" s="13"/>
      <c r="AZ1580" s="13"/>
      <c r="BA1580" s="13"/>
      <c r="BB1580" s="13"/>
      <c r="BC1580" s="13"/>
      <c r="BD1580" s="13"/>
      <c r="BE1580" s="13"/>
      <c r="BF1580" s="13"/>
      <c r="BG1580" s="13"/>
      <c r="BH1580" s="13"/>
      <c r="BI1580" s="13"/>
      <c r="BJ1580" s="13"/>
      <c r="BK1580" s="13"/>
      <c r="BL1580" s="13"/>
      <c r="BM1580" s="13"/>
      <c r="BN1580" s="13"/>
      <c r="BO1580" s="13"/>
    </row>
    <row r="1581" spans="1:67" x14ac:dyDescent="0.2">
      <c r="A1581" t="s">
        <v>1027</v>
      </c>
      <c r="C1581" t="s">
        <v>1519</v>
      </c>
      <c r="D1581" t="s">
        <v>73</v>
      </c>
      <c r="E1581" t="s">
        <v>1007</v>
      </c>
      <c r="F1581" t="s">
        <v>1028</v>
      </c>
      <c r="G1581" t="s">
        <v>1007</v>
      </c>
      <c r="H1581" t="s">
        <v>1028</v>
      </c>
      <c r="Y1581">
        <v>3.6</v>
      </c>
      <c r="Z1581">
        <v>4.8</v>
      </c>
      <c r="AA1581">
        <v>4.9000000000000004</v>
      </c>
      <c r="AB1581">
        <v>4.9000000000000004</v>
      </c>
      <c r="BJ1581" t="s">
        <v>70</v>
      </c>
      <c r="BL1581" t="s">
        <v>1009</v>
      </c>
      <c r="BM1581">
        <v>965</v>
      </c>
    </row>
    <row r="1582" spans="1:67" x14ac:dyDescent="0.2">
      <c r="A1582" t="s">
        <v>1029</v>
      </c>
      <c r="C1582" t="s">
        <v>1519</v>
      </c>
      <c r="D1582" t="s">
        <v>73</v>
      </c>
      <c r="E1582" t="s">
        <v>1007</v>
      </c>
      <c r="F1582" t="s">
        <v>1028</v>
      </c>
      <c r="G1582" t="s">
        <v>1007</v>
      </c>
      <c r="H1582" t="s">
        <v>1028</v>
      </c>
      <c r="BB1582">
        <v>2.2999999999999998</v>
      </c>
      <c r="BI1582" s="5" t="s">
        <v>1030</v>
      </c>
      <c r="BJ1582" t="s">
        <v>70</v>
      </c>
      <c r="BL1582" t="s">
        <v>1009</v>
      </c>
      <c r="BM1582">
        <v>965</v>
      </c>
    </row>
    <row r="1583" spans="1:67" x14ac:dyDescent="0.2">
      <c r="A1583" t="s">
        <v>1029</v>
      </c>
      <c r="C1583" t="s">
        <v>1519</v>
      </c>
      <c r="D1583" t="s">
        <v>73</v>
      </c>
      <c r="E1583" t="s">
        <v>1007</v>
      </c>
      <c r="F1583" t="s">
        <v>1028</v>
      </c>
      <c r="G1583" t="s">
        <v>1007</v>
      </c>
      <c r="H1583" t="s">
        <v>1028</v>
      </c>
      <c r="AG1583">
        <v>3</v>
      </c>
      <c r="BJ1583" t="s">
        <v>70</v>
      </c>
      <c r="BL1583" t="s">
        <v>1009</v>
      </c>
      <c r="BM1583">
        <v>965</v>
      </c>
    </row>
    <row r="1584" spans="1:67" x14ac:dyDescent="0.2">
      <c r="A1584" s="12" t="s">
        <v>2501</v>
      </c>
      <c r="B1584" s="12"/>
      <c r="C1584" s="12" t="s">
        <v>1519</v>
      </c>
      <c r="D1584" s="12" t="s">
        <v>73</v>
      </c>
      <c r="E1584" s="12" t="s">
        <v>1007</v>
      </c>
      <c r="F1584" s="12" t="s">
        <v>1028</v>
      </c>
      <c r="G1584" s="12" t="s">
        <v>1007</v>
      </c>
      <c r="H1584" s="12" t="s">
        <v>1028</v>
      </c>
      <c r="I1584" s="12"/>
      <c r="J1584" s="12"/>
      <c r="K1584" s="12"/>
      <c r="L1584" s="12"/>
      <c r="M1584" s="12"/>
      <c r="N1584" s="12"/>
      <c r="O1584" s="12"/>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t="s">
        <v>79</v>
      </c>
      <c r="BK1584" s="14">
        <v>44824</v>
      </c>
      <c r="BL1584" s="12" t="s">
        <v>2493</v>
      </c>
      <c r="BM1584">
        <v>2930</v>
      </c>
      <c r="BN1584" s="12" t="s">
        <v>72</v>
      </c>
      <c r="BO1584" s="12"/>
    </row>
    <row r="1585" spans="1:67" s="8" customFormat="1" x14ac:dyDescent="0.2">
      <c r="A1585" t="s">
        <v>1031</v>
      </c>
      <c r="B1585"/>
      <c r="C1585" t="s">
        <v>1519</v>
      </c>
      <c r="D1585" t="s">
        <v>73</v>
      </c>
      <c r="E1585" t="s">
        <v>1007</v>
      </c>
      <c r="F1585" t="s">
        <v>1028</v>
      </c>
      <c r="G1585" t="s">
        <v>1007</v>
      </c>
      <c r="H1585" t="s">
        <v>1028</v>
      </c>
      <c r="I1585"/>
      <c r="J1585"/>
      <c r="K1585"/>
      <c r="L1585"/>
      <c r="M1585"/>
      <c r="N1585"/>
      <c r="O1585"/>
      <c r="P1585"/>
      <c r="Q1585"/>
      <c r="R1585"/>
      <c r="S1585"/>
      <c r="T1585"/>
      <c r="U1585"/>
      <c r="V1585"/>
      <c r="W1585"/>
      <c r="X1585"/>
      <c r="Y1585"/>
      <c r="Z1585"/>
      <c r="AA1585"/>
      <c r="AB1585"/>
      <c r="AC1585"/>
      <c r="AD1585"/>
      <c r="AE1585"/>
      <c r="AF1585"/>
      <c r="AG1585"/>
      <c r="AH1585"/>
      <c r="AI1585"/>
      <c r="AJ1585"/>
      <c r="AK1585"/>
      <c r="AL1585"/>
      <c r="AM1585"/>
      <c r="AN1585"/>
      <c r="AO1585"/>
      <c r="AP1585"/>
      <c r="AQ1585"/>
      <c r="AR1585"/>
      <c r="AS1585"/>
      <c r="AT1585"/>
      <c r="AU1585"/>
      <c r="AV1585"/>
      <c r="AW1585"/>
      <c r="AX1585"/>
      <c r="AY1585"/>
      <c r="AZ1585"/>
      <c r="BA1585">
        <v>3.4</v>
      </c>
      <c r="BB1585">
        <v>2.7</v>
      </c>
      <c r="BC1585" t="s">
        <v>1958</v>
      </c>
      <c r="BD1585">
        <v>2.7</v>
      </c>
      <c r="BE1585"/>
      <c r="BF1585"/>
      <c r="BG1585"/>
      <c r="BH1585"/>
      <c r="BI1585" t="s">
        <v>1032</v>
      </c>
      <c r="BJ1585" t="s">
        <v>70</v>
      </c>
      <c r="BK1585"/>
      <c r="BL1585" t="s">
        <v>1009</v>
      </c>
      <c r="BM1585">
        <v>965</v>
      </c>
      <c r="BN1585"/>
      <c r="BO1585"/>
    </row>
    <row r="1586" spans="1:67" s="8" customFormat="1" x14ac:dyDescent="0.2">
      <c r="A1586" t="s">
        <v>1033</v>
      </c>
      <c r="B1586" t="s">
        <v>338</v>
      </c>
      <c r="C1586" t="s">
        <v>1519</v>
      </c>
      <c r="D1586" t="s">
        <v>73</v>
      </c>
      <c r="E1586" t="s">
        <v>1007</v>
      </c>
      <c r="F1586" t="s">
        <v>1028</v>
      </c>
      <c r="G1586" t="s">
        <v>1007</v>
      </c>
      <c r="H1586" t="s">
        <v>1028</v>
      </c>
      <c r="I1586"/>
      <c r="J1586"/>
      <c r="K1586"/>
      <c r="L1586"/>
      <c r="M1586"/>
      <c r="N1586"/>
      <c r="O1586"/>
      <c r="P1586"/>
      <c r="Q1586"/>
      <c r="R1586"/>
      <c r="S1586"/>
      <c r="T1586"/>
      <c r="U1586"/>
      <c r="V1586"/>
      <c r="W1586"/>
      <c r="X1586"/>
      <c r="Y1586">
        <v>3.3</v>
      </c>
      <c r="Z1586">
        <v>4.0999999999999996</v>
      </c>
      <c r="AA1586">
        <v>4.8</v>
      </c>
      <c r="AB1586">
        <v>4.8</v>
      </c>
      <c r="AC1586">
        <v>3.5</v>
      </c>
      <c r="AD1586">
        <v>6</v>
      </c>
      <c r="AE1586">
        <v>6.1</v>
      </c>
      <c r="AF1586">
        <v>6.1</v>
      </c>
      <c r="AG1586"/>
      <c r="AH1586"/>
      <c r="AI1586"/>
      <c r="AJ1586"/>
      <c r="AK1586"/>
      <c r="AL1586"/>
      <c r="AM1586"/>
      <c r="AN1586"/>
      <c r="AO1586"/>
      <c r="AP1586"/>
      <c r="AQ1586"/>
      <c r="AR1586"/>
      <c r="AS1586"/>
      <c r="AT1586"/>
      <c r="AU1586"/>
      <c r="AV1586"/>
      <c r="AW1586"/>
      <c r="AX1586"/>
      <c r="AY1586"/>
      <c r="AZ1586"/>
      <c r="BA1586"/>
      <c r="BB1586"/>
      <c r="BC1586"/>
      <c r="BD1586"/>
      <c r="BE1586"/>
      <c r="BF1586"/>
      <c r="BG1586"/>
      <c r="BH1586"/>
      <c r="BI1586"/>
      <c r="BJ1586" t="s">
        <v>70</v>
      </c>
      <c r="BK1586"/>
      <c r="BL1586" t="s">
        <v>1009</v>
      </c>
      <c r="BM1586">
        <v>965</v>
      </c>
      <c r="BN1586"/>
      <c r="BO1586"/>
    </row>
    <row r="1587" spans="1:67" s="8" customFormat="1" x14ac:dyDescent="0.2">
      <c r="A1587" s="12" t="s">
        <v>1033</v>
      </c>
      <c r="B1587" s="12" t="s">
        <v>338</v>
      </c>
      <c r="C1587" s="12" t="s">
        <v>1519</v>
      </c>
      <c r="D1587" s="12" t="s">
        <v>73</v>
      </c>
      <c r="E1587" s="12" t="s">
        <v>1007</v>
      </c>
      <c r="F1587" s="12" t="s">
        <v>1028</v>
      </c>
      <c r="G1587" s="12" t="s">
        <v>1007</v>
      </c>
      <c r="H1587" s="12" t="s">
        <v>1028</v>
      </c>
      <c r="I1587" s="12"/>
      <c r="J1587" s="12"/>
      <c r="K1587" s="12"/>
      <c r="L1587" s="12"/>
      <c r="M1587" s="12"/>
      <c r="N1587" s="12"/>
      <c r="O1587" s="12"/>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t="s">
        <v>79</v>
      </c>
      <c r="BK1587" s="14">
        <v>44824</v>
      </c>
      <c r="BL1587" s="12" t="s">
        <v>2493</v>
      </c>
      <c r="BM1587">
        <v>2930</v>
      </c>
      <c r="BN1587" s="12" t="s">
        <v>72</v>
      </c>
      <c r="BO1587" s="12"/>
    </row>
    <row r="1588" spans="1:67" s="8" customFormat="1" x14ac:dyDescent="0.2">
      <c r="A1588" t="s">
        <v>1034</v>
      </c>
      <c r="B1588"/>
      <c r="C1588" t="s">
        <v>1519</v>
      </c>
      <c r="D1588" t="s">
        <v>73</v>
      </c>
      <c r="E1588" t="s">
        <v>1007</v>
      </c>
      <c r="F1588" t="s">
        <v>1028</v>
      </c>
      <c r="G1588" t="s">
        <v>1007</v>
      </c>
      <c r="H1588" t="s">
        <v>1028</v>
      </c>
      <c r="I1588"/>
      <c r="J1588"/>
      <c r="K1588"/>
      <c r="L1588"/>
      <c r="M1588"/>
      <c r="N1588"/>
      <c r="O1588"/>
      <c r="P1588"/>
      <c r="Q1588"/>
      <c r="R1588"/>
      <c r="S1588"/>
      <c r="T1588"/>
      <c r="U1588"/>
      <c r="V1588"/>
      <c r="W1588"/>
      <c r="X1588"/>
      <c r="Y1588"/>
      <c r="Z1588"/>
      <c r="AA1588"/>
      <c r="AB1588"/>
      <c r="AC1588"/>
      <c r="AD1588"/>
      <c r="AE1588"/>
      <c r="AF1588"/>
      <c r="AG1588"/>
      <c r="AH1588"/>
      <c r="AI1588"/>
      <c r="AJ1588"/>
      <c r="AK1588"/>
      <c r="AL1588"/>
      <c r="AM1588"/>
      <c r="AN1588"/>
      <c r="AO1588"/>
      <c r="AP1588"/>
      <c r="AQ1588"/>
      <c r="AR1588"/>
      <c r="AS1588"/>
      <c r="AT1588"/>
      <c r="AU1588"/>
      <c r="AV1588"/>
      <c r="AW1588"/>
      <c r="AX1588"/>
      <c r="AY1588"/>
      <c r="AZ1588"/>
      <c r="BA1588">
        <v>3.2</v>
      </c>
      <c r="BB1588">
        <v>2.7</v>
      </c>
      <c r="BC1588">
        <v>2.6</v>
      </c>
      <c r="BD1588">
        <v>2.7</v>
      </c>
      <c r="BE1588"/>
      <c r="BF1588"/>
      <c r="BG1588"/>
      <c r="BH1588"/>
      <c r="BI1588"/>
      <c r="BJ1588" t="s">
        <v>70</v>
      </c>
      <c r="BK1588"/>
      <c r="BL1588" t="s">
        <v>1009</v>
      </c>
      <c r="BM1588">
        <v>965</v>
      </c>
      <c r="BN1588"/>
      <c r="BO1588"/>
    </row>
    <row r="1589" spans="1:67" s="8" customFormat="1" x14ac:dyDescent="0.2">
      <c r="A1589" s="8" t="s">
        <v>2802</v>
      </c>
      <c r="C1589" s="8" t="s">
        <v>1519</v>
      </c>
      <c r="D1589" s="8" t="s">
        <v>73</v>
      </c>
      <c r="E1589" s="8" t="s">
        <v>1007</v>
      </c>
      <c r="F1589" s="8" t="s">
        <v>1028</v>
      </c>
      <c r="G1589" s="8" t="s">
        <v>1007</v>
      </c>
      <c r="H1589" s="8" t="s">
        <v>1028</v>
      </c>
      <c r="BE1589" s="8">
        <v>3.4</v>
      </c>
      <c r="BF1589" s="8">
        <v>2.2000000000000002</v>
      </c>
      <c r="BG1589" s="8">
        <v>1.9</v>
      </c>
      <c r="BH1589" s="8">
        <v>2.2000000000000002</v>
      </c>
      <c r="BJ1589" s="8" t="s">
        <v>79</v>
      </c>
      <c r="BK1589" s="9">
        <v>44827</v>
      </c>
      <c r="BL1589" s="8" t="s">
        <v>2792</v>
      </c>
      <c r="BM1589" s="8">
        <v>1985</v>
      </c>
      <c r="BN1589" s="8" t="s">
        <v>72</v>
      </c>
    </row>
    <row r="1590" spans="1:67" s="8" customFormat="1" x14ac:dyDescent="0.2">
      <c r="A1590" s="8" t="s">
        <v>2803</v>
      </c>
      <c r="C1590" s="8" t="s">
        <v>1519</v>
      </c>
      <c r="D1590" s="8" t="s">
        <v>73</v>
      </c>
      <c r="E1590" s="8" t="s">
        <v>1007</v>
      </c>
      <c r="F1590" s="8" t="s">
        <v>1028</v>
      </c>
      <c r="G1590" s="8" t="s">
        <v>1007</v>
      </c>
      <c r="H1590" s="8" t="s">
        <v>1028</v>
      </c>
      <c r="BE1590" s="8">
        <v>3.3</v>
      </c>
      <c r="BF1590" s="8">
        <v>2.1</v>
      </c>
      <c r="BG1590" s="8">
        <v>2.1</v>
      </c>
      <c r="BH1590" s="8">
        <v>2.1</v>
      </c>
      <c r="BJ1590" s="8" t="s">
        <v>79</v>
      </c>
      <c r="BK1590" s="9">
        <v>44827</v>
      </c>
      <c r="BL1590" s="8" t="s">
        <v>2792</v>
      </c>
      <c r="BM1590" s="8">
        <v>1985</v>
      </c>
    </row>
    <row r="1591" spans="1:67" s="8" customFormat="1" x14ac:dyDescent="0.2">
      <c r="A1591" s="8" t="s">
        <v>2801</v>
      </c>
      <c r="C1591" s="8" t="s">
        <v>1519</v>
      </c>
      <c r="D1591" s="8" t="s">
        <v>73</v>
      </c>
      <c r="E1591" s="8" t="s">
        <v>1007</v>
      </c>
      <c r="F1591" s="8" t="s">
        <v>1028</v>
      </c>
      <c r="G1591" s="8" t="s">
        <v>1007</v>
      </c>
      <c r="H1591" s="8" t="s">
        <v>1028</v>
      </c>
      <c r="BC1591" s="8">
        <v>2.2000000000000002</v>
      </c>
      <c r="BD1591" s="8">
        <v>2.2000000000000002</v>
      </c>
      <c r="BJ1591" s="8" t="s">
        <v>79</v>
      </c>
      <c r="BK1591" s="9">
        <v>44827</v>
      </c>
      <c r="BL1591" s="8" t="s">
        <v>2792</v>
      </c>
      <c r="BM1591" s="8">
        <v>1985</v>
      </c>
    </row>
    <row r="1592" spans="1:67" s="8" customFormat="1" x14ac:dyDescent="0.2">
      <c r="A1592" t="s">
        <v>1035</v>
      </c>
      <c r="B1592"/>
      <c r="C1592" t="s">
        <v>1519</v>
      </c>
      <c r="D1592" t="s">
        <v>73</v>
      </c>
      <c r="E1592" t="s">
        <v>1007</v>
      </c>
      <c r="F1592" t="s">
        <v>1028</v>
      </c>
      <c r="G1592" t="s">
        <v>1007</v>
      </c>
      <c r="H1592" t="s">
        <v>1028</v>
      </c>
      <c r="I1592"/>
      <c r="J1592"/>
      <c r="K1592"/>
      <c r="L1592"/>
      <c r="M1592"/>
      <c r="N1592"/>
      <c r="O1592"/>
      <c r="P1592"/>
      <c r="Q1592"/>
      <c r="R1592"/>
      <c r="S1592"/>
      <c r="T1592"/>
      <c r="U1592"/>
      <c r="V1592"/>
      <c r="W1592"/>
      <c r="X1592"/>
      <c r="Y1592"/>
      <c r="Z1592"/>
      <c r="AA1592"/>
      <c r="AB1592"/>
      <c r="AC1592"/>
      <c r="AD1592"/>
      <c r="AE1592"/>
      <c r="AF1592"/>
      <c r="AG1592"/>
      <c r="AH1592"/>
      <c r="AI1592"/>
      <c r="AJ1592"/>
      <c r="AK1592"/>
      <c r="AL1592"/>
      <c r="AM1592"/>
      <c r="AN1592"/>
      <c r="AO1592"/>
      <c r="AP1592"/>
      <c r="AQ1592"/>
      <c r="AR1592"/>
      <c r="AS1592"/>
      <c r="AT1592"/>
      <c r="AU1592"/>
      <c r="AV1592"/>
      <c r="AW1592">
        <v>3.4</v>
      </c>
      <c r="AX1592"/>
      <c r="AY1592">
        <v>2.5</v>
      </c>
      <c r="AZ1592">
        <v>2.5</v>
      </c>
      <c r="BA1592"/>
      <c r="BB1592"/>
      <c r="BC1592"/>
      <c r="BD1592"/>
      <c r="BE1592"/>
      <c r="BF1592"/>
      <c r="BG1592"/>
      <c r="BH1592"/>
      <c r="BI1592"/>
      <c r="BJ1592" t="s">
        <v>70</v>
      </c>
      <c r="BK1592"/>
      <c r="BL1592" t="s">
        <v>1009</v>
      </c>
      <c r="BM1592">
        <v>965</v>
      </c>
      <c r="BN1592"/>
      <c r="BO1592"/>
    </row>
    <row r="1593" spans="1:67" s="8" customFormat="1" x14ac:dyDescent="0.2">
      <c r="A1593" t="s">
        <v>1036</v>
      </c>
      <c r="B1593"/>
      <c r="C1593" t="s">
        <v>1519</v>
      </c>
      <c r="D1593" t="s">
        <v>73</v>
      </c>
      <c r="E1593" t="s">
        <v>1007</v>
      </c>
      <c r="F1593" t="s">
        <v>1028</v>
      </c>
      <c r="G1593" t="s">
        <v>1007</v>
      </c>
      <c r="H1593" t="s">
        <v>1028</v>
      </c>
      <c r="I1593"/>
      <c r="J1593"/>
      <c r="K1593"/>
      <c r="L1593"/>
      <c r="M1593"/>
      <c r="N1593"/>
      <c r="O1593"/>
      <c r="P1593"/>
      <c r="Q1593"/>
      <c r="R1593"/>
      <c r="S1593"/>
      <c r="T1593"/>
      <c r="U1593"/>
      <c r="V1593"/>
      <c r="W1593"/>
      <c r="X1593"/>
      <c r="Y1593"/>
      <c r="Z1593"/>
      <c r="AA1593"/>
      <c r="AB1593"/>
      <c r="AC1593"/>
      <c r="AD1593"/>
      <c r="AE1593"/>
      <c r="AF1593"/>
      <c r="AG1593"/>
      <c r="AH1593"/>
      <c r="AI1593"/>
      <c r="AJ1593"/>
      <c r="AK1593"/>
      <c r="AL1593"/>
      <c r="AM1593"/>
      <c r="AN1593"/>
      <c r="AO1593"/>
      <c r="AP1593"/>
      <c r="AQ1593"/>
      <c r="AR1593"/>
      <c r="AS1593"/>
      <c r="AT1593"/>
      <c r="AU1593"/>
      <c r="AV1593"/>
      <c r="AW1593"/>
      <c r="AX1593"/>
      <c r="AY1593"/>
      <c r="AZ1593"/>
      <c r="BA1593">
        <v>3.1</v>
      </c>
      <c r="BB1593">
        <v>2.7</v>
      </c>
      <c r="BC1593">
        <v>2.5</v>
      </c>
      <c r="BD1593">
        <v>2.7</v>
      </c>
      <c r="BE1593"/>
      <c r="BF1593"/>
      <c r="BG1593"/>
      <c r="BH1593"/>
      <c r="BI1593"/>
      <c r="BJ1593" t="s">
        <v>70</v>
      </c>
      <c r="BK1593"/>
      <c r="BL1593" t="s">
        <v>1009</v>
      </c>
      <c r="BM1593">
        <v>965</v>
      </c>
      <c r="BN1593"/>
      <c r="BO1593"/>
    </row>
    <row r="1594" spans="1:67" x14ac:dyDescent="0.2">
      <c r="A1594" t="s">
        <v>1037</v>
      </c>
      <c r="C1594" t="s">
        <v>1519</v>
      </c>
      <c r="D1594" t="s">
        <v>73</v>
      </c>
      <c r="E1594" t="s">
        <v>1007</v>
      </c>
      <c r="F1594" t="s">
        <v>1028</v>
      </c>
      <c r="G1594" t="s">
        <v>1007</v>
      </c>
      <c r="H1594" t="s">
        <v>1028</v>
      </c>
      <c r="AC1594">
        <v>3.1</v>
      </c>
      <c r="AD1594">
        <v>5.7</v>
      </c>
      <c r="AE1594">
        <v>5.6</v>
      </c>
      <c r="AF1594">
        <v>5.7</v>
      </c>
      <c r="BJ1594" t="s">
        <v>70</v>
      </c>
      <c r="BL1594" t="s">
        <v>1009</v>
      </c>
      <c r="BM1594">
        <v>965</v>
      </c>
    </row>
    <row r="1595" spans="1:67" x14ac:dyDescent="0.2">
      <c r="A1595" t="s">
        <v>1038</v>
      </c>
      <c r="C1595" t="s">
        <v>1519</v>
      </c>
      <c r="D1595" t="s">
        <v>73</v>
      </c>
      <c r="E1595" t="s">
        <v>1007</v>
      </c>
      <c r="F1595" t="s">
        <v>1028</v>
      </c>
      <c r="G1595" t="s">
        <v>1007</v>
      </c>
      <c r="H1595" t="s">
        <v>1028</v>
      </c>
      <c r="AW1595">
        <v>3.2</v>
      </c>
      <c r="AX1595">
        <v>2.2999999999999998</v>
      </c>
      <c r="AY1595">
        <v>2.1</v>
      </c>
      <c r="AZ1595">
        <v>2.2999999999999998</v>
      </c>
      <c r="BJ1595" t="s">
        <v>70</v>
      </c>
      <c r="BL1595" t="s">
        <v>1009</v>
      </c>
      <c r="BM1595">
        <v>965</v>
      </c>
    </row>
    <row r="1596" spans="1:67" x14ac:dyDescent="0.2">
      <c r="A1596" t="s">
        <v>1039</v>
      </c>
      <c r="C1596" t="s">
        <v>1519</v>
      </c>
      <c r="D1596" t="s">
        <v>73</v>
      </c>
      <c r="E1596" t="s">
        <v>1007</v>
      </c>
      <c r="F1596" t="s">
        <v>1028</v>
      </c>
      <c r="G1596" t="s">
        <v>1007</v>
      </c>
      <c r="H1596" t="s">
        <v>1028</v>
      </c>
      <c r="U1596">
        <v>3.4</v>
      </c>
      <c r="X1596">
        <v>4</v>
      </c>
      <c r="BJ1596" t="s">
        <v>70</v>
      </c>
      <c r="BL1596" t="s">
        <v>1009</v>
      </c>
      <c r="BM1596">
        <v>965</v>
      </c>
    </row>
    <row r="1597" spans="1:67" x14ac:dyDescent="0.2">
      <c r="A1597" t="s">
        <v>1040</v>
      </c>
      <c r="C1597" t="s">
        <v>1519</v>
      </c>
      <c r="D1597" t="s">
        <v>73</v>
      </c>
      <c r="E1597" t="s">
        <v>1007</v>
      </c>
      <c r="F1597" t="s">
        <v>1028</v>
      </c>
      <c r="G1597" t="s">
        <v>1007</v>
      </c>
      <c r="H1597" t="s">
        <v>1028</v>
      </c>
      <c r="BA1597">
        <v>3.5</v>
      </c>
      <c r="BB1597">
        <v>2.9</v>
      </c>
      <c r="BC1597">
        <v>2.7</v>
      </c>
      <c r="BD1597">
        <v>2.9</v>
      </c>
      <c r="BJ1597" t="s">
        <v>70</v>
      </c>
      <c r="BL1597" t="s">
        <v>1009</v>
      </c>
      <c r="BM1597">
        <v>965</v>
      </c>
    </row>
    <row r="1598" spans="1:67" x14ac:dyDescent="0.2">
      <c r="A1598" s="13" t="s">
        <v>1737</v>
      </c>
      <c r="B1598" s="13"/>
      <c r="C1598" s="13" t="s">
        <v>1519</v>
      </c>
      <c r="D1598" s="13" t="s">
        <v>73</v>
      </c>
      <c r="E1598" s="13" t="s">
        <v>1007</v>
      </c>
      <c r="F1598" s="13" t="s">
        <v>1707</v>
      </c>
      <c r="G1598" s="13" t="s">
        <v>1007</v>
      </c>
      <c r="H1598" s="13" t="s">
        <v>1707</v>
      </c>
      <c r="I1598" s="13"/>
      <c r="J1598" s="13"/>
      <c r="K1598" s="13"/>
      <c r="L1598" s="13"/>
      <c r="M1598" s="13"/>
      <c r="N1598" s="13"/>
      <c r="O1598" s="13"/>
      <c r="P1598" s="13"/>
      <c r="Q1598" s="13"/>
      <c r="R1598" s="13"/>
      <c r="S1598" s="13"/>
      <c r="T1598" s="13"/>
      <c r="U1598" s="13"/>
      <c r="V1598" s="13"/>
      <c r="W1598" s="13"/>
      <c r="X1598" s="13"/>
      <c r="Y1598" s="13"/>
      <c r="Z1598" s="13"/>
      <c r="AA1598" s="13"/>
      <c r="AB1598" s="13"/>
      <c r="AC1598" s="13"/>
      <c r="AD1598" s="13"/>
      <c r="AE1598" s="13"/>
      <c r="AF1598" s="13"/>
      <c r="AG1598" s="13"/>
      <c r="AH1598" s="13"/>
      <c r="AI1598" s="13"/>
      <c r="AJ1598" s="13"/>
      <c r="AK1598" s="13"/>
      <c r="AL1598" s="13"/>
      <c r="AM1598" s="13"/>
      <c r="AN1598" s="13"/>
      <c r="AO1598" s="13"/>
      <c r="AP1598" s="13"/>
      <c r="AQ1598" s="13"/>
      <c r="AR1598" s="13"/>
      <c r="AS1598" s="13"/>
      <c r="AT1598" s="13"/>
      <c r="AU1598" s="13"/>
      <c r="AV1598" s="13"/>
      <c r="AW1598" s="13"/>
      <c r="AX1598" s="13"/>
      <c r="AY1598" s="13"/>
      <c r="AZ1598" s="13"/>
      <c r="BA1598" s="13"/>
      <c r="BB1598" s="13"/>
      <c r="BC1598" s="13"/>
      <c r="BD1598" s="13"/>
      <c r="BE1598" s="13"/>
      <c r="BF1598" s="13"/>
      <c r="BG1598" s="13"/>
      <c r="BH1598" s="13"/>
      <c r="BI1598" s="13"/>
      <c r="BJ1598" s="13"/>
      <c r="BK1598" s="13"/>
      <c r="BL1598" s="13"/>
      <c r="BM1598" s="13"/>
      <c r="BN1598" s="13"/>
      <c r="BO1598" s="13"/>
    </row>
    <row r="1599" spans="1:67" x14ac:dyDescent="0.2">
      <c r="A1599" s="8" t="s">
        <v>2332</v>
      </c>
      <c r="B1599" s="8" t="s">
        <v>338</v>
      </c>
      <c r="C1599" t="s">
        <v>1519</v>
      </c>
      <c r="D1599" t="s">
        <v>73</v>
      </c>
      <c r="E1599" t="s">
        <v>1007</v>
      </c>
      <c r="F1599" t="s">
        <v>1707</v>
      </c>
      <c r="G1599" s="8" t="s">
        <v>1007</v>
      </c>
      <c r="H1599" s="8" t="s">
        <v>1707</v>
      </c>
      <c r="I1599" s="8"/>
      <c r="BA1599">
        <v>3.6</v>
      </c>
      <c r="BB1599">
        <v>3.2</v>
      </c>
      <c r="BC1599">
        <v>3.2</v>
      </c>
      <c r="BD1599">
        <v>3.2</v>
      </c>
      <c r="BJ1599" s="8" t="s">
        <v>79</v>
      </c>
      <c r="BK1599" s="1">
        <v>44819</v>
      </c>
      <c r="BL1599" s="8" t="s">
        <v>71</v>
      </c>
      <c r="BM1599" s="8">
        <v>3485</v>
      </c>
      <c r="BN1599" s="8" t="s">
        <v>72</v>
      </c>
      <c r="BO1599" s="8" t="s">
        <v>71</v>
      </c>
    </row>
    <row r="1600" spans="1:67" x14ac:dyDescent="0.2">
      <c r="A1600" s="13" t="s">
        <v>1737</v>
      </c>
      <c r="B1600" s="13"/>
      <c r="C1600" s="13" t="s">
        <v>1519</v>
      </c>
      <c r="D1600" s="13" t="s">
        <v>73</v>
      </c>
      <c r="E1600" s="13" t="s">
        <v>1007</v>
      </c>
      <c r="F1600" s="13" t="s">
        <v>1041</v>
      </c>
      <c r="G1600" s="13" t="s">
        <v>1007</v>
      </c>
      <c r="H1600" s="13" t="s">
        <v>1041</v>
      </c>
      <c r="I1600" s="13"/>
      <c r="J1600" s="13"/>
      <c r="K1600" s="13"/>
      <c r="L1600" s="13"/>
      <c r="M1600" s="13"/>
      <c r="N1600" s="13"/>
      <c r="O1600" s="13"/>
      <c r="P1600" s="13"/>
      <c r="Q1600" s="13"/>
      <c r="R1600" s="13"/>
      <c r="S1600" s="13"/>
      <c r="T1600" s="13"/>
      <c r="U1600" s="13"/>
      <c r="V1600" s="13"/>
      <c r="W1600" s="13"/>
      <c r="X1600" s="13"/>
      <c r="Y1600" s="13"/>
      <c r="Z1600" s="13"/>
      <c r="AA1600" s="13"/>
      <c r="AB1600" s="13"/>
      <c r="AC1600" s="13"/>
      <c r="AD1600" s="13"/>
      <c r="AE1600" s="13"/>
      <c r="AF1600" s="13"/>
      <c r="AG1600" s="13"/>
      <c r="AH1600" s="13"/>
      <c r="AI1600" s="13"/>
      <c r="AJ1600" s="13"/>
      <c r="AK1600" s="13"/>
      <c r="AL1600" s="13"/>
      <c r="AM1600" s="13"/>
      <c r="AN1600" s="13"/>
      <c r="AO1600" s="13"/>
      <c r="AP1600" s="13"/>
      <c r="AQ1600" s="13"/>
      <c r="AR1600" s="13"/>
      <c r="AS1600" s="13"/>
      <c r="AT1600" s="13"/>
      <c r="AU1600" s="13"/>
      <c r="AV1600" s="13"/>
      <c r="AW1600" s="13"/>
      <c r="AX1600" s="13"/>
      <c r="AY1600" s="13"/>
      <c r="AZ1600" s="13"/>
      <c r="BA1600" s="13"/>
      <c r="BB1600" s="13"/>
      <c r="BC1600" s="13"/>
      <c r="BD1600" s="13"/>
      <c r="BE1600" s="13"/>
      <c r="BF1600" s="13"/>
      <c r="BG1600" s="13"/>
      <c r="BH1600" s="13"/>
      <c r="BI1600" s="13"/>
      <c r="BJ1600" s="13"/>
      <c r="BK1600" s="13"/>
      <c r="BL1600" s="13"/>
      <c r="BM1600" s="13"/>
      <c r="BN1600" s="13"/>
      <c r="BO1600" s="13"/>
    </row>
    <row r="1601" spans="1:67" x14ac:dyDescent="0.2">
      <c r="A1601" t="s">
        <v>108</v>
      </c>
      <c r="C1601" t="s">
        <v>1519</v>
      </c>
      <c r="D1601" t="s">
        <v>73</v>
      </c>
      <c r="E1601" t="s">
        <v>1007</v>
      </c>
      <c r="F1601" t="s">
        <v>1041</v>
      </c>
      <c r="G1601" t="s">
        <v>1007</v>
      </c>
      <c r="H1601" t="s">
        <v>1041</v>
      </c>
      <c r="Q1601">
        <v>3.3</v>
      </c>
      <c r="T1601">
        <v>3.3</v>
      </c>
      <c r="U1601">
        <v>3.6</v>
      </c>
      <c r="X1601">
        <v>5</v>
      </c>
      <c r="Y1601">
        <v>3.6</v>
      </c>
      <c r="Z1601">
        <v>5.4</v>
      </c>
      <c r="AA1601">
        <v>5.6</v>
      </c>
      <c r="AB1601">
        <v>5.6</v>
      </c>
      <c r="AC1601">
        <v>3.6</v>
      </c>
      <c r="AD1601">
        <v>6.4</v>
      </c>
      <c r="AE1601">
        <v>6.4</v>
      </c>
      <c r="AF1601">
        <v>6.4</v>
      </c>
      <c r="AG1601">
        <v>3.2</v>
      </c>
      <c r="AH1601">
        <v>6</v>
      </c>
      <c r="AI1601">
        <v>5.4</v>
      </c>
      <c r="AJ1601">
        <v>6</v>
      </c>
      <c r="AK1601">
        <v>3.1</v>
      </c>
      <c r="AN1601">
        <v>1.8</v>
      </c>
      <c r="AO1601">
        <v>3.5</v>
      </c>
      <c r="AR1601">
        <v>2.2000000000000002</v>
      </c>
      <c r="AS1601">
        <v>3.6</v>
      </c>
      <c r="AV1601">
        <v>2.5</v>
      </c>
      <c r="AW1601">
        <v>3.6</v>
      </c>
      <c r="AX1601">
        <v>2.7</v>
      </c>
      <c r="AY1601">
        <v>2.7</v>
      </c>
      <c r="AZ1601">
        <v>2.7</v>
      </c>
      <c r="BA1601">
        <v>3.4</v>
      </c>
      <c r="BB1601">
        <v>2.9</v>
      </c>
      <c r="BC1601">
        <v>2.8</v>
      </c>
      <c r="BD1601">
        <v>2.9</v>
      </c>
      <c r="BE1601">
        <v>4.0999999999999996</v>
      </c>
      <c r="BF1601">
        <v>2.7</v>
      </c>
      <c r="BG1601">
        <v>2.2999999999999998</v>
      </c>
      <c r="BH1601">
        <v>2.7</v>
      </c>
      <c r="BJ1601" t="s">
        <v>70</v>
      </c>
      <c r="BL1601" t="s">
        <v>1009</v>
      </c>
      <c r="BM1601">
        <v>965</v>
      </c>
    </row>
    <row r="1602" spans="1:67" x14ac:dyDescent="0.2">
      <c r="A1602" s="2" t="s">
        <v>1042</v>
      </c>
      <c r="B1602" s="2"/>
      <c r="C1602" s="2" t="s">
        <v>1519</v>
      </c>
      <c r="D1602" s="2" t="s">
        <v>73</v>
      </c>
      <c r="E1602" s="2" t="s">
        <v>1007</v>
      </c>
      <c r="F1602" s="2" t="s">
        <v>1041</v>
      </c>
      <c r="G1602" s="2" t="s">
        <v>1007</v>
      </c>
      <c r="H1602" s="2" t="s">
        <v>1041</v>
      </c>
      <c r="I1602" s="2"/>
      <c r="J1602" s="2"/>
      <c r="K1602" s="2"/>
      <c r="L1602" s="2"/>
      <c r="M1602" s="2"/>
      <c r="N1602" s="2"/>
      <c r="O1602" s="2"/>
      <c r="P1602" s="2"/>
      <c r="Q1602" s="2"/>
      <c r="R1602" s="2"/>
      <c r="S1602" s="2"/>
      <c r="T1602" s="2"/>
      <c r="U1602" s="2"/>
      <c r="V1602" s="2"/>
      <c r="W1602" s="2"/>
      <c r="X1602" s="2"/>
      <c r="Y1602" s="2"/>
      <c r="Z1602" s="2"/>
      <c r="AA1602" s="2"/>
      <c r="AB1602" s="2"/>
      <c r="AC1602" s="2"/>
      <c r="AD1602" s="2"/>
      <c r="AE1602" s="2"/>
      <c r="AF1602" s="2"/>
      <c r="AG1602" s="2"/>
      <c r="AH1602" s="2"/>
      <c r="AI1602" s="2"/>
      <c r="AJ1602" s="2"/>
      <c r="AK1602" s="2"/>
      <c r="AL1602" s="2"/>
      <c r="AM1602" s="2"/>
      <c r="AN1602" s="2"/>
      <c r="AO1602" s="2"/>
      <c r="AP1602" s="2"/>
      <c r="AQ1602" s="2"/>
      <c r="AR1602" s="2"/>
      <c r="AS1602" s="2"/>
      <c r="AT1602" s="2"/>
      <c r="AU1602" s="2"/>
      <c r="AV1602" s="2"/>
      <c r="AW1602" s="2"/>
      <c r="AX1602" s="2"/>
      <c r="AY1602" s="2"/>
      <c r="AZ1602" s="2"/>
      <c r="BA1602" s="2"/>
      <c r="BB1602" s="2"/>
      <c r="BC1602" s="2"/>
      <c r="BD1602" s="2"/>
      <c r="BE1602" s="2"/>
      <c r="BF1602" s="2"/>
      <c r="BG1602" s="2"/>
      <c r="BH1602" s="2"/>
      <c r="BI1602" s="2"/>
      <c r="BJ1602" s="2" t="s">
        <v>70</v>
      </c>
      <c r="BK1602" s="2"/>
      <c r="BL1602" s="2" t="s">
        <v>1009</v>
      </c>
      <c r="BM1602" s="2">
        <v>965</v>
      </c>
      <c r="BN1602" s="2" t="s">
        <v>72</v>
      </c>
      <c r="BO1602" s="2" t="s">
        <v>1009</v>
      </c>
    </row>
    <row r="1603" spans="1:67" x14ac:dyDescent="0.2">
      <c r="A1603" t="s">
        <v>1042</v>
      </c>
      <c r="C1603" t="s">
        <v>1519</v>
      </c>
      <c r="D1603" t="s">
        <v>73</v>
      </c>
      <c r="E1603" t="s">
        <v>1007</v>
      </c>
      <c r="F1603" t="s">
        <v>1041</v>
      </c>
      <c r="G1603" s="8" t="s">
        <v>1007</v>
      </c>
      <c r="H1603" s="8" t="s">
        <v>1041</v>
      </c>
      <c r="I1603" s="8"/>
      <c r="U1603">
        <v>3.51</v>
      </c>
      <c r="V1603" t="s">
        <v>2766</v>
      </c>
      <c r="W1603">
        <v>5.0199999999999996</v>
      </c>
      <c r="X1603">
        <v>5.0199999999999996</v>
      </c>
      <c r="Y1603">
        <v>3.49</v>
      </c>
      <c r="Z1603">
        <v>5.32</v>
      </c>
      <c r="AA1603">
        <v>5.5</v>
      </c>
      <c r="AB1603">
        <v>5.5</v>
      </c>
      <c r="AC1603">
        <v>3.42</v>
      </c>
      <c r="AD1603">
        <v>6.09</v>
      </c>
      <c r="AE1603">
        <v>6.02</v>
      </c>
      <c r="AF1603">
        <v>6.09</v>
      </c>
      <c r="AG1603" t="s">
        <v>2767</v>
      </c>
      <c r="AH1603" t="s">
        <v>1944</v>
      </c>
      <c r="AI1603" t="s">
        <v>2606</v>
      </c>
      <c r="AJ1603" t="s">
        <v>1944</v>
      </c>
      <c r="BJ1603" s="8" t="s">
        <v>79</v>
      </c>
      <c r="BK1603" s="1">
        <v>44827</v>
      </c>
      <c r="BL1603" s="8" t="s">
        <v>2695</v>
      </c>
      <c r="BM1603" s="8">
        <v>960</v>
      </c>
      <c r="BN1603" s="8" t="s">
        <v>72</v>
      </c>
      <c r="BO1603" s="8" t="s">
        <v>2695</v>
      </c>
    </row>
    <row r="1604" spans="1:67" x14ac:dyDescent="0.2">
      <c r="A1604" s="2" t="s">
        <v>1043</v>
      </c>
      <c r="B1604" s="2"/>
      <c r="C1604" s="2" t="s">
        <v>1519</v>
      </c>
      <c r="D1604" s="2" t="s">
        <v>73</v>
      </c>
      <c r="E1604" s="2" t="s">
        <v>1007</v>
      </c>
      <c r="F1604" s="2" t="s">
        <v>1041</v>
      </c>
      <c r="G1604" s="2" t="s">
        <v>1007</v>
      </c>
      <c r="H1604" s="2" t="s">
        <v>1041</v>
      </c>
      <c r="I1604" s="2"/>
      <c r="J1604" s="2"/>
      <c r="K1604" s="2"/>
      <c r="L1604" s="2"/>
      <c r="M1604" s="2"/>
      <c r="N1604" s="2"/>
      <c r="O1604" s="2"/>
      <c r="P1604" s="2"/>
      <c r="Q1604" s="2"/>
      <c r="R1604" s="2"/>
      <c r="S1604" s="2"/>
      <c r="T1604" s="2"/>
      <c r="U1604" s="2"/>
      <c r="V1604" s="2"/>
      <c r="W1604" s="2"/>
      <c r="X1604" s="2"/>
      <c r="Y1604" s="2"/>
      <c r="Z1604" s="2"/>
      <c r="AA1604" s="2"/>
      <c r="AB1604" s="2"/>
      <c r="AC1604" s="2"/>
      <c r="AD1604" s="2"/>
      <c r="AE1604" s="2"/>
      <c r="AF1604" s="2"/>
      <c r="AG1604" s="2"/>
      <c r="AH1604" s="2"/>
      <c r="AI1604" s="2"/>
      <c r="AJ1604" s="2"/>
      <c r="AK1604" s="2"/>
      <c r="AL1604" s="2"/>
      <c r="AM1604" s="2"/>
      <c r="AN1604" s="2"/>
      <c r="AO1604" s="2"/>
      <c r="AP1604" s="2"/>
      <c r="AQ1604" s="2"/>
      <c r="AR1604" s="2"/>
      <c r="AS1604" s="2"/>
      <c r="AT1604" s="2"/>
      <c r="AU1604" s="2"/>
      <c r="AV1604" s="2"/>
      <c r="AW1604" s="2"/>
      <c r="AX1604" s="2"/>
      <c r="AY1604" s="2"/>
      <c r="AZ1604" s="2"/>
      <c r="BA1604" s="2"/>
      <c r="BB1604" s="2"/>
      <c r="BC1604" s="2"/>
      <c r="BD1604" s="2"/>
      <c r="BE1604" s="2"/>
      <c r="BF1604" s="2"/>
      <c r="BG1604" s="2"/>
      <c r="BH1604" s="2"/>
      <c r="BI1604" s="2"/>
      <c r="BJ1604" s="2" t="s">
        <v>70</v>
      </c>
      <c r="BK1604" s="2"/>
      <c r="BL1604" s="2" t="s">
        <v>1009</v>
      </c>
      <c r="BM1604" s="2">
        <v>965</v>
      </c>
      <c r="BN1604" s="2" t="s">
        <v>72</v>
      </c>
      <c r="BO1604" s="2" t="s">
        <v>1009</v>
      </c>
    </row>
    <row r="1605" spans="1:67" x14ac:dyDescent="0.2">
      <c r="A1605" s="8" t="s">
        <v>1837</v>
      </c>
      <c r="B1605" s="8"/>
      <c r="C1605" s="8" t="s">
        <v>1519</v>
      </c>
      <c r="D1605" s="8" t="s">
        <v>73</v>
      </c>
      <c r="E1605" s="8" t="s">
        <v>1007</v>
      </c>
      <c r="F1605" s="8" t="s">
        <v>1041</v>
      </c>
      <c r="G1605" s="8" t="s">
        <v>1007</v>
      </c>
      <c r="H1605" s="8" t="s">
        <v>1041</v>
      </c>
      <c r="I1605" s="8"/>
      <c r="J1605" s="8"/>
      <c r="K1605" s="8"/>
      <c r="L1605" s="8" t="s">
        <v>1798</v>
      </c>
      <c r="M1605" s="8"/>
      <c r="N1605" s="8"/>
      <c r="O1605" s="8"/>
      <c r="P1605" s="8"/>
      <c r="Q1605" s="8"/>
      <c r="R1605" s="8"/>
      <c r="S1605" s="8"/>
      <c r="T1605" s="8"/>
      <c r="U1605" s="8"/>
      <c r="V1605" s="8"/>
      <c r="W1605" s="8"/>
      <c r="X1605" s="8"/>
      <c r="Y1605" s="8">
        <v>3.5209999999999999</v>
      </c>
      <c r="Z1605" s="8"/>
      <c r="AA1605" s="8"/>
      <c r="AB1605" s="8">
        <v>5.423</v>
      </c>
      <c r="AC1605" s="8">
        <v>3.806</v>
      </c>
      <c r="AD1605" s="8"/>
      <c r="AE1605" s="8"/>
      <c r="AF1605" s="8">
        <v>6.2960000000000003</v>
      </c>
      <c r="AG1605" s="8"/>
      <c r="AH1605" s="8"/>
      <c r="AI1605" s="8"/>
      <c r="AJ1605" s="8"/>
      <c r="AK1605" s="8"/>
      <c r="AL1605" s="8"/>
      <c r="AM1605" s="8"/>
      <c r="AN1605" s="8"/>
      <c r="AO1605" s="8"/>
      <c r="AP1605" s="8"/>
      <c r="AQ1605" s="8"/>
      <c r="AR1605" s="8"/>
      <c r="AS1605" s="8"/>
      <c r="AT1605" s="8"/>
      <c r="AU1605" s="8"/>
      <c r="AV1605" s="8"/>
      <c r="AW1605" s="8"/>
      <c r="AX1605" s="8"/>
      <c r="AY1605" s="8"/>
      <c r="AZ1605" s="8"/>
      <c r="BA1605" s="8"/>
      <c r="BB1605" s="8"/>
      <c r="BC1605" s="8"/>
      <c r="BD1605" s="8"/>
      <c r="BE1605" s="8"/>
      <c r="BF1605" s="8"/>
      <c r="BG1605" s="8"/>
      <c r="BH1605" s="8"/>
      <c r="BI1605" s="8"/>
      <c r="BJ1605" s="8" t="s">
        <v>79</v>
      </c>
      <c r="BK1605" s="9">
        <v>44812</v>
      </c>
      <c r="BL1605" s="8" t="s">
        <v>1738</v>
      </c>
      <c r="BM1605" s="8">
        <v>1420</v>
      </c>
      <c r="BN1605" s="8" t="s">
        <v>72</v>
      </c>
      <c r="BO1605" s="8" t="s">
        <v>1738</v>
      </c>
    </row>
    <row r="1606" spans="1:67" x14ac:dyDescent="0.2">
      <c r="A1606" s="8" t="s">
        <v>1844</v>
      </c>
      <c r="C1606" t="s">
        <v>1519</v>
      </c>
      <c r="D1606" t="s">
        <v>73</v>
      </c>
      <c r="E1606" t="s">
        <v>1007</v>
      </c>
      <c r="F1606" t="s">
        <v>1041</v>
      </c>
      <c r="G1606" s="8" t="s">
        <v>1007</v>
      </c>
      <c r="H1606" s="8" t="s">
        <v>1041</v>
      </c>
      <c r="I1606" s="8"/>
      <c r="L1606" t="s">
        <v>1788</v>
      </c>
      <c r="AG1606" t="s">
        <v>1925</v>
      </c>
      <c r="AJ1606" t="s">
        <v>1950</v>
      </c>
      <c r="BI1606" t="s">
        <v>1824</v>
      </c>
      <c r="BJ1606" s="8" t="s">
        <v>79</v>
      </c>
      <c r="BK1606" s="9">
        <v>44812</v>
      </c>
      <c r="BL1606" s="8" t="s">
        <v>1738</v>
      </c>
      <c r="BM1606" s="8">
        <v>1420</v>
      </c>
    </row>
    <row r="1607" spans="1:67" x14ac:dyDescent="0.2">
      <c r="A1607" s="8" t="s">
        <v>1845</v>
      </c>
      <c r="C1607" t="s">
        <v>1519</v>
      </c>
      <c r="D1607" t="s">
        <v>73</v>
      </c>
      <c r="E1607" t="s">
        <v>1007</v>
      </c>
      <c r="F1607" t="s">
        <v>1041</v>
      </c>
      <c r="G1607" s="8" t="s">
        <v>1007</v>
      </c>
      <c r="H1607" s="8" t="s">
        <v>1041</v>
      </c>
      <c r="I1607" s="8"/>
      <c r="L1607" t="s">
        <v>1779</v>
      </c>
      <c r="BE1607">
        <v>3.9910000000000001</v>
      </c>
      <c r="BF1607">
        <v>2.4</v>
      </c>
      <c r="BG1607">
        <v>2.1259999999999999</v>
      </c>
      <c r="BH1607">
        <v>2.4</v>
      </c>
      <c r="BJ1607" s="8" t="s">
        <v>79</v>
      </c>
      <c r="BK1607" s="9">
        <v>44812</v>
      </c>
      <c r="BL1607" s="8" t="s">
        <v>1738</v>
      </c>
      <c r="BM1607" s="8">
        <v>1420</v>
      </c>
    </row>
    <row r="1608" spans="1:67" x14ac:dyDescent="0.2">
      <c r="A1608" s="13" t="s">
        <v>1737</v>
      </c>
      <c r="B1608" s="13"/>
      <c r="C1608" s="13" t="s">
        <v>1519</v>
      </c>
      <c r="D1608" s="13" t="s">
        <v>73</v>
      </c>
      <c r="E1608" s="13" t="s">
        <v>1007</v>
      </c>
      <c r="F1608" s="13"/>
      <c r="G1608" s="13" t="s">
        <v>1708</v>
      </c>
      <c r="H1608" s="13"/>
      <c r="I1608" s="13"/>
      <c r="J1608" s="13"/>
      <c r="K1608" s="13"/>
      <c r="L1608" s="13"/>
      <c r="M1608" s="13"/>
      <c r="N1608" s="13"/>
      <c r="O1608" s="13"/>
      <c r="P1608" s="13"/>
      <c r="Q1608" s="13"/>
      <c r="R1608" s="13"/>
      <c r="S1608" s="13"/>
      <c r="T1608" s="13"/>
      <c r="U1608" s="13"/>
      <c r="V1608" s="13"/>
      <c r="W1608" s="13"/>
      <c r="X1608" s="13"/>
      <c r="Y1608" s="13"/>
      <c r="Z1608" s="13"/>
      <c r="AA1608" s="13"/>
      <c r="AB1608" s="13"/>
      <c r="AC1608" s="13"/>
      <c r="AD1608" s="13"/>
      <c r="AE1608" s="13"/>
      <c r="AF1608" s="13"/>
      <c r="AG1608" s="13"/>
      <c r="AH1608" s="13"/>
      <c r="AI1608" s="13"/>
      <c r="AJ1608" s="13"/>
      <c r="AK1608" s="13"/>
      <c r="AL1608" s="13"/>
      <c r="AM1608" s="13"/>
      <c r="AN1608" s="13"/>
      <c r="AO1608" s="13"/>
      <c r="AP1608" s="13"/>
      <c r="AQ1608" s="13"/>
      <c r="AR1608" s="13"/>
      <c r="AS1608" s="13"/>
      <c r="AT1608" s="13"/>
      <c r="AU1608" s="13"/>
      <c r="AV1608" s="13"/>
      <c r="AW1608" s="13"/>
      <c r="AX1608" s="13"/>
      <c r="AY1608" s="13"/>
      <c r="AZ1608" s="13"/>
      <c r="BA1608" s="13"/>
      <c r="BB1608" s="13"/>
      <c r="BC1608" s="13"/>
      <c r="BD1608" s="13"/>
      <c r="BE1608" s="13"/>
      <c r="BF1608" s="13"/>
      <c r="BG1608" s="13"/>
      <c r="BH1608" s="13"/>
      <c r="BI1608" s="13"/>
      <c r="BJ1608" s="13"/>
      <c r="BK1608" s="13"/>
      <c r="BL1608" s="13"/>
      <c r="BM1608" s="13"/>
      <c r="BN1608" s="13"/>
      <c r="BO1608" s="13"/>
    </row>
    <row r="1609" spans="1:67" x14ac:dyDescent="0.2">
      <c r="A1609" s="13" t="s">
        <v>1737</v>
      </c>
      <c r="B1609" s="13"/>
      <c r="C1609" s="13" t="s">
        <v>1519</v>
      </c>
      <c r="D1609" s="13" t="s">
        <v>73</v>
      </c>
      <c r="E1609" s="13" t="s">
        <v>1007</v>
      </c>
      <c r="F1609" s="13"/>
      <c r="G1609" s="13" t="s">
        <v>1007</v>
      </c>
      <c r="H1609" s="13"/>
      <c r="I1609" s="13"/>
      <c r="J1609" s="13"/>
      <c r="K1609" s="13"/>
      <c r="L1609" s="13"/>
      <c r="M1609" s="13"/>
      <c r="N1609" s="13"/>
      <c r="O1609" s="13"/>
      <c r="P1609" s="13"/>
      <c r="Q1609" s="13"/>
      <c r="R1609" s="13"/>
      <c r="S1609" s="13"/>
      <c r="T1609" s="13"/>
      <c r="U1609" s="13"/>
      <c r="V1609" s="13"/>
      <c r="W1609" s="13"/>
      <c r="X1609" s="13"/>
      <c r="Y1609" s="13"/>
      <c r="Z1609" s="13"/>
      <c r="AA1609" s="13"/>
      <c r="AB1609" s="13"/>
      <c r="AC1609" s="13"/>
      <c r="AD1609" s="13"/>
      <c r="AE1609" s="13"/>
      <c r="AF1609" s="13"/>
      <c r="AG1609" s="13"/>
      <c r="AH1609" s="13"/>
      <c r="AI1609" s="13"/>
      <c r="AJ1609" s="13"/>
      <c r="AK1609" s="13"/>
      <c r="AL1609" s="13"/>
      <c r="AM1609" s="13"/>
      <c r="AN1609" s="13"/>
      <c r="AO1609" s="13"/>
      <c r="AP1609" s="13"/>
      <c r="AQ1609" s="13"/>
      <c r="AR1609" s="13"/>
      <c r="AS1609" s="13"/>
      <c r="AT1609" s="13"/>
      <c r="AU1609" s="13"/>
      <c r="AV1609" s="13"/>
      <c r="AW1609" s="13"/>
      <c r="AX1609" s="13"/>
      <c r="AY1609" s="13"/>
      <c r="AZ1609" s="13"/>
      <c r="BA1609" s="13"/>
      <c r="BB1609" s="13"/>
      <c r="BC1609" s="13"/>
      <c r="BD1609" s="13"/>
      <c r="BE1609" s="13"/>
      <c r="BF1609" s="13"/>
      <c r="BG1609" s="13"/>
      <c r="BH1609" s="13"/>
      <c r="BI1609" s="13"/>
      <c r="BJ1609" s="13"/>
      <c r="BK1609" s="13"/>
      <c r="BL1609" s="13"/>
      <c r="BM1609" s="13"/>
      <c r="BN1609" s="13"/>
      <c r="BO1609" s="13"/>
    </row>
    <row r="1610" spans="1:67" s="12" customFormat="1" x14ac:dyDescent="0.2">
      <c r="A1610" s="8" t="s">
        <v>2443</v>
      </c>
      <c r="B1610"/>
      <c r="C1610" t="s">
        <v>1520</v>
      </c>
      <c r="D1610" t="s">
        <v>1520</v>
      </c>
      <c r="E1610" t="s">
        <v>2472</v>
      </c>
      <c r="F1610" t="s">
        <v>283</v>
      </c>
      <c r="G1610" s="8" t="s">
        <v>2442</v>
      </c>
      <c r="H1610" s="8" t="s">
        <v>283</v>
      </c>
      <c r="I1610" s="8"/>
      <c r="J1610"/>
      <c r="K1610"/>
      <c r="L1610"/>
      <c r="M1610"/>
      <c r="N1610"/>
      <c r="O1610"/>
      <c r="P1610"/>
      <c r="Q1610"/>
      <c r="R1610"/>
      <c r="S1610"/>
      <c r="T1610"/>
      <c r="U1610"/>
      <c r="V1610"/>
      <c r="W1610"/>
      <c r="X1610"/>
      <c r="Y1610"/>
      <c r="Z1610"/>
      <c r="AA1610"/>
      <c r="AB1610"/>
      <c r="AC1610">
        <v>6.2</v>
      </c>
      <c r="AD1610"/>
      <c r="AE1610"/>
      <c r="AF1610">
        <v>7.6</v>
      </c>
      <c r="AG1610"/>
      <c r="AH1610"/>
      <c r="AI1610"/>
      <c r="AJ1610"/>
      <c r="AK1610"/>
      <c r="AL1610"/>
      <c r="AM1610"/>
      <c r="AN1610"/>
      <c r="AO1610"/>
      <c r="AP1610"/>
      <c r="AQ1610"/>
      <c r="AR1610"/>
      <c r="AS1610"/>
      <c r="AT1610"/>
      <c r="AU1610"/>
      <c r="AV1610"/>
      <c r="AW1610"/>
      <c r="AX1610"/>
      <c r="AY1610"/>
      <c r="AZ1610"/>
      <c r="BA1610"/>
      <c r="BB1610"/>
      <c r="BC1610"/>
      <c r="BD1610"/>
      <c r="BE1610"/>
      <c r="BF1610"/>
      <c r="BG1610"/>
      <c r="BH1610"/>
      <c r="BI1610"/>
      <c r="BJ1610" s="8" t="s">
        <v>79</v>
      </c>
      <c r="BK1610" s="9">
        <v>44820</v>
      </c>
      <c r="BL1610" s="8" t="s">
        <v>2434</v>
      </c>
      <c r="BM1610" s="8" t="s">
        <v>2471</v>
      </c>
      <c r="BN1610"/>
      <c r="BO1610"/>
    </row>
    <row r="1611" spans="1:67" x14ac:dyDescent="0.2">
      <c r="A1611" s="13" t="s">
        <v>1737</v>
      </c>
      <c r="B1611" s="13"/>
      <c r="C1611" s="13" t="s">
        <v>1518</v>
      </c>
      <c r="D1611" s="13" t="s">
        <v>76</v>
      </c>
      <c r="E1611" s="13" t="s">
        <v>1045</v>
      </c>
      <c r="F1611" s="13" t="s">
        <v>1576</v>
      </c>
      <c r="G1611" s="13" t="s">
        <v>1045</v>
      </c>
      <c r="H1611" s="13" t="s">
        <v>1576</v>
      </c>
      <c r="I1611" s="13"/>
      <c r="J1611" s="13"/>
      <c r="K1611" s="13"/>
      <c r="L1611" s="13"/>
      <c r="M1611" s="13"/>
      <c r="N1611" s="13"/>
      <c r="O1611" s="13"/>
      <c r="P1611" s="13"/>
      <c r="Q1611" s="13"/>
      <c r="R1611" s="13"/>
      <c r="S1611" s="13"/>
      <c r="T1611" s="13"/>
      <c r="U1611" s="13"/>
      <c r="V1611" s="13"/>
      <c r="W1611" s="13"/>
      <c r="X1611" s="13"/>
      <c r="Y1611" s="13"/>
      <c r="Z1611" s="13"/>
      <c r="AA1611" s="13"/>
      <c r="AB1611" s="13"/>
      <c r="AC1611" s="13"/>
      <c r="AD1611" s="13"/>
      <c r="AE1611" s="13"/>
      <c r="AF1611" s="13"/>
      <c r="AG1611" s="13"/>
      <c r="AH1611" s="13"/>
      <c r="AI1611" s="13"/>
      <c r="AJ1611" s="13"/>
      <c r="AK1611" s="13"/>
      <c r="AL1611" s="13"/>
      <c r="AM1611" s="13"/>
      <c r="AN1611" s="13"/>
      <c r="AO1611" s="13"/>
      <c r="AP1611" s="13"/>
      <c r="AQ1611" s="13"/>
      <c r="AR1611" s="13"/>
      <c r="AS1611" s="13"/>
      <c r="AT1611" s="13"/>
      <c r="AU1611" s="13"/>
      <c r="AV1611" s="13"/>
      <c r="AW1611" s="13"/>
      <c r="AX1611" s="13"/>
      <c r="AY1611" s="13"/>
      <c r="AZ1611" s="13"/>
      <c r="BA1611" s="13"/>
      <c r="BB1611" s="13"/>
      <c r="BC1611" s="13"/>
      <c r="BD1611" s="13"/>
      <c r="BE1611" s="13"/>
      <c r="BF1611" s="13"/>
      <c r="BG1611" s="13"/>
      <c r="BH1611" s="13"/>
      <c r="BI1611" s="13"/>
      <c r="BJ1611" s="13"/>
      <c r="BK1611" s="13"/>
      <c r="BL1611" s="13"/>
      <c r="BM1611" s="13"/>
      <c r="BN1611" s="13"/>
      <c r="BO1611" s="13"/>
    </row>
    <row r="1612" spans="1:67" x14ac:dyDescent="0.2">
      <c r="A1612" s="8"/>
      <c r="C1612" t="s">
        <v>1518</v>
      </c>
      <c r="D1612" t="s">
        <v>76</v>
      </c>
      <c r="E1612" t="s">
        <v>1045</v>
      </c>
      <c r="F1612" t="s">
        <v>1046</v>
      </c>
      <c r="G1612" s="8" t="s">
        <v>141</v>
      </c>
      <c r="H1612" s="8" t="s">
        <v>1046</v>
      </c>
      <c r="I1612" s="8"/>
      <c r="U1612">
        <f>0.006*1000</f>
        <v>6</v>
      </c>
      <c r="X1612">
        <f>0.004*1000</f>
        <v>4</v>
      </c>
      <c r="Y1612">
        <f>0.006*1000</f>
        <v>6</v>
      </c>
      <c r="AB1612">
        <f>0.006*1000</f>
        <v>6</v>
      </c>
      <c r="AC1612">
        <f>0.0064*1000</f>
        <v>6.4</v>
      </c>
      <c r="AF1612">
        <f>0.008*1000</f>
        <v>8</v>
      </c>
      <c r="AG1612">
        <f>0.0045*1000</f>
        <v>4.5</v>
      </c>
      <c r="AJ1612">
        <f>0.006*1000</f>
        <v>6</v>
      </c>
      <c r="BJ1612" s="8" t="s">
        <v>79</v>
      </c>
      <c r="BK1612" s="1">
        <v>44826</v>
      </c>
      <c r="BL1612" s="8" t="s">
        <v>2691</v>
      </c>
      <c r="BM1612">
        <v>53560</v>
      </c>
    </row>
    <row r="1613" spans="1:67" x14ac:dyDescent="0.2">
      <c r="A1613" s="8" t="s">
        <v>2071</v>
      </c>
      <c r="C1613" t="s">
        <v>1518</v>
      </c>
      <c r="D1613" t="s">
        <v>76</v>
      </c>
      <c r="E1613" t="s">
        <v>1045</v>
      </c>
      <c r="F1613" t="s">
        <v>1046</v>
      </c>
      <c r="G1613" s="8" t="s">
        <v>1045</v>
      </c>
      <c r="H1613" s="8" t="s">
        <v>2070</v>
      </c>
      <c r="I1613" s="8"/>
      <c r="AW1613">
        <v>4.9000000000000004</v>
      </c>
      <c r="AX1613">
        <v>3.5</v>
      </c>
      <c r="AY1613">
        <v>3.9</v>
      </c>
      <c r="AZ1613">
        <v>3.9</v>
      </c>
      <c r="BA1613">
        <v>6</v>
      </c>
      <c r="BB1613">
        <v>4.9000000000000004</v>
      </c>
      <c r="BC1613">
        <v>5</v>
      </c>
      <c r="BD1613">
        <v>5</v>
      </c>
      <c r="BE1613">
        <v>5.9</v>
      </c>
      <c r="BF1613">
        <v>4.2</v>
      </c>
      <c r="BG1613">
        <v>3.4</v>
      </c>
      <c r="BH1613">
        <v>4.2</v>
      </c>
      <c r="BJ1613" s="8" t="s">
        <v>79</v>
      </c>
      <c r="BK1613" s="1">
        <v>44816</v>
      </c>
      <c r="BL1613" t="s">
        <v>2003</v>
      </c>
      <c r="BM1613">
        <v>2585</v>
      </c>
    </row>
    <row r="1614" spans="1:67" x14ac:dyDescent="0.2">
      <c r="A1614" s="8" t="s">
        <v>2072</v>
      </c>
      <c r="C1614" t="s">
        <v>1518</v>
      </c>
      <c r="D1614" t="s">
        <v>76</v>
      </c>
      <c r="E1614" t="s">
        <v>1045</v>
      </c>
      <c r="F1614" t="s">
        <v>1046</v>
      </c>
      <c r="G1614" s="8" t="s">
        <v>1045</v>
      </c>
      <c r="H1614" s="8" t="s">
        <v>2070</v>
      </c>
      <c r="I1614" s="8"/>
      <c r="BE1614">
        <v>5.9</v>
      </c>
      <c r="BF1614" t="s">
        <v>1926</v>
      </c>
      <c r="BG1614">
        <v>3.1</v>
      </c>
      <c r="BH1614" t="s">
        <v>1926</v>
      </c>
      <c r="BI1614" s="11" t="s">
        <v>2008</v>
      </c>
      <c r="BJ1614" s="8" t="s">
        <v>79</v>
      </c>
      <c r="BK1614" s="1">
        <v>44816</v>
      </c>
      <c r="BL1614" t="s">
        <v>2003</v>
      </c>
      <c r="BM1614">
        <v>2585</v>
      </c>
    </row>
    <row r="1615" spans="1:67" x14ac:dyDescent="0.2">
      <c r="A1615" s="13" t="s">
        <v>1737</v>
      </c>
      <c r="B1615" s="13"/>
      <c r="C1615" s="13" t="s">
        <v>1518</v>
      </c>
      <c r="D1615" s="13" t="s">
        <v>76</v>
      </c>
      <c r="E1615" s="13" t="s">
        <v>1045</v>
      </c>
      <c r="F1615" s="13" t="s">
        <v>1046</v>
      </c>
      <c r="G1615" s="13" t="s">
        <v>1045</v>
      </c>
      <c r="H1615" s="13" t="s">
        <v>1046</v>
      </c>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c r="AJ1615" s="13"/>
      <c r="AK1615" s="13"/>
      <c r="AL1615" s="13"/>
      <c r="AM1615" s="13"/>
      <c r="AN1615" s="13"/>
      <c r="AO1615" s="13"/>
      <c r="AP1615" s="13"/>
      <c r="AQ1615" s="13"/>
      <c r="AR1615" s="13"/>
      <c r="AS1615" s="13"/>
      <c r="AT1615" s="13"/>
      <c r="AU1615" s="13"/>
      <c r="AV1615" s="13"/>
      <c r="AW1615" s="13"/>
      <c r="AX1615" s="13"/>
      <c r="AY1615" s="13"/>
      <c r="AZ1615" s="13"/>
      <c r="BA1615" s="13"/>
      <c r="BB1615" s="13"/>
      <c r="BC1615" s="13"/>
      <c r="BD1615" s="13"/>
      <c r="BE1615" s="13"/>
      <c r="BF1615" s="13"/>
      <c r="BG1615" s="13"/>
      <c r="BH1615" s="13"/>
      <c r="BI1615" s="13"/>
      <c r="BJ1615" s="13"/>
      <c r="BK1615" s="13"/>
      <c r="BL1615" s="13"/>
      <c r="BM1615" s="13"/>
      <c r="BN1615" s="13"/>
      <c r="BO1615" s="13"/>
    </row>
    <row r="1616" spans="1:67" x14ac:dyDescent="0.2">
      <c r="A1616" t="s">
        <v>1044</v>
      </c>
      <c r="C1616" t="s">
        <v>1518</v>
      </c>
      <c r="D1616" t="s">
        <v>76</v>
      </c>
      <c r="E1616" t="s">
        <v>1045</v>
      </c>
      <c r="F1616" t="s">
        <v>1046</v>
      </c>
      <c r="G1616" t="s">
        <v>1045</v>
      </c>
      <c r="H1616" t="s">
        <v>1046</v>
      </c>
      <c r="AO1616">
        <v>6.9</v>
      </c>
      <c r="AR1616">
        <v>2.2000000000000002</v>
      </c>
      <c r="AW1616">
        <v>5.3</v>
      </c>
      <c r="AZ1616">
        <v>4</v>
      </c>
      <c r="BA1616">
        <v>6</v>
      </c>
      <c r="BD1616">
        <v>4.7</v>
      </c>
      <c r="BE1616">
        <v>6</v>
      </c>
      <c r="BH1616">
        <v>3.8</v>
      </c>
      <c r="BJ1616" t="s">
        <v>79</v>
      </c>
      <c r="BL1616" t="s">
        <v>216</v>
      </c>
      <c r="BM1616">
        <v>7016</v>
      </c>
    </row>
    <row r="1617" spans="1:67" x14ac:dyDescent="0.2">
      <c r="A1617" t="s">
        <v>1047</v>
      </c>
      <c r="C1617" t="s">
        <v>1518</v>
      </c>
      <c r="D1617" t="s">
        <v>76</v>
      </c>
      <c r="E1617" t="s">
        <v>1045</v>
      </c>
      <c r="F1617" t="s">
        <v>1046</v>
      </c>
      <c r="G1617" t="s">
        <v>1045</v>
      </c>
      <c r="H1617" t="s">
        <v>1046</v>
      </c>
      <c r="AC1617">
        <v>6.6</v>
      </c>
      <c r="AF1617">
        <v>8.9</v>
      </c>
      <c r="AG1617">
        <v>4.2</v>
      </c>
      <c r="AJ1617">
        <v>7.3</v>
      </c>
      <c r="BA1617">
        <v>6.8</v>
      </c>
      <c r="BD1617">
        <v>5</v>
      </c>
      <c r="BE1617">
        <v>6.2</v>
      </c>
      <c r="BH1617">
        <v>4.7</v>
      </c>
      <c r="BJ1617" t="s">
        <v>79</v>
      </c>
      <c r="BL1617" t="s">
        <v>216</v>
      </c>
      <c r="BM1617">
        <v>7016</v>
      </c>
    </row>
    <row r="1618" spans="1:67" x14ac:dyDescent="0.2">
      <c r="A1618" t="s">
        <v>1048</v>
      </c>
      <c r="C1618" t="s">
        <v>1518</v>
      </c>
      <c r="D1618" t="s">
        <v>76</v>
      </c>
      <c r="E1618" t="s">
        <v>1045</v>
      </c>
      <c r="F1618" t="s">
        <v>1046</v>
      </c>
      <c r="G1618" t="s">
        <v>1045</v>
      </c>
      <c r="H1618" t="s">
        <v>1046</v>
      </c>
      <c r="AC1618">
        <v>6.7</v>
      </c>
      <c r="AF1618">
        <v>8.8000000000000007</v>
      </c>
      <c r="AG1618">
        <v>4.2</v>
      </c>
      <c r="AJ1618">
        <v>6.3</v>
      </c>
      <c r="BJ1618" t="s">
        <v>79</v>
      </c>
      <c r="BL1618" t="s">
        <v>216</v>
      </c>
      <c r="BM1618">
        <v>7016</v>
      </c>
      <c r="BN1618" t="s">
        <v>81</v>
      </c>
      <c r="BO1618" t="s">
        <v>216</v>
      </c>
    </row>
    <row r="1619" spans="1:67" x14ac:dyDescent="0.2">
      <c r="A1619" s="8" t="s">
        <v>1770</v>
      </c>
      <c r="B1619" s="8"/>
      <c r="C1619" s="8" t="s">
        <v>1518</v>
      </c>
      <c r="D1619" s="8" t="s">
        <v>76</v>
      </c>
      <c r="E1619" s="8" t="s">
        <v>1045</v>
      </c>
      <c r="F1619" s="8" t="s">
        <v>1046</v>
      </c>
      <c r="G1619" s="8" t="s">
        <v>1045</v>
      </c>
      <c r="H1619" s="8" t="s">
        <v>1046</v>
      </c>
      <c r="I1619" s="8"/>
      <c r="J1619" s="8"/>
      <c r="K1619" s="8"/>
      <c r="L1619" s="8" t="s">
        <v>1771</v>
      </c>
      <c r="M1619" s="8"/>
      <c r="N1619" s="8"/>
      <c r="O1619" s="8"/>
      <c r="P1619" s="8"/>
      <c r="Q1619" s="8"/>
      <c r="R1619" s="8"/>
      <c r="S1619" s="8"/>
      <c r="T1619" s="8"/>
      <c r="U1619" s="8"/>
      <c r="V1619" s="8"/>
      <c r="W1619" s="8"/>
      <c r="X1619" s="8"/>
      <c r="Y1619" s="8"/>
      <c r="Z1619" s="8"/>
      <c r="AA1619" s="8"/>
      <c r="AB1619" s="8"/>
      <c r="AC1619" s="8"/>
      <c r="AD1619" s="8"/>
      <c r="AE1619" s="8"/>
      <c r="AF1619" s="8"/>
      <c r="AG1619" s="8"/>
      <c r="AH1619" s="8"/>
      <c r="AI1619" s="8"/>
      <c r="AJ1619" s="8"/>
      <c r="AK1619" s="8"/>
      <c r="AL1619" s="8"/>
      <c r="AM1619" s="8"/>
      <c r="AN1619" s="8"/>
      <c r="AO1619" s="8"/>
      <c r="AP1619" s="8"/>
      <c r="AQ1619" s="8"/>
      <c r="AR1619" s="8"/>
      <c r="AS1619" s="8"/>
      <c r="AT1619" s="8"/>
      <c r="AU1619" s="8"/>
      <c r="AV1619" s="8"/>
      <c r="AW1619" s="8"/>
      <c r="AX1619" s="8"/>
      <c r="AY1619" s="8"/>
      <c r="AZ1619" s="8"/>
      <c r="BA1619" s="8"/>
      <c r="BB1619" s="8"/>
      <c r="BC1619" s="8"/>
      <c r="BD1619" s="8"/>
      <c r="BE1619" s="8"/>
      <c r="BF1619" s="8"/>
      <c r="BG1619" s="8"/>
      <c r="BH1619" s="8"/>
      <c r="BI1619" s="8"/>
      <c r="BJ1619" s="8" t="s">
        <v>79</v>
      </c>
      <c r="BK1619" s="9">
        <v>44812</v>
      </c>
      <c r="BL1619" s="8" t="s">
        <v>1738</v>
      </c>
      <c r="BM1619" s="8">
        <v>1420</v>
      </c>
      <c r="BN1619" s="8"/>
      <c r="BO1619" s="8"/>
    </row>
    <row r="1620" spans="1:67" s="12" customFormat="1" x14ac:dyDescent="0.2">
      <c r="A1620" s="8" t="s">
        <v>1769</v>
      </c>
      <c r="B1620" s="8"/>
      <c r="C1620" s="8" t="s">
        <v>1518</v>
      </c>
      <c r="D1620" s="8" t="s">
        <v>76</v>
      </c>
      <c r="E1620" s="8" t="s">
        <v>1045</v>
      </c>
      <c r="F1620" s="8" t="s">
        <v>1046</v>
      </c>
      <c r="G1620" s="8" t="s">
        <v>1045</v>
      </c>
      <c r="H1620" s="8" t="s">
        <v>1046</v>
      </c>
      <c r="I1620" s="8"/>
      <c r="J1620" s="8"/>
      <c r="K1620" s="8"/>
      <c r="L1620" s="8" t="s">
        <v>1743</v>
      </c>
      <c r="M1620" s="8"/>
      <c r="N1620" s="8"/>
      <c r="O1620" s="8"/>
      <c r="P1620" s="8"/>
      <c r="Q1620" s="8"/>
      <c r="R1620" s="8"/>
      <c r="S1620" s="8"/>
      <c r="T1620" s="8"/>
      <c r="U1620" s="8"/>
      <c r="V1620" s="8"/>
      <c r="W1620" s="8"/>
      <c r="X1620" s="8"/>
      <c r="Y1620" s="8"/>
      <c r="Z1620" s="8"/>
      <c r="AA1620" s="8"/>
      <c r="AB1620" s="8"/>
      <c r="AC1620" s="8"/>
      <c r="AD1620" s="8"/>
      <c r="AE1620" s="8"/>
      <c r="AF1620" s="8"/>
      <c r="AG1620" s="8"/>
      <c r="AH1620" s="8"/>
      <c r="AI1620" s="8"/>
      <c r="AJ1620" s="8"/>
      <c r="AK1620" s="8"/>
      <c r="AL1620" s="8"/>
      <c r="AM1620" s="8"/>
      <c r="AN1620" s="8"/>
      <c r="AO1620" s="8"/>
      <c r="AP1620" s="8"/>
      <c r="AQ1620" s="8"/>
      <c r="AR1620" s="8"/>
      <c r="AS1620" s="8"/>
      <c r="AT1620" s="8"/>
      <c r="AU1620" s="8"/>
      <c r="AV1620" s="8"/>
      <c r="AW1620" s="8"/>
      <c r="AX1620" s="8"/>
      <c r="AY1620" s="8"/>
      <c r="AZ1620" s="8"/>
      <c r="BA1620" s="8"/>
      <c r="BB1620" s="8"/>
      <c r="BC1620" s="8"/>
      <c r="BD1620" s="8"/>
      <c r="BE1620" s="8"/>
      <c r="BF1620" s="8"/>
      <c r="BG1620" s="8"/>
      <c r="BH1620" s="8"/>
      <c r="BI1620" s="8"/>
      <c r="BJ1620" s="8" t="s">
        <v>79</v>
      </c>
      <c r="BK1620" s="9">
        <v>44812</v>
      </c>
      <c r="BL1620" s="8" t="s">
        <v>1738</v>
      </c>
      <c r="BM1620" s="8">
        <v>1420</v>
      </c>
      <c r="BN1620" s="8" t="s">
        <v>72</v>
      </c>
      <c r="BO1620" s="8" t="s">
        <v>1738</v>
      </c>
    </row>
    <row r="1621" spans="1:67" s="12" customFormat="1" x14ac:dyDescent="0.2">
      <c r="A1621" t="s">
        <v>1053</v>
      </c>
      <c r="B1621" t="s">
        <v>169</v>
      </c>
      <c r="C1621" t="s">
        <v>1518</v>
      </c>
      <c r="D1621" t="s">
        <v>76</v>
      </c>
      <c r="E1621" t="s">
        <v>1045</v>
      </c>
      <c r="F1621" t="s">
        <v>1050</v>
      </c>
      <c r="G1621" t="s">
        <v>1054</v>
      </c>
      <c r="H1621" t="s">
        <v>1050</v>
      </c>
      <c r="I1621"/>
      <c r="J1621"/>
      <c r="K1621"/>
      <c r="L1621"/>
      <c r="M1621"/>
      <c r="N1621"/>
      <c r="O1621"/>
      <c r="P1621"/>
      <c r="Q1621"/>
      <c r="R1621"/>
      <c r="S1621"/>
      <c r="T1621"/>
      <c r="U1621"/>
      <c r="V1621"/>
      <c r="W1621"/>
      <c r="X1621"/>
      <c r="Y1621"/>
      <c r="Z1621"/>
      <c r="AA1621"/>
      <c r="AB1621"/>
      <c r="AC1621"/>
      <c r="AD1621"/>
      <c r="AE1621"/>
      <c r="AF1621"/>
      <c r="AG1621"/>
      <c r="AH1621"/>
      <c r="AI1621"/>
      <c r="AJ1621"/>
      <c r="AK1621"/>
      <c r="AL1621"/>
      <c r="AM1621"/>
      <c r="AN1621"/>
      <c r="AO1621"/>
      <c r="AP1621"/>
      <c r="AQ1621"/>
      <c r="AR1621"/>
      <c r="AS1621"/>
      <c r="AT1621"/>
      <c r="AU1621"/>
      <c r="AV1621"/>
      <c r="AW1621">
        <v>7.1</v>
      </c>
      <c r="AX1621">
        <v>4.9000000000000004</v>
      </c>
      <c r="AY1621">
        <v>5.9</v>
      </c>
      <c r="AZ1621">
        <v>5.9</v>
      </c>
      <c r="BA1621"/>
      <c r="BB1621"/>
      <c r="BC1621"/>
      <c r="BD1621"/>
      <c r="BE1621"/>
      <c r="BF1621"/>
      <c r="BG1621"/>
      <c r="BH1621"/>
      <c r="BI1621" t="s">
        <v>1055</v>
      </c>
      <c r="BJ1621" t="s">
        <v>79</v>
      </c>
      <c r="BK1621"/>
      <c r="BL1621" t="s">
        <v>109</v>
      </c>
      <c r="BM1621">
        <v>3144</v>
      </c>
      <c r="BN1621" t="s">
        <v>81</v>
      </c>
      <c r="BO1621" t="s">
        <v>109</v>
      </c>
    </row>
    <row r="1622" spans="1:67" s="8" customFormat="1" x14ac:dyDescent="0.2">
      <c r="A1622" t="s">
        <v>1053</v>
      </c>
      <c r="B1622" t="s">
        <v>169</v>
      </c>
      <c r="C1622" t="s">
        <v>1518</v>
      </c>
      <c r="D1622" t="s">
        <v>76</v>
      </c>
      <c r="E1622" t="s">
        <v>1045</v>
      </c>
      <c r="F1622" t="s">
        <v>1050</v>
      </c>
      <c r="G1622" t="s">
        <v>359</v>
      </c>
      <c r="H1622" t="s">
        <v>1050</v>
      </c>
      <c r="I1622"/>
      <c r="J1622"/>
      <c r="K1622"/>
      <c r="L1622"/>
      <c r="M1622"/>
      <c r="N1622"/>
      <c r="O1622"/>
      <c r="P1622"/>
      <c r="Q1622"/>
      <c r="R1622"/>
      <c r="S1622"/>
      <c r="T1622"/>
      <c r="U1622"/>
      <c r="V1622"/>
      <c r="W1622"/>
      <c r="X1622"/>
      <c r="Y1622"/>
      <c r="Z1622"/>
      <c r="AA1622"/>
      <c r="AB1622"/>
      <c r="AC1622"/>
      <c r="AD1622"/>
      <c r="AE1622"/>
      <c r="AF1622"/>
      <c r="AG1622"/>
      <c r="AH1622"/>
      <c r="AI1622"/>
      <c r="AJ1622"/>
      <c r="AK1622"/>
      <c r="AL1622"/>
      <c r="AM1622"/>
      <c r="AN1622"/>
      <c r="AO1622"/>
      <c r="AP1622"/>
      <c r="AQ1622"/>
      <c r="AR1622"/>
      <c r="AS1622"/>
      <c r="AT1622"/>
      <c r="AU1622"/>
      <c r="AV1622"/>
      <c r="AW1622">
        <v>7</v>
      </c>
      <c r="AX1622">
        <v>4.9000000000000004</v>
      </c>
      <c r="AY1622">
        <v>5.9</v>
      </c>
      <c r="AZ1622">
        <v>5.9</v>
      </c>
      <c r="BA1622"/>
      <c r="BB1622"/>
      <c r="BC1622"/>
      <c r="BD1622"/>
      <c r="BE1622"/>
      <c r="BF1622"/>
      <c r="BG1622"/>
      <c r="BH1622"/>
      <c r="BI1622"/>
      <c r="BJ1622" t="s">
        <v>70</v>
      </c>
      <c r="BK1622"/>
      <c r="BL1622" t="s">
        <v>388</v>
      </c>
      <c r="BM1622">
        <v>3140</v>
      </c>
      <c r="BN1622"/>
      <c r="BO1622"/>
    </row>
    <row r="1623" spans="1:67" s="8" customFormat="1" x14ac:dyDescent="0.2">
      <c r="A1623" s="13" t="s">
        <v>1737</v>
      </c>
      <c r="B1623" s="13"/>
      <c r="C1623" s="13" t="s">
        <v>1518</v>
      </c>
      <c r="D1623" s="13" t="s">
        <v>76</v>
      </c>
      <c r="E1623" s="13" t="s">
        <v>1045</v>
      </c>
      <c r="F1623" s="13" t="s">
        <v>1050</v>
      </c>
      <c r="G1623" s="13" t="s">
        <v>1045</v>
      </c>
      <c r="H1623" s="13" t="s">
        <v>1050</v>
      </c>
      <c r="I1623" s="13"/>
      <c r="J1623" s="13"/>
      <c r="K1623" s="13"/>
      <c r="L1623" s="13"/>
      <c r="M1623" s="13"/>
      <c r="N1623" s="13"/>
      <c r="O1623" s="13"/>
      <c r="P1623" s="13"/>
      <c r="Q1623" s="13"/>
      <c r="R1623" s="13"/>
      <c r="S1623" s="13"/>
      <c r="T1623" s="13"/>
      <c r="U1623" s="13"/>
      <c r="V1623" s="13"/>
      <c r="W1623" s="13"/>
      <c r="X1623" s="13"/>
      <c r="Y1623" s="13"/>
      <c r="Z1623" s="13"/>
      <c r="AA1623" s="13"/>
      <c r="AB1623" s="13"/>
      <c r="AC1623" s="13"/>
      <c r="AD1623" s="13"/>
      <c r="AE1623" s="13"/>
      <c r="AF1623" s="13"/>
      <c r="AG1623" s="13"/>
      <c r="AH1623" s="13"/>
      <c r="AI1623" s="13"/>
      <c r="AJ1623" s="13"/>
      <c r="AK1623" s="13"/>
      <c r="AL1623" s="13"/>
      <c r="AM1623" s="13"/>
      <c r="AN1623" s="13"/>
      <c r="AO1623" s="13"/>
      <c r="AP1623" s="13"/>
      <c r="AQ1623" s="13"/>
      <c r="AR1623" s="13"/>
      <c r="AS1623" s="13"/>
      <c r="AT1623" s="13"/>
      <c r="AU1623" s="13"/>
      <c r="AV1623" s="13"/>
      <c r="AW1623" s="13"/>
      <c r="AX1623" s="13"/>
      <c r="AY1623" s="13"/>
      <c r="AZ1623" s="13"/>
      <c r="BA1623" s="13"/>
      <c r="BB1623" s="13"/>
      <c r="BC1623" s="13"/>
      <c r="BD1623" s="13"/>
      <c r="BE1623" s="13"/>
      <c r="BF1623" s="13"/>
      <c r="BG1623" s="13"/>
      <c r="BH1623" s="13"/>
      <c r="BI1623" s="13"/>
      <c r="BJ1623" s="13"/>
      <c r="BK1623" s="13"/>
      <c r="BL1623" s="13"/>
      <c r="BM1623" s="13"/>
      <c r="BN1623" s="13"/>
      <c r="BO1623" s="13"/>
    </row>
    <row r="1624" spans="1:67" s="8" customFormat="1" x14ac:dyDescent="0.2">
      <c r="A1624" s="8" t="s">
        <v>2561</v>
      </c>
      <c r="B1624"/>
      <c r="C1624" t="s">
        <v>1518</v>
      </c>
      <c r="D1624" t="s">
        <v>76</v>
      </c>
      <c r="E1624" t="s">
        <v>1045</v>
      </c>
      <c r="F1624" t="s">
        <v>1050</v>
      </c>
      <c r="G1624" s="8" t="s">
        <v>1045</v>
      </c>
      <c r="H1624" s="8" t="s">
        <v>1050</v>
      </c>
      <c r="J1624"/>
      <c r="K1624"/>
      <c r="L1624"/>
      <c r="M1624"/>
      <c r="N1624"/>
      <c r="O1624"/>
      <c r="P1624"/>
      <c r="Q1624"/>
      <c r="R1624"/>
      <c r="S1624"/>
      <c r="T1624"/>
      <c r="U1624"/>
      <c r="V1624"/>
      <c r="W1624"/>
      <c r="X1624"/>
      <c r="Y1624"/>
      <c r="Z1624"/>
      <c r="AA1624"/>
      <c r="AB1624"/>
      <c r="AC1624"/>
      <c r="AD1624"/>
      <c r="AE1624"/>
      <c r="AF1624"/>
      <c r="AG1624"/>
      <c r="AH1624"/>
      <c r="AI1624"/>
      <c r="AJ1624"/>
      <c r="AK1624"/>
      <c r="AL1624"/>
      <c r="AM1624"/>
      <c r="AN1624"/>
      <c r="AO1624"/>
      <c r="AP1624"/>
      <c r="AQ1624"/>
      <c r="AR1624"/>
      <c r="AS1624" t="s">
        <v>2092</v>
      </c>
      <c r="AT1624"/>
      <c r="AU1624"/>
      <c r="AV1624">
        <v>3.35</v>
      </c>
      <c r="AW1624">
        <v>6.65</v>
      </c>
      <c r="AX1624">
        <v>4.5</v>
      </c>
      <c r="AY1624">
        <v>5.2</v>
      </c>
      <c r="AZ1624">
        <v>5.2</v>
      </c>
      <c r="BA1624"/>
      <c r="BB1624"/>
      <c r="BC1624"/>
      <c r="BD1624"/>
      <c r="BE1624"/>
      <c r="BF1624"/>
      <c r="BG1624"/>
      <c r="BH1624"/>
      <c r="BI1624"/>
      <c r="BJ1624" t="s">
        <v>79</v>
      </c>
      <c r="BK1624" s="1">
        <v>44824</v>
      </c>
      <c r="BL1624" t="s">
        <v>2493</v>
      </c>
      <c r="BM1624">
        <v>2930</v>
      </c>
      <c r="BN1624" t="s">
        <v>72</v>
      </c>
      <c r="BO1624" t="s">
        <v>2493</v>
      </c>
    </row>
    <row r="1625" spans="1:67" x14ac:dyDescent="0.2">
      <c r="A1625" s="8" t="s">
        <v>2562</v>
      </c>
      <c r="C1625" t="s">
        <v>1518</v>
      </c>
      <c r="D1625" t="s">
        <v>76</v>
      </c>
      <c r="E1625" t="s">
        <v>1045</v>
      </c>
      <c r="F1625" t="s">
        <v>1050</v>
      </c>
      <c r="G1625" s="8" t="s">
        <v>1045</v>
      </c>
      <c r="H1625" s="8" t="s">
        <v>1050</v>
      </c>
      <c r="I1625" s="8"/>
      <c r="AW1625">
        <v>7.55</v>
      </c>
      <c r="AX1625">
        <v>5</v>
      </c>
      <c r="AY1625">
        <v>5.85</v>
      </c>
      <c r="AZ1625">
        <v>5.85</v>
      </c>
      <c r="BJ1625" s="8" t="s">
        <v>79</v>
      </c>
      <c r="BK1625" s="9">
        <v>44824</v>
      </c>
      <c r="BL1625" s="8" t="s">
        <v>2493</v>
      </c>
      <c r="BM1625">
        <v>2930</v>
      </c>
    </row>
    <row r="1626" spans="1:67" x14ac:dyDescent="0.2">
      <c r="A1626" s="13" t="s">
        <v>1737</v>
      </c>
      <c r="B1626" s="13"/>
      <c r="C1626" s="13" t="s">
        <v>1518</v>
      </c>
      <c r="D1626" s="13" t="s">
        <v>76</v>
      </c>
      <c r="E1626" s="13" t="s">
        <v>1045</v>
      </c>
      <c r="F1626" s="13" t="s">
        <v>1050</v>
      </c>
      <c r="G1626" s="13" t="s">
        <v>1051</v>
      </c>
      <c r="H1626" s="13" t="s">
        <v>1052</v>
      </c>
      <c r="I1626" s="13"/>
      <c r="J1626" s="13"/>
      <c r="K1626" s="13"/>
      <c r="L1626" s="13"/>
      <c r="M1626" s="13"/>
      <c r="N1626" s="13"/>
      <c r="O1626" s="13"/>
      <c r="P1626" s="13"/>
      <c r="Q1626" s="13"/>
      <c r="R1626" s="13"/>
      <c r="S1626" s="13"/>
      <c r="T1626" s="13"/>
      <c r="U1626" s="13"/>
      <c r="V1626" s="13"/>
      <c r="W1626" s="13"/>
      <c r="X1626" s="13"/>
      <c r="Y1626" s="13"/>
      <c r="Z1626" s="13"/>
      <c r="AA1626" s="13"/>
      <c r="AB1626" s="13"/>
      <c r="AC1626" s="13"/>
      <c r="AD1626" s="13"/>
      <c r="AE1626" s="13"/>
      <c r="AF1626" s="13"/>
      <c r="AG1626" s="13"/>
      <c r="AH1626" s="13"/>
      <c r="AI1626" s="13"/>
      <c r="AJ1626" s="13"/>
      <c r="AK1626" s="13"/>
      <c r="AL1626" s="13"/>
      <c r="AM1626" s="13"/>
      <c r="AN1626" s="13"/>
      <c r="AO1626" s="13"/>
      <c r="AP1626" s="13"/>
      <c r="AQ1626" s="13"/>
      <c r="AR1626" s="13"/>
      <c r="AS1626" s="13"/>
      <c r="AT1626" s="13"/>
      <c r="AU1626" s="13"/>
      <c r="AV1626" s="13"/>
      <c r="AW1626" s="13"/>
      <c r="AX1626" s="13"/>
      <c r="AY1626" s="13"/>
      <c r="AZ1626" s="13"/>
      <c r="BA1626" s="13"/>
      <c r="BB1626" s="13"/>
      <c r="BC1626" s="13"/>
      <c r="BD1626" s="13"/>
      <c r="BE1626" s="13"/>
      <c r="BF1626" s="13"/>
      <c r="BG1626" s="13"/>
      <c r="BH1626" s="13"/>
      <c r="BI1626" s="13"/>
      <c r="BJ1626" s="13"/>
      <c r="BK1626" s="13"/>
      <c r="BL1626" s="13"/>
      <c r="BM1626" s="13"/>
      <c r="BN1626" s="13"/>
      <c r="BO1626" s="13"/>
    </row>
    <row r="1627" spans="1:67" s="8" customFormat="1" x14ac:dyDescent="0.2">
      <c r="A1627" t="s">
        <v>1049</v>
      </c>
      <c r="B1627" t="s">
        <v>338</v>
      </c>
      <c r="C1627" t="s">
        <v>1518</v>
      </c>
      <c r="D1627" t="s">
        <v>76</v>
      </c>
      <c r="E1627" t="s">
        <v>1045</v>
      </c>
      <c r="F1627" t="s">
        <v>1050</v>
      </c>
      <c r="G1627" t="s">
        <v>1051</v>
      </c>
      <c r="H1627" t="s">
        <v>1052</v>
      </c>
      <c r="I1627"/>
      <c r="J1627"/>
      <c r="K1627"/>
      <c r="L1627"/>
      <c r="M1627"/>
      <c r="N1627"/>
      <c r="O1627"/>
      <c r="P1627"/>
      <c r="Q1627"/>
      <c r="R1627"/>
      <c r="S1627"/>
      <c r="T1627"/>
      <c r="U1627"/>
      <c r="V1627"/>
      <c r="W1627"/>
      <c r="X1627"/>
      <c r="Y1627"/>
      <c r="Z1627"/>
      <c r="AA1627"/>
      <c r="AB1627"/>
      <c r="AC1627"/>
      <c r="AD1627"/>
      <c r="AE1627"/>
      <c r="AF1627"/>
      <c r="AG1627"/>
      <c r="AH1627"/>
      <c r="AI1627"/>
      <c r="AJ1627"/>
      <c r="AK1627"/>
      <c r="AL1627"/>
      <c r="AM1627"/>
      <c r="AN1627"/>
      <c r="AO1627"/>
      <c r="AP1627"/>
      <c r="AQ1627"/>
      <c r="AR1627"/>
      <c r="AS1627"/>
      <c r="AT1627"/>
      <c r="AU1627"/>
      <c r="AV1627"/>
      <c r="AW1627">
        <v>6.8</v>
      </c>
      <c r="AX1627">
        <v>4.8</v>
      </c>
      <c r="AY1627">
        <v>5.6</v>
      </c>
      <c r="AZ1627">
        <v>5.6</v>
      </c>
      <c r="BA1627"/>
      <c r="BB1627"/>
      <c r="BC1627"/>
      <c r="BD1627"/>
      <c r="BE1627"/>
      <c r="BF1627"/>
      <c r="BG1627"/>
      <c r="BH1627"/>
      <c r="BI1627"/>
      <c r="BJ1627" t="s">
        <v>70</v>
      </c>
      <c r="BK1627" s="1">
        <v>44819</v>
      </c>
      <c r="BL1627" t="s">
        <v>71</v>
      </c>
      <c r="BM1627">
        <v>3485</v>
      </c>
      <c r="BN1627" t="s">
        <v>72</v>
      </c>
      <c r="BO1627" t="s">
        <v>71</v>
      </c>
    </row>
    <row r="1628" spans="1:67" x14ac:dyDescent="0.2">
      <c r="A1628" t="s">
        <v>1290</v>
      </c>
      <c r="C1628" t="s">
        <v>1518</v>
      </c>
      <c r="D1628" t="s">
        <v>76</v>
      </c>
      <c r="E1628" t="s">
        <v>1045</v>
      </c>
      <c r="F1628" t="s">
        <v>826</v>
      </c>
      <c r="G1628" t="s">
        <v>357</v>
      </c>
      <c r="H1628" t="s">
        <v>1291</v>
      </c>
      <c r="AO1628">
        <v>4.7</v>
      </c>
      <c r="AR1628">
        <v>2.9</v>
      </c>
      <c r="AW1628">
        <v>4.8</v>
      </c>
      <c r="AZ1628">
        <v>3.1</v>
      </c>
      <c r="BA1628">
        <v>5</v>
      </c>
      <c r="BD1628">
        <v>3.9</v>
      </c>
      <c r="BE1628">
        <v>6.5</v>
      </c>
      <c r="BH1628">
        <v>3.5</v>
      </c>
      <c r="BI1628" t="s">
        <v>1292</v>
      </c>
      <c r="BJ1628" t="s">
        <v>79</v>
      </c>
      <c r="BL1628" t="s">
        <v>216</v>
      </c>
      <c r="BM1628">
        <v>7016</v>
      </c>
      <c r="BN1628" t="s">
        <v>81</v>
      </c>
      <c r="BO1628" t="s">
        <v>216</v>
      </c>
    </row>
    <row r="1629" spans="1:67" s="12" customFormat="1" x14ac:dyDescent="0.2">
      <c r="A1629" s="8"/>
      <c r="B1629"/>
      <c r="C1629" t="s">
        <v>1518</v>
      </c>
      <c r="D1629" t="s">
        <v>76</v>
      </c>
      <c r="E1629" t="s">
        <v>1045</v>
      </c>
      <c r="F1629" t="s">
        <v>826</v>
      </c>
      <c r="G1629" s="8" t="s">
        <v>359</v>
      </c>
      <c r="H1629" s="8" t="s">
        <v>826</v>
      </c>
      <c r="I1629" s="8"/>
      <c r="J1629"/>
      <c r="K1629"/>
      <c r="L1629"/>
      <c r="M1629"/>
      <c r="N1629"/>
      <c r="O1629"/>
      <c r="P1629"/>
      <c r="Q1629"/>
      <c r="R1629"/>
      <c r="S1629"/>
      <c r="T1629"/>
      <c r="U1629"/>
      <c r="V1629"/>
      <c r="W1629"/>
      <c r="X1629"/>
      <c r="Y1629">
        <f>0.005*1000</f>
        <v>5</v>
      </c>
      <c r="Z1629"/>
      <c r="AA1629"/>
      <c r="AB1629">
        <f>0.006*1000</f>
        <v>6</v>
      </c>
      <c r="AC1629">
        <f>0.0053*1000</f>
        <v>5.3</v>
      </c>
      <c r="AD1629"/>
      <c r="AE1629"/>
      <c r="AF1629">
        <f>0.007*1000</f>
        <v>7</v>
      </c>
      <c r="AG1629">
        <f>0.0034*1000</f>
        <v>3.4</v>
      </c>
      <c r="AH1629"/>
      <c r="AI1629"/>
      <c r="AJ1629">
        <f>0.006*1000</f>
        <v>6</v>
      </c>
      <c r="AK1629"/>
      <c r="AL1629"/>
      <c r="AM1629"/>
      <c r="AN1629"/>
      <c r="AO1629"/>
      <c r="AP1629"/>
      <c r="AQ1629"/>
      <c r="AR1629"/>
      <c r="AS1629"/>
      <c r="AT1629"/>
      <c r="AU1629"/>
      <c r="AV1629"/>
      <c r="AW1629">
        <f>0.005*1000</f>
        <v>5</v>
      </c>
      <c r="AX1629"/>
      <c r="AY1629"/>
      <c r="AZ1629">
        <f>0.0035*1000</f>
        <v>3.5</v>
      </c>
      <c r="BA1629">
        <f>0.0056*1000</f>
        <v>5.6</v>
      </c>
      <c r="BB1629"/>
      <c r="BC1629"/>
      <c r="BD1629">
        <f>0.0043*1000</f>
        <v>4.3</v>
      </c>
      <c r="BE1629"/>
      <c r="BF1629"/>
      <c r="BG1629"/>
      <c r="BH1629"/>
      <c r="BI1629"/>
      <c r="BJ1629" s="8" t="s">
        <v>79</v>
      </c>
      <c r="BK1629" s="1">
        <v>44826</v>
      </c>
      <c r="BL1629" s="8" t="s">
        <v>2691</v>
      </c>
      <c r="BM1629">
        <v>53560</v>
      </c>
      <c r="BN1629"/>
      <c r="BO1629"/>
    </row>
    <row r="1630" spans="1:67" x14ac:dyDescent="0.2">
      <c r="A1630" s="13" t="s">
        <v>1737</v>
      </c>
      <c r="B1630" s="13"/>
      <c r="C1630" s="13" t="s">
        <v>1518</v>
      </c>
      <c r="D1630" s="13" t="s">
        <v>76</v>
      </c>
      <c r="E1630" s="13" t="s">
        <v>1045</v>
      </c>
      <c r="F1630" s="13" t="s">
        <v>826</v>
      </c>
      <c r="G1630" s="13" t="s">
        <v>141</v>
      </c>
      <c r="H1630" s="13" t="s">
        <v>1291</v>
      </c>
      <c r="I1630" s="13"/>
      <c r="J1630" s="13"/>
      <c r="K1630" s="13"/>
      <c r="L1630" s="13"/>
      <c r="M1630" s="13"/>
      <c r="N1630" s="13"/>
      <c r="O1630" s="13"/>
      <c r="P1630" s="13"/>
      <c r="Q1630" s="13"/>
      <c r="R1630" s="13"/>
      <c r="S1630" s="13"/>
      <c r="T1630" s="13"/>
      <c r="U1630" s="13"/>
      <c r="V1630" s="13"/>
      <c r="W1630" s="13"/>
      <c r="X1630" s="13"/>
      <c r="Y1630" s="13"/>
      <c r="Z1630" s="13"/>
      <c r="AA1630" s="13"/>
      <c r="AB1630" s="13"/>
      <c r="AC1630" s="13"/>
      <c r="AD1630" s="13"/>
      <c r="AE1630" s="13"/>
      <c r="AF1630" s="13"/>
      <c r="AG1630" s="13"/>
      <c r="AH1630" s="13"/>
      <c r="AI1630" s="13"/>
      <c r="AJ1630" s="13"/>
      <c r="AK1630" s="13"/>
      <c r="AL1630" s="13"/>
      <c r="AM1630" s="13"/>
      <c r="AN1630" s="13"/>
      <c r="AO1630" s="13"/>
      <c r="AP1630" s="13"/>
      <c r="AQ1630" s="13"/>
      <c r="AR1630" s="13"/>
      <c r="AS1630" s="13"/>
      <c r="AT1630" s="13"/>
      <c r="AU1630" s="13"/>
      <c r="AV1630" s="13"/>
      <c r="AW1630" s="13"/>
      <c r="AX1630" s="13"/>
      <c r="AY1630" s="13"/>
      <c r="AZ1630" s="13"/>
      <c r="BA1630" s="13"/>
      <c r="BB1630" s="13"/>
      <c r="BC1630" s="13"/>
      <c r="BD1630" s="13"/>
      <c r="BE1630" s="13"/>
      <c r="BF1630" s="13"/>
      <c r="BG1630" s="13"/>
      <c r="BH1630" s="13"/>
      <c r="BI1630" s="13"/>
      <c r="BJ1630" s="13"/>
      <c r="BK1630" s="13"/>
      <c r="BL1630" s="13"/>
      <c r="BM1630" s="13"/>
      <c r="BN1630" s="13"/>
      <c r="BO1630" s="13"/>
    </row>
    <row r="1631" spans="1:67" x14ac:dyDescent="0.2">
      <c r="A1631" t="s">
        <v>1295</v>
      </c>
      <c r="C1631" t="s">
        <v>1518</v>
      </c>
      <c r="D1631" t="s">
        <v>76</v>
      </c>
      <c r="E1631" t="s">
        <v>1045</v>
      </c>
      <c r="F1631" t="s">
        <v>826</v>
      </c>
      <c r="G1631" t="s">
        <v>1045</v>
      </c>
      <c r="H1631" t="s">
        <v>1296</v>
      </c>
      <c r="BE1631">
        <v>4.47</v>
      </c>
      <c r="BF1631">
        <v>2.99</v>
      </c>
      <c r="BG1631">
        <v>2.73</v>
      </c>
      <c r="BH1631">
        <v>2.99</v>
      </c>
      <c r="BJ1631" t="s">
        <v>79</v>
      </c>
      <c r="BL1631" t="s">
        <v>93</v>
      </c>
      <c r="BM1631">
        <v>42805</v>
      </c>
      <c r="BN1631" t="s">
        <v>81</v>
      </c>
      <c r="BO1631" t="s">
        <v>93</v>
      </c>
    </row>
    <row r="1632" spans="1:67" x14ac:dyDescent="0.2">
      <c r="A1632" t="s">
        <v>1287</v>
      </c>
      <c r="C1632" t="s">
        <v>1518</v>
      </c>
      <c r="D1632" t="s">
        <v>76</v>
      </c>
      <c r="E1632" t="s">
        <v>1045</v>
      </c>
      <c r="F1632" t="s">
        <v>826</v>
      </c>
      <c r="G1632" t="s">
        <v>1045</v>
      </c>
      <c r="H1632" t="s">
        <v>826</v>
      </c>
      <c r="Y1632">
        <v>5</v>
      </c>
      <c r="AB1632">
        <v>5.9</v>
      </c>
      <c r="AC1632">
        <v>5.5</v>
      </c>
      <c r="AF1632">
        <v>7</v>
      </c>
      <c r="AG1632">
        <v>3.5</v>
      </c>
      <c r="AJ1632">
        <v>5.7</v>
      </c>
      <c r="BJ1632" t="s">
        <v>79</v>
      </c>
      <c r="BL1632" t="s">
        <v>361</v>
      </c>
      <c r="BM1632">
        <v>3142</v>
      </c>
    </row>
    <row r="1633" spans="1:67" ht="18" x14ac:dyDescent="0.2">
      <c r="A1633" s="12" t="s">
        <v>1287</v>
      </c>
      <c r="B1633" s="12"/>
      <c r="C1633" s="12" t="s">
        <v>1518</v>
      </c>
      <c r="D1633" s="12" t="s">
        <v>76</v>
      </c>
      <c r="E1633" s="12" t="s">
        <v>1045</v>
      </c>
      <c r="F1633" s="12" t="s">
        <v>826</v>
      </c>
      <c r="G1633" s="12" t="s">
        <v>1045</v>
      </c>
      <c r="H1633" s="12" t="s">
        <v>826</v>
      </c>
      <c r="I1633" s="12"/>
      <c r="J1633" s="12"/>
      <c r="K1633" s="12"/>
      <c r="L1633" s="12"/>
      <c r="M1633" s="12"/>
      <c r="N1633" s="12"/>
      <c r="O1633" s="12"/>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t="s">
        <v>79</v>
      </c>
      <c r="BK1633" s="14">
        <v>44820</v>
      </c>
      <c r="BL1633" s="12" t="s">
        <v>2414</v>
      </c>
      <c r="BM1633" s="36">
        <v>82637</v>
      </c>
      <c r="BN1633" s="12" t="s">
        <v>72</v>
      </c>
      <c r="BO1633" s="12" t="s">
        <v>2414</v>
      </c>
    </row>
    <row r="1634" spans="1:67" x14ac:dyDescent="0.2">
      <c r="A1634" t="s">
        <v>1289</v>
      </c>
      <c r="C1634" t="s">
        <v>1518</v>
      </c>
      <c r="D1634" t="s">
        <v>76</v>
      </c>
      <c r="E1634" t="s">
        <v>1045</v>
      </c>
      <c r="F1634" t="s">
        <v>826</v>
      </c>
      <c r="G1634" t="s">
        <v>1045</v>
      </c>
      <c r="H1634" t="s">
        <v>826</v>
      </c>
      <c r="U1634">
        <v>4.5999999999999996</v>
      </c>
      <c r="X1634">
        <v>5.9</v>
      </c>
      <c r="Y1634">
        <v>4.9000000000000004</v>
      </c>
      <c r="AB1634">
        <v>5.7</v>
      </c>
      <c r="AC1634">
        <v>4.9000000000000004</v>
      </c>
      <c r="AF1634">
        <v>6.5</v>
      </c>
      <c r="AG1634">
        <v>3.3</v>
      </c>
      <c r="AJ1634">
        <v>5.4</v>
      </c>
      <c r="BJ1634" t="s">
        <v>79</v>
      </c>
      <c r="BL1634" t="s">
        <v>361</v>
      </c>
      <c r="BM1634">
        <v>3142</v>
      </c>
      <c r="BN1634" t="s">
        <v>81</v>
      </c>
      <c r="BO1634" t="s">
        <v>361</v>
      </c>
    </row>
    <row r="1635" spans="1:67" x14ac:dyDescent="0.2">
      <c r="A1635" t="s">
        <v>1293</v>
      </c>
      <c r="C1635" t="s">
        <v>1518</v>
      </c>
      <c r="D1635" t="s">
        <v>76</v>
      </c>
      <c r="E1635" t="s">
        <v>1045</v>
      </c>
      <c r="F1635" t="s">
        <v>826</v>
      </c>
      <c r="G1635" t="s">
        <v>1045</v>
      </c>
      <c r="H1635" t="s">
        <v>826</v>
      </c>
      <c r="Y1635">
        <v>4.51</v>
      </c>
      <c r="AB1635">
        <v>6.42</v>
      </c>
      <c r="AC1635">
        <v>5.28</v>
      </c>
      <c r="AF1635">
        <v>7.4</v>
      </c>
      <c r="AG1635">
        <v>3.6</v>
      </c>
      <c r="AJ1635">
        <v>6.4</v>
      </c>
      <c r="AW1635">
        <v>4.5</v>
      </c>
      <c r="AX1635">
        <v>3.13</v>
      </c>
      <c r="AY1635">
        <v>3.44</v>
      </c>
      <c r="AZ1635">
        <v>3.44</v>
      </c>
      <c r="BA1635">
        <v>5.45</v>
      </c>
      <c r="BB1635">
        <v>3.9</v>
      </c>
      <c r="BC1635">
        <v>3.7</v>
      </c>
      <c r="BD1635">
        <v>3.9</v>
      </c>
      <c r="BE1635">
        <v>6.3</v>
      </c>
      <c r="BF1635">
        <v>3.37</v>
      </c>
      <c r="BG1635">
        <v>2.9</v>
      </c>
      <c r="BH1635">
        <v>3.37</v>
      </c>
      <c r="BJ1635" t="s">
        <v>79</v>
      </c>
      <c r="BL1635" t="s">
        <v>291</v>
      </c>
      <c r="BM1635">
        <v>17228</v>
      </c>
      <c r="BN1635" t="s">
        <v>72</v>
      </c>
      <c r="BO1635" t="s">
        <v>291</v>
      </c>
    </row>
    <row r="1636" spans="1:67" x14ac:dyDescent="0.2">
      <c r="A1636" t="s">
        <v>1294</v>
      </c>
      <c r="C1636" t="s">
        <v>1518</v>
      </c>
      <c r="D1636" t="s">
        <v>76</v>
      </c>
      <c r="E1636" t="s">
        <v>1045</v>
      </c>
      <c r="F1636" t="s">
        <v>826</v>
      </c>
      <c r="G1636" t="s">
        <v>1045</v>
      </c>
      <c r="H1636" t="s">
        <v>826</v>
      </c>
      <c r="BF1636">
        <v>3.73</v>
      </c>
      <c r="BH1636">
        <v>3.73</v>
      </c>
      <c r="BJ1636" t="s">
        <v>79</v>
      </c>
      <c r="BL1636" t="s">
        <v>291</v>
      </c>
      <c r="BM1636">
        <v>17228</v>
      </c>
    </row>
    <row r="1637" spans="1:67" x14ac:dyDescent="0.2">
      <c r="A1637" s="13" t="s">
        <v>1737</v>
      </c>
      <c r="B1637" s="13"/>
      <c r="C1637" s="13" t="s">
        <v>1518</v>
      </c>
      <c r="D1637" s="13" t="s">
        <v>76</v>
      </c>
      <c r="E1637" s="13" t="s">
        <v>1045</v>
      </c>
      <c r="F1637" s="13" t="s">
        <v>826</v>
      </c>
      <c r="G1637" s="13" t="s">
        <v>1288</v>
      </c>
      <c r="H1637" s="13" t="s">
        <v>826</v>
      </c>
      <c r="I1637" s="13"/>
      <c r="J1637" s="13"/>
      <c r="K1637" s="13"/>
      <c r="L1637" s="13"/>
      <c r="M1637" s="13"/>
      <c r="N1637" s="13"/>
      <c r="O1637" s="13"/>
      <c r="P1637" s="13"/>
      <c r="Q1637" s="13"/>
      <c r="R1637" s="13"/>
      <c r="S1637" s="13"/>
      <c r="T1637" s="13"/>
      <c r="U1637" s="13"/>
      <c r="V1637" s="13"/>
      <c r="W1637" s="13"/>
      <c r="X1637" s="13"/>
      <c r="Y1637" s="13"/>
      <c r="Z1637" s="13"/>
      <c r="AA1637" s="13"/>
      <c r="AB1637" s="13"/>
      <c r="AC1637" s="13"/>
      <c r="AD1637" s="13"/>
      <c r="AE1637" s="13"/>
      <c r="AF1637" s="13"/>
      <c r="AG1637" s="13"/>
      <c r="AH1637" s="13"/>
      <c r="AI1637" s="13"/>
      <c r="AJ1637" s="13"/>
      <c r="AK1637" s="13"/>
      <c r="AL1637" s="13"/>
      <c r="AM1637" s="13"/>
      <c r="AN1637" s="13"/>
      <c r="AO1637" s="13"/>
      <c r="AP1637" s="13"/>
      <c r="AQ1637" s="13"/>
      <c r="AR1637" s="13"/>
      <c r="AS1637" s="13"/>
      <c r="AT1637" s="13"/>
      <c r="AU1637" s="13"/>
      <c r="AV1637" s="13"/>
      <c r="AW1637" s="13"/>
      <c r="AX1637" s="13"/>
      <c r="AY1637" s="13"/>
      <c r="AZ1637" s="13"/>
      <c r="BA1637" s="13"/>
      <c r="BB1637" s="13"/>
      <c r="BC1637" s="13"/>
      <c r="BD1637" s="13"/>
      <c r="BE1637" s="13"/>
      <c r="BF1637" s="13"/>
      <c r="BG1637" s="13"/>
      <c r="BH1637" s="13"/>
      <c r="BI1637" s="13"/>
      <c r="BJ1637" s="13"/>
      <c r="BK1637" s="13"/>
      <c r="BL1637" s="13"/>
      <c r="BM1637" s="13"/>
      <c r="BN1637" s="13"/>
      <c r="BO1637" s="13"/>
    </row>
    <row r="1638" spans="1:67" x14ac:dyDescent="0.2">
      <c r="A1638" s="8" t="s">
        <v>2564</v>
      </c>
      <c r="C1638" t="s">
        <v>1518</v>
      </c>
      <c r="D1638" t="s">
        <v>76</v>
      </c>
      <c r="E1638" t="s">
        <v>1045</v>
      </c>
      <c r="F1638" t="s">
        <v>283</v>
      </c>
      <c r="G1638" s="8" t="s">
        <v>2563</v>
      </c>
      <c r="H1638" s="8" t="s">
        <v>283</v>
      </c>
      <c r="I1638" s="8"/>
      <c r="AC1638" t="s">
        <v>2144</v>
      </c>
      <c r="AF1638">
        <v>5.53</v>
      </c>
      <c r="BJ1638" t="s">
        <v>79</v>
      </c>
      <c r="BK1638" s="1">
        <v>44824</v>
      </c>
      <c r="BL1638" t="s">
        <v>2493</v>
      </c>
      <c r="BM1638">
        <v>2930</v>
      </c>
    </row>
    <row r="1639" spans="1:67" x14ac:dyDescent="0.2">
      <c r="A1639" t="s">
        <v>2787</v>
      </c>
      <c r="C1639" t="s">
        <v>1518</v>
      </c>
      <c r="D1639" t="s">
        <v>76</v>
      </c>
      <c r="E1639" t="s">
        <v>1045</v>
      </c>
      <c r="F1639" t="s">
        <v>283</v>
      </c>
      <c r="G1639" s="8" t="s">
        <v>2563</v>
      </c>
      <c r="H1639" s="8" t="s">
        <v>283</v>
      </c>
      <c r="I1639" s="8"/>
      <c r="U1639">
        <v>5.0999999999999996</v>
      </c>
      <c r="X1639">
        <v>5.8</v>
      </c>
      <c r="BJ1639" s="8" t="s">
        <v>79</v>
      </c>
      <c r="BK1639" s="1">
        <v>44827</v>
      </c>
      <c r="BL1639" s="8" t="s">
        <v>2792</v>
      </c>
      <c r="BM1639" s="8">
        <v>1985</v>
      </c>
      <c r="BN1639" t="s">
        <v>72</v>
      </c>
    </row>
    <row r="1640" spans="1:67" x14ac:dyDescent="0.2">
      <c r="A1640" s="12" t="s">
        <v>2795</v>
      </c>
      <c r="B1640" s="12"/>
      <c r="C1640" s="12" t="s">
        <v>1518</v>
      </c>
      <c r="D1640" s="12" t="s">
        <v>76</v>
      </c>
      <c r="E1640" s="12" t="s">
        <v>1045</v>
      </c>
      <c r="F1640" s="12" t="s">
        <v>283</v>
      </c>
      <c r="G1640" s="12" t="s">
        <v>2563</v>
      </c>
      <c r="H1640" s="12" t="s">
        <v>283</v>
      </c>
      <c r="I1640" s="12"/>
      <c r="J1640" s="12"/>
      <c r="K1640" s="12"/>
      <c r="L1640" s="12"/>
      <c r="M1640" s="12"/>
      <c r="N1640" s="12"/>
      <c r="O1640" s="12"/>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t="s">
        <v>79</v>
      </c>
      <c r="BK1640" s="14">
        <v>44827</v>
      </c>
      <c r="BL1640" s="12" t="s">
        <v>2792</v>
      </c>
      <c r="BM1640" s="12">
        <v>1985</v>
      </c>
      <c r="BN1640" s="12" t="s">
        <v>72</v>
      </c>
      <c r="BO1640" s="12"/>
    </row>
    <row r="1641" spans="1:67" x14ac:dyDescent="0.2">
      <c r="A1641" t="s">
        <v>2788</v>
      </c>
      <c r="C1641" t="s">
        <v>1518</v>
      </c>
      <c r="D1641" t="s">
        <v>76</v>
      </c>
      <c r="E1641" t="s">
        <v>1045</v>
      </c>
      <c r="F1641" t="s">
        <v>283</v>
      </c>
      <c r="G1641" s="8" t="s">
        <v>2563</v>
      </c>
      <c r="H1641" s="8" t="s">
        <v>283</v>
      </c>
      <c r="I1641" s="8"/>
      <c r="AG1641">
        <v>4.0999999999999996</v>
      </c>
      <c r="AJ1641">
        <v>5.5</v>
      </c>
      <c r="BJ1641" s="8" t="s">
        <v>79</v>
      </c>
      <c r="BK1641" s="1">
        <v>44827</v>
      </c>
      <c r="BL1641" s="8" t="s">
        <v>2792</v>
      </c>
      <c r="BM1641" s="8">
        <v>1985</v>
      </c>
      <c r="BN1641" t="s">
        <v>72</v>
      </c>
    </row>
    <row r="1642" spans="1:67" x14ac:dyDescent="0.2">
      <c r="A1642" s="8" t="s">
        <v>1780</v>
      </c>
      <c r="C1642" t="s">
        <v>1518</v>
      </c>
      <c r="D1642" t="s">
        <v>76</v>
      </c>
      <c r="E1642" t="s">
        <v>1045</v>
      </c>
      <c r="F1642" t="s">
        <v>283</v>
      </c>
      <c r="G1642" t="s">
        <v>1781</v>
      </c>
      <c r="H1642" s="8" t="s">
        <v>283</v>
      </c>
      <c r="I1642" s="8"/>
      <c r="Y1642">
        <v>4.99</v>
      </c>
      <c r="AB1642">
        <v>6.032</v>
      </c>
      <c r="BI1642" t="s">
        <v>1785</v>
      </c>
      <c r="BJ1642" s="8" t="s">
        <v>79</v>
      </c>
      <c r="BK1642" s="1">
        <v>44812</v>
      </c>
      <c r="BL1642" s="8" t="s">
        <v>1738</v>
      </c>
      <c r="BM1642" s="8">
        <v>1420</v>
      </c>
      <c r="BN1642" t="s">
        <v>72</v>
      </c>
      <c r="BO1642" t="s">
        <v>1738</v>
      </c>
    </row>
    <row r="1643" spans="1:67" x14ac:dyDescent="0.2">
      <c r="A1643" s="8" t="s">
        <v>2441</v>
      </c>
      <c r="C1643" t="s">
        <v>1518</v>
      </c>
      <c r="D1643" t="s">
        <v>76</v>
      </c>
      <c r="E1643" t="s">
        <v>1045</v>
      </c>
      <c r="F1643" t="s">
        <v>283</v>
      </c>
      <c r="G1643" s="8" t="s">
        <v>1045</v>
      </c>
      <c r="H1643" s="8" t="s">
        <v>283</v>
      </c>
      <c r="I1643" s="8"/>
      <c r="Y1643">
        <v>4.8</v>
      </c>
      <c r="AB1643">
        <v>5.2</v>
      </c>
      <c r="BJ1643" s="8" t="s">
        <v>79</v>
      </c>
      <c r="BK1643" s="9">
        <v>44820</v>
      </c>
      <c r="BL1643" s="8" t="s">
        <v>2434</v>
      </c>
      <c r="BM1643" s="8" t="s">
        <v>2471</v>
      </c>
    </row>
    <row r="1644" spans="1:67" x14ac:dyDescent="0.2">
      <c r="A1644" t="s">
        <v>1088</v>
      </c>
      <c r="C1644" t="s">
        <v>1518</v>
      </c>
      <c r="D1644" t="s">
        <v>76</v>
      </c>
      <c r="E1644" t="s">
        <v>1045</v>
      </c>
      <c r="F1644" t="s">
        <v>1057</v>
      </c>
      <c r="G1644" t="s">
        <v>1045</v>
      </c>
      <c r="H1644" t="s">
        <v>1089</v>
      </c>
      <c r="Y1644">
        <v>3.28</v>
      </c>
      <c r="Z1644">
        <v>5.04</v>
      </c>
      <c r="AA1644">
        <v>5.19</v>
      </c>
      <c r="AB1644">
        <v>5.19</v>
      </c>
      <c r="BI1644" t="s">
        <v>69</v>
      </c>
      <c r="BJ1644" t="s">
        <v>79</v>
      </c>
      <c r="BL1644" t="s">
        <v>93</v>
      </c>
      <c r="BM1644">
        <v>42805</v>
      </c>
    </row>
    <row r="1645" spans="1:67" s="8" customFormat="1" x14ac:dyDescent="0.2">
      <c r="A1645" t="s">
        <v>1090</v>
      </c>
      <c r="B1645"/>
      <c r="C1645" t="s">
        <v>1518</v>
      </c>
      <c r="D1645" t="s">
        <v>76</v>
      </c>
      <c r="E1645" t="s">
        <v>1045</v>
      </c>
      <c r="F1645" t="s">
        <v>1057</v>
      </c>
      <c r="G1645" t="s">
        <v>1045</v>
      </c>
      <c r="H1645" t="s">
        <v>1089</v>
      </c>
      <c r="I1645"/>
      <c r="J1645"/>
      <c r="K1645"/>
      <c r="L1645"/>
      <c r="M1645"/>
      <c r="N1645"/>
      <c r="O1645"/>
      <c r="P1645"/>
      <c r="Q1645"/>
      <c r="R1645"/>
      <c r="S1645"/>
      <c r="T1645"/>
      <c r="U1645"/>
      <c r="V1645"/>
      <c r="W1645"/>
      <c r="X1645"/>
      <c r="Y1645"/>
      <c r="Z1645"/>
      <c r="AA1645"/>
      <c r="AB1645"/>
      <c r="AC1645"/>
      <c r="AD1645"/>
      <c r="AE1645"/>
      <c r="AF1645"/>
      <c r="AG1645"/>
      <c r="AH1645"/>
      <c r="AI1645"/>
      <c r="AJ1645"/>
      <c r="AK1645"/>
      <c r="AL1645"/>
      <c r="AM1645"/>
      <c r="AN1645"/>
      <c r="AO1645"/>
      <c r="AP1645"/>
      <c r="AQ1645"/>
      <c r="AR1645"/>
      <c r="AS1645"/>
      <c r="AT1645"/>
      <c r="AU1645"/>
      <c r="AV1645"/>
      <c r="AW1645"/>
      <c r="AX1645"/>
      <c r="AY1645"/>
      <c r="AZ1645"/>
      <c r="BA1645">
        <v>3.95</v>
      </c>
      <c r="BB1645">
        <v>3.14</v>
      </c>
      <c r="BC1645">
        <v>3.28</v>
      </c>
      <c r="BD1645">
        <v>3.28</v>
      </c>
      <c r="BE1645"/>
      <c r="BF1645"/>
      <c r="BG1645"/>
      <c r="BH1645"/>
      <c r="BI1645"/>
      <c r="BJ1645" t="s">
        <v>79</v>
      </c>
      <c r="BK1645"/>
      <c r="BL1645" t="s">
        <v>93</v>
      </c>
      <c r="BM1645">
        <v>42805</v>
      </c>
      <c r="BN1645" t="s">
        <v>81</v>
      </c>
      <c r="BO1645" t="s">
        <v>93</v>
      </c>
    </row>
    <row r="1646" spans="1:67" x14ac:dyDescent="0.2">
      <c r="A1646" s="13" t="s">
        <v>1737</v>
      </c>
      <c r="B1646" s="13"/>
      <c r="C1646" s="13" t="s">
        <v>1518</v>
      </c>
      <c r="D1646" s="13" t="s">
        <v>76</v>
      </c>
      <c r="E1646" s="13" t="s">
        <v>1045</v>
      </c>
      <c r="F1646" s="13" t="s">
        <v>1057</v>
      </c>
      <c r="G1646" s="13" t="s">
        <v>1045</v>
      </c>
      <c r="H1646" s="13" t="s">
        <v>1057</v>
      </c>
      <c r="I1646" s="13"/>
      <c r="J1646" s="13"/>
      <c r="K1646" s="13"/>
      <c r="L1646" s="13"/>
      <c r="M1646" s="13"/>
      <c r="N1646" s="13"/>
      <c r="O1646" s="13"/>
      <c r="P1646" s="13"/>
      <c r="Q1646" s="13"/>
      <c r="R1646" s="13"/>
      <c r="S1646" s="13"/>
      <c r="T1646" s="13"/>
      <c r="U1646" s="13"/>
      <c r="V1646" s="13"/>
      <c r="W1646" s="13"/>
      <c r="X1646" s="13"/>
      <c r="Y1646" s="13"/>
      <c r="Z1646" s="13"/>
      <c r="AA1646" s="13"/>
      <c r="AB1646" s="13"/>
      <c r="AC1646" s="13"/>
      <c r="AD1646" s="13"/>
      <c r="AE1646" s="13"/>
      <c r="AF1646" s="13"/>
      <c r="AG1646" s="13"/>
      <c r="AH1646" s="13"/>
      <c r="AI1646" s="13"/>
      <c r="AJ1646" s="13"/>
      <c r="AK1646" s="13"/>
      <c r="AL1646" s="13"/>
      <c r="AM1646" s="13"/>
      <c r="AN1646" s="13"/>
      <c r="AO1646" s="13"/>
      <c r="AP1646" s="13"/>
      <c r="AQ1646" s="13"/>
      <c r="AR1646" s="13"/>
      <c r="AS1646" s="13"/>
      <c r="AT1646" s="13"/>
      <c r="AU1646" s="13"/>
      <c r="AV1646" s="13"/>
      <c r="AW1646" s="13"/>
      <c r="AX1646" s="13"/>
      <c r="AY1646" s="13"/>
      <c r="AZ1646" s="13"/>
      <c r="BA1646" s="13"/>
      <c r="BB1646" s="13"/>
      <c r="BC1646" s="13"/>
      <c r="BD1646" s="13"/>
      <c r="BE1646" s="13"/>
      <c r="BF1646" s="13"/>
      <c r="BG1646" s="13"/>
      <c r="BH1646" s="13"/>
      <c r="BI1646" s="13"/>
      <c r="BJ1646" s="13"/>
      <c r="BK1646" s="13"/>
      <c r="BL1646" s="13"/>
      <c r="BM1646" s="13"/>
      <c r="BN1646" s="13"/>
      <c r="BO1646" s="13"/>
    </row>
    <row r="1647" spans="1:67" x14ac:dyDescent="0.2">
      <c r="A1647" t="s">
        <v>1056</v>
      </c>
      <c r="C1647" t="s">
        <v>1518</v>
      </c>
      <c r="D1647" t="s">
        <v>76</v>
      </c>
      <c r="E1647" t="s">
        <v>1045</v>
      </c>
      <c r="F1647" t="s">
        <v>1057</v>
      </c>
      <c r="G1647" t="s">
        <v>1045</v>
      </c>
      <c r="H1647" t="s">
        <v>1057</v>
      </c>
      <c r="Y1647">
        <v>4.05</v>
      </c>
      <c r="Z1647">
        <v>4.3</v>
      </c>
      <c r="AA1647">
        <v>4.6500000000000004</v>
      </c>
      <c r="AB1647">
        <v>4.6500000000000004</v>
      </c>
      <c r="BJ1647" t="s">
        <v>70</v>
      </c>
      <c r="BL1647" t="s">
        <v>277</v>
      </c>
      <c r="BM1647">
        <v>19561</v>
      </c>
    </row>
    <row r="1648" spans="1:67" x14ac:dyDescent="0.2">
      <c r="A1648" t="s">
        <v>1058</v>
      </c>
      <c r="C1648" t="s">
        <v>1518</v>
      </c>
      <c r="D1648" t="s">
        <v>76</v>
      </c>
      <c r="E1648" t="s">
        <v>1045</v>
      </c>
      <c r="F1648" t="s">
        <v>1057</v>
      </c>
      <c r="G1648" t="s">
        <v>1045</v>
      </c>
      <c r="H1648" t="s">
        <v>1057</v>
      </c>
      <c r="AY1648">
        <v>2.85</v>
      </c>
      <c r="AZ1648">
        <v>2.85</v>
      </c>
      <c r="BA1648">
        <v>3.7</v>
      </c>
      <c r="BB1648">
        <v>3.18</v>
      </c>
      <c r="BC1648">
        <v>2.98</v>
      </c>
      <c r="BD1648">
        <v>3.18</v>
      </c>
      <c r="BE1648">
        <v>4.3499999999999996</v>
      </c>
      <c r="BF1648">
        <v>2.9</v>
      </c>
      <c r="BG1648">
        <v>2.46</v>
      </c>
      <c r="BH1648">
        <v>2.9</v>
      </c>
      <c r="BJ1648" t="s">
        <v>70</v>
      </c>
      <c r="BL1648" t="s">
        <v>277</v>
      </c>
      <c r="BM1648">
        <v>19561</v>
      </c>
    </row>
    <row r="1649" spans="1:67" x14ac:dyDescent="0.2">
      <c r="A1649" t="s">
        <v>1059</v>
      </c>
      <c r="B1649" t="s">
        <v>338</v>
      </c>
      <c r="C1649" t="s">
        <v>1518</v>
      </c>
      <c r="D1649" t="s">
        <v>76</v>
      </c>
      <c r="E1649" t="s">
        <v>1045</v>
      </c>
      <c r="F1649" t="s">
        <v>1057</v>
      </c>
      <c r="G1649" t="s">
        <v>1045</v>
      </c>
      <c r="H1649" t="s">
        <v>1057</v>
      </c>
      <c r="Y1649">
        <v>3.8</v>
      </c>
      <c r="Z1649">
        <v>4.55</v>
      </c>
      <c r="AA1649">
        <v>4.5999999999999996</v>
      </c>
      <c r="AB1649">
        <v>4.5999999999999996</v>
      </c>
      <c r="AC1649">
        <v>4.33</v>
      </c>
      <c r="AD1649">
        <v>5.52</v>
      </c>
      <c r="AE1649">
        <v>5.55</v>
      </c>
      <c r="AF1649">
        <v>5.55</v>
      </c>
      <c r="BJ1649" t="s">
        <v>70</v>
      </c>
      <c r="BL1649" t="s">
        <v>277</v>
      </c>
      <c r="BM1649">
        <v>19561</v>
      </c>
      <c r="BN1649" t="s">
        <v>81</v>
      </c>
      <c r="BO1649" t="s">
        <v>277</v>
      </c>
    </row>
    <row r="1650" spans="1:67" x14ac:dyDescent="0.2">
      <c r="A1650" t="s">
        <v>1060</v>
      </c>
      <c r="C1650" t="s">
        <v>1518</v>
      </c>
      <c r="D1650" t="s">
        <v>76</v>
      </c>
      <c r="E1650" t="s">
        <v>1045</v>
      </c>
      <c r="F1650" t="s">
        <v>1057</v>
      </c>
      <c r="G1650" t="s">
        <v>1045</v>
      </c>
      <c r="H1650" t="s">
        <v>1057</v>
      </c>
      <c r="AW1650">
        <v>3.5</v>
      </c>
      <c r="AX1650">
        <v>2.4</v>
      </c>
      <c r="AY1650">
        <v>2.4700000000000002</v>
      </c>
      <c r="AZ1650">
        <v>2.4700000000000002</v>
      </c>
      <c r="BJ1650" t="s">
        <v>70</v>
      </c>
      <c r="BL1650" t="s">
        <v>277</v>
      </c>
      <c r="BM1650">
        <v>19561</v>
      </c>
    </row>
    <row r="1651" spans="1:67" x14ac:dyDescent="0.2">
      <c r="A1651" t="s">
        <v>1061</v>
      </c>
      <c r="C1651" t="s">
        <v>1518</v>
      </c>
      <c r="D1651" t="s">
        <v>76</v>
      </c>
      <c r="E1651" t="s">
        <v>1045</v>
      </c>
      <c r="F1651" t="s">
        <v>1057</v>
      </c>
      <c r="G1651" t="s">
        <v>1045</v>
      </c>
      <c r="H1651" t="s">
        <v>1057</v>
      </c>
      <c r="AW1651">
        <v>3.84</v>
      </c>
      <c r="AX1651">
        <v>2.57</v>
      </c>
      <c r="AY1651">
        <v>2.86</v>
      </c>
      <c r="AZ1651">
        <v>2.86</v>
      </c>
      <c r="BJ1651" t="s">
        <v>70</v>
      </c>
      <c r="BL1651" t="s">
        <v>277</v>
      </c>
      <c r="BM1651">
        <v>19561</v>
      </c>
    </row>
    <row r="1652" spans="1:67" x14ac:dyDescent="0.2">
      <c r="A1652" t="s">
        <v>1062</v>
      </c>
      <c r="C1652" t="s">
        <v>1518</v>
      </c>
      <c r="D1652" t="s">
        <v>76</v>
      </c>
      <c r="E1652" t="s">
        <v>1045</v>
      </c>
      <c r="F1652" t="s">
        <v>1057</v>
      </c>
      <c r="G1652" t="s">
        <v>1045</v>
      </c>
      <c r="H1652" t="s">
        <v>1057</v>
      </c>
      <c r="BA1652">
        <v>4.05</v>
      </c>
      <c r="BB1652">
        <v>3.2</v>
      </c>
      <c r="BC1652">
        <v>3.2</v>
      </c>
      <c r="BD1652">
        <v>3.2</v>
      </c>
      <c r="BJ1652" t="s">
        <v>70</v>
      </c>
      <c r="BL1652" t="s">
        <v>277</v>
      </c>
      <c r="BM1652">
        <v>19561</v>
      </c>
    </row>
    <row r="1653" spans="1:67" x14ac:dyDescent="0.2">
      <c r="A1653" t="s">
        <v>1063</v>
      </c>
      <c r="C1653" t="s">
        <v>1518</v>
      </c>
      <c r="D1653" t="s">
        <v>76</v>
      </c>
      <c r="E1653" t="s">
        <v>1045</v>
      </c>
      <c r="F1653" t="s">
        <v>1057</v>
      </c>
      <c r="G1653" t="s">
        <v>1045</v>
      </c>
      <c r="H1653" t="s">
        <v>1057</v>
      </c>
      <c r="AW1653">
        <v>3.62</v>
      </c>
      <c r="AX1653">
        <v>2.5299999999999998</v>
      </c>
      <c r="AY1653" t="s">
        <v>1979</v>
      </c>
      <c r="AZ1653" t="s">
        <v>1979</v>
      </c>
      <c r="BA1653">
        <v>4.0599999999999996</v>
      </c>
      <c r="BB1653">
        <v>3.07</v>
      </c>
      <c r="BD1653">
        <v>3.07</v>
      </c>
      <c r="BI1653" t="s">
        <v>1064</v>
      </c>
      <c r="BJ1653" t="s">
        <v>70</v>
      </c>
      <c r="BL1653" t="s">
        <v>277</v>
      </c>
      <c r="BM1653">
        <v>19561</v>
      </c>
    </row>
    <row r="1654" spans="1:67" x14ac:dyDescent="0.2">
      <c r="A1654" t="s">
        <v>1065</v>
      </c>
      <c r="C1654" t="s">
        <v>1518</v>
      </c>
      <c r="D1654" t="s">
        <v>76</v>
      </c>
      <c r="E1654" t="s">
        <v>1045</v>
      </c>
      <c r="F1654" t="s">
        <v>1057</v>
      </c>
      <c r="G1654" t="s">
        <v>1045</v>
      </c>
      <c r="H1654" t="s">
        <v>1057</v>
      </c>
      <c r="AY1654">
        <v>2.78</v>
      </c>
      <c r="AZ1654">
        <v>2.78</v>
      </c>
      <c r="BA1654">
        <v>4.0999999999999996</v>
      </c>
      <c r="BB1654">
        <v>3</v>
      </c>
      <c r="BC1654">
        <v>2.98</v>
      </c>
      <c r="BD1654">
        <v>3</v>
      </c>
      <c r="BJ1654" t="s">
        <v>70</v>
      </c>
      <c r="BL1654" t="s">
        <v>277</v>
      </c>
      <c r="BM1654">
        <v>19561</v>
      </c>
    </row>
    <row r="1655" spans="1:67" x14ac:dyDescent="0.2">
      <c r="A1655" t="s">
        <v>1066</v>
      </c>
      <c r="C1655" t="s">
        <v>1518</v>
      </c>
      <c r="D1655" t="s">
        <v>76</v>
      </c>
      <c r="E1655" t="s">
        <v>1045</v>
      </c>
      <c r="F1655" t="s">
        <v>1057</v>
      </c>
      <c r="G1655" t="s">
        <v>1045</v>
      </c>
      <c r="H1655" t="s">
        <v>1057</v>
      </c>
      <c r="AO1655">
        <v>3</v>
      </c>
      <c r="AR1655">
        <v>1.65</v>
      </c>
      <c r="AS1655" t="s">
        <v>1978</v>
      </c>
      <c r="AV1655">
        <v>1.97</v>
      </c>
      <c r="AW1655">
        <v>3.58</v>
      </c>
      <c r="AX1655">
        <v>2.5499999999999998</v>
      </c>
      <c r="AY1655">
        <v>2.7</v>
      </c>
      <c r="AZ1655">
        <v>2.7</v>
      </c>
      <c r="BA1655">
        <v>3.91</v>
      </c>
      <c r="BB1655">
        <v>3.2</v>
      </c>
      <c r="BC1655">
        <v>3.13</v>
      </c>
      <c r="BD1655">
        <v>3.2</v>
      </c>
      <c r="BE1655">
        <v>4.45</v>
      </c>
      <c r="BF1655">
        <v>2.9</v>
      </c>
      <c r="BG1655">
        <v>2.5</v>
      </c>
      <c r="BH1655">
        <v>2.9</v>
      </c>
      <c r="BI1655" t="s">
        <v>1023</v>
      </c>
      <c r="BJ1655" t="s">
        <v>70</v>
      </c>
      <c r="BL1655" t="s">
        <v>277</v>
      </c>
      <c r="BM1655">
        <v>19561</v>
      </c>
    </row>
    <row r="1656" spans="1:67" x14ac:dyDescent="0.2">
      <c r="A1656" t="s">
        <v>1067</v>
      </c>
      <c r="C1656" t="s">
        <v>1518</v>
      </c>
      <c r="D1656" t="s">
        <v>76</v>
      </c>
      <c r="E1656" t="s">
        <v>1045</v>
      </c>
      <c r="F1656" t="s">
        <v>1057</v>
      </c>
      <c r="G1656" t="s">
        <v>1045</v>
      </c>
      <c r="H1656" t="s">
        <v>1057</v>
      </c>
      <c r="BA1656">
        <v>3.97</v>
      </c>
      <c r="BB1656">
        <v>3.05</v>
      </c>
      <c r="BC1656">
        <v>3.13</v>
      </c>
      <c r="BD1656">
        <v>3.13</v>
      </c>
      <c r="BJ1656" t="s">
        <v>70</v>
      </c>
      <c r="BL1656" t="s">
        <v>277</v>
      </c>
      <c r="BM1656">
        <v>19561</v>
      </c>
    </row>
    <row r="1657" spans="1:67" x14ac:dyDescent="0.2">
      <c r="A1657" t="s">
        <v>1068</v>
      </c>
      <c r="C1657" t="s">
        <v>1518</v>
      </c>
      <c r="D1657" t="s">
        <v>76</v>
      </c>
      <c r="E1657" t="s">
        <v>1045</v>
      </c>
      <c r="F1657" t="s">
        <v>1057</v>
      </c>
      <c r="G1657" t="s">
        <v>1045</v>
      </c>
      <c r="H1657" t="s">
        <v>1057</v>
      </c>
      <c r="AS1657">
        <v>3.38</v>
      </c>
      <c r="AV1657">
        <v>2.06</v>
      </c>
      <c r="AW1657">
        <v>3.55</v>
      </c>
      <c r="AX1657">
        <v>2.6</v>
      </c>
      <c r="AY1657">
        <v>2.9</v>
      </c>
      <c r="AZ1657">
        <v>2.9</v>
      </c>
      <c r="BA1657">
        <v>3.75</v>
      </c>
      <c r="BB1657">
        <v>3.18</v>
      </c>
      <c r="BC1657">
        <v>3.28</v>
      </c>
      <c r="BD1657">
        <v>3.28</v>
      </c>
      <c r="BE1657">
        <v>4.32</v>
      </c>
      <c r="BF1657">
        <v>2.95</v>
      </c>
      <c r="BG1657">
        <v>2.5499999999999998</v>
      </c>
      <c r="BH1657">
        <v>2.95</v>
      </c>
      <c r="BJ1657" t="s">
        <v>70</v>
      </c>
      <c r="BL1657" t="s">
        <v>277</v>
      </c>
      <c r="BM1657">
        <v>19561</v>
      </c>
    </row>
    <row r="1658" spans="1:67" x14ac:dyDescent="0.2">
      <c r="A1658" t="s">
        <v>1069</v>
      </c>
      <c r="C1658" t="s">
        <v>1518</v>
      </c>
      <c r="D1658" t="s">
        <v>76</v>
      </c>
      <c r="E1658" t="s">
        <v>1045</v>
      </c>
      <c r="F1658" t="s">
        <v>1057</v>
      </c>
      <c r="G1658" t="s">
        <v>1045</v>
      </c>
      <c r="H1658" t="s">
        <v>1057</v>
      </c>
      <c r="AW1658">
        <v>3.52</v>
      </c>
      <c r="AX1658">
        <v>2.59</v>
      </c>
      <c r="AY1658">
        <v>2.79</v>
      </c>
      <c r="AZ1658">
        <v>2.79</v>
      </c>
      <c r="BA1658">
        <v>3.55</v>
      </c>
      <c r="BB1658">
        <v>2.97</v>
      </c>
      <c r="BC1658">
        <v>2.9</v>
      </c>
      <c r="BD1658">
        <v>2.97</v>
      </c>
      <c r="BE1658">
        <v>3.8</v>
      </c>
      <c r="BF1658">
        <v>2.48</v>
      </c>
      <c r="BG1658">
        <v>2.2000000000000002</v>
      </c>
      <c r="BH1658">
        <v>2.48</v>
      </c>
      <c r="BJ1658" t="s">
        <v>70</v>
      </c>
      <c r="BL1658" t="s">
        <v>277</v>
      </c>
      <c r="BM1658">
        <v>19561</v>
      </c>
      <c r="BN1658" t="s">
        <v>81</v>
      </c>
      <c r="BO1658" t="s">
        <v>277</v>
      </c>
    </row>
    <row r="1659" spans="1:67" x14ac:dyDescent="0.2">
      <c r="A1659" t="s">
        <v>1070</v>
      </c>
      <c r="C1659" t="s">
        <v>1518</v>
      </c>
      <c r="D1659" t="s">
        <v>76</v>
      </c>
      <c r="E1659" t="s">
        <v>1045</v>
      </c>
      <c r="F1659" t="s">
        <v>1057</v>
      </c>
      <c r="G1659" t="s">
        <v>1045</v>
      </c>
      <c r="H1659" t="s">
        <v>1057</v>
      </c>
      <c r="AW1659">
        <v>3.58</v>
      </c>
      <c r="AX1659">
        <v>2.35</v>
      </c>
      <c r="AY1659">
        <v>2.64</v>
      </c>
      <c r="AZ1659">
        <v>2.64</v>
      </c>
      <c r="BJ1659" t="s">
        <v>70</v>
      </c>
      <c r="BL1659" t="s">
        <v>277</v>
      </c>
      <c r="BM1659">
        <v>19561</v>
      </c>
    </row>
    <row r="1660" spans="1:67" x14ac:dyDescent="0.2">
      <c r="A1660" t="s">
        <v>1071</v>
      </c>
      <c r="C1660" t="s">
        <v>1518</v>
      </c>
      <c r="D1660" t="s">
        <v>76</v>
      </c>
      <c r="E1660" t="s">
        <v>1045</v>
      </c>
      <c r="F1660" t="s">
        <v>1057</v>
      </c>
      <c r="G1660" t="s">
        <v>1045</v>
      </c>
      <c r="H1660" t="s">
        <v>1057</v>
      </c>
      <c r="BE1660">
        <v>4.2</v>
      </c>
      <c r="BF1660">
        <v>2.61</v>
      </c>
      <c r="BG1660">
        <v>2.2999999999999998</v>
      </c>
      <c r="BH1660">
        <v>2.61</v>
      </c>
      <c r="BJ1660" t="s">
        <v>70</v>
      </c>
      <c r="BL1660" t="s">
        <v>277</v>
      </c>
      <c r="BM1660">
        <v>19561</v>
      </c>
    </row>
    <row r="1661" spans="1:67" x14ac:dyDescent="0.2">
      <c r="A1661" t="s">
        <v>1072</v>
      </c>
      <c r="C1661" t="s">
        <v>1518</v>
      </c>
      <c r="D1661" t="s">
        <v>76</v>
      </c>
      <c r="E1661" t="s">
        <v>1045</v>
      </c>
      <c r="F1661" t="s">
        <v>1057</v>
      </c>
      <c r="G1661" t="s">
        <v>1045</v>
      </c>
      <c r="H1661" t="s">
        <v>1057</v>
      </c>
      <c r="AW1661">
        <v>3.6</v>
      </c>
      <c r="AX1661">
        <v>2.54</v>
      </c>
      <c r="AY1661">
        <v>2.82</v>
      </c>
      <c r="AZ1661">
        <v>2.82</v>
      </c>
      <c r="BA1661">
        <v>3.68</v>
      </c>
      <c r="BB1661">
        <v>3</v>
      </c>
      <c r="BC1661">
        <v>3</v>
      </c>
      <c r="BD1661">
        <v>3</v>
      </c>
      <c r="BE1661">
        <v>4.33</v>
      </c>
      <c r="BF1661">
        <v>2.68</v>
      </c>
      <c r="BG1661">
        <v>2.35</v>
      </c>
      <c r="BH1661">
        <v>2.68</v>
      </c>
      <c r="BJ1661" t="s">
        <v>70</v>
      </c>
      <c r="BL1661" t="s">
        <v>277</v>
      </c>
      <c r="BM1661">
        <v>19561</v>
      </c>
    </row>
    <row r="1662" spans="1:67" x14ac:dyDescent="0.2">
      <c r="A1662" t="s">
        <v>1073</v>
      </c>
      <c r="C1662" t="s">
        <v>1518</v>
      </c>
      <c r="D1662" t="s">
        <v>76</v>
      </c>
      <c r="E1662" t="s">
        <v>1045</v>
      </c>
      <c r="F1662" t="s">
        <v>1057</v>
      </c>
      <c r="G1662" t="s">
        <v>1045</v>
      </c>
      <c r="H1662" t="s">
        <v>1057</v>
      </c>
      <c r="BE1662">
        <v>3.9</v>
      </c>
      <c r="BF1662">
        <v>2.5</v>
      </c>
      <c r="BH1662">
        <v>2.5</v>
      </c>
      <c r="BJ1662" t="s">
        <v>70</v>
      </c>
      <c r="BL1662" t="s">
        <v>277</v>
      </c>
      <c r="BM1662">
        <v>19561</v>
      </c>
    </row>
    <row r="1663" spans="1:67" x14ac:dyDescent="0.2">
      <c r="A1663" t="s">
        <v>1074</v>
      </c>
      <c r="C1663" t="s">
        <v>1518</v>
      </c>
      <c r="D1663" t="s">
        <v>76</v>
      </c>
      <c r="E1663" t="s">
        <v>1045</v>
      </c>
      <c r="F1663" t="s">
        <v>1057</v>
      </c>
      <c r="G1663" t="s">
        <v>1045</v>
      </c>
      <c r="H1663" t="s">
        <v>1057</v>
      </c>
      <c r="AS1663">
        <v>3.35</v>
      </c>
      <c r="AT1663">
        <v>2.08</v>
      </c>
      <c r="AV1663">
        <v>2.08</v>
      </c>
      <c r="AY1663">
        <v>2.83</v>
      </c>
      <c r="AZ1663">
        <v>2.83</v>
      </c>
      <c r="BA1663">
        <v>3.95</v>
      </c>
      <c r="BB1663">
        <v>3.05</v>
      </c>
      <c r="BC1663">
        <v>3.18</v>
      </c>
      <c r="BD1663">
        <v>3.18</v>
      </c>
      <c r="BE1663">
        <v>4.3499999999999996</v>
      </c>
      <c r="BF1663">
        <v>2.7</v>
      </c>
      <c r="BG1663">
        <v>2.4</v>
      </c>
      <c r="BH1663">
        <v>2.7</v>
      </c>
      <c r="BI1663" s="5" t="s">
        <v>1075</v>
      </c>
      <c r="BJ1663" t="s">
        <v>70</v>
      </c>
      <c r="BL1663" t="s">
        <v>277</v>
      </c>
      <c r="BM1663">
        <v>19561</v>
      </c>
    </row>
    <row r="1664" spans="1:67" x14ac:dyDescent="0.2">
      <c r="A1664" t="s">
        <v>1076</v>
      </c>
      <c r="C1664" t="s">
        <v>1518</v>
      </c>
      <c r="D1664" t="s">
        <v>76</v>
      </c>
      <c r="E1664" t="s">
        <v>1045</v>
      </c>
      <c r="F1664" t="s">
        <v>1057</v>
      </c>
      <c r="G1664" t="s">
        <v>1045</v>
      </c>
      <c r="H1664" t="s">
        <v>1057</v>
      </c>
      <c r="AK1664">
        <v>2.35</v>
      </c>
      <c r="AN1664">
        <v>1.3</v>
      </c>
      <c r="AV1664">
        <v>1.85</v>
      </c>
      <c r="AY1664">
        <v>2.65</v>
      </c>
      <c r="AZ1664">
        <v>2.65</v>
      </c>
      <c r="BA1664">
        <v>3.47</v>
      </c>
      <c r="BB1664">
        <v>2.9</v>
      </c>
      <c r="BC1664">
        <v>3</v>
      </c>
      <c r="BD1664">
        <v>3</v>
      </c>
      <c r="BE1664">
        <v>3.75</v>
      </c>
      <c r="BF1664">
        <v>2.54</v>
      </c>
      <c r="BG1664">
        <v>2.25</v>
      </c>
      <c r="BH1664">
        <v>2.54</v>
      </c>
      <c r="BJ1664" t="s">
        <v>70</v>
      </c>
      <c r="BL1664" t="s">
        <v>277</v>
      </c>
      <c r="BM1664">
        <v>19561</v>
      </c>
    </row>
    <row r="1665" spans="1:65" x14ac:dyDescent="0.2">
      <c r="A1665" t="s">
        <v>1077</v>
      </c>
      <c r="C1665" t="s">
        <v>1518</v>
      </c>
      <c r="D1665" t="s">
        <v>76</v>
      </c>
      <c r="E1665" t="s">
        <v>1045</v>
      </c>
      <c r="F1665" t="s">
        <v>1057</v>
      </c>
      <c r="G1665" t="s">
        <v>1045</v>
      </c>
      <c r="H1665" t="s">
        <v>1057</v>
      </c>
      <c r="AS1665">
        <v>3.55</v>
      </c>
      <c r="AV1665">
        <v>2.15</v>
      </c>
      <c r="AW1665">
        <v>3.85</v>
      </c>
      <c r="AX1665">
        <v>2.68</v>
      </c>
      <c r="AY1665">
        <v>2.84</v>
      </c>
      <c r="AZ1665">
        <v>2.84</v>
      </c>
      <c r="BJ1665" t="s">
        <v>70</v>
      </c>
      <c r="BL1665" t="s">
        <v>277</v>
      </c>
      <c r="BM1665">
        <v>19561</v>
      </c>
    </row>
    <row r="1666" spans="1:65" x14ac:dyDescent="0.2">
      <c r="A1666" t="s">
        <v>1078</v>
      </c>
      <c r="C1666" t="s">
        <v>1518</v>
      </c>
      <c r="D1666" t="s">
        <v>76</v>
      </c>
      <c r="E1666" t="s">
        <v>1045</v>
      </c>
      <c r="F1666" t="s">
        <v>1057</v>
      </c>
      <c r="G1666" t="s">
        <v>1045</v>
      </c>
      <c r="H1666" t="s">
        <v>1057</v>
      </c>
      <c r="Y1666">
        <v>3</v>
      </c>
      <c r="Z1666">
        <v>4.62</v>
      </c>
      <c r="AA1666" t="s">
        <v>1970</v>
      </c>
      <c r="AB1666" t="s">
        <v>1970</v>
      </c>
      <c r="BI1666" t="s">
        <v>1079</v>
      </c>
      <c r="BJ1666" t="s">
        <v>70</v>
      </c>
      <c r="BL1666" t="s">
        <v>277</v>
      </c>
      <c r="BM1666">
        <v>19561</v>
      </c>
    </row>
    <row r="1667" spans="1:65" x14ac:dyDescent="0.2">
      <c r="A1667" t="s">
        <v>1080</v>
      </c>
      <c r="C1667" t="s">
        <v>1518</v>
      </c>
      <c r="D1667" t="s">
        <v>76</v>
      </c>
      <c r="E1667" t="s">
        <v>1045</v>
      </c>
      <c r="F1667" t="s">
        <v>1057</v>
      </c>
      <c r="G1667" t="s">
        <v>1045</v>
      </c>
      <c r="H1667" t="s">
        <v>1057</v>
      </c>
      <c r="BA1667">
        <v>3.6</v>
      </c>
      <c r="BB1667">
        <v>2.9</v>
      </c>
      <c r="BC1667">
        <v>2.9</v>
      </c>
      <c r="BD1667">
        <v>2.9</v>
      </c>
      <c r="BJ1667" t="s">
        <v>70</v>
      </c>
      <c r="BL1667" t="s">
        <v>277</v>
      </c>
      <c r="BM1667">
        <v>19561</v>
      </c>
    </row>
    <row r="1668" spans="1:65" x14ac:dyDescent="0.2">
      <c r="A1668" t="s">
        <v>1081</v>
      </c>
      <c r="C1668" t="s">
        <v>1518</v>
      </c>
      <c r="D1668" t="s">
        <v>76</v>
      </c>
      <c r="E1668" t="s">
        <v>1045</v>
      </c>
      <c r="F1668" t="s">
        <v>1057</v>
      </c>
      <c r="G1668" t="s">
        <v>1045</v>
      </c>
      <c r="H1668" t="s">
        <v>1057</v>
      </c>
      <c r="AS1668">
        <v>3.84</v>
      </c>
      <c r="AV1668">
        <v>2.23</v>
      </c>
      <c r="BJ1668" t="s">
        <v>70</v>
      </c>
      <c r="BL1668" t="s">
        <v>277</v>
      </c>
      <c r="BM1668">
        <v>19561</v>
      </c>
    </row>
    <row r="1669" spans="1:65" x14ac:dyDescent="0.2">
      <c r="A1669" t="s">
        <v>1082</v>
      </c>
      <c r="C1669" t="s">
        <v>1518</v>
      </c>
      <c r="D1669" t="s">
        <v>76</v>
      </c>
      <c r="E1669" t="s">
        <v>1045</v>
      </c>
      <c r="F1669" t="s">
        <v>1057</v>
      </c>
      <c r="G1669" t="s">
        <v>1045</v>
      </c>
      <c r="H1669" t="s">
        <v>1057</v>
      </c>
      <c r="AV1669" t="s">
        <v>1977</v>
      </c>
      <c r="BI1669" t="s">
        <v>1083</v>
      </c>
      <c r="BJ1669" t="s">
        <v>70</v>
      </c>
      <c r="BL1669" t="s">
        <v>277</v>
      </c>
      <c r="BM1669">
        <v>19561</v>
      </c>
    </row>
    <row r="1670" spans="1:65" x14ac:dyDescent="0.2">
      <c r="A1670" t="s">
        <v>1084</v>
      </c>
      <c r="C1670" t="s">
        <v>1518</v>
      </c>
      <c r="D1670" t="s">
        <v>76</v>
      </c>
      <c r="E1670" t="s">
        <v>1045</v>
      </c>
      <c r="F1670" t="s">
        <v>1057</v>
      </c>
      <c r="G1670" t="s">
        <v>1045</v>
      </c>
      <c r="H1670" t="s">
        <v>1057</v>
      </c>
      <c r="AG1670">
        <v>3.24</v>
      </c>
      <c r="AH1670">
        <v>4.78</v>
      </c>
      <c r="AI1670">
        <v>4.2</v>
      </c>
      <c r="AJ1670">
        <v>4.78</v>
      </c>
      <c r="BJ1670" t="s">
        <v>70</v>
      </c>
      <c r="BL1670" t="s">
        <v>277</v>
      </c>
      <c r="BM1670">
        <v>19561</v>
      </c>
    </row>
    <row r="1671" spans="1:65" x14ac:dyDescent="0.2">
      <c r="A1671" t="s">
        <v>1085</v>
      </c>
      <c r="C1671" t="s">
        <v>1518</v>
      </c>
      <c r="D1671" t="s">
        <v>76</v>
      </c>
      <c r="E1671" t="s">
        <v>1045</v>
      </c>
      <c r="F1671" t="s">
        <v>1057</v>
      </c>
      <c r="G1671" t="s">
        <v>1045</v>
      </c>
      <c r="H1671" t="s">
        <v>1057</v>
      </c>
      <c r="Y1671">
        <v>3.7</v>
      </c>
      <c r="Z1671">
        <v>4.12</v>
      </c>
      <c r="AA1671">
        <v>4.3499999999999996</v>
      </c>
      <c r="AB1671">
        <v>4.3499999999999996</v>
      </c>
      <c r="AC1671">
        <v>3.85</v>
      </c>
      <c r="AD1671">
        <v>4.95</v>
      </c>
      <c r="AE1671">
        <v>5.3</v>
      </c>
      <c r="AF1671">
        <v>5.3</v>
      </c>
      <c r="BJ1671" t="s">
        <v>70</v>
      </c>
      <c r="BL1671" t="s">
        <v>277</v>
      </c>
      <c r="BM1671">
        <v>19561</v>
      </c>
    </row>
    <row r="1672" spans="1:65" x14ac:dyDescent="0.2">
      <c r="A1672" t="s">
        <v>1086</v>
      </c>
      <c r="C1672" t="s">
        <v>1518</v>
      </c>
      <c r="D1672" t="s">
        <v>76</v>
      </c>
      <c r="E1672" t="s">
        <v>1045</v>
      </c>
      <c r="F1672" t="s">
        <v>1057</v>
      </c>
      <c r="G1672" t="s">
        <v>1045</v>
      </c>
      <c r="H1672" t="s">
        <v>1057</v>
      </c>
      <c r="BA1672">
        <v>3.82</v>
      </c>
      <c r="BB1672">
        <v>3.09</v>
      </c>
      <c r="BC1672">
        <v>2.96</v>
      </c>
      <c r="BD1672">
        <v>3.09</v>
      </c>
      <c r="BJ1672" t="s">
        <v>70</v>
      </c>
      <c r="BL1672" t="s">
        <v>277</v>
      </c>
      <c r="BM1672">
        <v>19561</v>
      </c>
    </row>
    <row r="1673" spans="1:65" x14ac:dyDescent="0.2">
      <c r="A1673" t="s">
        <v>1087</v>
      </c>
      <c r="C1673" t="s">
        <v>1518</v>
      </c>
      <c r="D1673" t="s">
        <v>76</v>
      </c>
      <c r="E1673" t="s">
        <v>1045</v>
      </c>
      <c r="F1673" t="s">
        <v>1057</v>
      </c>
      <c r="G1673" t="s">
        <v>1045</v>
      </c>
      <c r="H1673" t="s">
        <v>1057</v>
      </c>
      <c r="BA1673">
        <v>4.12</v>
      </c>
      <c r="BB1673">
        <v>3.02</v>
      </c>
      <c r="BC1673">
        <v>3.03</v>
      </c>
      <c r="BD1673">
        <v>3.03</v>
      </c>
      <c r="BJ1673" t="s">
        <v>70</v>
      </c>
      <c r="BL1673" t="s">
        <v>277</v>
      </c>
      <c r="BM1673">
        <v>19561</v>
      </c>
    </row>
    <row r="1674" spans="1:65" x14ac:dyDescent="0.2">
      <c r="A1674" s="8" t="s">
        <v>2041</v>
      </c>
      <c r="C1674" t="s">
        <v>1518</v>
      </c>
      <c r="D1674" t="s">
        <v>76</v>
      </c>
      <c r="E1674" t="s">
        <v>1045</v>
      </c>
      <c r="F1674" t="s">
        <v>1057</v>
      </c>
      <c r="G1674" s="8" t="s">
        <v>1045</v>
      </c>
      <c r="H1674" s="8" t="s">
        <v>1057</v>
      </c>
      <c r="I1674" s="8"/>
      <c r="Y1674">
        <v>4.05</v>
      </c>
      <c r="Z1674">
        <v>4.3</v>
      </c>
      <c r="AA1674">
        <v>4.6500000000000004</v>
      </c>
      <c r="AB1674">
        <v>4.6500000000000004</v>
      </c>
      <c r="BJ1674" s="8" t="s">
        <v>79</v>
      </c>
      <c r="BK1674" s="1">
        <v>44816</v>
      </c>
      <c r="BL1674" t="s">
        <v>2003</v>
      </c>
      <c r="BM1674">
        <v>2585</v>
      </c>
    </row>
    <row r="1675" spans="1:65" x14ac:dyDescent="0.2">
      <c r="A1675" s="8" t="s">
        <v>2046</v>
      </c>
      <c r="C1675" t="s">
        <v>1518</v>
      </c>
      <c r="D1675" t="s">
        <v>76</v>
      </c>
      <c r="E1675" t="s">
        <v>1045</v>
      </c>
      <c r="F1675" t="s">
        <v>1057</v>
      </c>
      <c r="G1675" s="8" t="s">
        <v>1045</v>
      </c>
      <c r="H1675" s="8" t="s">
        <v>1057</v>
      </c>
      <c r="I1675" s="8"/>
      <c r="AY1675">
        <v>2.85</v>
      </c>
      <c r="AZ1675">
        <v>2.85</v>
      </c>
      <c r="BA1675">
        <v>3.7</v>
      </c>
      <c r="BB1675">
        <v>3.18</v>
      </c>
      <c r="BC1675">
        <v>2.98</v>
      </c>
      <c r="BD1675">
        <v>3.18</v>
      </c>
      <c r="BE1675">
        <v>4.3499999999999996</v>
      </c>
      <c r="BF1675">
        <v>2.9</v>
      </c>
      <c r="BG1675">
        <v>2.46</v>
      </c>
      <c r="BH1675">
        <v>2.9</v>
      </c>
      <c r="BJ1675" s="8" t="s">
        <v>79</v>
      </c>
      <c r="BK1675" s="1">
        <v>44816</v>
      </c>
      <c r="BL1675" t="s">
        <v>2003</v>
      </c>
      <c r="BM1675">
        <v>2585</v>
      </c>
    </row>
    <row r="1676" spans="1:65" x14ac:dyDescent="0.2">
      <c r="A1676" s="8" t="s">
        <v>2042</v>
      </c>
      <c r="C1676" t="s">
        <v>1518</v>
      </c>
      <c r="D1676" t="s">
        <v>76</v>
      </c>
      <c r="E1676" t="s">
        <v>1045</v>
      </c>
      <c r="F1676" t="s">
        <v>1057</v>
      </c>
      <c r="G1676" s="8" t="s">
        <v>1045</v>
      </c>
      <c r="H1676" s="8" t="s">
        <v>1057</v>
      </c>
      <c r="I1676" s="8"/>
      <c r="Y1676">
        <v>3.8</v>
      </c>
      <c r="Z1676">
        <v>4.55</v>
      </c>
      <c r="AA1676">
        <v>4.5999999999999996</v>
      </c>
      <c r="AB1676">
        <v>4.5999999999999996</v>
      </c>
      <c r="AC1676">
        <v>4.33</v>
      </c>
      <c r="AD1676">
        <v>5.52</v>
      </c>
      <c r="AE1676">
        <v>5.55</v>
      </c>
      <c r="AF1676">
        <v>5.55</v>
      </c>
      <c r="BJ1676" s="8" t="s">
        <v>79</v>
      </c>
      <c r="BK1676" s="1">
        <v>44816</v>
      </c>
      <c r="BL1676" t="s">
        <v>2003</v>
      </c>
      <c r="BM1676">
        <v>2585</v>
      </c>
    </row>
    <row r="1677" spans="1:65" x14ac:dyDescent="0.2">
      <c r="A1677" s="8" t="s">
        <v>2047</v>
      </c>
      <c r="C1677" t="s">
        <v>1518</v>
      </c>
      <c r="D1677" t="s">
        <v>76</v>
      </c>
      <c r="E1677" t="s">
        <v>1045</v>
      </c>
      <c r="F1677" t="s">
        <v>1057</v>
      </c>
      <c r="G1677" s="8" t="s">
        <v>1045</v>
      </c>
      <c r="H1677" s="8" t="s">
        <v>1057</v>
      </c>
      <c r="I1677" s="8"/>
      <c r="AW1677">
        <v>3.5</v>
      </c>
      <c r="AX1677">
        <v>2.4</v>
      </c>
      <c r="AY1677">
        <v>2.4700000000000002</v>
      </c>
      <c r="AZ1677">
        <v>2.4700000000000002</v>
      </c>
      <c r="BJ1677" s="8" t="s">
        <v>79</v>
      </c>
      <c r="BK1677" s="1">
        <v>44816</v>
      </c>
      <c r="BL1677" t="s">
        <v>2003</v>
      </c>
      <c r="BM1677">
        <v>2585</v>
      </c>
    </row>
    <row r="1678" spans="1:65" x14ac:dyDescent="0.2">
      <c r="A1678" s="8" t="s">
        <v>2048</v>
      </c>
      <c r="C1678" t="s">
        <v>1518</v>
      </c>
      <c r="D1678" t="s">
        <v>76</v>
      </c>
      <c r="E1678" t="s">
        <v>1045</v>
      </c>
      <c r="F1678" t="s">
        <v>1057</v>
      </c>
      <c r="G1678" s="8" t="s">
        <v>1045</v>
      </c>
      <c r="H1678" s="8" t="s">
        <v>1057</v>
      </c>
      <c r="I1678" s="8"/>
      <c r="AW1678">
        <v>3.84</v>
      </c>
      <c r="AX1678">
        <v>2.57</v>
      </c>
      <c r="AY1678">
        <v>2.86</v>
      </c>
      <c r="AZ1678">
        <v>2.86</v>
      </c>
      <c r="BJ1678" s="8" t="s">
        <v>79</v>
      </c>
      <c r="BK1678" s="1">
        <v>44816</v>
      </c>
      <c r="BL1678" t="s">
        <v>2003</v>
      </c>
      <c r="BM1678">
        <v>2585</v>
      </c>
    </row>
    <row r="1679" spans="1:65" x14ac:dyDescent="0.2">
      <c r="A1679" s="8" t="s">
        <v>2049</v>
      </c>
      <c r="C1679" t="s">
        <v>1518</v>
      </c>
      <c r="D1679" t="s">
        <v>76</v>
      </c>
      <c r="E1679" t="s">
        <v>1045</v>
      </c>
      <c r="F1679" t="s">
        <v>1057</v>
      </c>
      <c r="G1679" s="8" t="s">
        <v>1045</v>
      </c>
      <c r="H1679" s="8" t="s">
        <v>1057</v>
      </c>
      <c r="I1679" s="8"/>
      <c r="BA1679">
        <v>4.05</v>
      </c>
      <c r="BB1679">
        <v>3.2</v>
      </c>
      <c r="BC1679">
        <v>3.2</v>
      </c>
      <c r="BD1679">
        <v>3.2</v>
      </c>
      <c r="BJ1679" s="8" t="s">
        <v>79</v>
      </c>
      <c r="BK1679" s="1">
        <v>44816</v>
      </c>
      <c r="BL1679" t="s">
        <v>2003</v>
      </c>
      <c r="BM1679">
        <v>2585</v>
      </c>
    </row>
    <row r="1680" spans="1:65" x14ac:dyDescent="0.2">
      <c r="A1680" s="8" t="s">
        <v>2050</v>
      </c>
      <c r="C1680" t="s">
        <v>1518</v>
      </c>
      <c r="D1680" t="s">
        <v>76</v>
      </c>
      <c r="E1680" t="s">
        <v>1045</v>
      </c>
      <c r="F1680" t="s">
        <v>1057</v>
      </c>
      <c r="G1680" s="8" t="s">
        <v>1045</v>
      </c>
      <c r="H1680" s="8" t="s">
        <v>1057</v>
      </c>
      <c r="I1680" s="8"/>
      <c r="AW1680">
        <v>3.62</v>
      </c>
      <c r="AX1680">
        <v>2.5299999999999998</v>
      </c>
      <c r="AY1680" t="s">
        <v>1979</v>
      </c>
      <c r="AZ1680" t="s">
        <v>1979</v>
      </c>
      <c r="BA1680">
        <v>4.0599999999999996</v>
      </c>
      <c r="BB1680">
        <v>3.07</v>
      </c>
      <c r="BD1680">
        <v>3.07</v>
      </c>
      <c r="BI1680" s="11" t="s">
        <v>2008</v>
      </c>
      <c r="BJ1680" s="8" t="s">
        <v>79</v>
      </c>
      <c r="BK1680" s="1">
        <v>44816</v>
      </c>
      <c r="BL1680" t="s">
        <v>2003</v>
      </c>
      <c r="BM1680">
        <v>2585</v>
      </c>
    </row>
    <row r="1681" spans="1:65" x14ac:dyDescent="0.2">
      <c r="A1681" s="8" t="s">
        <v>2051</v>
      </c>
      <c r="C1681" t="s">
        <v>1518</v>
      </c>
      <c r="D1681" t="s">
        <v>76</v>
      </c>
      <c r="E1681" t="s">
        <v>1045</v>
      </c>
      <c r="F1681" t="s">
        <v>1057</v>
      </c>
      <c r="G1681" s="8" t="s">
        <v>1045</v>
      </c>
      <c r="H1681" s="8" t="s">
        <v>1057</v>
      </c>
      <c r="I1681" s="8"/>
      <c r="AY1681">
        <v>2.78</v>
      </c>
      <c r="AZ1681">
        <v>2.78</v>
      </c>
      <c r="BA1681">
        <v>4.0999999999999996</v>
      </c>
      <c r="BB1681">
        <v>3</v>
      </c>
      <c r="BC1681">
        <v>2.98</v>
      </c>
      <c r="BD1681">
        <v>3</v>
      </c>
      <c r="BJ1681" s="8" t="s">
        <v>79</v>
      </c>
      <c r="BK1681" s="1">
        <v>44816</v>
      </c>
      <c r="BL1681" t="s">
        <v>2003</v>
      </c>
      <c r="BM1681">
        <v>2585</v>
      </c>
    </row>
    <row r="1682" spans="1:65" x14ac:dyDescent="0.2">
      <c r="A1682" s="8" t="s">
        <v>2052</v>
      </c>
      <c r="C1682" t="s">
        <v>1518</v>
      </c>
      <c r="D1682" t="s">
        <v>76</v>
      </c>
      <c r="E1682" t="s">
        <v>1045</v>
      </c>
      <c r="F1682" t="s">
        <v>1057</v>
      </c>
      <c r="G1682" s="8" t="s">
        <v>1045</v>
      </c>
      <c r="H1682" s="8" t="s">
        <v>1057</v>
      </c>
      <c r="I1682" s="8"/>
      <c r="AO1682">
        <v>3</v>
      </c>
      <c r="AR1682">
        <v>1.65</v>
      </c>
      <c r="AS1682" t="s">
        <v>1978</v>
      </c>
      <c r="AV1682">
        <v>1.97</v>
      </c>
      <c r="AW1682">
        <v>3.58</v>
      </c>
      <c r="AX1682">
        <v>2.5499999999999998</v>
      </c>
      <c r="AY1682">
        <v>2.7</v>
      </c>
      <c r="AZ1682">
        <v>2.7</v>
      </c>
      <c r="BA1682">
        <v>3.91</v>
      </c>
      <c r="BB1682">
        <v>3.2</v>
      </c>
      <c r="BC1682">
        <v>3.13</v>
      </c>
      <c r="BD1682">
        <v>3.2</v>
      </c>
      <c r="BE1682">
        <v>4.45</v>
      </c>
      <c r="BF1682">
        <v>2.9</v>
      </c>
      <c r="BG1682">
        <v>2.5</v>
      </c>
      <c r="BH1682">
        <v>2.9</v>
      </c>
      <c r="BI1682" s="11" t="s">
        <v>2008</v>
      </c>
      <c r="BJ1682" s="8" t="s">
        <v>79</v>
      </c>
      <c r="BK1682" s="1">
        <v>44816</v>
      </c>
      <c r="BL1682" t="s">
        <v>2003</v>
      </c>
      <c r="BM1682">
        <v>2585</v>
      </c>
    </row>
    <row r="1683" spans="1:65" x14ac:dyDescent="0.2">
      <c r="A1683" s="8" t="s">
        <v>2053</v>
      </c>
      <c r="C1683" t="s">
        <v>1518</v>
      </c>
      <c r="D1683" t="s">
        <v>76</v>
      </c>
      <c r="E1683" t="s">
        <v>1045</v>
      </c>
      <c r="F1683" t="s">
        <v>1057</v>
      </c>
      <c r="G1683" s="8" t="s">
        <v>1045</v>
      </c>
      <c r="H1683" s="8" t="s">
        <v>1057</v>
      </c>
      <c r="I1683" s="8"/>
      <c r="BA1683">
        <v>3.97</v>
      </c>
      <c r="BB1683">
        <v>3.05</v>
      </c>
      <c r="BC1683">
        <v>3.13</v>
      </c>
      <c r="BD1683">
        <v>3.13</v>
      </c>
      <c r="BJ1683" s="8" t="s">
        <v>79</v>
      </c>
      <c r="BK1683" s="1">
        <v>44816</v>
      </c>
      <c r="BL1683" t="s">
        <v>2003</v>
      </c>
      <c r="BM1683">
        <v>2585</v>
      </c>
    </row>
    <row r="1684" spans="1:65" x14ac:dyDescent="0.2">
      <c r="A1684" s="8" t="s">
        <v>2054</v>
      </c>
      <c r="C1684" t="s">
        <v>1518</v>
      </c>
      <c r="D1684" t="s">
        <v>76</v>
      </c>
      <c r="E1684" t="s">
        <v>1045</v>
      </c>
      <c r="F1684" t="s">
        <v>1057</v>
      </c>
      <c r="G1684" s="8" t="s">
        <v>1045</v>
      </c>
      <c r="H1684" s="8" t="s">
        <v>1057</v>
      </c>
      <c r="I1684" s="8"/>
      <c r="AS1684">
        <v>3.38</v>
      </c>
      <c r="AV1684">
        <v>2.06</v>
      </c>
      <c r="AW1684">
        <v>3.55</v>
      </c>
      <c r="AX1684">
        <v>2.6</v>
      </c>
      <c r="AY1684">
        <v>2.9</v>
      </c>
      <c r="AZ1684">
        <v>2.9</v>
      </c>
      <c r="BA1684">
        <v>3.75</v>
      </c>
      <c r="BB1684">
        <v>3.18</v>
      </c>
      <c r="BC1684">
        <v>3.28</v>
      </c>
      <c r="BD1684">
        <v>3.28</v>
      </c>
      <c r="BE1684">
        <v>4.32</v>
      </c>
      <c r="BF1684">
        <v>2.95</v>
      </c>
      <c r="BG1684">
        <v>2.5499999999999998</v>
      </c>
      <c r="BH1684">
        <v>2.95</v>
      </c>
      <c r="BJ1684" s="8" t="s">
        <v>79</v>
      </c>
      <c r="BK1684" s="1">
        <v>44816</v>
      </c>
      <c r="BL1684" t="s">
        <v>2003</v>
      </c>
      <c r="BM1684">
        <v>2585</v>
      </c>
    </row>
    <row r="1685" spans="1:65" x14ac:dyDescent="0.2">
      <c r="A1685" s="8" t="s">
        <v>2055</v>
      </c>
      <c r="C1685" t="s">
        <v>1518</v>
      </c>
      <c r="D1685" t="s">
        <v>76</v>
      </c>
      <c r="E1685" t="s">
        <v>1045</v>
      </c>
      <c r="F1685" t="s">
        <v>1057</v>
      </c>
      <c r="G1685" s="8" t="s">
        <v>1045</v>
      </c>
      <c r="H1685" s="8" t="s">
        <v>1057</v>
      </c>
      <c r="I1685" s="8"/>
      <c r="AW1685">
        <v>3.52</v>
      </c>
      <c r="AX1685">
        <v>2.59</v>
      </c>
      <c r="AY1685">
        <v>2.79</v>
      </c>
      <c r="AZ1685">
        <v>2.79</v>
      </c>
      <c r="BA1685">
        <v>3.55</v>
      </c>
      <c r="BB1685">
        <v>2.97</v>
      </c>
      <c r="BC1685">
        <v>2.9</v>
      </c>
      <c r="BD1685">
        <v>2.97</v>
      </c>
      <c r="BE1685">
        <v>3.8</v>
      </c>
      <c r="BF1685">
        <v>2.48</v>
      </c>
      <c r="BG1685">
        <v>2.2000000000000002</v>
      </c>
      <c r="BH1685">
        <v>2.48</v>
      </c>
      <c r="BJ1685" s="8" t="s">
        <v>79</v>
      </c>
      <c r="BK1685" s="1">
        <v>44816</v>
      </c>
      <c r="BL1685" t="s">
        <v>2003</v>
      </c>
      <c r="BM1685">
        <v>2585</v>
      </c>
    </row>
    <row r="1686" spans="1:65" x14ac:dyDescent="0.2">
      <c r="A1686" s="8" t="s">
        <v>2056</v>
      </c>
      <c r="C1686" t="s">
        <v>1518</v>
      </c>
      <c r="D1686" t="s">
        <v>76</v>
      </c>
      <c r="E1686" t="s">
        <v>1045</v>
      </c>
      <c r="F1686" t="s">
        <v>1057</v>
      </c>
      <c r="G1686" s="8" t="s">
        <v>1045</v>
      </c>
      <c r="H1686" s="8" t="s">
        <v>1057</v>
      </c>
      <c r="I1686" s="8"/>
      <c r="AW1686">
        <v>3.58</v>
      </c>
      <c r="AX1686">
        <v>2.35</v>
      </c>
      <c r="AY1686">
        <v>2.64</v>
      </c>
      <c r="AZ1686">
        <v>2.64</v>
      </c>
      <c r="BJ1686" s="8" t="s">
        <v>79</v>
      </c>
      <c r="BK1686" s="1">
        <v>44816</v>
      </c>
      <c r="BL1686" t="s">
        <v>2003</v>
      </c>
      <c r="BM1686">
        <v>2585</v>
      </c>
    </row>
    <row r="1687" spans="1:65" x14ac:dyDescent="0.2">
      <c r="A1687" s="8" t="s">
        <v>2057</v>
      </c>
      <c r="C1687" t="s">
        <v>1518</v>
      </c>
      <c r="D1687" t="s">
        <v>76</v>
      </c>
      <c r="E1687" t="s">
        <v>1045</v>
      </c>
      <c r="F1687" t="s">
        <v>1057</v>
      </c>
      <c r="G1687" s="8" t="s">
        <v>1045</v>
      </c>
      <c r="H1687" s="8" t="s">
        <v>1057</v>
      </c>
      <c r="I1687" s="8"/>
      <c r="BE1687">
        <v>4.2</v>
      </c>
      <c r="BF1687">
        <v>2.61</v>
      </c>
      <c r="BG1687">
        <v>2.2999999999999998</v>
      </c>
      <c r="BH1687">
        <v>2.61</v>
      </c>
      <c r="BJ1687" s="8" t="s">
        <v>79</v>
      </c>
      <c r="BK1687" s="1">
        <v>44816</v>
      </c>
      <c r="BL1687" t="s">
        <v>2003</v>
      </c>
      <c r="BM1687">
        <v>2585</v>
      </c>
    </row>
    <row r="1688" spans="1:65" x14ac:dyDescent="0.2">
      <c r="A1688" s="8" t="s">
        <v>2058</v>
      </c>
      <c r="C1688" t="s">
        <v>1518</v>
      </c>
      <c r="D1688" t="s">
        <v>76</v>
      </c>
      <c r="E1688" t="s">
        <v>1045</v>
      </c>
      <c r="F1688" t="s">
        <v>1057</v>
      </c>
      <c r="G1688" s="8" t="s">
        <v>1045</v>
      </c>
      <c r="H1688" s="8" t="s">
        <v>1057</v>
      </c>
      <c r="I1688" s="8"/>
      <c r="AW1688">
        <v>3.6</v>
      </c>
      <c r="AX1688">
        <v>2.54</v>
      </c>
      <c r="AY1688">
        <v>2.82</v>
      </c>
      <c r="AZ1688">
        <v>2.82</v>
      </c>
      <c r="BA1688">
        <v>3.68</v>
      </c>
      <c r="BB1688">
        <v>3</v>
      </c>
      <c r="BC1688">
        <v>3</v>
      </c>
      <c r="BD1688">
        <v>3</v>
      </c>
      <c r="BE1688">
        <v>4.33</v>
      </c>
      <c r="BF1688">
        <v>2.68</v>
      </c>
      <c r="BG1688">
        <v>2.35</v>
      </c>
      <c r="BH1688">
        <v>2.68</v>
      </c>
      <c r="BJ1688" s="8" t="s">
        <v>79</v>
      </c>
      <c r="BK1688" s="1">
        <v>44816</v>
      </c>
      <c r="BL1688" t="s">
        <v>2003</v>
      </c>
      <c r="BM1688">
        <v>2585</v>
      </c>
    </row>
    <row r="1689" spans="1:65" x14ac:dyDescent="0.2">
      <c r="A1689" s="8" t="s">
        <v>2059</v>
      </c>
      <c r="C1689" t="s">
        <v>1518</v>
      </c>
      <c r="D1689" t="s">
        <v>76</v>
      </c>
      <c r="E1689" t="s">
        <v>1045</v>
      </c>
      <c r="F1689" t="s">
        <v>1057</v>
      </c>
      <c r="G1689" s="8" t="s">
        <v>1045</v>
      </c>
      <c r="H1689" s="8" t="s">
        <v>1057</v>
      </c>
      <c r="I1689" s="8"/>
      <c r="BE1689">
        <v>3.9</v>
      </c>
      <c r="BF1689">
        <v>2.5</v>
      </c>
      <c r="BH1689">
        <v>2.5</v>
      </c>
      <c r="BJ1689" s="8" t="s">
        <v>79</v>
      </c>
      <c r="BK1689" s="1">
        <v>44816</v>
      </c>
      <c r="BL1689" t="s">
        <v>2003</v>
      </c>
      <c r="BM1689">
        <v>2585</v>
      </c>
    </row>
    <row r="1690" spans="1:65" x14ac:dyDescent="0.2">
      <c r="A1690" s="8" t="s">
        <v>2060</v>
      </c>
      <c r="C1690" t="s">
        <v>1518</v>
      </c>
      <c r="D1690" t="s">
        <v>76</v>
      </c>
      <c r="E1690" t="s">
        <v>1045</v>
      </c>
      <c r="F1690" t="s">
        <v>1057</v>
      </c>
      <c r="G1690" s="8" t="s">
        <v>1045</v>
      </c>
      <c r="H1690" s="8" t="s">
        <v>1057</v>
      </c>
      <c r="I1690" s="8"/>
      <c r="AS1690" t="s">
        <v>2062</v>
      </c>
      <c r="AV1690">
        <v>2.08</v>
      </c>
      <c r="AY1690" t="s">
        <v>2063</v>
      </c>
      <c r="AZ1690" t="s">
        <v>2063</v>
      </c>
      <c r="BA1690">
        <v>3.95</v>
      </c>
      <c r="BB1690">
        <v>3.05</v>
      </c>
      <c r="BC1690">
        <v>3.18</v>
      </c>
      <c r="BD1690">
        <v>3.18</v>
      </c>
      <c r="BE1690">
        <v>4.3499999999999996</v>
      </c>
      <c r="BF1690">
        <v>2.7</v>
      </c>
      <c r="BG1690">
        <v>2.4</v>
      </c>
      <c r="BH1690">
        <v>2.7</v>
      </c>
      <c r="BI1690" s="11" t="s">
        <v>2008</v>
      </c>
      <c r="BJ1690" s="8" t="s">
        <v>79</v>
      </c>
      <c r="BK1690" s="1">
        <v>44816</v>
      </c>
      <c r="BL1690" t="s">
        <v>2003</v>
      </c>
      <c r="BM1690">
        <v>2585</v>
      </c>
    </row>
    <row r="1691" spans="1:65" x14ac:dyDescent="0.2">
      <c r="A1691" s="8" t="s">
        <v>2061</v>
      </c>
      <c r="C1691" t="s">
        <v>1518</v>
      </c>
      <c r="D1691" t="s">
        <v>76</v>
      </c>
      <c r="E1691" t="s">
        <v>1045</v>
      </c>
      <c r="F1691" t="s">
        <v>1057</v>
      </c>
      <c r="G1691" s="8" t="s">
        <v>1045</v>
      </c>
      <c r="H1691" s="8" t="s">
        <v>1057</v>
      </c>
      <c r="I1691" s="8"/>
      <c r="AK1691">
        <v>2.35</v>
      </c>
      <c r="AN1691">
        <v>1.3</v>
      </c>
      <c r="AV1691">
        <v>1.85</v>
      </c>
      <c r="AY1691">
        <v>2.65</v>
      </c>
      <c r="AZ1691">
        <v>2.65</v>
      </c>
      <c r="BA1691">
        <v>3.47</v>
      </c>
      <c r="BB1691">
        <v>2.9</v>
      </c>
      <c r="BC1691">
        <v>3</v>
      </c>
      <c r="BD1691">
        <v>3</v>
      </c>
      <c r="BE1691">
        <v>3.75</v>
      </c>
      <c r="BF1691">
        <v>2.54</v>
      </c>
      <c r="BG1691">
        <v>2.25</v>
      </c>
      <c r="BH1691">
        <v>2.54</v>
      </c>
      <c r="BJ1691" s="8" t="s">
        <v>79</v>
      </c>
      <c r="BK1691" s="1">
        <v>44816</v>
      </c>
      <c r="BL1691" t="s">
        <v>2003</v>
      </c>
      <c r="BM1691">
        <v>2585</v>
      </c>
    </row>
    <row r="1692" spans="1:65" x14ac:dyDescent="0.2">
      <c r="A1692" s="8" t="s">
        <v>2064</v>
      </c>
      <c r="C1692" t="s">
        <v>1518</v>
      </c>
      <c r="D1692" t="s">
        <v>76</v>
      </c>
      <c r="E1692" t="s">
        <v>1045</v>
      </c>
      <c r="F1692" t="s">
        <v>1057</v>
      </c>
      <c r="G1692" s="8" t="s">
        <v>1045</v>
      </c>
      <c r="H1692" s="8" t="s">
        <v>1057</v>
      </c>
      <c r="I1692" s="8"/>
      <c r="AS1692">
        <v>3.55</v>
      </c>
      <c r="AV1692">
        <v>2.15</v>
      </c>
      <c r="AW1692">
        <v>3.85</v>
      </c>
      <c r="AX1692">
        <v>2.68</v>
      </c>
      <c r="AY1692">
        <v>2.84</v>
      </c>
      <c r="AZ1692">
        <v>2.84</v>
      </c>
      <c r="BJ1692" s="8" t="s">
        <v>79</v>
      </c>
      <c r="BK1692" s="1">
        <v>44816</v>
      </c>
      <c r="BL1692" t="s">
        <v>2003</v>
      </c>
      <c r="BM1692">
        <v>2585</v>
      </c>
    </row>
    <row r="1693" spans="1:65" x14ac:dyDescent="0.2">
      <c r="A1693" s="8" t="s">
        <v>2043</v>
      </c>
      <c r="C1693" t="s">
        <v>1518</v>
      </c>
      <c r="D1693" t="s">
        <v>76</v>
      </c>
      <c r="E1693" t="s">
        <v>1045</v>
      </c>
      <c r="F1693" t="s">
        <v>1057</v>
      </c>
      <c r="G1693" s="8" t="s">
        <v>1045</v>
      </c>
      <c r="H1693" s="8" t="s">
        <v>1057</v>
      </c>
      <c r="I1693" s="8"/>
      <c r="Y1693">
        <v>3</v>
      </c>
      <c r="Z1693">
        <v>4.62</v>
      </c>
      <c r="AA1693" t="s">
        <v>1970</v>
      </c>
      <c r="AB1693" t="s">
        <v>1970</v>
      </c>
      <c r="BI1693" s="11" t="s">
        <v>2008</v>
      </c>
      <c r="BJ1693" s="8" t="s">
        <v>79</v>
      </c>
      <c r="BK1693" s="1">
        <v>44816</v>
      </c>
      <c r="BL1693" t="s">
        <v>2003</v>
      </c>
      <c r="BM1693">
        <v>2585</v>
      </c>
    </row>
    <row r="1694" spans="1:65" x14ac:dyDescent="0.2">
      <c r="A1694" s="8" t="s">
        <v>2065</v>
      </c>
      <c r="C1694" t="s">
        <v>1518</v>
      </c>
      <c r="D1694" t="s">
        <v>76</v>
      </c>
      <c r="E1694" t="s">
        <v>1045</v>
      </c>
      <c r="F1694" t="s">
        <v>1057</v>
      </c>
      <c r="G1694" s="8" t="s">
        <v>1045</v>
      </c>
      <c r="H1694" s="8" t="s">
        <v>1057</v>
      </c>
      <c r="I1694" s="8"/>
      <c r="BA1694">
        <v>3.6</v>
      </c>
      <c r="BB1694">
        <v>2.9</v>
      </c>
      <c r="BC1694">
        <v>2.9</v>
      </c>
      <c r="BD1694">
        <v>2.9</v>
      </c>
      <c r="BJ1694" s="8" t="s">
        <v>79</v>
      </c>
      <c r="BK1694" s="1">
        <v>44816</v>
      </c>
      <c r="BL1694" t="s">
        <v>2003</v>
      </c>
      <c r="BM1694">
        <v>2585</v>
      </c>
    </row>
    <row r="1695" spans="1:65" x14ac:dyDescent="0.2">
      <c r="A1695" s="8" t="s">
        <v>2066</v>
      </c>
      <c r="C1695" t="s">
        <v>1518</v>
      </c>
      <c r="D1695" t="s">
        <v>76</v>
      </c>
      <c r="E1695" t="s">
        <v>1045</v>
      </c>
      <c r="F1695" t="s">
        <v>1057</v>
      </c>
      <c r="G1695" s="8" t="s">
        <v>1045</v>
      </c>
      <c r="H1695" s="8" t="s">
        <v>1057</v>
      </c>
      <c r="I1695" s="8"/>
      <c r="AS1695">
        <v>3.84</v>
      </c>
      <c r="AV1695">
        <v>2.23</v>
      </c>
      <c r="BJ1695" s="8" t="s">
        <v>79</v>
      </c>
      <c r="BK1695" s="1">
        <v>44816</v>
      </c>
      <c r="BL1695" t="s">
        <v>2003</v>
      </c>
      <c r="BM1695">
        <v>2585</v>
      </c>
    </row>
    <row r="1696" spans="1:65" x14ac:dyDescent="0.2">
      <c r="A1696" s="8" t="s">
        <v>2067</v>
      </c>
      <c r="C1696" t="s">
        <v>1518</v>
      </c>
      <c r="D1696" t="s">
        <v>76</v>
      </c>
      <c r="E1696" t="s">
        <v>1045</v>
      </c>
      <c r="F1696" t="s">
        <v>1057</v>
      </c>
      <c r="G1696" s="8" t="s">
        <v>1045</v>
      </c>
      <c r="H1696" s="8" t="s">
        <v>1057</v>
      </c>
      <c r="I1696" s="8"/>
      <c r="AV1696" t="s">
        <v>1977</v>
      </c>
      <c r="BI1696" s="11" t="s">
        <v>2008</v>
      </c>
      <c r="BJ1696" s="8" t="s">
        <v>79</v>
      </c>
      <c r="BK1696" s="1">
        <v>44816</v>
      </c>
      <c r="BL1696" t="s">
        <v>2003</v>
      </c>
      <c r="BM1696">
        <v>2585</v>
      </c>
    </row>
    <row r="1697" spans="1:67" x14ac:dyDescent="0.2">
      <c r="A1697" s="8" t="s">
        <v>2044</v>
      </c>
      <c r="C1697" t="s">
        <v>1518</v>
      </c>
      <c r="D1697" t="s">
        <v>76</v>
      </c>
      <c r="E1697" t="s">
        <v>1045</v>
      </c>
      <c r="F1697" t="s">
        <v>1057</v>
      </c>
      <c r="G1697" s="8" t="s">
        <v>1045</v>
      </c>
      <c r="H1697" s="8" t="s">
        <v>1057</v>
      </c>
      <c r="I1697" s="8"/>
      <c r="AG1697">
        <v>3.24</v>
      </c>
      <c r="AH1697">
        <v>4.78</v>
      </c>
      <c r="AI1697">
        <v>4.2</v>
      </c>
      <c r="AJ1697">
        <v>4.78</v>
      </c>
      <c r="BJ1697" s="8" t="s">
        <v>79</v>
      </c>
      <c r="BK1697" s="1">
        <v>44816</v>
      </c>
      <c r="BL1697" t="s">
        <v>2003</v>
      </c>
      <c r="BM1697">
        <v>2585</v>
      </c>
    </row>
    <row r="1698" spans="1:67" x14ac:dyDescent="0.2">
      <c r="A1698" s="8" t="s">
        <v>2045</v>
      </c>
      <c r="C1698" t="s">
        <v>1518</v>
      </c>
      <c r="D1698" t="s">
        <v>76</v>
      </c>
      <c r="E1698" t="s">
        <v>1045</v>
      </c>
      <c r="F1698" t="s">
        <v>1057</v>
      </c>
      <c r="G1698" s="8" t="s">
        <v>1045</v>
      </c>
      <c r="H1698" s="8" t="s">
        <v>1057</v>
      </c>
      <c r="I1698" s="8"/>
      <c r="Y1698">
        <v>3.7</v>
      </c>
      <c r="Z1698">
        <v>4.12</v>
      </c>
      <c r="AA1698">
        <v>4.3499999999999996</v>
      </c>
      <c r="AB1698">
        <v>4.3499999999999996</v>
      </c>
      <c r="AC1698">
        <v>3.85</v>
      </c>
      <c r="AD1698">
        <v>4.95</v>
      </c>
      <c r="AE1698">
        <v>5.3</v>
      </c>
      <c r="AF1698">
        <v>5.3</v>
      </c>
      <c r="BJ1698" s="8" t="s">
        <v>79</v>
      </c>
      <c r="BK1698" s="1">
        <v>44816</v>
      </c>
      <c r="BL1698" t="s">
        <v>2003</v>
      </c>
      <c r="BM1698">
        <v>2585</v>
      </c>
    </row>
    <row r="1699" spans="1:67" x14ac:dyDescent="0.2">
      <c r="A1699" s="8" t="s">
        <v>2068</v>
      </c>
      <c r="C1699" t="s">
        <v>1518</v>
      </c>
      <c r="D1699" t="s">
        <v>76</v>
      </c>
      <c r="E1699" t="s">
        <v>1045</v>
      </c>
      <c r="F1699" t="s">
        <v>1057</v>
      </c>
      <c r="G1699" s="8" t="s">
        <v>1045</v>
      </c>
      <c r="H1699" s="8" t="s">
        <v>1057</v>
      </c>
      <c r="I1699" s="8"/>
      <c r="BA1699">
        <v>3.82</v>
      </c>
      <c r="BB1699">
        <v>3.09</v>
      </c>
      <c r="BC1699">
        <v>2.96</v>
      </c>
      <c r="BD1699">
        <v>3.09</v>
      </c>
      <c r="BJ1699" s="8" t="s">
        <v>79</v>
      </c>
      <c r="BK1699" s="1">
        <v>44816</v>
      </c>
      <c r="BL1699" t="s">
        <v>2003</v>
      </c>
      <c r="BM1699">
        <v>2585</v>
      </c>
    </row>
    <row r="1700" spans="1:67" x14ac:dyDescent="0.2">
      <c r="A1700" s="8" t="s">
        <v>2069</v>
      </c>
      <c r="C1700" t="s">
        <v>1518</v>
      </c>
      <c r="D1700" t="s">
        <v>76</v>
      </c>
      <c r="E1700" t="s">
        <v>1045</v>
      </c>
      <c r="F1700" t="s">
        <v>1057</v>
      </c>
      <c r="G1700" s="8" t="s">
        <v>1045</v>
      </c>
      <c r="H1700" s="8" t="s">
        <v>1057</v>
      </c>
      <c r="I1700" s="8"/>
      <c r="BA1700">
        <v>4.12</v>
      </c>
      <c r="BB1700">
        <v>3.02</v>
      </c>
      <c r="BC1700">
        <v>3.03</v>
      </c>
      <c r="BD1700">
        <v>3.03</v>
      </c>
      <c r="BJ1700" s="8" t="s">
        <v>79</v>
      </c>
      <c r="BK1700" s="1">
        <v>44816</v>
      </c>
      <c r="BL1700" t="s">
        <v>2003</v>
      </c>
      <c r="BM1700">
        <v>2585</v>
      </c>
    </row>
    <row r="1701" spans="1:67" x14ac:dyDescent="0.2">
      <c r="A1701" s="13" t="s">
        <v>1737</v>
      </c>
      <c r="B1701" s="13"/>
      <c r="C1701" s="13" t="s">
        <v>1518</v>
      </c>
      <c r="D1701" s="13" t="s">
        <v>76</v>
      </c>
      <c r="E1701" s="13" t="s">
        <v>1045</v>
      </c>
      <c r="F1701" s="13"/>
      <c r="G1701" s="13" t="s">
        <v>1577</v>
      </c>
      <c r="H1701" s="13"/>
      <c r="I1701" s="13"/>
      <c r="J1701" s="13"/>
      <c r="K1701" s="13"/>
      <c r="L1701" s="13"/>
      <c r="M1701" s="13"/>
      <c r="N1701" s="13"/>
      <c r="O1701" s="13"/>
      <c r="P1701" s="13"/>
      <c r="Q1701" s="13"/>
      <c r="R1701" s="13"/>
      <c r="S1701" s="13"/>
      <c r="T1701" s="13"/>
      <c r="U1701" s="13"/>
      <c r="V1701" s="13"/>
      <c r="W1701" s="13"/>
      <c r="X1701" s="13"/>
      <c r="Y1701" s="13"/>
      <c r="Z1701" s="13"/>
      <c r="AA1701" s="13"/>
      <c r="AB1701" s="13"/>
      <c r="AC1701" s="13"/>
      <c r="AD1701" s="13"/>
      <c r="AE1701" s="13"/>
      <c r="AF1701" s="13"/>
      <c r="AG1701" s="13"/>
      <c r="AH1701" s="13"/>
      <c r="AI1701" s="13"/>
      <c r="AJ1701" s="13"/>
      <c r="AK1701" s="13"/>
      <c r="AL1701" s="13"/>
      <c r="AM1701" s="13"/>
      <c r="AN1701" s="13"/>
      <c r="AO1701" s="13"/>
      <c r="AP1701" s="13"/>
      <c r="AQ1701" s="13"/>
      <c r="AR1701" s="13"/>
      <c r="AS1701" s="13"/>
      <c r="AT1701" s="13"/>
      <c r="AU1701" s="13"/>
      <c r="AV1701" s="13"/>
      <c r="AW1701" s="13"/>
      <c r="AX1701" s="13"/>
      <c r="AY1701" s="13"/>
      <c r="AZ1701" s="13"/>
      <c r="BA1701" s="13"/>
      <c r="BB1701" s="13"/>
      <c r="BC1701" s="13"/>
      <c r="BD1701" s="13"/>
      <c r="BE1701" s="13"/>
      <c r="BF1701" s="13"/>
      <c r="BG1701" s="13"/>
      <c r="BH1701" s="13"/>
      <c r="BI1701" s="13"/>
      <c r="BJ1701" s="13"/>
      <c r="BK1701" s="13"/>
      <c r="BL1701" s="13"/>
      <c r="BM1701" s="13"/>
      <c r="BN1701" s="13"/>
      <c r="BO1701" s="13"/>
    </row>
    <row r="1702" spans="1:67" s="8" customFormat="1" x14ac:dyDescent="0.2">
      <c r="A1702" s="13" t="s">
        <v>1737</v>
      </c>
      <c r="B1702" s="13"/>
      <c r="C1702" s="13" t="s">
        <v>1518</v>
      </c>
      <c r="D1702" s="13" t="s">
        <v>76</v>
      </c>
      <c r="E1702" s="13" t="s">
        <v>1045</v>
      </c>
      <c r="F1702" s="13"/>
      <c r="G1702" s="13" t="s">
        <v>1045</v>
      </c>
      <c r="H1702" s="13"/>
      <c r="I1702" s="13"/>
      <c r="J1702" s="13"/>
      <c r="K1702" s="13"/>
      <c r="L1702" s="13"/>
      <c r="M1702" s="13"/>
      <c r="N1702" s="13"/>
      <c r="O1702" s="13"/>
      <c r="P1702" s="13"/>
      <c r="Q1702" s="13"/>
      <c r="R1702" s="13"/>
      <c r="S1702" s="13"/>
      <c r="T1702" s="13"/>
      <c r="U1702" s="13"/>
      <c r="V1702" s="13"/>
      <c r="W1702" s="13"/>
      <c r="X1702" s="13"/>
      <c r="Y1702" s="13"/>
      <c r="Z1702" s="13"/>
      <c r="AA1702" s="13"/>
      <c r="AB1702" s="13"/>
      <c r="AC1702" s="13"/>
      <c r="AD1702" s="13"/>
      <c r="AE1702" s="13"/>
      <c r="AF1702" s="13"/>
      <c r="AG1702" s="13"/>
      <c r="AH1702" s="13"/>
      <c r="AI1702" s="13"/>
      <c r="AJ1702" s="13"/>
      <c r="AK1702" s="13"/>
      <c r="AL1702" s="13"/>
      <c r="AM1702" s="13"/>
      <c r="AN1702" s="13"/>
      <c r="AO1702" s="13"/>
      <c r="AP1702" s="13"/>
      <c r="AQ1702" s="13"/>
      <c r="AR1702" s="13"/>
      <c r="AS1702" s="13"/>
      <c r="AT1702" s="13"/>
      <c r="AU1702" s="13"/>
      <c r="AV1702" s="13"/>
      <c r="AW1702" s="13"/>
      <c r="AX1702" s="13"/>
      <c r="AY1702" s="13"/>
      <c r="AZ1702" s="13"/>
      <c r="BA1702" s="13"/>
      <c r="BB1702" s="13"/>
      <c r="BC1702" s="13"/>
      <c r="BD1702" s="13"/>
      <c r="BE1702" s="13"/>
      <c r="BF1702" s="13"/>
      <c r="BG1702" s="13"/>
      <c r="BH1702" s="13"/>
      <c r="BI1702" s="13"/>
      <c r="BJ1702" s="13"/>
      <c r="BK1702" s="13"/>
      <c r="BL1702" s="13"/>
      <c r="BM1702" s="13"/>
      <c r="BN1702" s="13"/>
      <c r="BO1702" s="13"/>
    </row>
    <row r="1703" spans="1:67" x14ac:dyDescent="0.2">
      <c r="A1703" s="13" t="s">
        <v>1737</v>
      </c>
      <c r="B1703" s="13"/>
      <c r="C1703" s="13" t="s">
        <v>1518</v>
      </c>
      <c r="D1703" s="13" t="s">
        <v>76</v>
      </c>
      <c r="E1703" s="13" t="s">
        <v>1045</v>
      </c>
      <c r="F1703" s="13"/>
      <c r="G1703" s="13" t="s">
        <v>1051</v>
      </c>
      <c r="H1703" s="13"/>
      <c r="I1703" s="13"/>
      <c r="J1703" s="13"/>
      <c r="K1703" s="13"/>
      <c r="L1703" s="13"/>
      <c r="M1703" s="13"/>
      <c r="N1703" s="13"/>
      <c r="O1703" s="13"/>
      <c r="P1703" s="13"/>
      <c r="Q1703" s="13"/>
      <c r="R1703" s="13"/>
      <c r="S1703" s="13"/>
      <c r="T1703" s="13"/>
      <c r="U1703" s="13"/>
      <c r="V1703" s="13"/>
      <c r="W1703" s="13"/>
      <c r="X1703" s="13"/>
      <c r="Y1703" s="13"/>
      <c r="Z1703" s="13"/>
      <c r="AA1703" s="13"/>
      <c r="AB1703" s="13"/>
      <c r="AC1703" s="13"/>
      <c r="AD1703" s="13"/>
      <c r="AE1703" s="13"/>
      <c r="AF1703" s="13"/>
      <c r="AG1703" s="13"/>
      <c r="AH1703" s="13"/>
      <c r="AI1703" s="13"/>
      <c r="AJ1703" s="13"/>
      <c r="AK1703" s="13"/>
      <c r="AL1703" s="13"/>
      <c r="AM1703" s="13"/>
      <c r="AN1703" s="13"/>
      <c r="AO1703" s="13"/>
      <c r="AP1703" s="13"/>
      <c r="AQ1703" s="13"/>
      <c r="AR1703" s="13"/>
      <c r="AS1703" s="13"/>
      <c r="AT1703" s="13"/>
      <c r="AU1703" s="13"/>
      <c r="AV1703" s="13"/>
      <c r="AW1703" s="13"/>
      <c r="AX1703" s="13"/>
      <c r="AY1703" s="13"/>
      <c r="AZ1703" s="13"/>
      <c r="BA1703" s="13"/>
      <c r="BB1703" s="13"/>
      <c r="BC1703" s="13"/>
      <c r="BD1703" s="13"/>
      <c r="BE1703" s="13"/>
      <c r="BF1703" s="13"/>
      <c r="BG1703" s="13"/>
      <c r="BH1703" s="13"/>
      <c r="BI1703" s="13"/>
      <c r="BJ1703" s="13"/>
      <c r="BK1703" s="13"/>
      <c r="BL1703" s="13"/>
      <c r="BM1703" s="13"/>
      <c r="BN1703" s="13"/>
      <c r="BO1703" s="13"/>
    </row>
    <row r="1704" spans="1:67" x14ac:dyDescent="0.2">
      <c r="A1704" s="13" t="s">
        <v>1737</v>
      </c>
      <c r="B1704" s="13"/>
      <c r="C1704" s="13" t="s">
        <v>1518</v>
      </c>
      <c r="D1704" s="13" t="s">
        <v>76</v>
      </c>
      <c r="E1704" s="13" t="s">
        <v>1091</v>
      </c>
      <c r="F1704" s="13" t="s">
        <v>1092</v>
      </c>
      <c r="G1704" s="13" t="s">
        <v>1091</v>
      </c>
      <c r="H1704" s="13" t="s">
        <v>1092</v>
      </c>
      <c r="I1704" s="13"/>
      <c r="J1704" s="13"/>
      <c r="K1704" s="13"/>
      <c r="L1704" s="13"/>
      <c r="M1704" s="13"/>
      <c r="N1704" s="13"/>
      <c r="O1704" s="13"/>
      <c r="P1704" s="13"/>
      <c r="Q1704" s="13"/>
      <c r="R1704" s="13"/>
      <c r="S1704" s="13"/>
      <c r="T1704" s="13"/>
      <c r="U1704" s="13"/>
      <c r="V1704" s="13"/>
      <c r="W1704" s="13"/>
      <c r="X1704" s="13"/>
      <c r="Y1704" s="13"/>
      <c r="Z1704" s="13"/>
      <c r="AA1704" s="13"/>
      <c r="AB1704" s="13"/>
      <c r="AC1704" s="13"/>
      <c r="AD1704" s="13"/>
      <c r="AE1704" s="13"/>
      <c r="AF1704" s="13"/>
      <c r="AG1704" s="13"/>
      <c r="AH1704" s="13"/>
      <c r="AI1704" s="13"/>
      <c r="AJ1704" s="13"/>
      <c r="AK1704" s="13"/>
      <c r="AL1704" s="13"/>
      <c r="AM1704" s="13"/>
      <c r="AN1704" s="13"/>
      <c r="AO1704" s="13"/>
      <c r="AP1704" s="13"/>
      <c r="AQ1704" s="13"/>
      <c r="AR1704" s="13"/>
      <c r="AS1704" s="13"/>
      <c r="AT1704" s="13"/>
      <c r="AU1704" s="13"/>
      <c r="AV1704" s="13"/>
      <c r="AW1704" s="13"/>
      <c r="AX1704" s="13"/>
      <c r="AY1704" s="13"/>
      <c r="AZ1704" s="13"/>
      <c r="BA1704" s="13"/>
      <c r="BB1704" s="13"/>
      <c r="BC1704" s="13"/>
      <c r="BD1704" s="13"/>
      <c r="BE1704" s="13"/>
      <c r="BF1704" s="13"/>
      <c r="BG1704" s="13"/>
      <c r="BH1704" s="13"/>
      <c r="BI1704" s="13"/>
      <c r="BJ1704" s="13"/>
      <c r="BK1704" s="13"/>
      <c r="BL1704" s="13"/>
      <c r="BM1704" s="13"/>
      <c r="BN1704" s="13"/>
      <c r="BO1704" s="13"/>
    </row>
    <row r="1705" spans="1:67" x14ac:dyDescent="0.2">
      <c r="A1705" t="s">
        <v>1093</v>
      </c>
      <c r="C1705" t="s">
        <v>1518</v>
      </c>
      <c r="D1705" t="s">
        <v>76</v>
      </c>
      <c r="E1705" t="s">
        <v>1091</v>
      </c>
      <c r="F1705" t="s">
        <v>1092</v>
      </c>
      <c r="G1705" t="s">
        <v>1091</v>
      </c>
      <c r="H1705" t="s">
        <v>1107</v>
      </c>
      <c r="L1705" t="s">
        <v>308</v>
      </c>
      <c r="Y1705">
        <v>3.11</v>
      </c>
      <c r="Z1705">
        <v>3.62</v>
      </c>
      <c r="AA1705">
        <v>3.96</v>
      </c>
      <c r="AB1705">
        <v>3.96</v>
      </c>
      <c r="AD1705">
        <v>4.3099999999999996</v>
      </c>
      <c r="AE1705">
        <v>4.7300000000000004</v>
      </c>
      <c r="AF1705">
        <v>4.7300000000000004</v>
      </c>
      <c r="BI1705" s="5" t="s">
        <v>1094</v>
      </c>
      <c r="BJ1705" t="s">
        <v>79</v>
      </c>
      <c r="BL1705" t="s">
        <v>301</v>
      </c>
      <c r="BM1705">
        <v>2255</v>
      </c>
    </row>
    <row r="1706" spans="1:67" x14ac:dyDescent="0.2">
      <c r="A1706" t="s">
        <v>1095</v>
      </c>
      <c r="C1706" t="s">
        <v>1518</v>
      </c>
      <c r="D1706" t="s">
        <v>76</v>
      </c>
      <c r="E1706" t="s">
        <v>1091</v>
      </c>
      <c r="F1706" t="s">
        <v>1092</v>
      </c>
      <c r="G1706" t="s">
        <v>1091</v>
      </c>
      <c r="H1706" t="s">
        <v>1104</v>
      </c>
      <c r="L1706" t="s">
        <v>308</v>
      </c>
      <c r="Y1706">
        <v>3.36</v>
      </c>
      <c r="Z1706">
        <v>4.45</v>
      </c>
      <c r="AA1706">
        <v>4.45</v>
      </c>
      <c r="AB1706">
        <v>4.45</v>
      </c>
      <c r="AC1706">
        <v>3.59</v>
      </c>
      <c r="AD1706">
        <v>4.9800000000000004</v>
      </c>
      <c r="AE1706">
        <v>5.23</v>
      </c>
      <c r="AF1706">
        <v>5.23</v>
      </c>
      <c r="AG1706">
        <v>2.5099999999999998</v>
      </c>
      <c r="AH1706">
        <v>3.99</v>
      </c>
      <c r="AI1706">
        <v>3.28</v>
      </c>
      <c r="AJ1706">
        <v>3.99</v>
      </c>
      <c r="BJ1706" t="s">
        <v>79</v>
      </c>
      <c r="BL1706" t="s">
        <v>301</v>
      </c>
      <c r="BM1706">
        <v>2255</v>
      </c>
    </row>
    <row r="1707" spans="1:67" x14ac:dyDescent="0.2">
      <c r="A1707" t="s">
        <v>472</v>
      </c>
      <c r="C1707" t="s">
        <v>1518</v>
      </c>
      <c r="D1707" t="s">
        <v>76</v>
      </c>
      <c r="E1707" t="s">
        <v>1091</v>
      </c>
      <c r="F1707" t="s">
        <v>1092</v>
      </c>
      <c r="G1707" t="s">
        <v>1091</v>
      </c>
      <c r="H1707" t="s">
        <v>1092</v>
      </c>
      <c r="L1707" t="s">
        <v>307</v>
      </c>
      <c r="AS1707">
        <v>3.17</v>
      </c>
      <c r="AV1707">
        <v>1.73</v>
      </c>
      <c r="AW1707">
        <v>3.23</v>
      </c>
      <c r="AX1707">
        <v>2.0699999999999998</v>
      </c>
      <c r="AY1707">
        <v>2.13</v>
      </c>
      <c r="AZ1707">
        <v>2.13</v>
      </c>
      <c r="BA1707">
        <v>3.53</v>
      </c>
      <c r="BB1707">
        <v>2.59</v>
      </c>
      <c r="BC1707">
        <v>2.4300000000000002</v>
      </c>
      <c r="BD1707">
        <v>2.59</v>
      </c>
      <c r="BE1707">
        <v>4.17</v>
      </c>
      <c r="BF1707">
        <v>2.5</v>
      </c>
      <c r="BG1707">
        <v>1.98</v>
      </c>
      <c r="BH1707">
        <v>2.5</v>
      </c>
      <c r="BJ1707" t="s">
        <v>79</v>
      </c>
      <c r="BL1707" t="s">
        <v>301</v>
      </c>
      <c r="BM1707">
        <v>2255</v>
      </c>
    </row>
    <row r="1708" spans="1:67" x14ac:dyDescent="0.2">
      <c r="A1708" t="s">
        <v>472</v>
      </c>
      <c r="C1708" t="s">
        <v>1518</v>
      </c>
      <c r="D1708" t="s">
        <v>76</v>
      </c>
      <c r="E1708" t="s">
        <v>1091</v>
      </c>
      <c r="F1708" t="s">
        <v>1092</v>
      </c>
      <c r="G1708" t="s">
        <v>1091</v>
      </c>
      <c r="H1708" t="s">
        <v>1092</v>
      </c>
      <c r="L1708" t="s">
        <v>300</v>
      </c>
      <c r="AW1708">
        <v>3.36</v>
      </c>
      <c r="AX1708">
        <v>2.1800000000000002</v>
      </c>
      <c r="AY1708">
        <v>2.2799999999999998</v>
      </c>
      <c r="AZ1708">
        <v>2.2799999999999998</v>
      </c>
      <c r="BJ1708" t="s">
        <v>79</v>
      </c>
      <c r="BL1708" t="s">
        <v>301</v>
      </c>
      <c r="BM1708">
        <v>2255</v>
      </c>
    </row>
    <row r="1709" spans="1:67" x14ac:dyDescent="0.2">
      <c r="A1709" t="s">
        <v>472</v>
      </c>
      <c r="C1709" t="s">
        <v>1518</v>
      </c>
      <c r="D1709" t="s">
        <v>76</v>
      </c>
      <c r="E1709" t="s">
        <v>1091</v>
      </c>
      <c r="F1709" t="s">
        <v>1092</v>
      </c>
      <c r="G1709" t="s">
        <v>1091</v>
      </c>
      <c r="H1709" t="s">
        <v>1092</v>
      </c>
      <c r="L1709" t="s">
        <v>308</v>
      </c>
      <c r="AS1709">
        <v>2.9</v>
      </c>
      <c r="AV1709">
        <v>1.77</v>
      </c>
      <c r="AW1709">
        <v>3.23</v>
      </c>
      <c r="AX1709">
        <v>2.14</v>
      </c>
      <c r="AY1709">
        <v>2.38</v>
      </c>
      <c r="AZ1709">
        <v>2.38</v>
      </c>
      <c r="BA1709">
        <v>3.6</v>
      </c>
      <c r="BB1709">
        <v>2.67</v>
      </c>
      <c r="BC1709">
        <v>2.64</v>
      </c>
      <c r="BD1709">
        <v>2.67</v>
      </c>
      <c r="BE1709">
        <v>3.96</v>
      </c>
      <c r="BF1709">
        <v>2.46</v>
      </c>
      <c r="BG1709">
        <v>2.0299999999999998</v>
      </c>
      <c r="BH1709">
        <v>2.46</v>
      </c>
      <c r="BJ1709" t="s">
        <v>79</v>
      </c>
      <c r="BL1709" t="s">
        <v>301</v>
      </c>
      <c r="BM1709">
        <v>2255</v>
      </c>
    </row>
    <row r="1710" spans="1:67" x14ac:dyDescent="0.2">
      <c r="A1710" t="s">
        <v>472</v>
      </c>
      <c r="C1710" t="s">
        <v>1518</v>
      </c>
      <c r="D1710" t="s">
        <v>76</v>
      </c>
      <c r="E1710" t="s">
        <v>1091</v>
      </c>
      <c r="F1710" t="s">
        <v>1092</v>
      </c>
      <c r="G1710" t="s">
        <v>1091</v>
      </c>
      <c r="H1710" t="s">
        <v>1092</v>
      </c>
      <c r="L1710" t="s">
        <v>308</v>
      </c>
      <c r="Y1710">
        <v>3.42</v>
      </c>
      <c r="Z1710">
        <v>4.42</v>
      </c>
      <c r="AA1710">
        <v>4.53</v>
      </c>
      <c r="AB1710">
        <v>4.53</v>
      </c>
      <c r="AC1710">
        <v>3.78</v>
      </c>
      <c r="AD1710">
        <v>5.17</v>
      </c>
      <c r="AE1710">
        <v>5.49</v>
      </c>
      <c r="AF1710">
        <v>5.49</v>
      </c>
      <c r="AG1710">
        <v>3.15</v>
      </c>
      <c r="AH1710">
        <v>3.69</v>
      </c>
      <c r="AI1710">
        <v>3.39</v>
      </c>
      <c r="AJ1710">
        <v>3.69</v>
      </c>
      <c r="BJ1710" t="s">
        <v>79</v>
      </c>
      <c r="BL1710" t="s">
        <v>301</v>
      </c>
      <c r="BM1710">
        <v>2255</v>
      </c>
    </row>
    <row r="1711" spans="1:67" x14ac:dyDescent="0.2">
      <c r="A1711" t="s">
        <v>108</v>
      </c>
      <c r="C1711" t="s">
        <v>1518</v>
      </c>
      <c r="D1711" t="s">
        <v>76</v>
      </c>
      <c r="E1711" t="s">
        <v>1091</v>
      </c>
      <c r="F1711" t="s">
        <v>1092</v>
      </c>
      <c r="G1711" t="s">
        <v>1091</v>
      </c>
      <c r="H1711" t="s">
        <v>1092</v>
      </c>
      <c r="AS1711">
        <v>3.17</v>
      </c>
      <c r="AV1711">
        <v>1.73</v>
      </c>
      <c r="AW1711">
        <v>3.27</v>
      </c>
      <c r="AX1711">
        <v>2.1</v>
      </c>
      <c r="AY1711">
        <v>2.17</v>
      </c>
      <c r="AZ1711">
        <v>2.17</v>
      </c>
      <c r="BA1711">
        <v>3.53</v>
      </c>
      <c r="BB1711">
        <v>2.59</v>
      </c>
      <c r="BC1711">
        <v>2.4300000000000002</v>
      </c>
      <c r="BD1711">
        <v>2.59</v>
      </c>
      <c r="BE1711">
        <v>4.17</v>
      </c>
      <c r="BF1711">
        <v>2.5</v>
      </c>
      <c r="BG1711">
        <v>1.98</v>
      </c>
      <c r="BH1711">
        <v>2.5</v>
      </c>
      <c r="BJ1711" t="s">
        <v>79</v>
      </c>
      <c r="BK1711" s="1">
        <v>44799</v>
      </c>
      <c r="BL1711" t="s">
        <v>1096</v>
      </c>
      <c r="BM1711">
        <v>56876</v>
      </c>
    </row>
    <row r="1712" spans="1:67" x14ac:dyDescent="0.2">
      <c r="A1712" t="s">
        <v>2716</v>
      </c>
      <c r="C1712" t="s">
        <v>1518</v>
      </c>
      <c r="D1712" t="s">
        <v>76</v>
      </c>
      <c r="E1712" t="s">
        <v>1091</v>
      </c>
      <c r="F1712" t="s">
        <v>1092</v>
      </c>
      <c r="G1712" s="8" t="s">
        <v>1091</v>
      </c>
      <c r="H1712" s="8" t="s">
        <v>1092</v>
      </c>
      <c r="I1712" s="8"/>
      <c r="AO1712">
        <v>2.52</v>
      </c>
      <c r="AR1712">
        <v>1.25</v>
      </c>
      <c r="AS1712">
        <v>3.17</v>
      </c>
      <c r="AV1712">
        <v>1.95</v>
      </c>
      <c r="AW1712">
        <v>3.1</v>
      </c>
      <c r="AX1712">
        <v>2.21</v>
      </c>
      <c r="AY1712">
        <v>2.21</v>
      </c>
      <c r="AZ1712">
        <v>2.21</v>
      </c>
      <c r="BA1712">
        <v>3.4</v>
      </c>
      <c r="BB1712">
        <v>2.64</v>
      </c>
      <c r="BC1712" t="s">
        <v>2730</v>
      </c>
      <c r="BD1712">
        <v>2.64</v>
      </c>
      <c r="BE1712">
        <v>4.05</v>
      </c>
      <c r="BF1712">
        <v>2.42</v>
      </c>
      <c r="BG1712">
        <v>1.94</v>
      </c>
      <c r="BH1712">
        <v>2.42</v>
      </c>
      <c r="BJ1712" s="8" t="s">
        <v>79</v>
      </c>
      <c r="BK1712" s="1">
        <v>44826</v>
      </c>
      <c r="BL1712" s="8" t="s">
        <v>2695</v>
      </c>
      <c r="BM1712" s="8">
        <v>960</v>
      </c>
      <c r="BN1712" t="s">
        <v>72</v>
      </c>
      <c r="BO1712" t="s">
        <v>2695</v>
      </c>
    </row>
    <row r="1713" spans="1:67" x14ac:dyDescent="0.2">
      <c r="A1713" t="s">
        <v>2722</v>
      </c>
      <c r="C1713" t="s">
        <v>1518</v>
      </c>
      <c r="D1713" t="s">
        <v>76</v>
      </c>
      <c r="E1713" t="s">
        <v>1091</v>
      </c>
      <c r="F1713" t="s">
        <v>1092</v>
      </c>
      <c r="G1713" s="8" t="s">
        <v>1091</v>
      </c>
      <c r="H1713" s="8" t="s">
        <v>1092</v>
      </c>
      <c r="I1713" s="8"/>
      <c r="AO1713">
        <v>2.75</v>
      </c>
      <c r="AR1713">
        <v>1.28</v>
      </c>
      <c r="BJ1713" s="8" t="s">
        <v>79</v>
      </c>
      <c r="BK1713" s="1">
        <v>44826</v>
      </c>
      <c r="BL1713" s="8" t="s">
        <v>2695</v>
      </c>
      <c r="BM1713" s="8">
        <v>960</v>
      </c>
      <c r="BN1713" t="s">
        <v>72</v>
      </c>
      <c r="BO1713" t="s">
        <v>2695</v>
      </c>
    </row>
    <row r="1714" spans="1:67" x14ac:dyDescent="0.2">
      <c r="A1714" t="s">
        <v>2723</v>
      </c>
      <c r="C1714" t="s">
        <v>1518</v>
      </c>
      <c r="D1714" t="s">
        <v>76</v>
      </c>
      <c r="E1714" t="s">
        <v>1091</v>
      </c>
      <c r="F1714" t="s">
        <v>1092</v>
      </c>
      <c r="G1714" s="8" t="s">
        <v>1091</v>
      </c>
      <c r="H1714" s="8" t="s">
        <v>1092</v>
      </c>
      <c r="I1714" s="8"/>
      <c r="AS1714">
        <v>3.35</v>
      </c>
      <c r="AV1714">
        <v>2</v>
      </c>
      <c r="BJ1714" s="8" t="s">
        <v>79</v>
      </c>
      <c r="BK1714" s="1">
        <v>44826</v>
      </c>
      <c r="BL1714" s="8" t="s">
        <v>2695</v>
      </c>
      <c r="BM1714" s="8">
        <v>960</v>
      </c>
      <c r="BN1714" t="s">
        <v>72</v>
      </c>
      <c r="BO1714" t="s">
        <v>2695</v>
      </c>
    </row>
    <row r="1715" spans="1:67" x14ac:dyDescent="0.2">
      <c r="A1715" t="s">
        <v>2724</v>
      </c>
      <c r="C1715" t="s">
        <v>1518</v>
      </c>
      <c r="D1715" t="s">
        <v>76</v>
      </c>
      <c r="E1715" t="s">
        <v>1091</v>
      </c>
      <c r="F1715" t="s">
        <v>1092</v>
      </c>
      <c r="G1715" s="8" t="s">
        <v>1091</v>
      </c>
      <c r="H1715" s="8" t="s">
        <v>1092</v>
      </c>
      <c r="I1715" s="8"/>
      <c r="AS1715">
        <v>3.42</v>
      </c>
      <c r="AV1715">
        <v>1.68</v>
      </c>
      <c r="BJ1715" s="8" t="s">
        <v>79</v>
      </c>
      <c r="BK1715" s="1">
        <v>44826</v>
      </c>
      <c r="BL1715" s="8" t="s">
        <v>2695</v>
      </c>
      <c r="BM1715" s="8">
        <v>960</v>
      </c>
    </row>
    <row r="1716" spans="1:67" x14ac:dyDescent="0.2">
      <c r="A1716" t="s">
        <v>2725</v>
      </c>
      <c r="C1716" t="s">
        <v>1518</v>
      </c>
      <c r="D1716" t="s">
        <v>76</v>
      </c>
      <c r="E1716" t="s">
        <v>1091</v>
      </c>
      <c r="F1716" t="s">
        <v>1092</v>
      </c>
      <c r="G1716" s="8" t="s">
        <v>1091</v>
      </c>
      <c r="H1716" s="8" t="s">
        <v>1092</v>
      </c>
      <c r="I1716" s="8"/>
      <c r="AW1716">
        <v>3.27</v>
      </c>
      <c r="AX1716">
        <v>2.0499999999999998</v>
      </c>
      <c r="AY1716">
        <v>2.12</v>
      </c>
      <c r="AZ1716">
        <v>2.12</v>
      </c>
      <c r="BJ1716" s="8" t="s">
        <v>79</v>
      </c>
      <c r="BK1716" s="1">
        <v>44826</v>
      </c>
      <c r="BL1716" s="8" t="s">
        <v>2695</v>
      </c>
      <c r="BM1716" s="8">
        <v>960</v>
      </c>
    </row>
    <row r="1717" spans="1:67" x14ac:dyDescent="0.2">
      <c r="A1717" t="s">
        <v>2726</v>
      </c>
      <c r="C1717" t="s">
        <v>1518</v>
      </c>
      <c r="D1717" t="s">
        <v>76</v>
      </c>
      <c r="E1717" t="s">
        <v>1091</v>
      </c>
      <c r="F1717" t="s">
        <v>1092</v>
      </c>
      <c r="G1717" s="8" t="s">
        <v>1091</v>
      </c>
      <c r="H1717" s="8" t="s">
        <v>1092</v>
      </c>
      <c r="I1717" s="8"/>
      <c r="BA1717">
        <v>3.62</v>
      </c>
      <c r="BB1717">
        <v>2.85</v>
      </c>
      <c r="BC1717">
        <v>2.54</v>
      </c>
      <c r="BD1717">
        <v>2.85</v>
      </c>
      <c r="BJ1717" s="8" t="s">
        <v>79</v>
      </c>
      <c r="BK1717" s="1">
        <v>44826</v>
      </c>
      <c r="BL1717" s="8" t="s">
        <v>2695</v>
      </c>
      <c r="BM1717" s="8">
        <v>960</v>
      </c>
      <c r="BN1717" t="s">
        <v>72</v>
      </c>
      <c r="BO1717" s="8" t="s">
        <v>2695</v>
      </c>
    </row>
    <row r="1718" spans="1:67" x14ac:dyDescent="0.2">
      <c r="A1718" t="s">
        <v>2727</v>
      </c>
      <c r="C1718" t="s">
        <v>1518</v>
      </c>
      <c r="D1718" t="s">
        <v>76</v>
      </c>
      <c r="E1718" t="s">
        <v>1091</v>
      </c>
      <c r="F1718" t="s">
        <v>1092</v>
      </c>
      <c r="G1718" s="8" t="s">
        <v>1091</v>
      </c>
      <c r="H1718" s="8" t="s">
        <v>1092</v>
      </c>
      <c r="I1718" s="8"/>
      <c r="BA1718">
        <v>3.64</v>
      </c>
      <c r="BB1718">
        <v>2.6</v>
      </c>
      <c r="BC1718">
        <v>2.54</v>
      </c>
      <c r="BD1718">
        <v>2.6</v>
      </c>
      <c r="BJ1718" s="8" t="s">
        <v>79</v>
      </c>
      <c r="BK1718" s="1">
        <v>44826</v>
      </c>
      <c r="BL1718" s="8" t="s">
        <v>2695</v>
      </c>
      <c r="BM1718" s="8">
        <v>960</v>
      </c>
      <c r="BO1718" s="8"/>
    </row>
    <row r="1719" spans="1:67" x14ac:dyDescent="0.2">
      <c r="A1719" t="s">
        <v>2728</v>
      </c>
      <c r="C1719" t="s">
        <v>1518</v>
      </c>
      <c r="D1719" t="s">
        <v>76</v>
      </c>
      <c r="E1719" t="s">
        <v>1091</v>
      </c>
      <c r="F1719" t="s">
        <v>1092</v>
      </c>
      <c r="G1719" s="8" t="s">
        <v>1091</v>
      </c>
      <c r="H1719" s="8" t="s">
        <v>1092</v>
      </c>
      <c r="I1719" s="8"/>
      <c r="BG1719">
        <v>1.94</v>
      </c>
      <c r="BH1719">
        <v>1.94</v>
      </c>
      <c r="BJ1719" s="8" t="s">
        <v>79</v>
      </c>
      <c r="BK1719" s="1">
        <v>44826</v>
      </c>
      <c r="BL1719" s="8" t="s">
        <v>2695</v>
      </c>
      <c r="BM1719" s="8">
        <v>960</v>
      </c>
    </row>
    <row r="1720" spans="1:67" x14ac:dyDescent="0.2">
      <c r="A1720" t="s">
        <v>2717</v>
      </c>
      <c r="C1720" t="s">
        <v>1518</v>
      </c>
      <c r="D1720" t="s">
        <v>76</v>
      </c>
      <c r="E1720" t="s">
        <v>1091</v>
      </c>
      <c r="F1720" t="s">
        <v>1092</v>
      </c>
      <c r="G1720" s="8" t="s">
        <v>1091</v>
      </c>
      <c r="H1720" s="8" t="s">
        <v>1092</v>
      </c>
      <c r="I1720" s="8"/>
      <c r="Y1720">
        <v>2.95</v>
      </c>
      <c r="Z1720">
        <v>3.3</v>
      </c>
      <c r="AA1720">
        <v>3.6</v>
      </c>
      <c r="AB1720">
        <v>3.6</v>
      </c>
      <c r="BI1720" t="s">
        <v>2560</v>
      </c>
      <c r="BJ1720" s="8" t="s">
        <v>79</v>
      </c>
      <c r="BK1720" s="1">
        <v>44826</v>
      </c>
      <c r="BL1720" s="8" t="s">
        <v>2695</v>
      </c>
      <c r="BM1720" s="8">
        <v>960</v>
      </c>
      <c r="BN1720" t="s">
        <v>72</v>
      </c>
      <c r="BO1720" s="11" t="s">
        <v>2695</v>
      </c>
    </row>
    <row r="1721" spans="1:67" x14ac:dyDescent="0.2">
      <c r="A1721" s="2" t="s">
        <v>2718</v>
      </c>
      <c r="B1721" s="2"/>
      <c r="C1721" s="2" t="s">
        <v>1518</v>
      </c>
      <c r="D1721" s="2" t="s">
        <v>76</v>
      </c>
      <c r="E1721" s="2" t="s">
        <v>1091</v>
      </c>
      <c r="F1721" s="2" t="s">
        <v>1092</v>
      </c>
      <c r="G1721" s="2" t="s">
        <v>1091</v>
      </c>
      <c r="H1721" s="2" t="s">
        <v>1092</v>
      </c>
      <c r="I1721" s="2"/>
      <c r="J1721" s="2"/>
      <c r="K1721" s="2"/>
      <c r="L1721" s="2"/>
      <c r="M1721" s="2"/>
      <c r="N1721" s="2"/>
      <c r="O1721" s="2"/>
      <c r="P1721" s="2"/>
      <c r="Q1721" s="2"/>
      <c r="R1721" s="2"/>
      <c r="S1721" s="2"/>
      <c r="T1721" s="2"/>
      <c r="U1721" s="2"/>
      <c r="V1721" s="2"/>
      <c r="W1721" s="2"/>
      <c r="X1721" s="2"/>
      <c r="Y1721" s="2"/>
      <c r="Z1721" s="2"/>
      <c r="AA1721" s="2"/>
      <c r="AB1721" s="2"/>
      <c r="AC1721" s="2"/>
      <c r="AD1721" s="2"/>
      <c r="AE1721" s="2"/>
      <c r="AF1721" s="2"/>
      <c r="AG1721" s="2"/>
      <c r="AH1721" s="2"/>
      <c r="AI1721" s="2"/>
      <c r="AJ1721" s="2"/>
      <c r="AK1721" s="2"/>
      <c r="AL1721" s="2"/>
      <c r="AM1721" s="2"/>
      <c r="AN1721" s="2"/>
      <c r="AO1721" s="2"/>
      <c r="AP1721" s="2"/>
      <c r="AQ1721" s="2"/>
      <c r="AR1721" s="2"/>
      <c r="AS1721" s="2"/>
      <c r="AT1721" s="2"/>
      <c r="AU1721" s="2"/>
      <c r="AV1721" s="2"/>
      <c r="AW1721" s="2"/>
      <c r="AX1721" s="2"/>
      <c r="AY1721" s="2"/>
      <c r="AZ1721" s="2"/>
      <c r="BA1721" s="2"/>
      <c r="BB1721" s="2"/>
      <c r="BC1721" s="2"/>
      <c r="BD1721" s="2"/>
      <c r="BE1721" s="2"/>
      <c r="BF1721" s="2"/>
      <c r="BG1721" s="2"/>
      <c r="BH1721" s="2"/>
      <c r="BI1721" s="2" t="s">
        <v>2677</v>
      </c>
      <c r="BJ1721" s="2" t="s">
        <v>79</v>
      </c>
      <c r="BK1721" s="3">
        <v>44826</v>
      </c>
      <c r="BL1721" s="2" t="s">
        <v>2695</v>
      </c>
      <c r="BM1721" s="2">
        <v>960</v>
      </c>
      <c r="BN1721" s="2" t="s">
        <v>72</v>
      </c>
      <c r="BO1721" s="2" t="s">
        <v>2695</v>
      </c>
    </row>
    <row r="1722" spans="1:67" x14ac:dyDescent="0.2">
      <c r="A1722" t="s">
        <v>2719</v>
      </c>
      <c r="C1722" t="s">
        <v>1518</v>
      </c>
      <c r="D1722" t="s">
        <v>76</v>
      </c>
      <c r="E1722" t="s">
        <v>1091</v>
      </c>
      <c r="F1722" t="s">
        <v>1092</v>
      </c>
      <c r="G1722" s="8" t="s">
        <v>1091</v>
      </c>
      <c r="H1722" s="8" t="s">
        <v>1092</v>
      </c>
      <c r="I1722" s="8"/>
      <c r="AC1722">
        <v>3.43</v>
      </c>
      <c r="AD1722">
        <v>4.1500000000000004</v>
      </c>
      <c r="AE1722">
        <v>4.5</v>
      </c>
      <c r="AF1722">
        <v>4.1500000000000004</v>
      </c>
      <c r="BJ1722" s="8" t="s">
        <v>79</v>
      </c>
      <c r="BK1722" s="1">
        <v>44826</v>
      </c>
      <c r="BL1722" s="8" t="s">
        <v>2695</v>
      </c>
      <c r="BM1722" s="8">
        <v>960</v>
      </c>
    </row>
    <row r="1723" spans="1:67" x14ac:dyDescent="0.2">
      <c r="A1723" t="s">
        <v>2721</v>
      </c>
      <c r="C1723" t="s">
        <v>1518</v>
      </c>
      <c r="D1723" t="s">
        <v>76</v>
      </c>
      <c r="E1723" t="s">
        <v>1091</v>
      </c>
      <c r="F1723" t="s">
        <v>1092</v>
      </c>
      <c r="G1723" s="8" t="s">
        <v>1091</v>
      </c>
      <c r="H1723" s="8" t="s">
        <v>1092</v>
      </c>
      <c r="I1723" s="8"/>
      <c r="AG1723">
        <v>3.08</v>
      </c>
      <c r="AH1723">
        <v>4.82</v>
      </c>
      <c r="AI1723">
        <v>4.13</v>
      </c>
      <c r="AJ1723">
        <v>4.82</v>
      </c>
      <c r="BJ1723" s="8" t="s">
        <v>79</v>
      </c>
      <c r="BK1723" s="1">
        <v>44826</v>
      </c>
      <c r="BL1723" s="8" t="s">
        <v>2695</v>
      </c>
      <c r="BM1723" s="8">
        <v>960</v>
      </c>
      <c r="BN1723" t="s">
        <v>72</v>
      </c>
      <c r="BO1723" t="s">
        <v>2695</v>
      </c>
    </row>
    <row r="1724" spans="1:67" x14ac:dyDescent="0.2">
      <c r="A1724" t="s">
        <v>2720</v>
      </c>
      <c r="C1724" t="s">
        <v>1518</v>
      </c>
      <c r="D1724" t="s">
        <v>76</v>
      </c>
      <c r="E1724" t="s">
        <v>1091</v>
      </c>
      <c r="F1724" t="s">
        <v>1092</v>
      </c>
      <c r="G1724" s="8" t="s">
        <v>1091</v>
      </c>
      <c r="H1724" s="8" t="s">
        <v>1092</v>
      </c>
      <c r="I1724" s="8"/>
      <c r="AC1724" t="s">
        <v>2729</v>
      </c>
      <c r="AF1724">
        <v>4.57</v>
      </c>
      <c r="BJ1724" s="8" t="s">
        <v>79</v>
      </c>
      <c r="BK1724" s="1">
        <v>44826</v>
      </c>
      <c r="BL1724" s="8" t="s">
        <v>2695</v>
      </c>
      <c r="BM1724" s="8">
        <v>960</v>
      </c>
      <c r="BN1724" t="s">
        <v>72</v>
      </c>
      <c r="BO1724" s="8" t="s">
        <v>2695</v>
      </c>
    </row>
    <row r="1725" spans="1:67" x14ac:dyDescent="0.2">
      <c r="A1725" t="s">
        <v>1097</v>
      </c>
      <c r="C1725" t="s">
        <v>1518</v>
      </c>
      <c r="D1725" t="s">
        <v>76</v>
      </c>
      <c r="E1725" t="s">
        <v>1091</v>
      </c>
      <c r="F1725" t="s">
        <v>1092</v>
      </c>
      <c r="G1725" t="s">
        <v>1091</v>
      </c>
      <c r="H1725" t="s">
        <v>1092</v>
      </c>
      <c r="L1725" t="s">
        <v>948</v>
      </c>
      <c r="BA1725">
        <v>3.64</v>
      </c>
      <c r="BB1725">
        <v>2.68</v>
      </c>
      <c r="BC1725">
        <v>2.73</v>
      </c>
      <c r="BD1725">
        <v>2.73</v>
      </c>
      <c r="BJ1725" t="s">
        <v>79</v>
      </c>
      <c r="BL1725" t="s">
        <v>301</v>
      </c>
      <c r="BM1725">
        <v>2255</v>
      </c>
    </row>
    <row r="1726" spans="1:67" x14ac:dyDescent="0.2">
      <c r="A1726" t="s">
        <v>1097</v>
      </c>
      <c r="C1726" t="s">
        <v>1518</v>
      </c>
      <c r="D1726" t="s">
        <v>76</v>
      </c>
      <c r="E1726" t="s">
        <v>1091</v>
      </c>
      <c r="F1726" t="s">
        <v>1092</v>
      </c>
      <c r="G1726" t="s">
        <v>1091</v>
      </c>
      <c r="H1726" t="s">
        <v>1092</v>
      </c>
      <c r="L1726" t="s">
        <v>948</v>
      </c>
      <c r="BE1726">
        <v>4.1399999999999997</v>
      </c>
      <c r="BF1726">
        <v>2.44</v>
      </c>
      <c r="BG1726">
        <v>2</v>
      </c>
      <c r="BH1726">
        <v>2.44</v>
      </c>
      <c r="BJ1726" t="s">
        <v>79</v>
      </c>
      <c r="BL1726" t="s">
        <v>301</v>
      </c>
      <c r="BM1726">
        <v>2255</v>
      </c>
    </row>
    <row r="1727" spans="1:67" x14ac:dyDescent="0.2">
      <c r="A1727" t="s">
        <v>1098</v>
      </c>
      <c r="C1727" t="s">
        <v>1518</v>
      </c>
      <c r="D1727" t="s">
        <v>76</v>
      </c>
      <c r="E1727" t="s">
        <v>1091</v>
      </c>
      <c r="F1727" t="s">
        <v>1092</v>
      </c>
      <c r="G1727" t="s">
        <v>1091</v>
      </c>
      <c r="H1727" t="s">
        <v>1092</v>
      </c>
      <c r="L1727" t="s">
        <v>1099</v>
      </c>
      <c r="AW1727">
        <v>3.18</v>
      </c>
      <c r="AX1727">
        <v>2.2400000000000002</v>
      </c>
      <c r="AY1727">
        <v>2.2799999999999998</v>
      </c>
      <c r="AZ1727">
        <v>2.2799999999999998</v>
      </c>
      <c r="BJ1727" t="s">
        <v>79</v>
      </c>
      <c r="BL1727" t="s">
        <v>301</v>
      </c>
      <c r="BM1727">
        <v>2255</v>
      </c>
    </row>
    <row r="1728" spans="1:67" x14ac:dyDescent="0.2">
      <c r="A1728" t="s">
        <v>1098</v>
      </c>
      <c r="C1728" t="s">
        <v>1518</v>
      </c>
      <c r="D1728" t="s">
        <v>76</v>
      </c>
      <c r="E1728" t="s">
        <v>1091</v>
      </c>
      <c r="F1728" t="s">
        <v>1092</v>
      </c>
      <c r="G1728" t="s">
        <v>1091</v>
      </c>
      <c r="H1728" t="s">
        <v>1092</v>
      </c>
      <c r="L1728" t="s">
        <v>1099</v>
      </c>
      <c r="BA1728">
        <v>3.4</v>
      </c>
      <c r="BB1728">
        <v>2.68</v>
      </c>
      <c r="BC1728">
        <v>2.5499999999999998</v>
      </c>
      <c r="BD1728">
        <v>2.68</v>
      </c>
      <c r="BJ1728" t="s">
        <v>79</v>
      </c>
      <c r="BL1728" t="s">
        <v>301</v>
      </c>
      <c r="BM1728">
        <v>2255</v>
      </c>
    </row>
    <row r="1729" spans="1:67" x14ac:dyDescent="0.2">
      <c r="A1729" t="s">
        <v>1098</v>
      </c>
      <c r="C1729" t="s">
        <v>1518</v>
      </c>
      <c r="D1729" t="s">
        <v>76</v>
      </c>
      <c r="E1729" t="s">
        <v>1091</v>
      </c>
      <c r="F1729" t="s">
        <v>1092</v>
      </c>
      <c r="G1729" t="s">
        <v>1091</v>
      </c>
      <c r="H1729" t="s">
        <v>1092</v>
      </c>
      <c r="L1729" t="s">
        <v>1099</v>
      </c>
      <c r="BE1729">
        <v>4.13</v>
      </c>
      <c r="BF1729">
        <v>2.58</v>
      </c>
      <c r="BG1729">
        <v>2.02</v>
      </c>
      <c r="BH1729">
        <v>2.58</v>
      </c>
      <c r="BJ1729" t="s">
        <v>79</v>
      </c>
      <c r="BL1729" t="s">
        <v>301</v>
      </c>
      <c r="BM1729">
        <v>2255</v>
      </c>
    </row>
    <row r="1730" spans="1:67" x14ac:dyDescent="0.2">
      <c r="A1730" t="s">
        <v>1100</v>
      </c>
      <c r="C1730" t="s">
        <v>1518</v>
      </c>
      <c r="D1730" t="s">
        <v>76</v>
      </c>
      <c r="E1730" t="s">
        <v>1091</v>
      </c>
      <c r="F1730" t="s">
        <v>1092</v>
      </c>
      <c r="G1730" t="s">
        <v>1091</v>
      </c>
      <c r="H1730" t="s">
        <v>1092</v>
      </c>
      <c r="L1730" t="s">
        <v>1101</v>
      </c>
      <c r="AK1730">
        <v>2.2200000000000002</v>
      </c>
      <c r="AN1730">
        <v>1.02</v>
      </c>
      <c r="BJ1730" t="s">
        <v>79</v>
      </c>
      <c r="BL1730" t="s">
        <v>301</v>
      </c>
      <c r="BM1730">
        <v>2255</v>
      </c>
    </row>
    <row r="1731" spans="1:67" x14ac:dyDescent="0.2">
      <c r="A1731" t="s">
        <v>1100</v>
      </c>
      <c r="C1731" t="s">
        <v>1518</v>
      </c>
      <c r="D1731" t="s">
        <v>76</v>
      </c>
      <c r="E1731" t="s">
        <v>1091</v>
      </c>
      <c r="F1731" t="s">
        <v>1092</v>
      </c>
      <c r="G1731" t="s">
        <v>1091</v>
      </c>
      <c r="H1731" t="s">
        <v>1092</v>
      </c>
      <c r="L1731" t="s">
        <v>1101</v>
      </c>
      <c r="AS1731">
        <v>3</v>
      </c>
      <c r="AV1731">
        <v>1.62</v>
      </c>
      <c r="BJ1731" t="s">
        <v>79</v>
      </c>
      <c r="BL1731" t="s">
        <v>301</v>
      </c>
      <c r="BM1731">
        <v>2255</v>
      </c>
    </row>
    <row r="1732" spans="1:67" x14ac:dyDescent="0.2">
      <c r="A1732" t="s">
        <v>1100</v>
      </c>
      <c r="C1732" t="s">
        <v>1518</v>
      </c>
      <c r="D1732" t="s">
        <v>76</v>
      </c>
      <c r="E1732" t="s">
        <v>1091</v>
      </c>
      <c r="F1732" t="s">
        <v>1092</v>
      </c>
      <c r="G1732" t="s">
        <v>1091</v>
      </c>
      <c r="H1732" t="s">
        <v>1092</v>
      </c>
      <c r="L1732" t="s">
        <v>1101</v>
      </c>
      <c r="AW1732">
        <v>3.03</v>
      </c>
      <c r="AX1732">
        <v>2.04</v>
      </c>
      <c r="AY1732">
        <v>2.16</v>
      </c>
      <c r="AZ1732">
        <v>2.16</v>
      </c>
      <c r="BJ1732" t="s">
        <v>79</v>
      </c>
      <c r="BL1732" t="s">
        <v>301</v>
      </c>
      <c r="BM1732">
        <v>2255</v>
      </c>
    </row>
    <row r="1733" spans="1:67" x14ac:dyDescent="0.2">
      <c r="A1733" t="s">
        <v>1100</v>
      </c>
      <c r="C1733" t="s">
        <v>1518</v>
      </c>
      <c r="D1733" t="s">
        <v>76</v>
      </c>
      <c r="E1733" t="s">
        <v>1091</v>
      </c>
      <c r="F1733" t="s">
        <v>1092</v>
      </c>
      <c r="G1733" t="s">
        <v>1091</v>
      </c>
      <c r="H1733" t="s">
        <v>1092</v>
      </c>
      <c r="L1733" t="s">
        <v>1101</v>
      </c>
      <c r="BA1733">
        <v>3.35</v>
      </c>
      <c r="BB1733">
        <v>2.4500000000000002</v>
      </c>
      <c r="BC1733">
        <v>2.17</v>
      </c>
      <c r="BD1733">
        <v>2.4500000000000002</v>
      </c>
      <c r="BJ1733" t="s">
        <v>79</v>
      </c>
      <c r="BL1733" t="s">
        <v>301</v>
      </c>
      <c r="BM1733">
        <v>2255</v>
      </c>
    </row>
    <row r="1734" spans="1:67" x14ac:dyDescent="0.2">
      <c r="A1734" t="s">
        <v>1102</v>
      </c>
      <c r="B1734" t="s">
        <v>2313</v>
      </c>
      <c r="C1734" t="s">
        <v>1518</v>
      </c>
      <c r="D1734" t="s">
        <v>76</v>
      </c>
      <c r="E1734" t="s">
        <v>1091</v>
      </c>
      <c r="F1734" t="s">
        <v>1092</v>
      </c>
      <c r="G1734" t="s">
        <v>1091</v>
      </c>
      <c r="H1734" t="s">
        <v>1092</v>
      </c>
      <c r="Y1734" s="13"/>
      <c r="Z1734" s="13"/>
      <c r="AA1734" s="13"/>
      <c r="AB1734" s="13"/>
      <c r="AW1734">
        <v>3.5</v>
      </c>
      <c r="AX1734">
        <v>2.1</v>
      </c>
      <c r="AY1734">
        <v>2.2000000000000002</v>
      </c>
      <c r="AZ1734">
        <v>2.2000000000000002</v>
      </c>
      <c r="BJ1734" t="s">
        <v>70</v>
      </c>
      <c r="BK1734" s="1">
        <v>44819</v>
      </c>
      <c r="BL1734" t="s">
        <v>71</v>
      </c>
      <c r="BM1734">
        <v>3485</v>
      </c>
      <c r="BN1734" t="s">
        <v>72</v>
      </c>
      <c r="BO1734" t="s">
        <v>71</v>
      </c>
    </row>
    <row r="1735" spans="1:67" x14ac:dyDescent="0.2">
      <c r="A1735" t="s">
        <v>1103</v>
      </c>
      <c r="B1735" t="s">
        <v>338</v>
      </c>
      <c r="C1735" t="s">
        <v>1518</v>
      </c>
      <c r="D1735" t="s">
        <v>76</v>
      </c>
      <c r="E1735" t="s">
        <v>1091</v>
      </c>
      <c r="F1735" t="s">
        <v>1092</v>
      </c>
      <c r="G1735" t="s">
        <v>1091</v>
      </c>
      <c r="H1735" t="s">
        <v>1092</v>
      </c>
      <c r="L1735" t="s">
        <v>300</v>
      </c>
      <c r="AW1735">
        <v>3.36</v>
      </c>
      <c r="AX1735">
        <v>2.14</v>
      </c>
      <c r="AY1735">
        <v>2.2799999999999998</v>
      </c>
      <c r="AZ1735">
        <v>2.2799999999999998</v>
      </c>
      <c r="BJ1735" t="s">
        <v>79</v>
      </c>
      <c r="BL1735" t="s">
        <v>301</v>
      </c>
      <c r="BM1735">
        <v>2255</v>
      </c>
    </row>
    <row r="1736" spans="1:67" x14ac:dyDescent="0.2">
      <c r="A1736" s="8" t="s">
        <v>2022</v>
      </c>
      <c r="C1736" t="s">
        <v>1518</v>
      </c>
      <c r="D1736" t="s">
        <v>76</v>
      </c>
      <c r="E1736" t="s">
        <v>1091</v>
      </c>
      <c r="F1736" t="s">
        <v>1104</v>
      </c>
      <c r="G1736" s="8" t="s">
        <v>1091</v>
      </c>
      <c r="H1736" s="8" t="s">
        <v>2040</v>
      </c>
      <c r="I1736" s="8"/>
      <c r="AW1736">
        <v>3.2</v>
      </c>
      <c r="AX1736">
        <v>2.35</v>
      </c>
      <c r="AY1736">
        <v>2.4500000000000002</v>
      </c>
      <c r="AZ1736">
        <v>2.4500000000000002</v>
      </c>
      <c r="BA1736" t="s">
        <v>1981</v>
      </c>
      <c r="BB1736">
        <v>2.4900000000000002</v>
      </c>
      <c r="BD1736">
        <v>2.4900000000000002</v>
      </c>
      <c r="BI1736" s="11" t="s">
        <v>2008</v>
      </c>
      <c r="BJ1736" s="8" t="s">
        <v>79</v>
      </c>
      <c r="BK1736" s="1">
        <v>44816</v>
      </c>
      <c r="BL1736" t="s">
        <v>2003</v>
      </c>
      <c r="BM1736">
        <v>2585</v>
      </c>
    </row>
    <row r="1737" spans="1:67" x14ac:dyDescent="0.2">
      <c r="A1737" s="8" t="s">
        <v>2023</v>
      </c>
      <c r="C1737" t="s">
        <v>1518</v>
      </c>
      <c r="D1737" t="s">
        <v>76</v>
      </c>
      <c r="E1737" t="s">
        <v>1091</v>
      </c>
      <c r="F1737" t="s">
        <v>1104</v>
      </c>
      <c r="G1737" s="8" t="s">
        <v>1091</v>
      </c>
      <c r="H1737" s="8" t="s">
        <v>2040</v>
      </c>
      <c r="I1737" s="8"/>
      <c r="AW1737">
        <v>3.08</v>
      </c>
      <c r="AX1737">
        <v>2.15</v>
      </c>
      <c r="AY1737">
        <v>2.35</v>
      </c>
      <c r="AZ1737">
        <v>2.35</v>
      </c>
      <c r="BA1737">
        <v>3.5</v>
      </c>
      <c r="BB1737">
        <v>2.7</v>
      </c>
      <c r="BC1737">
        <v>2.71</v>
      </c>
      <c r="BD1737">
        <v>2.71</v>
      </c>
      <c r="BJ1737" s="8" t="s">
        <v>79</v>
      </c>
      <c r="BK1737" s="1">
        <v>44816</v>
      </c>
      <c r="BL1737" t="s">
        <v>2003</v>
      </c>
      <c r="BM1737">
        <v>2585</v>
      </c>
    </row>
    <row r="1738" spans="1:67" x14ac:dyDescent="0.2">
      <c r="A1738" s="8" t="s">
        <v>2004</v>
      </c>
      <c r="C1738" t="s">
        <v>1518</v>
      </c>
      <c r="D1738" t="s">
        <v>76</v>
      </c>
      <c r="E1738" t="s">
        <v>1091</v>
      </c>
      <c r="F1738" t="s">
        <v>1104</v>
      </c>
      <c r="G1738" s="8" t="s">
        <v>1091</v>
      </c>
      <c r="H1738" s="8" t="s">
        <v>2040</v>
      </c>
      <c r="I1738" s="8"/>
      <c r="AC1738">
        <v>3.14</v>
      </c>
      <c r="AD1738">
        <v>4.45</v>
      </c>
      <c r="AE1738">
        <v>4.75</v>
      </c>
      <c r="AF1738">
        <v>4.75</v>
      </c>
      <c r="BJ1738" s="8" t="s">
        <v>79</v>
      </c>
      <c r="BK1738" s="1">
        <v>44816</v>
      </c>
      <c r="BL1738" t="s">
        <v>2003</v>
      </c>
      <c r="BM1738">
        <v>2585</v>
      </c>
    </row>
    <row r="1739" spans="1:67" s="4" customFormat="1" x14ac:dyDescent="0.2">
      <c r="A1739" s="8" t="s">
        <v>2005</v>
      </c>
      <c r="B1739"/>
      <c r="C1739" t="s">
        <v>1518</v>
      </c>
      <c r="D1739" t="s">
        <v>76</v>
      </c>
      <c r="E1739" t="s">
        <v>1091</v>
      </c>
      <c r="F1739" t="s">
        <v>1104</v>
      </c>
      <c r="G1739" s="8" t="s">
        <v>1091</v>
      </c>
      <c r="H1739" s="8" t="s">
        <v>2040</v>
      </c>
      <c r="I1739" s="8"/>
      <c r="J1739"/>
      <c r="K1739"/>
      <c r="L1739"/>
      <c r="M1739"/>
      <c r="N1739"/>
      <c r="O1739"/>
      <c r="P1739"/>
      <c r="Q1739"/>
      <c r="R1739"/>
      <c r="S1739"/>
      <c r="T1739"/>
      <c r="U1739"/>
      <c r="V1739"/>
      <c r="W1739"/>
      <c r="X1739"/>
      <c r="Y1739"/>
      <c r="Z1739"/>
      <c r="AA1739"/>
      <c r="AB1739"/>
      <c r="AC1739">
        <v>3.2</v>
      </c>
      <c r="AD1739">
        <v>4.68</v>
      </c>
      <c r="AE1739">
        <v>4.8</v>
      </c>
      <c r="AF1739">
        <v>4.8</v>
      </c>
      <c r="AG1739"/>
      <c r="AH1739"/>
      <c r="AI1739"/>
      <c r="AJ1739"/>
      <c r="AK1739"/>
      <c r="AL1739"/>
      <c r="AM1739"/>
      <c r="AN1739"/>
      <c r="AO1739"/>
      <c r="AP1739"/>
      <c r="AQ1739"/>
      <c r="AR1739"/>
      <c r="AS1739"/>
      <c r="AT1739"/>
      <c r="AU1739"/>
      <c r="AV1739"/>
      <c r="AW1739"/>
      <c r="AX1739"/>
      <c r="AY1739"/>
      <c r="AZ1739"/>
      <c r="BA1739"/>
      <c r="BB1739"/>
      <c r="BC1739"/>
      <c r="BD1739"/>
      <c r="BE1739"/>
      <c r="BF1739"/>
      <c r="BG1739"/>
      <c r="BH1739"/>
      <c r="BI1739"/>
      <c r="BJ1739" s="8" t="s">
        <v>79</v>
      </c>
      <c r="BK1739" s="1">
        <v>44816</v>
      </c>
      <c r="BL1739" t="s">
        <v>2003</v>
      </c>
      <c r="BM1739">
        <v>2585</v>
      </c>
      <c r="BN1739"/>
      <c r="BO1739"/>
    </row>
    <row r="1740" spans="1:67" x14ac:dyDescent="0.2">
      <c r="A1740" s="8" t="s">
        <v>2024</v>
      </c>
      <c r="C1740" t="s">
        <v>1518</v>
      </c>
      <c r="D1740" t="s">
        <v>76</v>
      </c>
      <c r="E1740" t="s">
        <v>1091</v>
      </c>
      <c r="F1740" t="s">
        <v>1104</v>
      </c>
      <c r="G1740" s="8" t="s">
        <v>1091</v>
      </c>
      <c r="H1740" s="8" t="s">
        <v>2040</v>
      </c>
      <c r="I1740" s="8"/>
      <c r="BE1740">
        <v>3.75</v>
      </c>
      <c r="BF1740">
        <v>2.39</v>
      </c>
      <c r="BG1740">
        <v>2.11</v>
      </c>
      <c r="BH1740">
        <v>2.39</v>
      </c>
      <c r="BJ1740" s="8" t="s">
        <v>79</v>
      </c>
      <c r="BK1740" s="1">
        <v>44816</v>
      </c>
      <c r="BL1740" t="s">
        <v>2003</v>
      </c>
      <c r="BM1740">
        <v>2585</v>
      </c>
    </row>
    <row r="1741" spans="1:67" x14ac:dyDescent="0.2">
      <c r="A1741" s="8" t="s">
        <v>2026</v>
      </c>
      <c r="C1741" t="s">
        <v>1518</v>
      </c>
      <c r="D1741" t="s">
        <v>76</v>
      </c>
      <c r="E1741" t="s">
        <v>1091</v>
      </c>
      <c r="F1741" t="s">
        <v>1104</v>
      </c>
      <c r="G1741" s="8" t="s">
        <v>1091</v>
      </c>
      <c r="H1741" s="8" t="s">
        <v>2040</v>
      </c>
      <c r="I1741" s="8"/>
      <c r="BE1741">
        <v>3.85</v>
      </c>
      <c r="BF1741">
        <v>2.59</v>
      </c>
      <c r="BG1741" t="s">
        <v>2025</v>
      </c>
      <c r="BH1741">
        <v>2.59</v>
      </c>
      <c r="BI1741" s="11" t="s">
        <v>2008</v>
      </c>
      <c r="BJ1741" s="8" t="s">
        <v>79</v>
      </c>
      <c r="BK1741" s="1">
        <v>44816</v>
      </c>
      <c r="BL1741" t="s">
        <v>2003</v>
      </c>
      <c r="BM1741">
        <v>2585</v>
      </c>
    </row>
    <row r="1742" spans="1:67" x14ac:dyDescent="0.2">
      <c r="A1742" s="8" t="s">
        <v>2027</v>
      </c>
      <c r="C1742" t="s">
        <v>1518</v>
      </c>
      <c r="D1742" t="s">
        <v>76</v>
      </c>
      <c r="E1742" t="s">
        <v>1091</v>
      </c>
      <c r="F1742" t="s">
        <v>1104</v>
      </c>
      <c r="G1742" s="8" t="s">
        <v>1091</v>
      </c>
      <c r="H1742" s="8" t="s">
        <v>2040</v>
      </c>
      <c r="I1742" s="8"/>
      <c r="BA1742">
        <v>3.6</v>
      </c>
      <c r="BB1742">
        <v>2.7</v>
      </c>
      <c r="BC1742">
        <v>2.78</v>
      </c>
      <c r="BD1742">
        <v>2.78</v>
      </c>
      <c r="BJ1742" s="8" t="s">
        <v>79</v>
      </c>
      <c r="BK1742" s="1">
        <v>44816</v>
      </c>
      <c r="BL1742" t="s">
        <v>2003</v>
      </c>
      <c r="BM1742">
        <v>2585</v>
      </c>
    </row>
    <row r="1743" spans="1:67" s="23" customFormat="1" x14ac:dyDescent="0.2">
      <c r="A1743" s="8" t="s">
        <v>2006</v>
      </c>
      <c r="B1743"/>
      <c r="C1743" t="s">
        <v>1518</v>
      </c>
      <c r="D1743" t="s">
        <v>76</v>
      </c>
      <c r="E1743" t="s">
        <v>1091</v>
      </c>
      <c r="F1743" t="s">
        <v>1104</v>
      </c>
      <c r="G1743" s="8" t="s">
        <v>1091</v>
      </c>
      <c r="H1743" s="8" t="s">
        <v>2040</v>
      </c>
      <c r="I1743" s="8"/>
      <c r="J1743"/>
      <c r="K1743"/>
      <c r="L1743"/>
      <c r="M1743"/>
      <c r="N1743"/>
      <c r="O1743"/>
      <c r="P1743"/>
      <c r="Q1743"/>
      <c r="R1743"/>
      <c r="S1743"/>
      <c r="T1743"/>
      <c r="U1743">
        <v>2.95</v>
      </c>
      <c r="V1743">
        <v>3.55</v>
      </c>
      <c r="W1743">
        <v>4.08</v>
      </c>
      <c r="X1743">
        <v>4.08</v>
      </c>
      <c r="Y1743">
        <v>3.31</v>
      </c>
      <c r="Z1743">
        <v>4.3099999999999996</v>
      </c>
      <c r="AA1743">
        <v>4.3899999999999997</v>
      </c>
      <c r="AB1743">
        <v>4.3899999999999997</v>
      </c>
      <c r="AC1743">
        <v>3.6</v>
      </c>
      <c r="AD1743">
        <v>5.04</v>
      </c>
      <c r="AE1743">
        <v>5.25</v>
      </c>
      <c r="AF1743">
        <v>5.25</v>
      </c>
      <c r="AG1743" t="s">
        <v>2007</v>
      </c>
      <c r="AH1743" t="s">
        <v>1924</v>
      </c>
      <c r="AI1743">
        <v>3.7</v>
      </c>
      <c r="AJ1743" t="s">
        <v>1924</v>
      </c>
      <c r="AK1743"/>
      <c r="AL1743"/>
      <c r="AM1743"/>
      <c r="AN1743"/>
      <c r="AO1743"/>
      <c r="AP1743"/>
      <c r="AQ1743"/>
      <c r="AR1743"/>
      <c r="AS1743"/>
      <c r="AT1743"/>
      <c r="AU1743"/>
      <c r="AV1743"/>
      <c r="AW1743"/>
      <c r="AX1743"/>
      <c r="AY1743"/>
      <c r="AZ1743"/>
      <c r="BA1743"/>
      <c r="BB1743"/>
      <c r="BC1743"/>
      <c r="BD1743"/>
      <c r="BE1743"/>
      <c r="BF1743"/>
      <c r="BG1743"/>
      <c r="BH1743"/>
      <c r="BI1743" t="s">
        <v>2008</v>
      </c>
      <c r="BJ1743" s="8" t="s">
        <v>79</v>
      </c>
      <c r="BK1743" s="1">
        <v>44816</v>
      </c>
      <c r="BL1743" t="s">
        <v>2003</v>
      </c>
      <c r="BM1743">
        <v>2585</v>
      </c>
      <c r="BN1743"/>
      <c r="BO1743"/>
    </row>
    <row r="1744" spans="1:67" s="23" customFormat="1" x14ac:dyDescent="0.2">
      <c r="A1744" s="8" t="s">
        <v>2009</v>
      </c>
      <c r="B1744"/>
      <c r="C1744" t="s">
        <v>1518</v>
      </c>
      <c r="D1744" t="s">
        <v>76</v>
      </c>
      <c r="E1744" t="s">
        <v>1091</v>
      </c>
      <c r="F1744" t="s">
        <v>1104</v>
      </c>
      <c r="G1744" s="8" t="s">
        <v>1091</v>
      </c>
      <c r="H1744" s="8" t="s">
        <v>2040</v>
      </c>
      <c r="I1744" s="8"/>
      <c r="J1744"/>
      <c r="K1744"/>
      <c r="L1744"/>
      <c r="M1744"/>
      <c r="N1744"/>
      <c r="O1744"/>
      <c r="P1744"/>
      <c r="Q1744"/>
      <c r="R1744"/>
      <c r="S1744"/>
      <c r="T1744"/>
      <c r="U1744">
        <v>2.8</v>
      </c>
      <c r="V1744">
        <v>3</v>
      </c>
      <c r="W1744">
        <v>3.45</v>
      </c>
      <c r="X1744">
        <v>3.45</v>
      </c>
      <c r="Y1744">
        <v>3.3</v>
      </c>
      <c r="Z1744">
        <v>4.21</v>
      </c>
      <c r="AA1744">
        <v>4.4000000000000004</v>
      </c>
      <c r="AB1744">
        <v>4.4000000000000004</v>
      </c>
      <c r="AC1744">
        <v>3.28</v>
      </c>
      <c r="AD1744">
        <v>5.15</v>
      </c>
      <c r="AE1744">
        <v>5</v>
      </c>
      <c r="AF1744">
        <v>5.15</v>
      </c>
      <c r="AG1744"/>
      <c r="AH1744"/>
      <c r="AI1744"/>
      <c r="AJ1744"/>
      <c r="AK1744"/>
      <c r="AL1744"/>
      <c r="AM1744"/>
      <c r="AN1744"/>
      <c r="AO1744"/>
      <c r="AP1744"/>
      <c r="AQ1744"/>
      <c r="AR1744"/>
      <c r="AS1744"/>
      <c r="AT1744"/>
      <c r="AU1744"/>
      <c r="AV1744"/>
      <c r="AW1744"/>
      <c r="AX1744"/>
      <c r="AY1744"/>
      <c r="AZ1744"/>
      <c r="BA1744"/>
      <c r="BB1744"/>
      <c r="BC1744"/>
      <c r="BD1744"/>
      <c r="BE1744"/>
      <c r="BF1744"/>
      <c r="BG1744"/>
      <c r="BH1744"/>
      <c r="BI1744"/>
      <c r="BJ1744" s="8" t="s">
        <v>79</v>
      </c>
      <c r="BK1744" s="1">
        <v>44816</v>
      </c>
      <c r="BL1744" t="s">
        <v>2003</v>
      </c>
      <c r="BM1744">
        <v>2585</v>
      </c>
      <c r="BN1744"/>
      <c r="BO1744"/>
    </row>
    <row r="1745" spans="1:67" s="23" customFormat="1" x14ac:dyDescent="0.2">
      <c r="A1745" s="8" t="s">
        <v>2011</v>
      </c>
      <c r="B1745"/>
      <c r="C1745" t="s">
        <v>1518</v>
      </c>
      <c r="D1745" t="s">
        <v>76</v>
      </c>
      <c r="E1745" t="s">
        <v>1091</v>
      </c>
      <c r="F1745" t="s">
        <v>1104</v>
      </c>
      <c r="G1745" s="8" t="s">
        <v>1091</v>
      </c>
      <c r="H1745" s="8" t="s">
        <v>2040</v>
      </c>
      <c r="I1745" s="8"/>
      <c r="J1745"/>
      <c r="K1745"/>
      <c r="L1745"/>
      <c r="M1745"/>
      <c r="N1745"/>
      <c r="O1745"/>
      <c r="P1745"/>
      <c r="Q1745"/>
      <c r="R1745"/>
      <c r="S1745"/>
      <c r="T1745"/>
      <c r="U1745">
        <v>2.85</v>
      </c>
      <c r="V1745"/>
      <c r="W1745"/>
      <c r="X1745"/>
      <c r="Y1745">
        <v>3.1</v>
      </c>
      <c r="Z1745">
        <v>3.94</v>
      </c>
      <c r="AA1745">
        <v>4.22</v>
      </c>
      <c r="AB1745">
        <v>4.22</v>
      </c>
      <c r="AC1745">
        <v>3.31</v>
      </c>
      <c r="AD1745">
        <v>4.8099999999999996</v>
      </c>
      <c r="AE1745">
        <v>4.95</v>
      </c>
      <c r="AF1745">
        <v>4.95</v>
      </c>
      <c r="AG1745"/>
      <c r="AH1745"/>
      <c r="AI1745"/>
      <c r="AJ1745"/>
      <c r="AK1745"/>
      <c r="AL1745"/>
      <c r="AM1745"/>
      <c r="AN1745"/>
      <c r="AO1745"/>
      <c r="AP1745"/>
      <c r="AQ1745"/>
      <c r="AR1745"/>
      <c r="AS1745"/>
      <c r="AT1745"/>
      <c r="AU1745"/>
      <c r="AV1745"/>
      <c r="AW1745"/>
      <c r="AX1745"/>
      <c r="AY1745"/>
      <c r="AZ1745"/>
      <c r="BA1745"/>
      <c r="BB1745"/>
      <c r="BC1745"/>
      <c r="BD1745"/>
      <c r="BE1745"/>
      <c r="BF1745"/>
      <c r="BG1745"/>
      <c r="BH1745"/>
      <c r="BI1745"/>
      <c r="BJ1745" s="8" t="s">
        <v>79</v>
      </c>
      <c r="BK1745" s="1">
        <v>44816</v>
      </c>
      <c r="BL1745" t="s">
        <v>2003</v>
      </c>
      <c r="BM1745">
        <v>2585</v>
      </c>
      <c r="BN1745"/>
      <c r="BO1745"/>
    </row>
    <row r="1746" spans="1:67" s="23" customFormat="1" x14ac:dyDescent="0.2">
      <c r="A1746" s="8" t="s">
        <v>2010</v>
      </c>
      <c r="B1746"/>
      <c r="C1746" t="s">
        <v>1518</v>
      </c>
      <c r="D1746" t="s">
        <v>76</v>
      </c>
      <c r="E1746" t="s">
        <v>1091</v>
      </c>
      <c r="F1746" t="s">
        <v>1104</v>
      </c>
      <c r="G1746" s="8" t="s">
        <v>1091</v>
      </c>
      <c r="H1746" s="8" t="s">
        <v>2040</v>
      </c>
      <c r="I1746" s="8"/>
      <c r="J1746"/>
      <c r="K1746"/>
      <c r="L1746"/>
      <c r="M1746"/>
      <c r="N1746"/>
      <c r="O1746"/>
      <c r="P1746"/>
      <c r="Q1746"/>
      <c r="R1746"/>
      <c r="S1746"/>
      <c r="T1746"/>
      <c r="U1746"/>
      <c r="V1746"/>
      <c r="W1746"/>
      <c r="X1746"/>
      <c r="Y1746"/>
      <c r="Z1746"/>
      <c r="AA1746"/>
      <c r="AB1746"/>
      <c r="AC1746">
        <v>3.55</v>
      </c>
      <c r="AD1746">
        <v>5.3</v>
      </c>
      <c r="AE1746">
        <v>5.5</v>
      </c>
      <c r="AF1746">
        <v>5.5</v>
      </c>
      <c r="AG1746"/>
      <c r="AH1746"/>
      <c r="AI1746"/>
      <c r="AJ1746"/>
      <c r="AK1746"/>
      <c r="AL1746"/>
      <c r="AM1746"/>
      <c r="AN1746"/>
      <c r="AO1746"/>
      <c r="AP1746"/>
      <c r="AQ1746"/>
      <c r="AR1746"/>
      <c r="AS1746"/>
      <c r="AT1746"/>
      <c r="AU1746"/>
      <c r="AV1746"/>
      <c r="AW1746"/>
      <c r="AX1746"/>
      <c r="AY1746"/>
      <c r="AZ1746"/>
      <c r="BA1746"/>
      <c r="BB1746"/>
      <c r="BC1746"/>
      <c r="BD1746"/>
      <c r="BE1746"/>
      <c r="BF1746"/>
      <c r="BG1746"/>
      <c r="BH1746"/>
      <c r="BI1746"/>
      <c r="BJ1746" s="8" t="s">
        <v>79</v>
      </c>
      <c r="BK1746" s="1">
        <v>44816</v>
      </c>
      <c r="BL1746" t="s">
        <v>2003</v>
      </c>
      <c r="BM1746">
        <v>2585</v>
      </c>
      <c r="BN1746"/>
      <c r="BO1746"/>
    </row>
    <row r="1747" spans="1:67" x14ac:dyDescent="0.2">
      <c r="A1747" s="8" t="s">
        <v>2012</v>
      </c>
      <c r="C1747" t="s">
        <v>1518</v>
      </c>
      <c r="D1747" t="s">
        <v>76</v>
      </c>
      <c r="E1747" t="s">
        <v>1091</v>
      </c>
      <c r="F1747" t="s">
        <v>1104</v>
      </c>
      <c r="G1747" s="8" t="s">
        <v>1091</v>
      </c>
      <c r="H1747" s="8" t="s">
        <v>2040</v>
      </c>
      <c r="I1747" s="8"/>
      <c r="AC1747">
        <v>3.25</v>
      </c>
      <c r="AD1747">
        <v>4.4000000000000004</v>
      </c>
      <c r="AE1747">
        <v>4.5199999999999996</v>
      </c>
      <c r="AF1747">
        <v>4.5199999999999996</v>
      </c>
      <c r="BJ1747" s="8" t="s">
        <v>79</v>
      </c>
      <c r="BK1747" s="1">
        <v>44816</v>
      </c>
      <c r="BL1747" t="s">
        <v>2003</v>
      </c>
      <c r="BM1747">
        <v>2585</v>
      </c>
    </row>
    <row r="1748" spans="1:67" x14ac:dyDescent="0.2">
      <c r="A1748" s="8" t="s">
        <v>2013</v>
      </c>
      <c r="C1748" t="s">
        <v>1518</v>
      </c>
      <c r="D1748" t="s">
        <v>76</v>
      </c>
      <c r="E1748" t="s">
        <v>1091</v>
      </c>
      <c r="F1748" t="s">
        <v>1104</v>
      </c>
      <c r="G1748" s="8" t="s">
        <v>1091</v>
      </c>
      <c r="H1748" s="8" t="s">
        <v>2040</v>
      </c>
      <c r="I1748" s="8"/>
      <c r="Y1748">
        <v>3.5</v>
      </c>
      <c r="Z1748" t="s">
        <v>1943</v>
      </c>
      <c r="AA1748" t="s">
        <v>1943</v>
      </c>
      <c r="AB1748" t="s">
        <v>1943</v>
      </c>
      <c r="AC1748">
        <v>3.9</v>
      </c>
      <c r="AD1748">
        <v>5.0999999999999996</v>
      </c>
      <c r="AE1748">
        <v>5.2</v>
      </c>
      <c r="AF1748">
        <v>5.2</v>
      </c>
      <c r="BI1748" t="s">
        <v>2008</v>
      </c>
      <c r="BJ1748" s="8" t="s">
        <v>79</v>
      </c>
      <c r="BK1748" s="1">
        <v>44816</v>
      </c>
      <c r="BL1748" t="s">
        <v>2003</v>
      </c>
      <c r="BM1748">
        <v>2585</v>
      </c>
    </row>
    <row r="1749" spans="1:67" x14ac:dyDescent="0.2">
      <c r="A1749" s="8" t="s">
        <v>2028</v>
      </c>
      <c r="C1749" t="s">
        <v>1518</v>
      </c>
      <c r="D1749" t="s">
        <v>76</v>
      </c>
      <c r="E1749" t="s">
        <v>1091</v>
      </c>
      <c r="F1749" t="s">
        <v>1104</v>
      </c>
      <c r="G1749" s="8" t="s">
        <v>1091</v>
      </c>
      <c r="H1749" s="8" t="s">
        <v>2040</v>
      </c>
      <c r="I1749" s="8"/>
      <c r="AW1749">
        <v>3.1</v>
      </c>
      <c r="AX1749">
        <v>2.21</v>
      </c>
      <c r="AY1749">
        <v>2.42</v>
      </c>
      <c r="AZ1749">
        <v>2.42</v>
      </c>
      <c r="BA1749">
        <v>3.36</v>
      </c>
      <c r="BB1749">
        <v>2.7</v>
      </c>
      <c r="BC1749">
        <v>2.8</v>
      </c>
      <c r="BD1749">
        <v>2.8</v>
      </c>
      <c r="BE1749">
        <v>4.05</v>
      </c>
      <c r="BF1749">
        <v>2.5499999999999998</v>
      </c>
      <c r="BG1749">
        <v>2.35</v>
      </c>
      <c r="BH1749">
        <v>2.5499999999999998</v>
      </c>
      <c r="BJ1749" s="8" t="s">
        <v>79</v>
      </c>
      <c r="BK1749" s="1">
        <v>44816</v>
      </c>
      <c r="BL1749" t="s">
        <v>2003</v>
      </c>
      <c r="BM1749">
        <v>2585</v>
      </c>
    </row>
    <row r="1750" spans="1:67" x14ac:dyDescent="0.2">
      <c r="A1750" s="8" t="s">
        <v>2014</v>
      </c>
      <c r="C1750" t="s">
        <v>1518</v>
      </c>
      <c r="D1750" t="s">
        <v>76</v>
      </c>
      <c r="E1750" t="s">
        <v>1091</v>
      </c>
      <c r="F1750" t="s">
        <v>1104</v>
      </c>
      <c r="G1750" s="8" t="s">
        <v>1091</v>
      </c>
      <c r="H1750" s="8" t="s">
        <v>2040</v>
      </c>
      <c r="I1750" s="8"/>
      <c r="U1750">
        <v>3</v>
      </c>
      <c r="V1750">
        <v>3.3</v>
      </c>
      <c r="W1750">
        <v>3.73</v>
      </c>
      <c r="X1750">
        <v>3.73</v>
      </c>
      <c r="BJ1750" s="8" t="s">
        <v>79</v>
      </c>
      <c r="BK1750" s="1">
        <v>44816</v>
      </c>
      <c r="BL1750" t="s">
        <v>2003</v>
      </c>
      <c r="BM1750">
        <v>2585</v>
      </c>
    </row>
    <row r="1751" spans="1:67" x14ac:dyDescent="0.2">
      <c r="A1751" s="8" t="s">
        <v>2029</v>
      </c>
      <c r="C1751" t="s">
        <v>1518</v>
      </c>
      <c r="D1751" t="s">
        <v>76</v>
      </c>
      <c r="E1751" t="s">
        <v>1091</v>
      </c>
      <c r="F1751" t="s">
        <v>1104</v>
      </c>
      <c r="G1751" s="8" t="s">
        <v>1091</v>
      </c>
      <c r="H1751" s="8" t="s">
        <v>2040</v>
      </c>
      <c r="I1751" s="8"/>
      <c r="AW1751" t="s">
        <v>2030</v>
      </c>
      <c r="AX1751">
        <v>2.25</v>
      </c>
      <c r="AY1751">
        <v>2.2599999999999998</v>
      </c>
      <c r="AZ1751">
        <v>2.2599999999999998</v>
      </c>
      <c r="BA1751">
        <v>3.22</v>
      </c>
      <c r="BB1751">
        <v>2.69</v>
      </c>
      <c r="BC1751">
        <v>2.62</v>
      </c>
      <c r="BD1751">
        <v>2.69</v>
      </c>
      <c r="BI1751" s="11" t="s">
        <v>2008</v>
      </c>
      <c r="BJ1751" s="8" t="s">
        <v>79</v>
      </c>
      <c r="BK1751" s="1">
        <v>44816</v>
      </c>
      <c r="BL1751" t="s">
        <v>2003</v>
      </c>
      <c r="BM1751">
        <v>2585</v>
      </c>
    </row>
    <row r="1752" spans="1:67" x14ac:dyDescent="0.2">
      <c r="A1752" s="8" t="s">
        <v>2015</v>
      </c>
      <c r="C1752" t="s">
        <v>1518</v>
      </c>
      <c r="D1752" t="s">
        <v>76</v>
      </c>
      <c r="E1752" t="s">
        <v>1091</v>
      </c>
      <c r="F1752" t="s">
        <v>1104</v>
      </c>
      <c r="G1752" s="8" t="s">
        <v>1091</v>
      </c>
      <c r="H1752" s="8" t="s">
        <v>2040</v>
      </c>
      <c r="I1752" s="8"/>
      <c r="U1752">
        <v>2.85</v>
      </c>
      <c r="V1752">
        <v>3.26</v>
      </c>
      <c r="W1752">
        <v>3.63</v>
      </c>
      <c r="X1752">
        <v>3.63</v>
      </c>
      <c r="Y1752">
        <v>3</v>
      </c>
      <c r="Z1752">
        <v>4.09</v>
      </c>
      <c r="AA1752">
        <v>4.3</v>
      </c>
      <c r="AB1752">
        <v>4.3</v>
      </c>
      <c r="AC1752">
        <v>3</v>
      </c>
      <c r="AD1752">
        <v>4.6500000000000004</v>
      </c>
      <c r="AE1752">
        <v>4.7699999999999996</v>
      </c>
      <c r="AF1752">
        <v>4.7699999999999996</v>
      </c>
      <c r="AG1752" t="s">
        <v>2017</v>
      </c>
      <c r="BI1752" t="s">
        <v>2008</v>
      </c>
      <c r="BJ1752" s="8" t="s">
        <v>79</v>
      </c>
      <c r="BK1752" s="1">
        <v>44816</v>
      </c>
      <c r="BL1752" t="s">
        <v>2003</v>
      </c>
      <c r="BM1752">
        <v>2585</v>
      </c>
    </row>
    <row r="1753" spans="1:67" x14ac:dyDescent="0.2">
      <c r="A1753" s="8" t="s">
        <v>2031</v>
      </c>
      <c r="C1753" t="s">
        <v>1518</v>
      </c>
      <c r="D1753" t="s">
        <v>76</v>
      </c>
      <c r="E1753" t="s">
        <v>1091</v>
      </c>
      <c r="F1753" t="s">
        <v>1104</v>
      </c>
      <c r="G1753" s="8" t="s">
        <v>1091</v>
      </c>
      <c r="H1753" s="8" t="s">
        <v>2040</v>
      </c>
      <c r="I1753" s="8"/>
      <c r="BE1753">
        <v>4.05</v>
      </c>
      <c r="BF1753">
        <v>2.38</v>
      </c>
      <c r="BG1753">
        <v>2.15</v>
      </c>
      <c r="BH1753">
        <v>2.38</v>
      </c>
      <c r="BJ1753" s="8" t="s">
        <v>79</v>
      </c>
      <c r="BK1753" s="1">
        <v>44816</v>
      </c>
      <c r="BL1753" t="s">
        <v>2003</v>
      </c>
      <c r="BM1753">
        <v>2585</v>
      </c>
    </row>
    <row r="1754" spans="1:67" x14ac:dyDescent="0.2">
      <c r="A1754" s="8" t="s">
        <v>2016</v>
      </c>
      <c r="C1754" t="s">
        <v>1518</v>
      </c>
      <c r="D1754" t="s">
        <v>76</v>
      </c>
      <c r="E1754" t="s">
        <v>1091</v>
      </c>
      <c r="F1754" t="s">
        <v>1104</v>
      </c>
      <c r="G1754" s="8" t="s">
        <v>1091</v>
      </c>
      <c r="H1754" s="8" t="s">
        <v>2040</v>
      </c>
      <c r="I1754" s="8"/>
      <c r="Y1754">
        <v>3</v>
      </c>
      <c r="Z1754">
        <v>4.34</v>
      </c>
      <c r="AA1754">
        <v>4.55</v>
      </c>
      <c r="AB1754">
        <v>4.55</v>
      </c>
      <c r="BJ1754" s="8" t="s">
        <v>79</v>
      </c>
      <c r="BK1754" s="1">
        <v>44816</v>
      </c>
      <c r="BL1754" t="s">
        <v>2003</v>
      </c>
      <c r="BM1754">
        <v>2585</v>
      </c>
    </row>
    <row r="1755" spans="1:67" x14ac:dyDescent="0.2">
      <c r="A1755" s="8" t="s">
        <v>2032</v>
      </c>
      <c r="C1755" t="s">
        <v>1518</v>
      </c>
      <c r="D1755" t="s">
        <v>76</v>
      </c>
      <c r="E1755" t="s">
        <v>1091</v>
      </c>
      <c r="F1755" t="s">
        <v>1104</v>
      </c>
      <c r="G1755" s="8" t="s">
        <v>1091</v>
      </c>
      <c r="H1755" s="8" t="s">
        <v>2040</v>
      </c>
      <c r="I1755" s="8"/>
      <c r="AS1755">
        <v>3.14</v>
      </c>
      <c r="AV1755">
        <v>1.7</v>
      </c>
      <c r="AW1755">
        <v>3.3</v>
      </c>
      <c r="AX1755">
        <v>2.29</v>
      </c>
      <c r="AY1755">
        <v>2.5</v>
      </c>
      <c r="AZ1755">
        <v>2.5</v>
      </c>
      <c r="BJ1755" s="8" t="s">
        <v>79</v>
      </c>
      <c r="BK1755" s="1">
        <v>44816</v>
      </c>
      <c r="BL1755" t="s">
        <v>2003</v>
      </c>
      <c r="BM1755">
        <v>2585</v>
      </c>
    </row>
    <row r="1756" spans="1:67" x14ac:dyDescent="0.2">
      <c r="A1756" s="8" t="s">
        <v>2033</v>
      </c>
      <c r="C1756" t="s">
        <v>1518</v>
      </c>
      <c r="D1756" t="s">
        <v>76</v>
      </c>
      <c r="E1756" t="s">
        <v>1091</v>
      </c>
      <c r="F1756" t="s">
        <v>1104</v>
      </c>
      <c r="G1756" s="8" t="s">
        <v>1091</v>
      </c>
      <c r="H1756" s="8" t="s">
        <v>2040</v>
      </c>
      <c r="I1756" s="8"/>
      <c r="BB1756">
        <v>2.7</v>
      </c>
      <c r="BC1756">
        <v>2.75</v>
      </c>
      <c r="BD1756">
        <v>2.75</v>
      </c>
      <c r="BJ1756" s="8" t="s">
        <v>79</v>
      </c>
      <c r="BK1756" s="1">
        <v>44816</v>
      </c>
      <c r="BL1756" t="s">
        <v>2003</v>
      </c>
      <c r="BM1756">
        <v>2585</v>
      </c>
    </row>
    <row r="1757" spans="1:67" x14ac:dyDescent="0.2">
      <c r="A1757" s="8" t="s">
        <v>2018</v>
      </c>
      <c r="C1757" t="s">
        <v>1518</v>
      </c>
      <c r="D1757" t="s">
        <v>76</v>
      </c>
      <c r="E1757" t="s">
        <v>1091</v>
      </c>
      <c r="F1757" t="s">
        <v>1104</v>
      </c>
      <c r="G1757" s="8" t="s">
        <v>1091</v>
      </c>
      <c r="H1757" s="8" t="s">
        <v>2040</v>
      </c>
      <c r="I1757" s="8"/>
      <c r="AG1757">
        <v>2.48</v>
      </c>
      <c r="AH1757">
        <v>4.3499999999999996</v>
      </c>
      <c r="AI1757">
        <v>3.5</v>
      </c>
      <c r="AJ1757">
        <v>4.3499999999999996</v>
      </c>
      <c r="BJ1757" s="8" t="s">
        <v>79</v>
      </c>
      <c r="BK1757" s="1">
        <v>44816</v>
      </c>
      <c r="BL1757" t="s">
        <v>2003</v>
      </c>
      <c r="BM1757">
        <v>2585</v>
      </c>
    </row>
    <row r="1758" spans="1:67" x14ac:dyDescent="0.2">
      <c r="A1758" s="8" t="s">
        <v>2034</v>
      </c>
      <c r="C1758" t="s">
        <v>1518</v>
      </c>
      <c r="D1758" t="s">
        <v>76</v>
      </c>
      <c r="E1758" t="s">
        <v>1091</v>
      </c>
      <c r="F1758" t="s">
        <v>1104</v>
      </c>
      <c r="G1758" s="8" t="s">
        <v>1091</v>
      </c>
      <c r="H1758" s="8" t="s">
        <v>2040</v>
      </c>
      <c r="I1758" s="8"/>
      <c r="BA1758">
        <v>3.25</v>
      </c>
      <c r="BB1758">
        <v>2.5</v>
      </c>
      <c r="BC1758">
        <v>2.63</v>
      </c>
      <c r="BD1758">
        <v>2.63</v>
      </c>
      <c r="BJ1758" s="8" t="s">
        <v>79</v>
      </c>
      <c r="BK1758" s="1">
        <v>44816</v>
      </c>
      <c r="BL1758" t="s">
        <v>2003</v>
      </c>
      <c r="BM1758">
        <v>2585</v>
      </c>
    </row>
    <row r="1759" spans="1:67" x14ac:dyDescent="0.2">
      <c r="A1759" s="8" t="s">
        <v>2035</v>
      </c>
      <c r="C1759" t="s">
        <v>1518</v>
      </c>
      <c r="D1759" t="s">
        <v>76</v>
      </c>
      <c r="E1759" t="s">
        <v>1091</v>
      </c>
      <c r="F1759" t="s">
        <v>1104</v>
      </c>
      <c r="G1759" s="8" t="s">
        <v>1091</v>
      </c>
      <c r="H1759" s="8" t="s">
        <v>2040</v>
      </c>
      <c r="I1759" s="8"/>
      <c r="BA1759">
        <v>3.42</v>
      </c>
      <c r="BB1759">
        <v>2.58</v>
      </c>
      <c r="BC1759">
        <v>2.61</v>
      </c>
      <c r="BD1759">
        <v>2.61</v>
      </c>
      <c r="BE1759" t="s">
        <v>1919</v>
      </c>
      <c r="BF1759">
        <v>2.1</v>
      </c>
      <c r="BG1759" t="s">
        <v>2036</v>
      </c>
      <c r="BH1759">
        <v>2.1</v>
      </c>
      <c r="BI1759" s="11" t="s">
        <v>2008</v>
      </c>
      <c r="BJ1759" s="8" t="s">
        <v>79</v>
      </c>
      <c r="BK1759" s="1">
        <v>44816</v>
      </c>
      <c r="BL1759" t="s">
        <v>2003</v>
      </c>
      <c r="BM1759">
        <v>2585</v>
      </c>
    </row>
    <row r="1760" spans="1:67" x14ac:dyDescent="0.2">
      <c r="A1760" s="8" t="s">
        <v>2019</v>
      </c>
      <c r="C1760" t="s">
        <v>1518</v>
      </c>
      <c r="D1760" t="s">
        <v>76</v>
      </c>
      <c r="E1760" t="s">
        <v>1091</v>
      </c>
      <c r="F1760" t="s">
        <v>1104</v>
      </c>
      <c r="G1760" s="8" t="s">
        <v>1091</v>
      </c>
      <c r="H1760" s="8" t="s">
        <v>2040</v>
      </c>
      <c r="I1760" s="8"/>
      <c r="AG1760">
        <v>2.35</v>
      </c>
      <c r="AH1760">
        <v>4.0999999999999996</v>
      </c>
      <c r="AI1760">
        <v>3.5</v>
      </c>
      <c r="AJ1760">
        <v>4.0999999999999996</v>
      </c>
      <c r="BJ1760" s="8" t="s">
        <v>79</v>
      </c>
      <c r="BK1760" s="1">
        <v>44816</v>
      </c>
      <c r="BL1760" t="s">
        <v>2003</v>
      </c>
      <c r="BM1760">
        <v>2585</v>
      </c>
    </row>
    <row r="1761" spans="1:67" x14ac:dyDescent="0.2">
      <c r="A1761" s="8" t="s">
        <v>2020</v>
      </c>
      <c r="C1761" t="s">
        <v>1518</v>
      </c>
      <c r="D1761" t="s">
        <v>76</v>
      </c>
      <c r="E1761" t="s">
        <v>1091</v>
      </c>
      <c r="F1761" t="s">
        <v>1104</v>
      </c>
      <c r="G1761" s="8" t="s">
        <v>1091</v>
      </c>
      <c r="H1761" s="8" t="s">
        <v>2040</v>
      </c>
      <c r="I1761" s="8"/>
      <c r="AD1761">
        <v>5.23</v>
      </c>
      <c r="AF1761">
        <v>5.23</v>
      </c>
      <c r="BJ1761" s="8" t="s">
        <v>79</v>
      </c>
      <c r="BK1761" s="1">
        <v>44816</v>
      </c>
      <c r="BL1761" t="s">
        <v>2003</v>
      </c>
      <c r="BM1761">
        <v>2585</v>
      </c>
    </row>
    <row r="1762" spans="1:67" x14ac:dyDescent="0.2">
      <c r="A1762" s="8" t="s">
        <v>2037</v>
      </c>
      <c r="C1762" t="s">
        <v>1518</v>
      </c>
      <c r="D1762" t="s">
        <v>76</v>
      </c>
      <c r="E1762" t="s">
        <v>1091</v>
      </c>
      <c r="F1762" t="s">
        <v>1104</v>
      </c>
      <c r="G1762" s="8" t="s">
        <v>1091</v>
      </c>
      <c r="H1762" s="8" t="s">
        <v>2040</v>
      </c>
      <c r="I1762" s="8"/>
      <c r="BE1762">
        <v>3.98</v>
      </c>
      <c r="BF1762">
        <v>2.25</v>
      </c>
      <c r="BG1762">
        <v>2.16</v>
      </c>
      <c r="BH1762">
        <v>2.25</v>
      </c>
      <c r="BJ1762" s="8" t="s">
        <v>79</v>
      </c>
      <c r="BK1762" s="1">
        <v>44816</v>
      </c>
      <c r="BL1762" t="s">
        <v>2003</v>
      </c>
      <c r="BM1762">
        <v>2585</v>
      </c>
    </row>
    <row r="1763" spans="1:67" x14ac:dyDescent="0.2">
      <c r="A1763" s="8" t="s">
        <v>2038</v>
      </c>
      <c r="C1763" t="s">
        <v>1518</v>
      </c>
      <c r="D1763" t="s">
        <v>76</v>
      </c>
      <c r="E1763" t="s">
        <v>1091</v>
      </c>
      <c r="F1763" t="s">
        <v>1104</v>
      </c>
      <c r="G1763" s="8" t="s">
        <v>1091</v>
      </c>
      <c r="H1763" s="8" t="s">
        <v>2040</v>
      </c>
      <c r="I1763" s="8"/>
      <c r="AW1763">
        <v>3</v>
      </c>
      <c r="AX1763">
        <v>2.16</v>
      </c>
      <c r="AY1763">
        <v>2.39</v>
      </c>
      <c r="AZ1763">
        <v>2.39</v>
      </c>
      <c r="BB1763">
        <v>2.5</v>
      </c>
      <c r="BC1763" t="s">
        <v>2039</v>
      </c>
      <c r="BD1763" t="s">
        <v>2039</v>
      </c>
      <c r="BE1763">
        <v>4</v>
      </c>
      <c r="BF1763">
        <v>2.2999999999999998</v>
      </c>
      <c r="BG1763">
        <v>2.02</v>
      </c>
      <c r="BH1763">
        <v>2.2999999999999998</v>
      </c>
      <c r="BI1763" s="11" t="s">
        <v>2008</v>
      </c>
      <c r="BJ1763" s="8" t="s">
        <v>79</v>
      </c>
      <c r="BK1763" s="1">
        <v>44816</v>
      </c>
      <c r="BL1763" t="s">
        <v>2003</v>
      </c>
      <c r="BM1763">
        <v>2585</v>
      </c>
    </row>
    <row r="1764" spans="1:67" x14ac:dyDescent="0.2">
      <c r="A1764" s="8" t="s">
        <v>2021</v>
      </c>
      <c r="C1764" t="s">
        <v>1518</v>
      </c>
      <c r="D1764" t="s">
        <v>76</v>
      </c>
      <c r="E1764" t="s">
        <v>1091</v>
      </c>
      <c r="F1764" t="s">
        <v>1104</v>
      </c>
      <c r="G1764" s="8" t="s">
        <v>1091</v>
      </c>
      <c r="H1764" s="8" t="s">
        <v>2040</v>
      </c>
      <c r="I1764" s="8"/>
      <c r="M1764">
        <v>2.85</v>
      </c>
      <c r="P1764">
        <v>1.8</v>
      </c>
      <c r="BJ1764" s="8" t="s">
        <v>79</v>
      </c>
      <c r="BK1764" s="1">
        <v>44816</v>
      </c>
      <c r="BL1764" t="s">
        <v>2003</v>
      </c>
      <c r="BM1764">
        <v>2585</v>
      </c>
    </row>
    <row r="1765" spans="1:67" x14ac:dyDescent="0.2">
      <c r="A1765" s="13" t="s">
        <v>1737</v>
      </c>
      <c r="B1765" s="13"/>
      <c r="C1765" s="13" t="s">
        <v>1518</v>
      </c>
      <c r="D1765" s="13" t="s">
        <v>76</v>
      </c>
      <c r="E1765" s="13" t="s">
        <v>1091</v>
      </c>
      <c r="F1765" s="13" t="s">
        <v>1104</v>
      </c>
      <c r="G1765" s="13" t="s">
        <v>1091</v>
      </c>
      <c r="H1765" s="13" t="s">
        <v>1104</v>
      </c>
      <c r="I1765" s="13"/>
      <c r="J1765" s="13"/>
      <c r="K1765" s="13"/>
      <c r="L1765" s="13"/>
      <c r="M1765" s="13"/>
      <c r="N1765" s="13"/>
      <c r="O1765" s="13"/>
      <c r="P1765" s="13"/>
      <c r="Q1765" s="13"/>
      <c r="R1765" s="13"/>
      <c r="S1765" s="13"/>
      <c r="T1765" s="13"/>
      <c r="U1765" s="13"/>
      <c r="V1765" s="13"/>
      <c r="W1765" s="13"/>
      <c r="X1765" s="13"/>
      <c r="Y1765" s="13"/>
      <c r="Z1765" s="13"/>
      <c r="AA1765" s="13"/>
      <c r="AB1765" s="13"/>
      <c r="AC1765" s="13"/>
      <c r="AD1765" s="13"/>
      <c r="AE1765" s="13"/>
      <c r="AF1765" s="13"/>
      <c r="AG1765" s="13"/>
      <c r="AH1765" s="13"/>
      <c r="AI1765" s="13"/>
      <c r="AJ1765" s="13"/>
      <c r="AK1765" s="13"/>
      <c r="AL1765" s="13"/>
      <c r="AM1765" s="13"/>
      <c r="AN1765" s="13"/>
      <c r="AO1765" s="13"/>
      <c r="AP1765" s="13"/>
      <c r="AQ1765" s="13"/>
      <c r="AR1765" s="13"/>
      <c r="AS1765" s="13"/>
      <c r="AT1765" s="13"/>
      <c r="AU1765" s="13"/>
      <c r="AV1765" s="13"/>
      <c r="AW1765" s="13"/>
      <c r="AX1765" s="13"/>
      <c r="AY1765" s="13"/>
      <c r="AZ1765" s="13"/>
      <c r="BA1765" s="13"/>
      <c r="BB1765" s="13"/>
      <c r="BC1765" s="13"/>
      <c r="BD1765" s="13"/>
      <c r="BE1765" s="13"/>
      <c r="BF1765" s="13"/>
      <c r="BG1765" s="13"/>
      <c r="BH1765" s="13"/>
      <c r="BI1765" s="13"/>
      <c r="BJ1765" s="13"/>
      <c r="BK1765" s="13"/>
      <c r="BL1765" s="13"/>
      <c r="BM1765" s="13"/>
      <c r="BN1765" s="13"/>
      <c r="BO1765" s="13"/>
    </row>
    <row r="1766" spans="1:67" x14ac:dyDescent="0.2">
      <c r="A1766" t="s">
        <v>1105</v>
      </c>
      <c r="C1766" t="s">
        <v>1518</v>
      </c>
      <c r="D1766" t="s">
        <v>76</v>
      </c>
      <c r="E1766" t="s">
        <v>1091</v>
      </c>
      <c r="F1766" t="s">
        <v>1104</v>
      </c>
      <c r="G1766" t="s">
        <v>1091</v>
      </c>
      <c r="H1766" t="s">
        <v>1104</v>
      </c>
      <c r="AW1766">
        <v>3.25</v>
      </c>
      <c r="AX1766">
        <v>2.12</v>
      </c>
      <c r="AY1766">
        <v>2.41</v>
      </c>
      <c r="AZ1766">
        <v>2.41</v>
      </c>
      <c r="BA1766">
        <v>3.47</v>
      </c>
      <c r="BB1766">
        <v>2.71</v>
      </c>
      <c r="BC1766">
        <v>2.69</v>
      </c>
      <c r="BD1766">
        <v>2.71</v>
      </c>
      <c r="BI1766" t="s">
        <v>304</v>
      </c>
      <c r="BJ1766" t="s">
        <v>79</v>
      </c>
      <c r="BL1766" t="s">
        <v>305</v>
      </c>
      <c r="BM1766">
        <v>7306</v>
      </c>
    </row>
    <row r="1767" spans="1:67" x14ac:dyDescent="0.2">
      <c r="A1767" t="s">
        <v>1106</v>
      </c>
      <c r="C1767" t="s">
        <v>1518</v>
      </c>
      <c r="D1767" t="s">
        <v>76</v>
      </c>
      <c r="E1767" t="s">
        <v>1091</v>
      </c>
      <c r="F1767" t="s">
        <v>1104</v>
      </c>
      <c r="G1767" t="s">
        <v>1091</v>
      </c>
      <c r="H1767" t="s">
        <v>1104</v>
      </c>
      <c r="AW1767">
        <v>3.32</v>
      </c>
      <c r="AX1767">
        <v>2.2799999999999998</v>
      </c>
      <c r="AY1767">
        <v>2.4500000000000002</v>
      </c>
      <c r="AZ1767">
        <v>2.4500000000000002</v>
      </c>
      <c r="BA1767">
        <v>3.82</v>
      </c>
      <c r="BB1767">
        <v>2.9</v>
      </c>
      <c r="BC1767">
        <v>2.79</v>
      </c>
      <c r="BD1767">
        <v>2.9</v>
      </c>
      <c r="BI1767" t="s">
        <v>304</v>
      </c>
      <c r="BJ1767" t="s">
        <v>79</v>
      </c>
      <c r="BL1767" t="s">
        <v>305</v>
      </c>
      <c r="BM1767">
        <v>7306</v>
      </c>
    </row>
    <row r="1768" spans="1:67" x14ac:dyDescent="0.2">
      <c r="A1768" t="s">
        <v>1095</v>
      </c>
      <c r="B1768" t="s">
        <v>2313</v>
      </c>
      <c r="C1768" t="s">
        <v>1518</v>
      </c>
      <c r="D1768" t="s">
        <v>76</v>
      </c>
      <c r="E1768" t="s">
        <v>1091</v>
      </c>
      <c r="F1768" t="s">
        <v>1104</v>
      </c>
      <c r="G1768" t="s">
        <v>1091</v>
      </c>
      <c r="H1768" t="s">
        <v>1104</v>
      </c>
      <c r="AC1768">
        <v>3.8</v>
      </c>
      <c r="AF1768">
        <v>6.1</v>
      </c>
      <c r="BJ1768" t="s">
        <v>70</v>
      </c>
      <c r="BK1768" s="1">
        <v>44819</v>
      </c>
      <c r="BL1768" t="s">
        <v>71</v>
      </c>
      <c r="BM1768">
        <v>3485</v>
      </c>
      <c r="BN1768" t="s">
        <v>72</v>
      </c>
      <c r="BO1768" t="s">
        <v>71</v>
      </c>
    </row>
    <row r="1769" spans="1:67" x14ac:dyDescent="0.2">
      <c r="A1769" t="s">
        <v>108</v>
      </c>
      <c r="C1769" t="s">
        <v>1518</v>
      </c>
      <c r="D1769" t="s">
        <v>76</v>
      </c>
      <c r="E1769" t="s">
        <v>1091</v>
      </c>
      <c r="F1769" t="s">
        <v>1104</v>
      </c>
      <c r="G1769" t="s">
        <v>1091</v>
      </c>
      <c r="H1769" t="s">
        <v>1104</v>
      </c>
      <c r="AS1769">
        <v>2.9</v>
      </c>
      <c r="AV1769">
        <v>1.77</v>
      </c>
      <c r="AW1769">
        <v>3.23</v>
      </c>
      <c r="AX1769">
        <v>2.14</v>
      </c>
      <c r="AY1769">
        <v>2.38</v>
      </c>
      <c r="AZ1769">
        <v>2.38</v>
      </c>
      <c r="BA1769">
        <v>3.6</v>
      </c>
      <c r="BB1769">
        <v>2.67</v>
      </c>
      <c r="BC1769">
        <v>2.64</v>
      </c>
      <c r="BD1769">
        <v>2.67</v>
      </c>
      <c r="BE1769">
        <v>3.96</v>
      </c>
      <c r="BF1769">
        <v>2.46</v>
      </c>
      <c r="BG1769">
        <v>2.0299999999999998</v>
      </c>
      <c r="BH1769">
        <v>2.46</v>
      </c>
      <c r="BJ1769" t="s">
        <v>79</v>
      </c>
      <c r="BK1769" s="1">
        <v>44799</v>
      </c>
      <c r="BL1769" t="s">
        <v>1096</v>
      </c>
      <c r="BM1769">
        <v>56876</v>
      </c>
    </row>
    <row r="1770" spans="1:67" s="23" customFormat="1" x14ac:dyDescent="0.2">
      <c r="A1770" s="8" t="s">
        <v>1763</v>
      </c>
      <c r="B1770" s="8"/>
      <c r="C1770" s="8" t="s">
        <v>1518</v>
      </c>
      <c r="D1770" s="8" t="s">
        <v>76</v>
      </c>
      <c r="E1770" s="8" t="s">
        <v>1091</v>
      </c>
      <c r="F1770" s="8" t="s">
        <v>1104</v>
      </c>
      <c r="G1770" s="8" t="s">
        <v>1091</v>
      </c>
      <c r="H1770" s="8" t="s">
        <v>1104</v>
      </c>
      <c r="I1770" s="8"/>
      <c r="J1770" s="8"/>
      <c r="K1770" s="8"/>
      <c r="L1770" s="8" t="s">
        <v>1752</v>
      </c>
      <c r="M1770" s="8"/>
      <c r="N1770" s="8"/>
      <c r="O1770" s="8"/>
      <c r="P1770" s="8"/>
      <c r="Q1770" s="8"/>
      <c r="R1770" s="8"/>
      <c r="S1770" s="8"/>
      <c r="T1770" s="8"/>
      <c r="U1770" s="8"/>
      <c r="V1770" s="8"/>
      <c r="W1770" s="8"/>
      <c r="X1770" s="8"/>
      <c r="Y1770" s="8"/>
      <c r="Z1770" s="8"/>
      <c r="AA1770" s="8"/>
      <c r="AB1770" s="8"/>
      <c r="AC1770" s="8"/>
      <c r="AD1770" s="8"/>
      <c r="AE1770" s="8"/>
      <c r="AF1770" s="8"/>
      <c r="AG1770" s="8"/>
      <c r="AH1770" s="8"/>
      <c r="AI1770" s="8"/>
      <c r="AJ1770" s="8"/>
      <c r="AK1770" s="8"/>
      <c r="AL1770" s="8"/>
      <c r="AM1770" s="8"/>
      <c r="AN1770" s="8"/>
      <c r="AO1770" s="8"/>
      <c r="AP1770" s="8"/>
      <c r="AQ1770" s="8"/>
      <c r="AR1770" s="8"/>
      <c r="AS1770" s="8"/>
      <c r="AT1770" s="8"/>
      <c r="AU1770" s="8"/>
      <c r="AV1770" s="8"/>
      <c r="AW1770" s="8"/>
      <c r="AX1770" s="8"/>
      <c r="AY1770" s="8"/>
      <c r="AZ1770" s="8"/>
      <c r="BA1770" s="8"/>
      <c r="BB1770" s="8"/>
      <c r="BC1770" s="8"/>
      <c r="BD1770" s="8"/>
      <c r="BE1770" s="8">
        <v>4.0999999999999996</v>
      </c>
      <c r="BF1770" s="8">
        <v>2.5</v>
      </c>
      <c r="BG1770" s="8">
        <v>2.2400000000000002</v>
      </c>
      <c r="BH1770" s="8">
        <v>2.5</v>
      </c>
      <c r="BI1770" s="8"/>
      <c r="BJ1770" s="8" t="s">
        <v>79</v>
      </c>
      <c r="BK1770" s="9">
        <v>44812</v>
      </c>
      <c r="BL1770" s="8" t="s">
        <v>1738</v>
      </c>
      <c r="BM1770" s="8">
        <v>1420</v>
      </c>
      <c r="BN1770" s="8" t="s">
        <v>72</v>
      </c>
      <c r="BO1770" s="8" t="s">
        <v>1738</v>
      </c>
    </row>
    <row r="1771" spans="1:67" s="23" customFormat="1" x14ac:dyDescent="0.2">
      <c r="A1771" s="13" t="s">
        <v>1737</v>
      </c>
      <c r="B1771" s="13"/>
      <c r="C1771" s="13" t="s">
        <v>1518</v>
      </c>
      <c r="D1771" s="13" t="s">
        <v>76</v>
      </c>
      <c r="E1771" s="13" t="s">
        <v>1091</v>
      </c>
      <c r="F1771" s="13" t="s">
        <v>1107</v>
      </c>
      <c r="G1771" s="13" t="s">
        <v>1091</v>
      </c>
      <c r="H1771" s="13" t="s">
        <v>1107</v>
      </c>
      <c r="I1771" s="13"/>
      <c r="J1771" s="13"/>
      <c r="K1771" s="13"/>
      <c r="L1771" s="13"/>
      <c r="M1771" s="13"/>
      <c r="N1771" s="13"/>
      <c r="O1771" s="13"/>
      <c r="P1771" s="13"/>
      <c r="Q1771" s="13"/>
      <c r="R1771" s="13"/>
      <c r="S1771" s="13"/>
      <c r="T1771" s="13"/>
      <c r="U1771" s="13"/>
      <c r="V1771" s="13"/>
      <c r="W1771" s="13"/>
      <c r="X1771" s="13"/>
      <c r="Y1771" s="13"/>
      <c r="Z1771" s="13"/>
      <c r="AA1771" s="13"/>
      <c r="AB1771" s="13"/>
      <c r="AC1771" s="13"/>
      <c r="AD1771" s="13"/>
      <c r="AE1771" s="13"/>
      <c r="AF1771" s="13"/>
      <c r="AG1771" s="13"/>
      <c r="AH1771" s="13"/>
      <c r="AI1771" s="13"/>
      <c r="AJ1771" s="13"/>
      <c r="AK1771" s="13"/>
      <c r="AL1771" s="13"/>
      <c r="AM1771" s="13"/>
      <c r="AN1771" s="13"/>
      <c r="AO1771" s="13"/>
      <c r="AP1771" s="13"/>
      <c r="AQ1771" s="13"/>
      <c r="AR1771" s="13"/>
      <c r="AS1771" s="13"/>
      <c r="AT1771" s="13"/>
      <c r="AU1771" s="13"/>
      <c r="AV1771" s="13"/>
      <c r="AW1771" s="13"/>
      <c r="AX1771" s="13"/>
      <c r="AY1771" s="13"/>
      <c r="AZ1771" s="13"/>
      <c r="BA1771" s="13"/>
      <c r="BB1771" s="13"/>
      <c r="BC1771" s="13"/>
      <c r="BD1771" s="13"/>
      <c r="BE1771" s="13"/>
      <c r="BF1771" s="13"/>
      <c r="BG1771" s="13"/>
      <c r="BH1771" s="13"/>
      <c r="BI1771" s="13"/>
      <c r="BJ1771" s="13"/>
      <c r="BK1771" s="13"/>
      <c r="BL1771" s="13"/>
      <c r="BM1771" s="13"/>
      <c r="BN1771" s="13"/>
      <c r="BO1771" s="13"/>
    </row>
    <row r="1772" spans="1:67" x14ac:dyDescent="0.2">
      <c r="A1772" t="s">
        <v>1093</v>
      </c>
      <c r="B1772" t="s">
        <v>2313</v>
      </c>
      <c r="C1772" t="s">
        <v>1518</v>
      </c>
      <c r="D1772" t="s">
        <v>76</v>
      </c>
      <c r="E1772" t="s">
        <v>1091</v>
      </c>
      <c r="F1772" t="s">
        <v>1107</v>
      </c>
      <c r="G1772" t="s">
        <v>1091</v>
      </c>
      <c r="H1772" t="s">
        <v>1107</v>
      </c>
      <c r="AC1772">
        <v>3.4</v>
      </c>
      <c r="AF1772">
        <v>4.8</v>
      </c>
      <c r="BI1772" t="s">
        <v>1108</v>
      </c>
      <c r="BJ1772" t="s">
        <v>70</v>
      </c>
      <c r="BK1772" s="1">
        <v>44819</v>
      </c>
      <c r="BL1772" t="s">
        <v>71</v>
      </c>
      <c r="BM1772">
        <v>3485</v>
      </c>
      <c r="BN1772" t="s">
        <v>72</v>
      </c>
      <c r="BO1772" t="s">
        <v>71</v>
      </c>
    </row>
    <row r="1773" spans="1:67" x14ac:dyDescent="0.2">
      <c r="A1773" s="8" t="s">
        <v>1766</v>
      </c>
      <c r="B1773" s="8"/>
      <c r="C1773" s="8" t="s">
        <v>1518</v>
      </c>
      <c r="D1773" s="8" t="s">
        <v>76</v>
      </c>
      <c r="E1773" s="8" t="s">
        <v>1091</v>
      </c>
      <c r="F1773" s="8" t="s">
        <v>283</v>
      </c>
      <c r="G1773" s="8" t="s">
        <v>1091</v>
      </c>
      <c r="H1773" s="8" t="s">
        <v>283</v>
      </c>
      <c r="I1773" s="8"/>
      <c r="J1773" s="8"/>
      <c r="K1773" s="8"/>
      <c r="L1773" s="8" t="s">
        <v>1752</v>
      </c>
      <c r="M1773" s="8"/>
      <c r="N1773" s="8"/>
      <c r="O1773" s="8"/>
      <c r="P1773" s="8"/>
      <c r="Q1773" s="8"/>
      <c r="R1773" s="8"/>
      <c r="S1773" s="8"/>
      <c r="T1773" s="8"/>
      <c r="U1773" s="8"/>
      <c r="V1773" s="8"/>
      <c r="W1773" s="8"/>
      <c r="X1773" s="8"/>
      <c r="Y1773" s="8"/>
      <c r="Z1773" s="8"/>
      <c r="AA1773" s="8"/>
      <c r="AB1773" s="8"/>
      <c r="AC1773" s="8"/>
      <c r="AD1773" s="8"/>
      <c r="AE1773" s="8"/>
      <c r="AF1773" s="8"/>
      <c r="AG1773" s="8">
        <v>3</v>
      </c>
      <c r="AH1773" s="8"/>
      <c r="AI1773" s="8"/>
      <c r="AJ1773" s="8">
        <v>4.8559999999999999</v>
      </c>
      <c r="AK1773" s="8"/>
      <c r="AL1773" s="8"/>
      <c r="AM1773" s="8"/>
      <c r="AN1773" s="8"/>
      <c r="AO1773" s="8"/>
      <c r="AP1773" s="8"/>
      <c r="AQ1773" s="8"/>
      <c r="AR1773" s="8"/>
      <c r="AS1773" s="8"/>
      <c r="AT1773" s="8"/>
      <c r="AU1773" s="8"/>
      <c r="AV1773" s="8"/>
      <c r="AW1773" s="8"/>
      <c r="AX1773" s="8"/>
      <c r="AY1773" s="8"/>
      <c r="AZ1773" s="8"/>
      <c r="BA1773" s="8"/>
      <c r="BB1773" s="8"/>
      <c r="BC1773" s="8"/>
      <c r="BD1773" s="8"/>
      <c r="BE1773" s="8"/>
      <c r="BF1773" s="8"/>
      <c r="BG1773" s="8"/>
      <c r="BH1773" s="8"/>
      <c r="BI1773" s="8"/>
      <c r="BJ1773" s="8" t="s">
        <v>79</v>
      </c>
      <c r="BK1773" s="9">
        <v>44812</v>
      </c>
      <c r="BL1773" s="8" t="s">
        <v>1738</v>
      </c>
      <c r="BM1773" s="8">
        <v>1420</v>
      </c>
      <c r="BN1773" s="8"/>
      <c r="BO1773" s="8"/>
    </row>
    <row r="1774" spans="1:67" x14ac:dyDescent="0.2">
      <c r="A1774" s="8" t="s">
        <v>1772</v>
      </c>
      <c r="C1774" t="s">
        <v>1518</v>
      </c>
      <c r="D1774" t="s">
        <v>76</v>
      </c>
      <c r="E1774" t="s">
        <v>1091</v>
      </c>
      <c r="F1774" t="s">
        <v>283</v>
      </c>
      <c r="G1774" s="8" t="s">
        <v>1091</v>
      </c>
      <c r="H1774" s="8" t="s">
        <v>283</v>
      </c>
      <c r="I1774" s="8"/>
      <c r="L1774" s="8" t="s">
        <v>1752</v>
      </c>
      <c r="BA1774">
        <v>3.46</v>
      </c>
      <c r="BB1774" t="s">
        <v>1964</v>
      </c>
      <c r="BC1774" t="s">
        <v>1925</v>
      </c>
      <c r="BD1774" t="s">
        <v>1964</v>
      </c>
      <c r="BI1774" t="s">
        <v>1773</v>
      </c>
      <c r="BJ1774" s="8" t="s">
        <v>79</v>
      </c>
      <c r="BK1774" s="1">
        <v>44812</v>
      </c>
      <c r="BL1774" s="8" t="s">
        <v>1738</v>
      </c>
      <c r="BM1774" s="8">
        <v>1420</v>
      </c>
      <c r="BN1774" s="8" t="s">
        <v>72</v>
      </c>
      <c r="BO1774" s="8" t="s">
        <v>1738</v>
      </c>
    </row>
    <row r="1775" spans="1:67" x14ac:dyDescent="0.2">
      <c r="A1775" s="8" t="s">
        <v>1765</v>
      </c>
      <c r="B1775" s="8"/>
      <c r="C1775" s="8" t="s">
        <v>1518</v>
      </c>
      <c r="D1775" s="8" t="s">
        <v>76</v>
      </c>
      <c r="E1775" s="8" t="s">
        <v>1091</v>
      </c>
      <c r="F1775" s="8" t="s">
        <v>283</v>
      </c>
      <c r="G1775" s="8" t="s">
        <v>1091</v>
      </c>
      <c r="H1775" s="8" t="s">
        <v>283</v>
      </c>
      <c r="I1775" s="8"/>
      <c r="J1775" s="8"/>
      <c r="K1775" s="8"/>
      <c r="L1775" s="8" t="s">
        <v>1752</v>
      </c>
      <c r="M1775" s="8"/>
      <c r="N1775" s="8"/>
      <c r="O1775" s="8"/>
      <c r="P1775" s="8"/>
      <c r="Q1775" s="8"/>
      <c r="R1775" s="8"/>
      <c r="S1775" s="8"/>
      <c r="T1775" s="8"/>
      <c r="U1775" s="8"/>
      <c r="V1775" s="8"/>
      <c r="W1775" s="8"/>
      <c r="X1775" s="8"/>
      <c r="Y1775" s="8"/>
      <c r="Z1775" s="8"/>
      <c r="AA1775" s="8"/>
      <c r="AB1775" s="8"/>
      <c r="AC1775" s="8">
        <v>3.5539999999999998</v>
      </c>
      <c r="AD1775" s="8"/>
      <c r="AE1775" s="8"/>
      <c r="AF1775" s="8">
        <v>4.72</v>
      </c>
      <c r="AG1775" s="8"/>
      <c r="AH1775" s="8"/>
      <c r="AI1775" s="8"/>
      <c r="AJ1775" s="8"/>
      <c r="AK1775" s="8"/>
      <c r="AL1775" s="8"/>
      <c r="AM1775" s="8"/>
      <c r="AN1775" s="8"/>
      <c r="AO1775" s="8"/>
      <c r="AP1775" s="8"/>
      <c r="AQ1775" s="8"/>
      <c r="AR1775" s="8"/>
      <c r="AS1775" s="8"/>
      <c r="AT1775" s="8"/>
      <c r="AU1775" s="8"/>
      <c r="AV1775" s="8"/>
      <c r="AW1775" s="8"/>
      <c r="AX1775" s="8"/>
      <c r="AY1775" s="8"/>
      <c r="AZ1775" s="8"/>
      <c r="BA1775" s="8"/>
      <c r="BB1775" s="8"/>
      <c r="BC1775" s="8"/>
      <c r="BD1775" s="8"/>
      <c r="BE1775" s="8"/>
      <c r="BF1775" s="8"/>
      <c r="BG1775" s="8"/>
      <c r="BH1775" s="8"/>
      <c r="BI1775" s="8"/>
      <c r="BJ1775" s="8" t="s">
        <v>79</v>
      </c>
      <c r="BK1775" s="9">
        <v>44812</v>
      </c>
      <c r="BL1775" s="8" t="s">
        <v>1738</v>
      </c>
      <c r="BM1775" s="8">
        <v>1420</v>
      </c>
      <c r="BN1775" s="8"/>
      <c r="BO1775" s="8"/>
    </row>
    <row r="1776" spans="1:67" x14ac:dyDescent="0.2">
      <c r="A1776" s="8" t="s">
        <v>1768</v>
      </c>
      <c r="B1776" s="8"/>
      <c r="C1776" s="8" t="s">
        <v>1518</v>
      </c>
      <c r="D1776" s="8" t="s">
        <v>76</v>
      </c>
      <c r="E1776" s="8" t="s">
        <v>1091</v>
      </c>
      <c r="F1776" s="8" t="s">
        <v>283</v>
      </c>
      <c r="G1776" s="8" t="s">
        <v>1091</v>
      </c>
      <c r="H1776" s="8" t="s">
        <v>283</v>
      </c>
      <c r="I1776" s="8"/>
      <c r="J1776" s="8"/>
      <c r="K1776" s="8"/>
      <c r="L1776" s="8" t="s">
        <v>1752</v>
      </c>
      <c r="M1776" s="8"/>
      <c r="N1776" s="8"/>
      <c r="O1776" s="8"/>
      <c r="P1776" s="8"/>
      <c r="Q1776" s="8"/>
      <c r="R1776" s="8"/>
      <c r="S1776" s="8"/>
      <c r="T1776" s="8"/>
      <c r="U1776" s="8"/>
      <c r="V1776" s="8"/>
      <c r="W1776" s="8"/>
      <c r="X1776" s="8"/>
      <c r="Y1776" s="8"/>
      <c r="Z1776" s="8"/>
      <c r="AA1776" s="8"/>
      <c r="AB1776" s="8"/>
      <c r="AC1776" s="8"/>
      <c r="AD1776" s="8"/>
      <c r="AE1776" s="8"/>
      <c r="AF1776" s="8"/>
      <c r="AG1776" s="8" t="s">
        <v>1965</v>
      </c>
      <c r="AH1776" s="8"/>
      <c r="AI1776" s="8"/>
      <c r="AJ1776" s="8"/>
      <c r="AK1776" s="8"/>
      <c r="AL1776" s="8"/>
      <c r="AM1776" s="8"/>
      <c r="AN1776" s="8"/>
      <c r="AO1776" s="8"/>
      <c r="AP1776" s="8"/>
      <c r="AQ1776" s="8"/>
      <c r="AR1776" s="8"/>
      <c r="AS1776" s="8"/>
      <c r="AT1776" s="8"/>
      <c r="AU1776" s="8"/>
      <c r="AV1776" s="8"/>
      <c r="AW1776" s="8"/>
      <c r="AX1776" s="8"/>
      <c r="AY1776" s="8"/>
      <c r="AZ1776" s="8"/>
      <c r="BA1776" s="8"/>
      <c r="BB1776" s="8"/>
      <c r="BC1776" s="8"/>
      <c r="BD1776" s="8"/>
      <c r="BE1776" s="8"/>
      <c r="BF1776" s="8"/>
      <c r="BG1776" s="8"/>
      <c r="BH1776" s="8"/>
      <c r="BI1776" s="8" t="s">
        <v>1354</v>
      </c>
      <c r="BJ1776" s="8" t="s">
        <v>79</v>
      </c>
      <c r="BK1776" s="9">
        <v>44812</v>
      </c>
      <c r="BL1776" s="8" t="s">
        <v>1738</v>
      </c>
      <c r="BM1776" s="8">
        <v>1420</v>
      </c>
      <c r="BN1776" s="8"/>
      <c r="BO1776" s="8"/>
    </row>
    <row r="1777" spans="1:67" x14ac:dyDescent="0.2">
      <c r="A1777" s="8" t="s">
        <v>1767</v>
      </c>
      <c r="B1777" s="8"/>
      <c r="C1777" s="8" t="s">
        <v>1518</v>
      </c>
      <c r="D1777" s="8" t="s">
        <v>76</v>
      </c>
      <c r="E1777" s="8" t="s">
        <v>1091</v>
      </c>
      <c r="F1777" s="8" t="s">
        <v>283</v>
      </c>
      <c r="G1777" s="8" t="s">
        <v>1091</v>
      </c>
      <c r="H1777" s="8" t="s">
        <v>283</v>
      </c>
      <c r="I1777" s="8"/>
      <c r="J1777" s="8"/>
      <c r="K1777" s="8"/>
      <c r="L1777" s="8" t="s">
        <v>1752</v>
      </c>
      <c r="M1777" s="8"/>
      <c r="N1777" s="8"/>
      <c r="O1777" s="8"/>
      <c r="P1777" s="8"/>
      <c r="Q1777" s="8"/>
      <c r="R1777" s="8"/>
      <c r="S1777" s="8"/>
      <c r="T1777" s="8"/>
      <c r="U1777" s="8"/>
      <c r="V1777" s="8"/>
      <c r="W1777" s="8"/>
      <c r="X1777" s="8"/>
      <c r="Y1777" s="8">
        <v>3.5779999999999998</v>
      </c>
      <c r="Z1777" s="8"/>
      <c r="AA1777" s="8"/>
      <c r="AB1777" s="8"/>
      <c r="AC1777" s="8"/>
      <c r="AD1777" s="8"/>
      <c r="AE1777" s="8"/>
      <c r="AF1777" s="8"/>
      <c r="AG1777" s="8"/>
      <c r="AH1777" s="8"/>
      <c r="AI1777" s="8"/>
      <c r="AJ1777" s="8"/>
      <c r="AK1777" s="8"/>
      <c r="AL1777" s="8"/>
      <c r="AM1777" s="8"/>
      <c r="AN1777" s="8"/>
      <c r="AO1777" s="8"/>
      <c r="AP1777" s="8"/>
      <c r="AQ1777" s="8"/>
      <c r="AR1777" s="8"/>
      <c r="AS1777" s="8"/>
      <c r="AT1777" s="8"/>
      <c r="AU1777" s="8"/>
      <c r="AV1777" s="8"/>
      <c r="AW1777" s="8"/>
      <c r="AX1777" s="8"/>
      <c r="AY1777" s="8"/>
      <c r="AZ1777" s="8"/>
      <c r="BA1777" s="8"/>
      <c r="BB1777" s="8"/>
      <c r="BC1777" s="8"/>
      <c r="BD1777" s="8"/>
      <c r="BE1777" s="8"/>
      <c r="BF1777" s="8"/>
      <c r="BG1777" s="8"/>
      <c r="BH1777" s="8"/>
      <c r="BI1777" s="8" t="s">
        <v>1754</v>
      </c>
      <c r="BJ1777" s="8" t="s">
        <v>79</v>
      </c>
      <c r="BK1777" s="9">
        <v>44812</v>
      </c>
      <c r="BL1777" s="8" t="s">
        <v>1738</v>
      </c>
      <c r="BM1777" s="8">
        <v>1420</v>
      </c>
      <c r="BN1777" s="8"/>
      <c r="BO1777" s="8"/>
    </row>
    <row r="1778" spans="1:67" x14ac:dyDescent="0.2">
      <c r="A1778" s="13" t="s">
        <v>1737</v>
      </c>
      <c r="B1778" s="13"/>
      <c r="C1778" s="13" t="s">
        <v>1518</v>
      </c>
      <c r="D1778" s="13" t="s">
        <v>76</v>
      </c>
      <c r="E1778" s="13" t="s">
        <v>1091</v>
      </c>
      <c r="F1778" s="13"/>
      <c r="G1778" s="13" t="s">
        <v>1091</v>
      </c>
      <c r="H1778" s="13"/>
      <c r="I1778" s="13"/>
      <c r="J1778" s="13"/>
      <c r="K1778" s="13"/>
      <c r="L1778" s="13"/>
      <c r="M1778" s="13"/>
      <c r="N1778" s="13"/>
      <c r="O1778" s="13"/>
      <c r="P1778" s="13"/>
      <c r="Q1778" s="13"/>
      <c r="R1778" s="13"/>
      <c r="S1778" s="13"/>
      <c r="T1778" s="13"/>
      <c r="U1778" s="13"/>
      <c r="V1778" s="13"/>
      <c r="W1778" s="13"/>
      <c r="X1778" s="13"/>
      <c r="Y1778" s="13"/>
      <c r="Z1778" s="13"/>
      <c r="AA1778" s="13"/>
      <c r="AB1778" s="13"/>
      <c r="AC1778" s="13"/>
      <c r="AD1778" s="13"/>
      <c r="AE1778" s="13"/>
      <c r="AF1778" s="13"/>
      <c r="AG1778" s="13"/>
      <c r="AH1778" s="13"/>
      <c r="AI1778" s="13"/>
      <c r="AJ1778" s="13"/>
      <c r="AK1778" s="13"/>
      <c r="AL1778" s="13"/>
      <c r="AM1778" s="13"/>
      <c r="AN1778" s="13"/>
      <c r="AO1778" s="13"/>
      <c r="AP1778" s="13"/>
      <c r="AQ1778" s="13"/>
      <c r="AR1778" s="13"/>
      <c r="AS1778" s="13"/>
      <c r="AT1778" s="13"/>
      <c r="AU1778" s="13"/>
      <c r="AV1778" s="13"/>
      <c r="AW1778" s="13"/>
      <c r="AX1778" s="13"/>
      <c r="AY1778" s="13"/>
      <c r="AZ1778" s="13"/>
      <c r="BA1778" s="13"/>
      <c r="BB1778" s="13"/>
      <c r="BC1778" s="13"/>
      <c r="BD1778" s="13"/>
      <c r="BE1778" s="13"/>
      <c r="BF1778" s="13"/>
      <c r="BG1778" s="13"/>
      <c r="BH1778" s="13"/>
      <c r="BI1778" s="13"/>
      <c r="BJ1778" s="13"/>
      <c r="BK1778" s="13"/>
      <c r="BL1778" s="13"/>
      <c r="BM1778" s="13"/>
      <c r="BN1778" s="13"/>
      <c r="BO1778" s="13"/>
    </row>
    <row r="1779" spans="1:67" x14ac:dyDescent="0.2">
      <c r="A1779" t="s">
        <v>1111</v>
      </c>
      <c r="C1779" t="s">
        <v>1518</v>
      </c>
      <c r="D1779" t="s">
        <v>76</v>
      </c>
      <c r="E1779" t="s">
        <v>1109</v>
      </c>
      <c r="F1779" t="s">
        <v>1110</v>
      </c>
      <c r="G1779" t="s">
        <v>1109</v>
      </c>
      <c r="H1779" t="s">
        <v>1112</v>
      </c>
      <c r="AW1779">
        <v>2.65</v>
      </c>
      <c r="AX1779">
        <v>2.2799999999999998</v>
      </c>
      <c r="AY1779">
        <v>2.17</v>
      </c>
      <c r="AZ1779">
        <v>2.2799999999999998</v>
      </c>
      <c r="BI1779" t="s">
        <v>1113</v>
      </c>
      <c r="BJ1779" t="s">
        <v>79</v>
      </c>
      <c r="BL1779" t="s">
        <v>93</v>
      </c>
      <c r="BM1779">
        <v>42805</v>
      </c>
      <c r="BN1779" t="s">
        <v>81</v>
      </c>
      <c r="BO1779" t="s">
        <v>93</v>
      </c>
    </row>
    <row r="1780" spans="1:67" x14ac:dyDescent="0.2">
      <c r="A1780" s="13" t="s">
        <v>1737</v>
      </c>
      <c r="B1780" s="13"/>
      <c r="C1780" s="13" t="s">
        <v>1518</v>
      </c>
      <c r="D1780" s="13" t="s">
        <v>76</v>
      </c>
      <c r="E1780" s="13" t="s">
        <v>1109</v>
      </c>
      <c r="F1780" s="13" t="s">
        <v>1110</v>
      </c>
      <c r="G1780" s="13" t="s">
        <v>1109</v>
      </c>
      <c r="H1780" s="13" t="s">
        <v>1110</v>
      </c>
      <c r="I1780" s="13"/>
      <c r="J1780" s="13"/>
      <c r="K1780" s="13"/>
      <c r="L1780" s="13"/>
      <c r="M1780" s="13"/>
      <c r="N1780" s="13"/>
      <c r="O1780" s="13"/>
      <c r="P1780" s="13"/>
      <c r="Q1780" s="13"/>
      <c r="R1780" s="13"/>
      <c r="S1780" s="13"/>
      <c r="T1780" s="13"/>
      <c r="U1780" s="13"/>
      <c r="V1780" s="13"/>
      <c r="W1780" s="13"/>
      <c r="X1780" s="13"/>
      <c r="Y1780" s="13"/>
      <c r="Z1780" s="13"/>
      <c r="AA1780" s="13"/>
      <c r="AB1780" s="13"/>
      <c r="AC1780" s="13"/>
      <c r="AD1780" s="13"/>
      <c r="AE1780" s="13"/>
      <c r="AF1780" s="13"/>
      <c r="AG1780" s="13"/>
      <c r="AH1780" s="13"/>
      <c r="AI1780" s="13"/>
      <c r="AJ1780" s="13"/>
      <c r="AK1780" s="13"/>
      <c r="AL1780" s="13"/>
      <c r="AM1780" s="13"/>
      <c r="AN1780" s="13"/>
      <c r="AO1780" s="13"/>
      <c r="AP1780" s="13"/>
      <c r="AQ1780" s="13"/>
      <c r="AR1780" s="13"/>
      <c r="AS1780" s="13"/>
      <c r="AT1780" s="13"/>
      <c r="AU1780" s="13"/>
      <c r="AV1780" s="13"/>
      <c r="AW1780" s="13"/>
      <c r="AX1780" s="13"/>
      <c r="AY1780" s="13"/>
      <c r="AZ1780" s="13"/>
      <c r="BA1780" s="13"/>
      <c r="BB1780" s="13"/>
      <c r="BC1780" s="13"/>
      <c r="BD1780" s="13"/>
      <c r="BE1780" s="13"/>
      <c r="BF1780" s="13"/>
      <c r="BG1780" s="13"/>
      <c r="BH1780" s="13"/>
      <c r="BI1780" s="13"/>
      <c r="BJ1780" s="13"/>
      <c r="BK1780" s="13"/>
      <c r="BL1780" s="13"/>
      <c r="BM1780" s="13"/>
      <c r="BN1780" s="13"/>
      <c r="BO1780" s="13"/>
    </row>
    <row r="1781" spans="1:67" x14ac:dyDescent="0.2">
      <c r="A1781" s="8" t="s">
        <v>2565</v>
      </c>
      <c r="C1781" t="s">
        <v>1518</v>
      </c>
      <c r="D1781" t="s">
        <v>76</v>
      </c>
      <c r="E1781" t="s">
        <v>1109</v>
      </c>
      <c r="F1781" t="s">
        <v>1110</v>
      </c>
      <c r="G1781" s="8" t="s">
        <v>1109</v>
      </c>
      <c r="H1781" s="8" t="s">
        <v>1110</v>
      </c>
      <c r="I1781" s="8"/>
      <c r="BE1781">
        <v>3.2</v>
      </c>
      <c r="BH1781">
        <v>2.35</v>
      </c>
      <c r="BJ1781" t="s">
        <v>79</v>
      </c>
      <c r="BK1781" s="1">
        <v>44824</v>
      </c>
      <c r="BL1781" t="s">
        <v>2493</v>
      </c>
      <c r="BM1781">
        <v>2930</v>
      </c>
      <c r="BN1781" t="s">
        <v>72</v>
      </c>
      <c r="BO1781" t="s">
        <v>2493</v>
      </c>
    </row>
    <row r="1782" spans="1:67" x14ac:dyDescent="0.2">
      <c r="A1782" t="s">
        <v>1114</v>
      </c>
      <c r="C1782" t="s">
        <v>1518</v>
      </c>
      <c r="D1782" t="s">
        <v>76</v>
      </c>
      <c r="E1782" t="s">
        <v>1109</v>
      </c>
      <c r="F1782" t="s">
        <v>1110</v>
      </c>
      <c r="G1782" t="s">
        <v>1109</v>
      </c>
      <c r="H1782" t="s">
        <v>1110</v>
      </c>
      <c r="BA1782">
        <v>3.47</v>
      </c>
      <c r="BB1782">
        <v>2.73</v>
      </c>
      <c r="BC1782">
        <v>2.66</v>
      </c>
      <c r="BD1782">
        <v>2.73</v>
      </c>
      <c r="BI1782" t="s">
        <v>1115</v>
      </c>
      <c r="BJ1782" t="s">
        <v>79</v>
      </c>
      <c r="BL1782" t="s">
        <v>93</v>
      </c>
      <c r="BM1782">
        <v>42805</v>
      </c>
    </row>
    <row r="1783" spans="1:67" x14ac:dyDescent="0.2">
      <c r="A1783" s="8" t="s">
        <v>1114</v>
      </c>
      <c r="B1783" t="s">
        <v>338</v>
      </c>
      <c r="C1783" t="s">
        <v>1518</v>
      </c>
      <c r="D1783" t="s">
        <v>76</v>
      </c>
      <c r="E1783" t="s">
        <v>1109</v>
      </c>
      <c r="F1783" t="s">
        <v>1110</v>
      </c>
      <c r="G1783" s="8" t="s">
        <v>1109</v>
      </c>
      <c r="H1783" s="8" t="s">
        <v>1110</v>
      </c>
      <c r="I1783" s="8"/>
      <c r="BA1783">
        <v>3.5</v>
      </c>
      <c r="BD1783">
        <v>2.7</v>
      </c>
      <c r="BH1783">
        <v>2.4</v>
      </c>
      <c r="BJ1783" t="s">
        <v>79</v>
      </c>
      <c r="BK1783" s="9">
        <v>44820</v>
      </c>
      <c r="BL1783" s="8" t="s">
        <v>2434</v>
      </c>
      <c r="BM1783" s="8" t="s">
        <v>2471</v>
      </c>
      <c r="BN1783" t="s">
        <v>72</v>
      </c>
      <c r="BO1783" s="8" t="s">
        <v>2434</v>
      </c>
    </row>
    <row r="1784" spans="1:67" x14ac:dyDescent="0.2">
      <c r="A1784" s="13" t="s">
        <v>1737</v>
      </c>
      <c r="B1784" s="13"/>
      <c r="C1784" s="13" t="s">
        <v>1518</v>
      </c>
      <c r="D1784" s="13" t="s">
        <v>76</v>
      </c>
      <c r="E1784" s="13" t="s">
        <v>1109</v>
      </c>
      <c r="F1784" s="13"/>
      <c r="G1784" s="13" t="s">
        <v>1109</v>
      </c>
      <c r="H1784" s="13"/>
      <c r="I1784" s="13"/>
      <c r="J1784" s="13"/>
      <c r="K1784" s="13"/>
      <c r="L1784" s="13"/>
      <c r="M1784" s="13"/>
      <c r="N1784" s="13"/>
      <c r="O1784" s="13"/>
      <c r="P1784" s="13"/>
      <c r="Q1784" s="13"/>
      <c r="R1784" s="13"/>
      <c r="S1784" s="13"/>
      <c r="T1784" s="13"/>
      <c r="U1784" s="13"/>
      <c r="V1784" s="13"/>
      <c r="W1784" s="13"/>
      <c r="X1784" s="13"/>
      <c r="Y1784" s="13"/>
      <c r="Z1784" s="13"/>
      <c r="AA1784" s="13"/>
      <c r="AB1784" s="13"/>
      <c r="AC1784" s="13"/>
      <c r="AD1784" s="13"/>
      <c r="AE1784" s="13"/>
      <c r="AF1784" s="13"/>
      <c r="AG1784" s="13"/>
      <c r="AH1784" s="13"/>
      <c r="AI1784" s="13"/>
      <c r="AJ1784" s="13"/>
      <c r="AK1784" s="13"/>
      <c r="AL1784" s="13"/>
      <c r="AM1784" s="13"/>
      <c r="AN1784" s="13"/>
      <c r="AO1784" s="13"/>
      <c r="AP1784" s="13"/>
      <c r="AQ1784" s="13"/>
      <c r="AR1784" s="13"/>
      <c r="AS1784" s="13"/>
      <c r="AT1784" s="13"/>
      <c r="AU1784" s="13"/>
      <c r="AV1784" s="13"/>
      <c r="AW1784" s="13"/>
      <c r="AX1784" s="13"/>
      <c r="AY1784" s="13"/>
      <c r="AZ1784" s="13"/>
      <c r="BA1784" s="13"/>
      <c r="BB1784" s="13"/>
      <c r="BC1784" s="13"/>
      <c r="BD1784" s="13"/>
      <c r="BE1784" s="13"/>
      <c r="BF1784" s="13"/>
      <c r="BG1784" s="13"/>
      <c r="BH1784" s="13"/>
      <c r="BI1784" s="13"/>
      <c r="BJ1784" s="13"/>
      <c r="BK1784" s="13"/>
      <c r="BL1784" s="13"/>
      <c r="BM1784" s="13"/>
      <c r="BN1784" s="13"/>
      <c r="BO1784" s="13"/>
    </row>
    <row r="1785" spans="1:67" x14ac:dyDescent="0.2">
      <c r="A1785" t="s">
        <v>1116</v>
      </c>
      <c r="C1785" t="s">
        <v>111</v>
      </c>
      <c r="D1785" t="s">
        <v>1521</v>
      </c>
      <c r="E1785" t="s">
        <v>1117</v>
      </c>
      <c r="F1785" t="s">
        <v>1118</v>
      </c>
      <c r="G1785" t="s">
        <v>1117</v>
      </c>
      <c r="H1785" t="s">
        <v>1118</v>
      </c>
      <c r="U1785">
        <v>24.4</v>
      </c>
      <c r="X1785">
        <v>24.6</v>
      </c>
      <c r="Y1785">
        <v>25.4</v>
      </c>
      <c r="AB1785">
        <v>27.1</v>
      </c>
      <c r="AF1785">
        <v>28.5</v>
      </c>
      <c r="AO1785">
        <v>25.6</v>
      </c>
      <c r="AR1785">
        <v>14.8</v>
      </c>
      <c r="AS1785">
        <v>28.9</v>
      </c>
      <c r="AV1785">
        <v>16.399999999999999</v>
      </c>
      <c r="AW1785">
        <v>30</v>
      </c>
      <c r="AZ1785">
        <v>17.5</v>
      </c>
      <c r="BA1785">
        <v>31.4</v>
      </c>
      <c r="BD1785">
        <v>18.100000000000001</v>
      </c>
      <c r="BJ1785" t="s">
        <v>82</v>
      </c>
      <c r="BL1785" t="s">
        <v>80</v>
      </c>
      <c r="BM1785">
        <v>2469</v>
      </c>
      <c r="BN1785" t="s">
        <v>115</v>
      </c>
    </row>
    <row r="1786" spans="1:67" x14ac:dyDescent="0.2">
      <c r="A1786" t="s">
        <v>1119</v>
      </c>
      <c r="C1786" t="s">
        <v>111</v>
      </c>
      <c r="D1786" t="s">
        <v>1521</v>
      </c>
      <c r="E1786" t="s">
        <v>1117</v>
      </c>
      <c r="F1786" t="s">
        <v>1118</v>
      </c>
      <c r="G1786" t="s">
        <v>1117</v>
      </c>
      <c r="H1786" t="s">
        <v>1118</v>
      </c>
      <c r="Q1786">
        <v>22.5</v>
      </c>
      <c r="T1786">
        <v>17.3</v>
      </c>
      <c r="U1786">
        <v>26.3</v>
      </c>
      <c r="X1786">
        <v>26.8</v>
      </c>
      <c r="Y1786">
        <v>34.799999999999997</v>
      </c>
      <c r="AB1786">
        <v>34.700000000000003</v>
      </c>
      <c r="AC1786">
        <v>29</v>
      </c>
      <c r="AF1786">
        <v>33.299999999999997</v>
      </c>
      <c r="AG1786">
        <v>22.6</v>
      </c>
      <c r="AS1786">
        <v>26.7</v>
      </c>
      <c r="AV1786">
        <v>17.2</v>
      </c>
      <c r="AW1786">
        <v>33.9</v>
      </c>
      <c r="AZ1786">
        <v>19.3</v>
      </c>
      <c r="BA1786">
        <v>42.7</v>
      </c>
      <c r="BI1786" t="s">
        <v>1120</v>
      </c>
      <c r="BJ1786" t="s">
        <v>82</v>
      </c>
      <c r="BL1786" t="s">
        <v>80</v>
      </c>
      <c r="BM1786">
        <v>2469</v>
      </c>
      <c r="BN1786" t="s">
        <v>83</v>
      </c>
      <c r="BO1786" t="s">
        <v>80</v>
      </c>
    </row>
    <row r="1787" spans="1:67" x14ac:dyDescent="0.2">
      <c r="A1787" t="s">
        <v>1121</v>
      </c>
      <c r="C1787" t="s">
        <v>111</v>
      </c>
      <c r="D1787" t="s">
        <v>1521</v>
      </c>
      <c r="E1787" t="s">
        <v>1117</v>
      </c>
      <c r="F1787" t="s">
        <v>1118</v>
      </c>
      <c r="G1787" t="s">
        <v>1117</v>
      </c>
      <c r="H1787" t="s">
        <v>1118</v>
      </c>
      <c r="AG1787">
        <v>31.7</v>
      </c>
      <c r="AJ1787">
        <v>34.700000000000003</v>
      </c>
      <c r="BA1787">
        <v>35</v>
      </c>
      <c r="BD1787">
        <v>18.600000000000001</v>
      </c>
      <c r="BJ1787" t="s">
        <v>82</v>
      </c>
      <c r="BL1787" t="s">
        <v>80</v>
      </c>
      <c r="BM1787">
        <v>2469</v>
      </c>
      <c r="BN1787" t="s">
        <v>83</v>
      </c>
      <c r="BO1787" t="s">
        <v>80</v>
      </c>
    </row>
    <row r="1788" spans="1:67" x14ac:dyDescent="0.2">
      <c r="A1788" t="s">
        <v>1122</v>
      </c>
      <c r="C1788" t="s">
        <v>111</v>
      </c>
      <c r="D1788" t="s">
        <v>1521</v>
      </c>
      <c r="E1788" t="s">
        <v>1117</v>
      </c>
      <c r="F1788" t="s">
        <v>1118</v>
      </c>
      <c r="G1788" t="s">
        <v>1117</v>
      </c>
      <c r="H1788" t="s">
        <v>1118</v>
      </c>
      <c r="U1788">
        <v>22.8</v>
      </c>
      <c r="X1788">
        <v>23.5</v>
      </c>
      <c r="AC1788">
        <v>26.8</v>
      </c>
      <c r="AF1788">
        <v>26.6</v>
      </c>
      <c r="AG1788">
        <v>22.5</v>
      </c>
      <c r="AJ1788">
        <v>27.8</v>
      </c>
      <c r="AO1788">
        <v>25</v>
      </c>
      <c r="AR1788">
        <v>15.1</v>
      </c>
      <c r="AW1788">
        <v>28.7</v>
      </c>
      <c r="AZ1788">
        <v>15.3</v>
      </c>
      <c r="BA1788">
        <v>32.200000000000003</v>
      </c>
      <c r="BD1788">
        <v>15.3</v>
      </c>
      <c r="BE1788">
        <v>30</v>
      </c>
      <c r="BH1788">
        <v>13.9</v>
      </c>
      <c r="BJ1788" t="s">
        <v>82</v>
      </c>
      <c r="BL1788" t="s">
        <v>80</v>
      </c>
      <c r="BM1788">
        <v>2469</v>
      </c>
      <c r="BN1788" t="s">
        <v>115</v>
      </c>
    </row>
    <row r="1789" spans="1:67" x14ac:dyDescent="0.2">
      <c r="A1789" t="s">
        <v>1123</v>
      </c>
      <c r="C1789" t="s">
        <v>111</v>
      </c>
      <c r="D1789" t="s">
        <v>1521</v>
      </c>
      <c r="E1789" t="s">
        <v>1117</v>
      </c>
      <c r="F1789" t="s">
        <v>1118</v>
      </c>
      <c r="G1789" t="s">
        <v>1117</v>
      </c>
      <c r="H1789" t="s">
        <v>1118</v>
      </c>
      <c r="M1789">
        <v>18.399999999999999</v>
      </c>
      <c r="P1789">
        <v>15.4</v>
      </c>
      <c r="Q1789">
        <v>20.3</v>
      </c>
      <c r="T1789">
        <v>17.2</v>
      </c>
      <c r="Y1789">
        <v>26</v>
      </c>
      <c r="AB1789">
        <v>25.8</v>
      </c>
      <c r="AC1789">
        <v>26.4</v>
      </c>
      <c r="AF1789">
        <v>30.7</v>
      </c>
      <c r="AG1789">
        <v>25.9</v>
      </c>
      <c r="AJ1789">
        <v>25.4</v>
      </c>
      <c r="BJ1789" t="s">
        <v>82</v>
      </c>
      <c r="BL1789" t="s">
        <v>80</v>
      </c>
      <c r="BM1789">
        <v>2469</v>
      </c>
      <c r="BN1789" t="s">
        <v>115</v>
      </c>
    </row>
    <row r="1790" spans="1:67" x14ac:dyDescent="0.2">
      <c r="A1790" t="s">
        <v>1124</v>
      </c>
      <c r="C1790" t="s">
        <v>111</v>
      </c>
      <c r="D1790" t="s">
        <v>1521</v>
      </c>
      <c r="E1790" t="s">
        <v>1117</v>
      </c>
      <c r="F1790" t="s">
        <v>1125</v>
      </c>
      <c r="G1790" t="s">
        <v>1117</v>
      </c>
      <c r="H1790" t="s">
        <v>1125</v>
      </c>
      <c r="AO1790">
        <v>16.8</v>
      </c>
      <c r="AR1790">
        <v>7.5</v>
      </c>
      <c r="AS1790">
        <v>19.3</v>
      </c>
      <c r="AV1790">
        <v>8.4</v>
      </c>
      <c r="AW1790">
        <v>19.8</v>
      </c>
      <c r="AZ1790">
        <v>8.8000000000000007</v>
      </c>
      <c r="BA1790">
        <v>21.3</v>
      </c>
      <c r="BD1790">
        <v>9.3000000000000007</v>
      </c>
      <c r="BE1790">
        <v>20.5</v>
      </c>
      <c r="BJ1790" t="s">
        <v>82</v>
      </c>
      <c r="BL1790" t="s">
        <v>80</v>
      </c>
      <c r="BM1790">
        <v>2469</v>
      </c>
      <c r="BN1790" t="s">
        <v>83</v>
      </c>
      <c r="BO1790" t="s">
        <v>80</v>
      </c>
    </row>
    <row r="1791" spans="1:67" x14ac:dyDescent="0.2">
      <c r="A1791" t="s">
        <v>1126</v>
      </c>
      <c r="C1791" t="s">
        <v>111</v>
      </c>
      <c r="D1791" t="s">
        <v>1521</v>
      </c>
      <c r="E1791" t="s">
        <v>1117</v>
      </c>
      <c r="F1791" t="s">
        <v>1127</v>
      </c>
      <c r="G1791" t="s">
        <v>1117</v>
      </c>
      <c r="H1791" t="s">
        <v>1127</v>
      </c>
      <c r="M1791">
        <v>12.5</v>
      </c>
      <c r="P1791">
        <v>8.5</v>
      </c>
      <c r="Q1791">
        <v>14.5</v>
      </c>
      <c r="T1791">
        <v>9</v>
      </c>
      <c r="U1791">
        <v>15.8</v>
      </c>
      <c r="X1791">
        <v>14.5</v>
      </c>
      <c r="Y1791">
        <v>19.5</v>
      </c>
      <c r="AB1791">
        <v>16.899999999999999</v>
      </c>
      <c r="AC1791">
        <v>18.7</v>
      </c>
      <c r="AF1791">
        <v>19.399999999999999</v>
      </c>
      <c r="AG1791">
        <v>13.8</v>
      </c>
      <c r="AJ1791">
        <v>15.1</v>
      </c>
      <c r="BI1791" t="s">
        <v>1128</v>
      </c>
      <c r="BJ1791" t="s">
        <v>82</v>
      </c>
      <c r="BL1791" t="s">
        <v>80</v>
      </c>
      <c r="BM1791">
        <v>2469</v>
      </c>
      <c r="BN1791" t="s">
        <v>83</v>
      </c>
      <c r="BO1791" t="s">
        <v>80</v>
      </c>
    </row>
    <row r="1792" spans="1:67" x14ac:dyDescent="0.2">
      <c r="A1792" s="23" t="s">
        <v>1737</v>
      </c>
      <c r="B1792" s="23"/>
      <c r="C1792" s="23" t="s">
        <v>1524</v>
      </c>
      <c r="D1792" s="23" t="s">
        <v>140</v>
      </c>
      <c r="E1792" s="23" t="s">
        <v>1609</v>
      </c>
      <c r="F1792" s="23" t="s">
        <v>1610</v>
      </c>
      <c r="G1792" s="23" t="s">
        <v>1609</v>
      </c>
      <c r="H1792" s="23" t="s">
        <v>1610</v>
      </c>
      <c r="I1792" s="23"/>
      <c r="J1792" s="23"/>
      <c r="K1792" s="23"/>
      <c r="L1792" s="23"/>
      <c r="M1792" s="23"/>
      <c r="N1792" s="23"/>
      <c r="O1792" s="23"/>
      <c r="P1792" s="23"/>
      <c r="Q1792" s="23"/>
      <c r="R1792" s="23"/>
      <c r="S1792" s="23"/>
      <c r="T1792" s="23"/>
      <c r="U1792" s="23"/>
      <c r="V1792" s="23"/>
      <c r="W1792" s="23"/>
      <c r="X1792" s="23"/>
      <c r="Y1792" s="23"/>
      <c r="Z1792" s="23"/>
      <c r="AA1792" s="23"/>
      <c r="AB1792" s="23"/>
      <c r="AC1792" s="23"/>
      <c r="AD1792" s="23"/>
      <c r="AE1792" s="23"/>
      <c r="AF1792" s="23"/>
      <c r="AG1792" s="23"/>
      <c r="AH1792" s="23"/>
      <c r="AI1792" s="23"/>
      <c r="AJ1792" s="23"/>
      <c r="AK1792" s="23"/>
      <c r="AL1792" s="23"/>
      <c r="AM1792" s="23"/>
      <c r="AN1792" s="23"/>
      <c r="AO1792" s="23"/>
      <c r="AP1792" s="23"/>
      <c r="AQ1792" s="23"/>
      <c r="AR1792" s="23"/>
      <c r="AS1792" s="23"/>
      <c r="AT1792" s="23"/>
      <c r="AU1792" s="23"/>
      <c r="AV1792" s="23"/>
      <c r="AW1792" s="23"/>
      <c r="AX1792" s="23"/>
      <c r="AY1792" s="23"/>
      <c r="AZ1792" s="23"/>
      <c r="BA1792" s="23"/>
      <c r="BB1792" s="23"/>
      <c r="BC1792" s="23"/>
      <c r="BD1792" s="23"/>
      <c r="BE1792" s="23"/>
      <c r="BF1792" s="23"/>
      <c r="BG1792" s="23"/>
      <c r="BH1792" s="23"/>
      <c r="BI1792" s="23"/>
      <c r="BJ1792" s="23"/>
      <c r="BK1792" s="23"/>
      <c r="BL1792" s="23"/>
      <c r="BM1792" s="23"/>
      <c r="BN1792" s="23"/>
      <c r="BO1792" s="23"/>
    </row>
    <row r="1793" spans="1:67" x14ac:dyDescent="0.2">
      <c r="A1793" s="23" t="s">
        <v>1737</v>
      </c>
      <c r="B1793" s="23"/>
      <c r="C1793" s="23" t="s">
        <v>1524</v>
      </c>
      <c r="D1793" s="23" t="s">
        <v>140</v>
      </c>
      <c r="E1793" s="23" t="s">
        <v>1609</v>
      </c>
      <c r="F1793" s="23"/>
      <c r="G1793" s="23" t="s">
        <v>1609</v>
      </c>
      <c r="H1793" s="23"/>
      <c r="I1793" s="23"/>
      <c r="J1793" s="23"/>
      <c r="K1793" s="23"/>
      <c r="L1793" s="23"/>
      <c r="M1793" s="23"/>
      <c r="N1793" s="23"/>
      <c r="O1793" s="23"/>
      <c r="P1793" s="23"/>
      <c r="Q1793" s="23"/>
      <c r="R1793" s="23"/>
      <c r="S1793" s="23"/>
      <c r="T1793" s="23"/>
      <c r="U1793" s="23"/>
      <c r="V1793" s="23"/>
      <c r="W1793" s="23"/>
      <c r="X1793" s="23"/>
      <c r="Y1793" s="23"/>
      <c r="Z1793" s="23"/>
      <c r="AA1793" s="23"/>
      <c r="AB1793" s="23"/>
      <c r="AC1793" s="23"/>
      <c r="AD1793" s="23"/>
      <c r="AE1793" s="23"/>
      <c r="AF1793" s="23"/>
      <c r="AG1793" s="23"/>
      <c r="AH1793" s="23"/>
      <c r="AI1793" s="23"/>
      <c r="AJ1793" s="23"/>
      <c r="AK1793" s="23"/>
      <c r="AL1793" s="23"/>
      <c r="AM1793" s="23"/>
      <c r="AN1793" s="23"/>
      <c r="AO1793" s="23"/>
      <c r="AP1793" s="23"/>
      <c r="AQ1793" s="23"/>
      <c r="AR1793" s="23"/>
      <c r="AS1793" s="23"/>
      <c r="AT1793" s="23"/>
      <c r="AU1793" s="23"/>
      <c r="AV1793" s="23"/>
      <c r="AW1793" s="23"/>
      <c r="AX1793" s="23"/>
      <c r="AY1793" s="23"/>
      <c r="AZ1793" s="23"/>
      <c r="BA1793" s="23"/>
      <c r="BB1793" s="23"/>
      <c r="BC1793" s="23"/>
      <c r="BD1793" s="23"/>
      <c r="BE1793" s="23"/>
      <c r="BF1793" s="23"/>
      <c r="BG1793" s="23"/>
      <c r="BH1793" s="23"/>
      <c r="BI1793" s="23"/>
      <c r="BJ1793" s="23"/>
      <c r="BK1793" s="23"/>
      <c r="BL1793" s="23"/>
      <c r="BM1793" s="23"/>
      <c r="BN1793" s="23"/>
      <c r="BO1793" s="23"/>
    </row>
    <row r="1794" spans="1:67" x14ac:dyDescent="0.2">
      <c r="A1794" s="8" t="s">
        <v>2341</v>
      </c>
      <c r="B1794" s="8" t="s">
        <v>338</v>
      </c>
      <c r="C1794" t="s">
        <v>1522</v>
      </c>
      <c r="D1794" t="s">
        <v>2278</v>
      </c>
      <c r="E1794" t="s">
        <v>2346</v>
      </c>
      <c r="F1794" t="s">
        <v>2340</v>
      </c>
      <c r="G1794" s="8" t="s">
        <v>2339</v>
      </c>
      <c r="H1794" s="8" t="s">
        <v>2340</v>
      </c>
      <c r="I1794" s="8"/>
      <c r="AW1794">
        <v>5.3</v>
      </c>
      <c r="AX1794">
        <v>3.4</v>
      </c>
      <c r="AY1794">
        <v>3.1</v>
      </c>
      <c r="AZ1794">
        <v>3.4</v>
      </c>
      <c r="BJ1794" s="8" t="s">
        <v>79</v>
      </c>
      <c r="BK1794" s="1">
        <v>44819</v>
      </c>
      <c r="BL1794" s="8" t="s">
        <v>71</v>
      </c>
      <c r="BM1794" s="8">
        <v>3485</v>
      </c>
      <c r="BN1794" t="s">
        <v>72</v>
      </c>
      <c r="BO1794" t="s">
        <v>71</v>
      </c>
    </row>
    <row r="1795" spans="1:67" x14ac:dyDescent="0.2">
      <c r="A1795" s="13" t="s">
        <v>1737</v>
      </c>
      <c r="B1795" s="13"/>
      <c r="C1795" s="13" t="s">
        <v>1519</v>
      </c>
      <c r="D1795" s="13" t="s">
        <v>73</v>
      </c>
      <c r="E1795" s="13" t="s">
        <v>1690</v>
      </c>
      <c r="F1795" s="13" t="s">
        <v>1691</v>
      </c>
      <c r="G1795" s="13" t="s">
        <v>1690</v>
      </c>
      <c r="H1795" s="13" t="s">
        <v>1691</v>
      </c>
      <c r="I1795" s="13"/>
      <c r="J1795" s="13"/>
      <c r="K1795" s="13"/>
      <c r="L1795" s="13"/>
      <c r="M1795" s="13"/>
      <c r="N1795" s="13"/>
      <c r="O1795" s="13"/>
      <c r="P1795" s="13"/>
      <c r="Q1795" s="13"/>
      <c r="R1795" s="13"/>
      <c r="S1795" s="13"/>
      <c r="T1795" s="13"/>
      <c r="U1795" s="13"/>
      <c r="V1795" s="13"/>
      <c r="W1795" s="13"/>
      <c r="X1795" s="13"/>
      <c r="Y1795" s="13"/>
      <c r="Z1795" s="13"/>
      <c r="AA1795" s="13"/>
      <c r="AB1795" s="13"/>
      <c r="AC1795" s="13"/>
      <c r="AD1795" s="13"/>
      <c r="AE1795" s="13"/>
      <c r="AF1795" s="13"/>
      <c r="AG1795" s="13"/>
      <c r="AH1795" s="13"/>
      <c r="AI1795" s="13"/>
      <c r="AJ1795" s="13"/>
      <c r="AK1795" s="13"/>
      <c r="AL1795" s="13"/>
      <c r="AM1795" s="13"/>
      <c r="AN1795" s="13"/>
      <c r="AO1795" s="13"/>
      <c r="AP1795" s="13"/>
      <c r="AQ1795" s="13"/>
      <c r="AR1795" s="13"/>
      <c r="AS1795" s="13"/>
      <c r="AT1795" s="13"/>
      <c r="AU1795" s="13"/>
      <c r="AV1795" s="13"/>
      <c r="AW1795" s="13"/>
      <c r="AX1795" s="13"/>
      <c r="AY1795" s="13"/>
      <c r="AZ1795" s="13"/>
      <c r="BA1795" s="13"/>
      <c r="BB1795" s="13"/>
      <c r="BC1795" s="13"/>
      <c r="BD1795" s="13"/>
      <c r="BE1795" s="13"/>
      <c r="BF1795" s="13"/>
      <c r="BG1795" s="13"/>
      <c r="BH1795" s="13"/>
      <c r="BI1795" s="13"/>
      <c r="BJ1795" s="13"/>
      <c r="BK1795" s="13"/>
      <c r="BL1795" s="13"/>
      <c r="BM1795" s="13"/>
      <c r="BN1795" s="13"/>
      <c r="BO1795" s="13"/>
    </row>
    <row r="1796" spans="1:67" x14ac:dyDescent="0.2">
      <c r="A1796" s="13" t="s">
        <v>1737</v>
      </c>
      <c r="B1796" s="13"/>
      <c r="C1796" s="13" t="s">
        <v>1519</v>
      </c>
      <c r="D1796" s="13" t="s">
        <v>73</v>
      </c>
      <c r="E1796" s="13" t="s">
        <v>1690</v>
      </c>
      <c r="F1796" s="13"/>
      <c r="G1796" s="13" t="s">
        <v>1690</v>
      </c>
      <c r="H1796" s="13"/>
      <c r="I1796" s="13"/>
      <c r="J1796" s="13"/>
      <c r="K1796" s="13"/>
      <c r="L1796" s="13"/>
      <c r="M1796" s="13"/>
      <c r="N1796" s="13"/>
      <c r="O1796" s="13"/>
      <c r="P1796" s="13"/>
      <c r="Q1796" s="13"/>
      <c r="R1796" s="13"/>
      <c r="S1796" s="13"/>
      <c r="T1796" s="13"/>
      <c r="U1796" s="13"/>
      <c r="V1796" s="13"/>
      <c r="W1796" s="13"/>
      <c r="X1796" s="13"/>
      <c r="Y1796" s="13"/>
      <c r="Z1796" s="13"/>
      <c r="AA1796" s="13"/>
      <c r="AB1796" s="13"/>
      <c r="AC1796" s="13"/>
      <c r="AD1796" s="13"/>
      <c r="AE1796" s="13"/>
      <c r="AF1796" s="13"/>
      <c r="AG1796" s="13"/>
      <c r="AH1796" s="13"/>
      <c r="AI1796" s="13"/>
      <c r="AJ1796" s="13"/>
      <c r="AK1796" s="13"/>
      <c r="AL1796" s="13"/>
      <c r="AM1796" s="13"/>
      <c r="AN1796" s="13"/>
      <c r="AO1796" s="13"/>
      <c r="AP1796" s="13"/>
      <c r="AQ1796" s="13"/>
      <c r="AR1796" s="13"/>
      <c r="AS1796" s="13"/>
      <c r="AT1796" s="13"/>
      <c r="AU1796" s="13"/>
      <c r="AV1796" s="13"/>
      <c r="AW1796" s="13"/>
      <c r="AX1796" s="13"/>
      <c r="AY1796" s="13"/>
      <c r="AZ1796" s="13"/>
      <c r="BA1796" s="13"/>
      <c r="BB1796" s="13"/>
      <c r="BC1796" s="13"/>
      <c r="BD1796" s="13"/>
      <c r="BE1796" s="13"/>
      <c r="BF1796" s="13"/>
      <c r="BG1796" s="13"/>
      <c r="BH1796" s="13"/>
      <c r="BI1796" s="13"/>
      <c r="BJ1796" s="13"/>
      <c r="BK1796" s="13"/>
      <c r="BL1796" s="13"/>
      <c r="BM1796" s="13"/>
      <c r="BN1796" s="13"/>
      <c r="BO1796" s="13"/>
    </row>
    <row r="1797" spans="1:67" x14ac:dyDescent="0.2">
      <c r="A1797" s="23" t="s">
        <v>1737</v>
      </c>
      <c r="B1797" s="23"/>
      <c r="C1797" s="23" t="s">
        <v>1524</v>
      </c>
      <c r="D1797" s="23" t="s">
        <v>140</v>
      </c>
      <c r="E1797" s="23" t="s">
        <v>1629</v>
      </c>
      <c r="F1797" s="23" t="s">
        <v>1630</v>
      </c>
      <c r="G1797" s="23" t="s">
        <v>1629</v>
      </c>
      <c r="H1797" s="23" t="s">
        <v>1630</v>
      </c>
      <c r="I1797" s="23"/>
      <c r="J1797" s="23"/>
      <c r="K1797" s="23"/>
      <c r="L1797" s="23"/>
      <c r="M1797" s="23"/>
      <c r="N1797" s="23"/>
      <c r="O1797" s="23"/>
      <c r="P1797" s="23"/>
      <c r="Q1797" s="23"/>
      <c r="R1797" s="23"/>
      <c r="S1797" s="23"/>
      <c r="T1797" s="23"/>
      <c r="U1797" s="23"/>
      <c r="V1797" s="23"/>
      <c r="W1797" s="23"/>
      <c r="X1797" s="23"/>
      <c r="Y1797" s="23"/>
      <c r="Z1797" s="23"/>
      <c r="AA1797" s="23"/>
      <c r="AB1797" s="23"/>
      <c r="AC1797" s="23"/>
      <c r="AD1797" s="23"/>
      <c r="AE1797" s="23"/>
      <c r="AF1797" s="23"/>
      <c r="AG1797" s="23"/>
      <c r="AH1797" s="23"/>
      <c r="AI1797" s="23"/>
      <c r="AJ1797" s="23"/>
      <c r="AK1797" s="23"/>
      <c r="AL1797" s="23"/>
      <c r="AM1797" s="23"/>
      <c r="AN1797" s="23"/>
      <c r="AO1797" s="23"/>
      <c r="AP1797" s="23"/>
      <c r="AQ1797" s="23"/>
      <c r="AR1797" s="23"/>
      <c r="AS1797" s="23"/>
      <c r="AT1797" s="23"/>
      <c r="AU1797" s="23"/>
      <c r="AV1797" s="23"/>
      <c r="AW1797" s="23"/>
      <c r="AX1797" s="23"/>
      <c r="AY1797" s="23"/>
      <c r="AZ1797" s="23"/>
      <c r="BA1797" s="23"/>
      <c r="BB1797" s="23"/>
      <c r="BC1797" s="23"/>
      <c r="BD1797" s="23"/>
      <c r="BE1797" s="23"/>
      <c r="BF1797" s="23"/>
      <c r="BG1797" s="23"/>
      <c r="BH1797" s="23"/>
      <c r="BI1797" s="23"/>
      <c r="BJ1797" s="23"/>
      <c r="BK1797" s="23"/>
      <c r="BL1797" s="23"/>
      <c r="BM1797" s="23"/>
      <c r="BN1797" s="23"/>
      <c r="BO1797" s="23"/>
    </row>
    <row r="1798" spans="1:67" x14ac:dyDescent="0.2">
      <c r="A1798" s="23" t="s">
        <v>1737</v>
      </c>
      <c r="B1798" s="23"/>
      <c r="C1798" s="23" t="s">
        <v>1524</v>
      </c>
      <c r="D1798" s="23" t="s">
        <v>140</v>
      </c>
      <c r="E1798" s="23" t="s">
        <v>1629</v>
      </c>
      <c r="F1798" s="23"/>
      <c r="G1798" s="23" t="s">
        <v>1629</v>
      </c>
      <c r="H1798" s="23"/>
      <c r="I1798" s="23"/>
      <c r="J1798" s="23"/>
      <c r="K1798" s="23"/>
      <c r="L1798" s="23"/>
      <c r="M1798" s="23"/>
      <c r="N1798" s="23"/>
      <c r="O1798" s="23"/>
      <c r="P1798" s="23"/>
      <c r="Q1798" s="23"/>
      <c r="R1798" s="23"/>
      <c r="S1798" s="23"/>
      <c r="T1798" s="23"/>
      <c r="U1798" s="23"/>
      <c r="V1798" s="23"/>
      <c r="W1798" s="23"/>
      <c r="X1798" s="23"/>
      <c r="Y1798" s="23"/>
      <c r="Z1798" s="23"/>
      <c r="AA1798" s="23"/>
      <c r="AB1798" s="23"/>
      <c r="AC1798" s="23"/>
      <c r="AD1798" s="23"/>
      <c r="AE1798" s="23"/>
      <c r="AF1798" s="23"/>
      <c r="AG1798" s="23"/>
      <c r="AH1798" s="23"/>
      <c r="AI1798" s="23"/>
      <c r="AJ1798" s="23"/>
      <c r="AK1798" s="23"/>
      <c r="AL1798" s="23"/>
      <c r="AM1798" s="23"/>
      <c r="AN1798" s="23"/>
      <c r="AO1798" s="23"/>
      <c r="AP1798" s="23"/>
      <c r="AQ1798" s="23"/>
      <c r="AR1798" s="23"/>
      <c r="AS1798" s="23"/>
      <c r="AT1798" s="23"/>
      <c r="AU1798" s="23"/>
      <c r="AV1798" s="23"/>
      <c r="AW1798" s="23"/>
      <c r="AX1798" s="23"/>
      <c r="AY1798" s="23"/>
      <c r="AZ1798" s="23"/>
      <c r="BA1798" s="23"/>
      <c r="BB1798" s="23"/>
      <c r="BC1798" s="23"/>
      <c r="BD1798" s="23"/>
      <c r="BE1798" s="23"/>
      <c r="BF1798" s="23"/>
      <c r="BG1798" s="23"/>
      <c r="BH1798" s="23"/>
      <c r="BI1798" s="23"/>
      <c r="BJ1798" s="23"/>
      <c r="BK1798" s="23"/>
      <c r="BL1798" s="23"/>
      <c r="BM1798" s="23"/>
      <c r="BN1798" s="23"/>
      <c r="BO1798" s="23"/>
    </row>
    <row r="1799" spans="1:67" x14ac:dyDescent="0.2">
      <c r="A1799" s="23" t="s">
        <v>1737</v>
      </c>
      <c r="B1799" s="23"/>
      <c r="C1799" s="23" t="s">
        <v>1518</v>
      </c>
      <c r="D1799" s="23" t="s">
        <v>76</v>
      </c>
      <c r="E1799" s="23" t="s">
        <v>1544</v>
      </c>
      <c r="F1799" s="23" t="s">
        <v>1545</v>
      </c>
      <c r="G1799" s="23" t="s">
        <v>1544</v>
      </c>
      <c r="H1799" s="23" t="s">
        <v>1545</v>
      </c>
      <c r="I1799" s="23"/>
      <c r="J1799" s="23"/>
      <c r="K1799" s="23"/>
      <c r="L1799" s="23"/>
      <c r="M1799" s="23"/>
      <c r="N1799" s="23"/>
      <c r="O1799" s="23"/>
      <c r="P1799" s="23"/>
      <c r="Q1799" s="23"/>
      <c r="R1799" s="23"/>
      <c r="S1799" s="23"/>
      <c r="T1799" s="23"/>
      <c r="U1799" s="23"/>
      <c r="V1799" s="23"/>
      <c r="W1799" s="23"/>
      <c r="X1799" s="23"/>
      <c r="Y1799" s="23"/>
      <c r="Z1799" s="23"/>
      <c r="AA1799" s="23"/>
      <c r="AB1799" s="23"/>
      <c r="AC1799" s="23"/>
      <c r="AD1799" s="23"/>
      <c r="AE1799" s="23"/>
      <c r="AF1799" s="23"/>
      <c r="AG1799" s="23"/>
      <c r="AH1799" s="23"/>
      <c r="AI1799" s="23"/>
      <c r="AJ1799" s="23"/>
      <c r="AK1799" s="23"/>
      <c r="AL1799" s="23"/>
      <c r="AM1799" s="23"/>
      <c r="AN1799" s="23"/>
      <c r="AO1799" s="23"/>
      <c r="AP1799" s="23"/>
      <c r="AQ1799" s="23"/>
      <c r="AR1799" s="23"/>
      <c r="AS1799" s="23"/>
      <c r="AT1799" s="23"/>
      <c r="AU1799" s="23"/>
      <c r="AV1799" s="23"/>
      <c r="AW1799" s="23"/>
      <c r="AX1799" s="23"/>
      <c r="AY1799" s="23"/>
      <c r="AZ1799" s="23"/>
      <c r="BA1799" s="23"/>
      <c r="BB1799" s="23"/>
      <c r="BC1799" s="23"/>
      <c r="BD1799" s="23"/>
      <c r="BE1799" s="23"/>
      <c r="BF1799" s="23"/>
      <c r="BG1799" s="23"/>
      <c r="BH1799" s="23"/>
      <c r="BI1799" s="23"/>
      <c r="BJ1799" s="23"/>
      <c r="BK1799" s="23"/>
      <c r="BL1799" s="23"/>
      <c r="BM1799" s="23"/>
      <c r="BN1799" s="23"/>
      <c r="BO1799" s="23"/>
    </row>
    <row r="1800" spans="1:67" x14ac:dyDescent="0.2">
      <c r="A1800" s="23" t="s">
        <v>1737</v>
      </c>
      <c r="B1800" s="23"/>
      <c r="C1800" s="23" t="s">
        <v>1518</v>
      </c>
      <c r="D1800" s="23" t="s">
        <v>76</v>
      </c>
      <c r="E1800" s="23" t="s">
        <v>1544</v>
      </c>
      <c r="F1800" s="23"/>
      <c r="G1800" s="23" t="s">
        <v>1544</v>
      </c>
      <c r="H1800" s="23"/>
      <c r="I1800" s="23"/>
      <c r="J1800" s="23"/>
      <c r="K1800" s="23"/>
      <c r="L1800" s="23"/>
      <c r="M1800" s="23"/>
      <c r="N1800" s="23"/>
      <c r="O1800" s="23"/>
      <c r="P1800" s="23"/>
      <c r="Q1800" s="23"/>
      <c r="R1800" s="23"/>
      <c r="S1800" s="23"/>
      <c r="T1800" s="23"/>
      <c r="U1800" s="23"/>
      <c r="V1800" s="23"/>
      <c r="W1800" s="23"/>
      <c r="X1800" s="23"/>
      <c r="Y1800" s="23"/>
      <c r="Z1800" s="23"/>
      <c r="AA1800" s="23"/>
      <c r="AB1800" s="23"/>
      <c r="AC1800" s="23"/>
      <c r="AD1800" s="23"/>
      <c r="AE1800" s="23"/>
      <c r="AF1800" s="23"/>
      <c r="AG1800" s="23"/>
      <c r="AH1800" s="23"/>
      <c r="AI1800" s="23"/>
      <c r="AJ1800" s="23"/>
      <c r="AK1800" s="23"/>
      <c r="AL1800" s="23"/>
      <c r="AM1800" s="23"/>
      <c r="AN1800" s="23"/>
      <c r="AO1800" s="23"/>
      <c r="AP1800" s="23"/>
      <c r="AQ1800" s="23"/>
      <c r="AR1800" s="23"/>
      <c r="AS1800" s="23"/>
      <c r="AT1800" s="23"/>
      <c r="AU1800" s="23"/>
      <c r="AV1800" s="23"/>
      <c r="AW1800" s="23"/>
      <c r="AX1800" s="23"/>
      <c r="AY1800" s="23"/>
      <c r="AZ1800" s="23"/>
      <c r="BA1800" s="23"/>
      <c r="BB1800" s="23"/>
      <c r="BC1800" s="23"/>
      <c r="BD1800" s="23"/>
      <c r="BE1800" s="23"/>
      <c r="BF1800" s="23"/>
      <c r="BG1800" s="23"/>
      <c r="BH1800" s="23"/>
      <c r="BI1800" s="23"/>
      <c r="BJ1800" s="23"/>
      <c r="BK1800" s="23"/>
      <c r="BL1800" s="23"/>
      <c r="BM1800" s="23"/>
      <c r="BN1800" s="23"/>
      <c r="BO1800" s="23"/>
    </row>
    <row r="1801" spans="1:67" x14ac:dyDescent="0.2">
      <c r="A1801" s="23" t="s">
        <v>1737</v>
      </c>
      <c r="B1801" s="23"/>
      <c r="C1801" s="23" t="s">
        <v>1524</v>
      </c>
      <c r="D1801" s="23" t="s">
        <v>140</v>
      </c>
      <c r="E1801" s="23" t="s">
        <v>1625</v>
      </c>
      <c r="F1801" s="23" t="s">
        <v>1626</v>
      </c>
      <c r="G1801" s="23" t="s">
        <v>1625</v>
      </c>
      <c r="H1801" s="23" t="s">
        <v>1626</v>
      </c>
      <c r="I1801" s="23"/>
      <c r="J1801" s="23"/>
      <c r="K1801" s="23"/>
      <c r="L1801" s="23"/>
      <c r="M1801" s="23"/>
      <c r="N1801" s="23"/>
      <c r="O1801" s="23"/>
      <c r="P1801" s="23"/>
      <c r="Q1801" s="23"/>
      <c r="R1801" s="23"/>
      <c r="S1801" s="23"/>
      <c r="T1801" s="23"/>
      <c r="U1801" s="23"/>
      <c r="V1801" s="23"/>
      <c r="W1801" s="23"/>
      <c r="X1801" s="23"/>
      <c r="Y1801" s="23"/>
      <c r="Z1801" s="23"/>
      <c r="AA1801" s="23"/>
      <c r="AB1801" s="23"/>
      <c r="AC1801" s="23"/>
      <c r="AD1801" s="23"/>
      <c r="AE1801" s="23"/>
      <c r="AF1801" s="23"/>
      <c r="AG1801" s="23"/>
      <c r="AH1801" s="23"/>
      <c r="AI1801" s="23"/>
      <c r="AJ1801" s="23"/>
      <c r="AK1801" s="23"/>
      <c r="AL1801" s="23"/>
      <c r="AM1801" s="23"/>
      <c r="AN1801" s="23"/>
      <c r="AO1801" s="23"/>
      <c r="AP1801" s="23"/>
      <c r="AQ1801" s="23"/>
      <c r="AR1801" s="23"/>
      <c r="AS1801" s="23"/>
      <c r="AT1801" s="23"/>
      <c r="AU1801" s="23"/>
      <c r="AV1801" s="23"/>
      <c r="AW1801" s="23"/>
      <c r="AX1801" s="23"/>
      <c r="AY1801" s="23"/>
      <c r="AZ1801" s="23"/>
      <c r="BA1801" s="23"/>
      <c r="BB1801" s="23"/>
      <c r="BC1801" s="23"/>
      <c r="BD1801" s="23"/>
      <c r="BE1801" s="23"/>
      <c r="BF1801" s="23"/>
      <c r="BG1801" s="23"/>
      <c r="BH1801" s="23"/>
      <c r="BI1801" s="23"/>
      <c r="BJ1801" s="23"/>
      <c r="BK1801" s="23"/>
      <c r="BL1801" s="23"/>
      <c r="BM1801" s="23"/>
      <c r="BN1801" s="23"/>
      <c r="BO1801" s="23"/>
    </row>
    <row r="1802" spans="1:67" x14ac:dyDescent="0.2">
      <c r="A1802" s="23" t="s">
        <v>1737</v>
      </c>
      <c r="B1802" s="23"/>
      <c r="C1802" s="23" t="s">
        <v>1524</v>
      </c>
      <c r="D1802" s="23" t="s">
        <v>140</v>
      </c>
      <c r="E1802" s="23" t="s">
        <v>1625</v>
      </c>
      <c r="F1802" s="23"/>
      <c r="G1802" s="23" t="s">
        <v>1625</v>
      </c>
      <c r="H1802" s="23"/>
      <c r="I1802" s="23"/>
      <c r="J1802" s="23"/>
      <c r="K1802" s="23"/>
      <c r="L1802" s="23"/>
      <c r="M1802" s="23"/>
      <c r="N1802" s="23"/>
      <c r="O1802" s="23"/>
      <c r="P1802" s="23"/>
      <c r="Q1802" s="23"/>
      <c r="R1802" s="23"/>
      <c r="S1802" s="23"/>
      <c r="T1802" s="23"/>
      <c r="U1802" s="23"/>
      <c r="V1802" s="23"/>
      <c r="W1802" s="23"/>
      <c r="X1802" s="23"/>
      <c r="Y1802" s="23"/>
      <c r="Z1802" s="23"/>
      <c r="AA1802" s="23"/>
      <c r="AB1802" s="23"/>
      <c r="AC1802" s="23"/>
      <c r="AD1802" s="23"/>
      <c r="AE1802" s="23"/>
      <c r="AF1802" s="23"/>
      <c r="AG1802" s="23"/>
      <c r="AH1802" s="23"/>
      <c r="AI1802" s="23"/>
      <c r="AJ1802" s="23"/>
      <c r="AK1802" s="23"/>
      <c r="AL1802" s="23"/>
      <c r="AM1802" s="23"/>
      <c r="AN1802" s="23"/>
      <c r="AO1802" s="23"/>
      <c r="AP1802" s="23"/>
      <c r="AQ1802" s="23"/>
      <c r="AR1802" s="23"/>
      <c r="AS1802" s="23"/>
      <c r="AT1802" s="23"/>
      <c r="AU1802" s="23"/>
      <c r="AV1802" s="23"/>
      <c r="AW1802" s="23"/>
      <c r="AX1802" s="23"/>
      <c r="AY1802" s="23"/>
      <c r="AZ1802" s="23"/>
      <c r="BA1802" s="23"/>
      <c r="BB1802" s="23"/>
      <c r="BC1802" s="23"/>
      <c r="BD1802" s="23"/>
      <c r="BE1802" s="23"/>
      <c r="BF1802" s="23"/>
      <c r="BG1802" s="23"/>
      <c r="BH1802" s="23"/>
      <c r="BI1802" s="23"/>
      <c r="BJ1802" s="23"/>
      <c r="BK1802" s="23"/>
      <c r="BL1802" s="23"/>
      <c r="BM1802" s="23"/>
      <c r="BN1802" s="23"/>
      <c r="BO1802" s="23"/>
    </row>
    <row r="1803" spans="1:67" x14ac:dyDescent="0.2">
      <c r="A1803" s="8" t="s">
        <v>1888</v>
      </c>
      <c r="B1803" s="8"/>
      <c r="C1803" s="8" t="s">
        <v>1519</v>
      </c>
      <c r="D1803" s="8" t="s">
        <v>73</v>
      </c>
      <c r="E1803" s="8" t="s">
        <v>73</v>
      </c>
      <c r="F1803" s="8" t="s">
        <v>2277</v>
      </c>
      <c r="G1803" s="8" t="s">
        <v>1889</v>
      </c>
      <c r="H1803" s="8" t="s">
        <v>283</v>
      </c>
      <c r="I1803" s="8"/>
      <c r="J1803" s="8"/>
      <c r="K1803" s="8"/>
      <c r="L1803" s="8" t="s">
        <v>1880</v>
      </c>
      <c r="M1803" s="8"/>
      <c r="N1803" s="8"/>
      <c r="O1803" s="8"/>
      <c r="P1803" s="8"/>
      <c r="Q1803" s="8"/>
      <c r="R1803" s="8"/>
      <c r="S1803" s="8"/>
      <c r="T1803" s="8"/>
      <c r="U1803" s="8"/>
      <c r="V1803" s="8"/>
      <c r="W1803" s="8"/>
      <c r="X1803" s="8"/>
      <c r="Y1803" s="8"/>
      <c r="Z1803" s="8"/>
      <c r="AA1803" s="8"/>
      <c r="AB1803" s="8"/>
      <c r="AC1803" s="8"/>
      <c r="AD1803" s="8"/>
      <c r="AE1803" s="8"/>
      <c r="AF1803" s="8"/>
      <c r="AG1803" s="8"/>
      <c r="AH1803" s="8"/>
      <c r="AI1803" s="8"/>
      <c r="AJ1803" s="8"/>
      <c r="AK1803" s="8"/>
      <c r="AL1803" s="8"/>
      <c r="AM1803" s="8"/>
      <c r="AN1803" s="8"/>
      <c r="AO1803" s="8"/>
      <c r="AP1803" s="8"/>
      <c r="AQ1803" s="8"/>
      <c r="AR1803" s="8"/>
      <c r="AS1803" s="8"/>
      <c r="AT1803" s="8"/>
      <c r="AU1803" s="8"/>
      <c r="AV1803" s="8"/>
      <c r="AW1803" s="8"/>
      <c r="AX1803" s="8"/>
      <c r="AY1803" s="8"/>
      <c r="AZ1803" s="8"/>
      <c r="BA1803" s="8"/>
      <c r="BB1803" s="8"/>
      <c r="BC1803" s="8"/>
      <c r="BD1803" s="8"/>
      <c r="BE1803" s="8">
        <v>4.7910000000000004</v>
      </c>
      <c r="BF1803" s="8">
        <v>2.65</v>
      </c>
      <c r="BG1803" s="8">
        <v>2.3540000000000001</v>
      </c>
      <c r="BH1803" s="8">
        <v>2.65</v>
      </c>
      <c r="BI1803" s="8"/>
      <c r="BJ1803" s="8" t="s">
        <v>79</v>
      </c>
      <c r="BK1803" s="9">
        <v>44812</v>
      </c>
      <c r="BL1803" s="8" t="s">
        <v>1738</v>
      </c>
      <c r="BM1803" s="8">
        <v>1420</v>
      </c>
      <c r="BN1803" s="8"/>
      <c r="BO1803" s="8"/>
    </row>
    <row r="1804" spans="1:67" x14ac:dyDescent="0.2">
      <c r="A1804" t="s">
        <v>2769</v>
      </c>
      <c r="C1804" t="s">
        <v>1519</v>
      </c>
      <c r="D1804" t="s">
        <v>73</v>
      </c>
      <c r="E1804" t="s">
        <v>73</v>
      </c>
      <c r="F1804" t="s">
        <v>283</v>
      </c>
      <c r="G1804" s="8" t="s">
        <v>2768</v>
      </c>
      <c r="H1804" s="8" t="s">
        <v>283</v>
      </c>
      <c r="I1804" s="8"/>
      <c r="BE1804">
        <v>7.74</v>
      </c>
      <c r="BF1804">
        <v>5.38</v>
      </c>
      <c r="BG1804">
        <v>4.2</v>
      </c>
      <c r="BH1804">
        <v>4.2</v>
      </c>
      <c r="BJ1804" s="8" t="s">
        <v>79</v>
      </c>
      <c r="BK1804" s="1">
        <v>44827</v>
      </c>
      <c r="BL1804" s="8" t="s">
        <v>2695</v>
      </c>
      <c r="BM1804" s="8">
        <v>960</v>
      </c>
      <c r="BN1804" s="8" t="s">
        <v>72</v>
      </c>
      <c r="BO1804" s="8" t="s">
        <v>2695</v>
      </c>
    </row>
    <row r="1805" spans="1:67" x14ac:dyDescent="0.2">
      <c r="A1805" s="13" t="s">
        <v>1737</v>
      </c>
      <c r="B1805" s="13"/>
      <c r="C1805" s="13" t="s">
        <v>1519</v>
      </c>
      <c r="D1805" s="13" t="s">
        <v>73</v>
      </c>
      <c r="E1805" s="13" t="s">
        <v>73</v>
      </c>
      <c r="F1805" s="13"/>
      <c r="G1805" s="13" t="s">
        <v>73</v>
      </c>
      <c r="H1805" s="13"/>
      <c r="I1805" s="13"/>
      <c r="J1805" s="13"/>
      <c r="K1805" s="13"/>
      <c r="L1805" s="13"/>
      <c r="M1805" s="13"/>
      <c r="N1805" s="13"/>
      <c r="O1805" s="13"/>
      <c r="P1805" s="13"/>
      <c r="Q1805" s="13"/>
      <c r="R1805" s="13"/>
      <c r="S1805" s="13"/>
      <c r="T1805" s="13"/>
      <c r="U1805" s="13"/>
      <c r="V1805" s="13"/>
      <c r="W1805" s="13"/>
      <c r="X1805" s="13"/>
      <c r="Y1805" s="13"/>
      <c r="Z1805" s="13"/>
      <c r="AA1805" s="13"/>
      <c r="AB1805" s="13"/>
      <c r="AC1805" s="13"/>
      <c r="AD1805" s="13"/>
      <c r="AE1805" s="13"/>
      <c r="AF1805" s="13"/>
      <c r="AG1805" s="13"/>
      <c r="AH1805" s="13"/>
      <c r="AI1805" s="13"/>
      <c r="AJ1805" s="13"/>
      <c r="AK1805" s="13"/>
      <c r="AL1805" s="13"/>
      <c r="AM1805" s="13"/>
      <c r="AN1805" s="13"/>
      <c r="AO1805" s="13"/>
      <c r="AP1805" s="13"/>
      <c r="AQ1805" s="13"/>
      <c r="AR1805" s="13"/>
      <c r="AS1805" s="13"/>
      <c r="AT1805" s="13"/>
      <c r="AU1805" s="13"/>
      <c r="AV1805" s="13"/>
      <c r="AW1805" s="13"/>
      <c r="AX1805" s="13"/>
      <c r="AY1805" s="13"/>
      <c r="AZ1805" s="13"/>
      <c r="BA1805" s="13"/>
      <c r="BB1805" s="13"/>
      <c r="BC1805" s="13"/>
      <c r="BD1805" s="13"/>
      <c r="BE1805" s="13"/>
      <c r="BF1805" s="13"/>
      <c r="BG1805" s="13"/>
      <c r="BH1805" s="13"/>
      <c r="BI1805" s="13"/>
      <c r="BJ1805" s="13"/>
      <c r="BK1805" s="13"/>
      <c r="BL1805" s="13"/>
      <c r="BM1805" s="13"/>
      <c r="BN1805" s="13"/>
      <c r="BO1805" s="13"/>
    </row>
    <row r="1806" spans="1:67" x14ac:dyDescent="0.2">
      <c r="A1806" s="13" t="s">
        <v>1737</v>
      </c>
      <c r="B1806" s="13"/>
      <c r="C1806" s="13" t="s">
        <v>1519</v>
      </c>
      <c r="D1806" s="13" t="s">
        <v>73</v>
      </c>
      <c r="E1806" s="13" t="s">
        <v>1694</v>
      </c>
      <c r="F1806" s="13"/>
      <c r="G1806" s="13" t="s">
        <v>1694</v>
      </c>
      <c r="H1806" s="13"/>
      <c r="I1806" s="13"/>
      <c r="J1806" s="13"/>
      <c r="K1806" s="13"/>
      <c r="L1806" s="13"/>
      <c r="M1806" s="13"/>
      <c r="N1806" s="13"/>
      <c r="O1806" s="13"/>
      <c r="P1806" s="13"/>
      <c r="Q1806" s="13"/>
      <c r="R1806" s="13"/>
      <c r="S1806" s="13"/>
      <c r="T1806" s="13"/>
      <c r="U1806" s="13"/>
      <c r="V1806" s="13"/>
      <c r="W1806" s="13"/>
      <c r="X1806" s="13"/>
      <c r="Y1806" s="13"/>
      <c r="Z1806" s="13"/>
      <c r="AA1806" s="13"/>
      <c r="AB1806" s="13"/>
      <c r="AC1806" s="13"/>
      <c r="AD1806" s="13"/>
      <c r="AE1806" s="13"/>
      <c r="AF1806" s="13"/>
      <c r="AG1806" s="13"/>
      <c r="AH1806" s="13"/>
      <c r="AI1806" s="13"/>
      <c r="AJ1806" s="13"/>
      <c r="AK1806" s="13"/>
      <c r="AL1806" s="13"/>
      <c r="AM1806" s="13"/>
      <c r="AN1806" s="13"/>
      <c r="AO1806" s="13"/>
      <c r="AP1806" s="13"/>
      <c r="AQ1806" s="13"/>
      <c r="AR1806" s="13"/>
      <c r="AS1806" s="13"/>
      <c r="AT1806" s="13"/>
      <c r="AU1806" s="13"/>
      <c r="AV1806" s="13"/>
      <c r="AW1806" s="13"/>
      <c r="AX1806" s="13"/>
      <c r="AY1806" s="13"/>
      <c r="AZ1806" s="13"/>
      <c r="BA1806" s="13"/>
      <c r="BB1806" s="13"/>
      <c r="BC1806" s="13"/>
      <c r="BD1806" s="13"/>
      <c r="BE1806" s="13"/>
      <c r="BF1806" s="13"/>
      <c r="BG1806" s="13"/>
      <c r="BH1806" s="13"/>
      <c r="BI1806" s="13"/>
      <c r="BJ1806" s="13"/>
      <c r="BK1806" s="13"/>
      <c r="BL1806" s="13"/>
      <c r="BM1806" s="13"/>
      <c r="BN1806" s="13"/>
      <c r="BO1806" s="13"/>
    </row>
    <row r="1807" spans="1:67" x14ac:dyDescent="0.2">
      <c r="A1807" s="13" t="s">
        <v>1737</v>
      </c>
      <c r="B1807" s="13"/>
      <c r="C1807" s="13" t="s">
        <v>1519</v>
      </c>
      <c r="D1807" s="13" t="s">
        <v>73</v>
      </c>
      <c r="E1807" s="13" t="s">
        <v>584</v>
      </c>
      <c r="F1807" s="13" t="s">
        <v>1130</v>
      </c>
      <c r="G1807" s="13" t="s">
        <v>1699</v>
      </c>
      <c r="H1807" s="13" t="s">
        <v>1131</v>
      </c>
      <c r="I1807" s="13"/>
      <c r="J1807" s="13"/>
      <c r="K1807" s="13"/>
      <c r="L1807" s="13"/>
      <c r="M1807" s="13"/>
      <c r="N1807" s="13"/>
      <c r="O1807" s="13"/>
      <c r="P1807" s="13"/>
      <c r="Q1807" s="13"/>
      <c r="R1807" s="13"/>
      <c r="S1807" s="13"/>
      <c r="T1807" s="13"/>
      <c r="U1807" s="13"/>
      <c r="V1807" s="13"/>
      <c r="W1807" s="13"/>
      <c r="X1807" s="13"/>
      <c r="Y1807" s="13"/>
      <c r="Z1807" s="13"/>
      <c r="AA1807" s="13"/>
      <c r="AB1807" s="13"/>
      <c r="AC1807" s="13"/>
      <c r="AD1807" s="13"/>
      <c r="AE1807" s="13"/>
      <c r="AF1807" s="13"/>
      <c r="AG1807" s="13"/>
      <c r="AH1807" s="13"/>
      <c r="AI1807" s="13"/>
      <c r="AJ1807" s="13"/>
      <c r="AK1807" s="13"/>
      <c r="AL1807" s="13"/>
      <c r="AM1807" s="13"/>
      <c r="AN1807" s="13"/>
      <c r="AO1807" s="13"/>
      <c r="AP1807" s="13"/>
      <c r="AQ1807" s="13"/>
      <c r="AR1807" s="13"/>
      <c r="AS1807" s="13"/>
      <c r="AT1807" s="13"/>
      <c r="AU1807" s="13"/>
      <c r="AV1807" s="13"/>
      <c r="AW1807" s="13"/>
      <c r="AX1807" s="13"/>
      <c r="AY1807" s="13"/>
      <c r="AZ1807" s="13"/>
      <c r="BA1807" s="13"/>
      <c r="BB1807" s="13"/>
      <c r="BC1807" s="13"/>
      <c r="BD1807" s="13"/>
      <c r="BE1807" s="13"/>
      <c r="BF1807" s="13"/>
      <c r="BG1807" s="13"/>
      <c r="BH1807" s="13"/>
      <c r="BI1807" s="13"/>
      <c r="BJ1807" s="13"/>
      <c r="BK1807" s="13"/>
      <c r="BL1807" s="13"/>
      <c r="BM1807" s="13"/>
      <c r="BN1807" s="13"/>
      <c r="BO1807" s="13"/>
    </row>
    <row r="1808" spans="1:67" x14ac:dyDescent="0.2">
      <c r="A1808" s="13" t="s">
        <v>1737</v>
      </c>
      <c r="B1808" s="13"/>
      <c r="C1808" s="13" t="s">
        <v>1519</v>
      </c>
      <c r="D1808" s="13" t="s">
        <v>73</v>
      </c>
      <c r="E1808" s="13" t="s">
        <v>584</v>
      </c>
      <c r="F1808" s="13" t="s">
        <v>1130</v>
      </c>
      <c r="G1808" s="13" t="s">
        <v>1698</v>
      </c>
      <c r="H1808" s="13" t="s">
        <v>1615</v>
      </c>
      <c r="I1808" s="13"/>
      <c r="J1808" s="13"/>
      <c r="K1808" s="13"/>
      <c r="L1808" s="13"/>
      <c r="M1808" s="13"/>
      <c r="N1808" s="13"/>
      <c r="O1808" s="13"/>
      <c r="P1808" s="13"/>
      <c r="Q1808" s="13"/>
      <c r="R1808" s="13"/>
      <c r="S1808" s="13"/>
      <c r="T1808" s="13"/>
      <c r="U1808" s="13"/>
      <c r="V1808" s="13"/>
      <c r="W1808" s="13"/>
      <c r="X1808" s="13"/>
      <c r="Y1808" s="13"/>
      <c r="Z1808" s="13"/>
      <c r="AA1808" s="13"/>
      <c r="AB1808" s="13"/>
      <c r="AC1808" s="13"/>
      <c r="AD1808" s="13"/>
      <c r="AE1808" s="13"/>
      <c r="AF1808" s="13"/>
      <c r="AG1808" s="13"/>
      <c r="AH1808" s="13"/>
      <c r="AI1808" s="13"/>
      <c r="AJ1808" s="13"/>
      <c r="AK1808" s="13"/>
      <c r="AL1808" s="13"/>
      <c r="AM1808" s="13"/>
      <c r="AN1808" s="13"/>
      <c r="AO1808" s="13"/>
      <c r="AP1808" s="13"/>
      <c r="AQ1808" s="13"/>
      <c r="AR1808" s="13"/>
      <c r="AS1808" s="13"/>
      <c r="AT1808" s="13"/>
      <c r="AU1808" s="13"/>
      <c r="AV1808" s="13"/>
      <c r="AW1808" s="13"/>
      <c r="AX1808" s="13"/>
      <c r="AY1808" s="13"/>
      <c r="AZ1808" s="13"/>
      <c r="BA1808" s="13"/>
      <c r="BB1808" s="13"/>
      <c r="BC1808" s="13"/>
      <c r="BD1808" s="13"/>
      <c r="BE1808" s="13"/>
      <c r="BF1808" s="13"/>
      <c r="BG1808" s="13"/>
      <c r="BH1808" s="13"/>
      <c r="BI1808" s="13"/>
      <c r="BJ1808" s="13"/>
      <c r="BK1808" s="13"/>
      <c r="BL1808" s="13"/>
      <c r="BM1808" s="13"/>
      <c r="BN1808" s="13"/>
      <c r="BO1808" s="13"/>
    </row>
    <row r="1809" spans="1:67" x14ac:dyDescent="0.2">
      <c r="A1809" s="13" t="s">
        <v>1737</v>
      </c>
      <c r="B1809" s="13"/>
      <c r="C1809" s="13" t="s">
        <v>1519</v>
      </c>
      <c r="D1809" s="13" t="s">
        <v>73</v>
      </c>
      <c r="E1809" s="13" t="s">
        <v>584</v>
      </c>
      <c r="F1809" s="13" t="s">
        <v>1130</v>
      </c>
      <c r="G1809" s="13" t="s">
        <v>584</v>
      </c>
      <c r="H1809" s="13" t="s">
        <v>1130</v>
      </c>
      <c r="I1809" s="13"/>
      <c r="J1809" s="13"/>
      <c r="K1809" s="13"/>
      <c r="L1809" s="13"/>
      <c r="M1809" s="13"/>
      <c r="N1809" s="13"/>
      <c r="O1809" s="13"/>
      <c r="P1809" s="13"/>
      <c r="Q1809" s="13"/>
      <c r="R1809" s="13"/>
      <c r="S1809" s="13"/>
      <c r="T1809" s="13"/>
      <c r="U1809" s="13"/>
      <c r="V1809" s="13"/>
      <c r="W1809" s="13"/>
      <c r="X1809" s="13"/>
      <c r="Y1809" s="13"/>
      <c r="Z1809" s="13"/>
      <c r="AA1809" s="13"/>
      <c r="AB1809" s="13"/>
      <c r="AC1809" s="13"/>
      <c r="AD1809" s="13"/>
      <c r="AE1809" s="13"/>
      <c r="AF1809" s="13"/>
      <c r="AG1809" s="13"/>
      <c r="AH1809" s="13"/>
      <c r="AI1809" s="13"/>
      <c r="AJ1809" s="13"/>
      <c r="AK1809" s="13"/>
      <c r="AL1809" s="13"/>
      <c r="AM1809" s="13"/>
      <c r="AN1809" s="13"/>
      <c r="AO1809" s="13"/>
      <c r="AP1809" s="13"/>
      <c r="AQ1809" s="13"/>
      <c r="AR1809" s="13"/>
      <c r="AS1809" s="13"/>
      <c r="AT1809" s="13"/>
      <c r="AU1809" s="13"/>
      <c r="AV1809" s="13"/>
      <c r="AW1809" s="13"/>
      <c r="AX1809" s="13"/>
      <c r="AY1809" s="13"/>
      <c r="AZ1809" s="13"/>
      <c r="BA1809" s="13"/>
      <c r="BB1809" s="13"/>
      <c r="BC1809" s="13"/>
      <c r="BD1809" s="13"/>
      <c r="BE1809" s="13"/>
      <c r="BF1809" s="13"/>
      <c r="BG1809" s="13"/>
      <c r="BH1809" s="13"/>
      <c r="BI1809" s="13"/>
      <c r="BJ1809" s="13"/>
      <c r="BK1809" s="13"/>
      <c r="BL1809" s="13"/>
      <c r="BM1809" s="13"/>
      <c r="BN1809" s="13"/>
      <c r="BO1809" s="13"/>
    </row>
    <row r="1810" spans="1:67" x14ac:dyDescent="0.2">
      <c r="A1810" s="8" t="s">
        <v>2366</v>
      </c>
      <c r="C1810" t="s">
        <v>1519</v>
      </c>
      <c r="D1810" t="s">
        <v>73</v>
      </c>
      <c r="E1810" t="s">
        <v>584</v>
      </c>
      <c r="F1810" t="s">
        <v>1130</v>
      </c>
      <c r="G1810" s="8" t="s">
        <v>584</v>
      </c>
      <c r="H1810" s="8" t="s">
        <v>1130</v>
      </c>
      <c r="I1810" s="8"/>
      <c r="Y1810">
        <v>9</v>
      </c>
      <c r="AB1810">
        <v>10.199999999999999</v>
      </c>
      <c r="BJ1810" s="8" t="s">
        <v>79</v>
      </c>
      <c r="BK1810" s="9">
        <v>44820</v>
      </c>
      <c r="BL1810" s="8" t="s">
        <v>2354</v>
      </c>
      <c r="BM1810" s="8">
        <v>2905</v>
      </c>
    </row>
    <row r="1811" spans="1:67" x14ac:dyDescent="0.2">
      <c r="A1811" s="8" t="s">
        <v>2367</v>
      </c>
      <c r="C1811" t="s">
        <v>1519</v>
      </c>
      <c r="D1811" t="s">
        <v>73</v>
      </c>
      <c r="E1811" t="s">
        <v>584</v>
      </c>
      <c r="F1811" t="s">
        <v>1130</v>
      </c>
      <c r="G1811" s="8" t="s">
        <v>584</v>
      </c>
      <c r="H1811" s="8" t="s">
        <v>1130</v>
      </c>
      <c r="I1811" s="8"/>
      <c r="AW1811">
        <v>11.4</v>
      </c>
      <c r="AX1811">
        <v>8.85</v>
      </c>
      <c r="AY1811">
        <v>8.4</v>
      </c>
      <c r="AZ1811" t="s">
        <v>2369</v>
      </c>
      <c r="BA1811">
        <v>10.5</v>
      </c>
      <c r="BB1811">
        <v>9.15</v>
      </c>
      <c r="BC1811">
        <v>8.6999999999999993</v>
      </c>
      <c r="BD1811">
        <v>9.15</v>
      </c>
      <c r="BJ1811" s="8" t="s">
        <v>79</v>
      </c>
      <c r="BK1811" s="9">
        <v>44820</v>
      </c>
      <c r="BL1811" s="8" t="s">
        <v>2354</v>
      </c>
      <c r="BM1811" s="8">
        <v>2905</v>
      </c>
    </row>
    <row r="1812" spans="1:67" x14ac:dyDescent="0.2">
      <c r="A1812" s="8" t="s">
        <v>2363</v>
      </c>
      <c r="C1812" t="s">
        <v>1519</v>
      </c>
      <c r="D1812" t="s">
        <v>73</v>
      </c>
      <c r="E1812" t="s">
        <v>584</v>
      </c>
      <c r="F1812" t="s">
        <v>1130</v>
      </c>
      <c r="G1812" s="8" t="s">
        <v>584</v>
      </c>
      <c r="H1812" s="8" t="s">
        <v>1130</v>
      </c>
      <c r="I1812" s="8"/>
      <c r="M1812">
        <v>11.7</v>
      </c>
      <c r="P1812">
        <v>10.199999999999999</v>
      </c>
      <c r="BJ1812" s="8" t="s">
        <v>79</v>
      </c>
      <c r="BK1812" s="9">
        <v>44820</v>
      </c>
      <c r="BL1812" s="8" t="s">
        <v>2354</v>
      </c>
      <c r="BM1812" s="8">
        <v>2905</v>
      </c>
    </row>
    <row r="1813" spans="1:67" x14ac:dyDescent="0.2">
      <c r="A1813" s="8" t="s">
        <v>2365</v>
      </c>
      <c r="C1813" t="s">
        <v>1519</v>
      </c>
      <c r="D1813" t="s">
        <v>73</v>
      </c>
      <c r="E1813" t="s">
        <v>584</v>
      </c>
      <c r="F1813" t="s">
        <v>1130</v>
      </c>
      <c r="G1813" s="8" t="s">
        <v>584</v>
      </c>
      <c r="H1813" s="8" t="s">
        <v>1130</v>
      </c>
      <c r="I1813" s="8"/>
      <c r="Q1813">
        <v>10.8</v>
      </c>
      <c r="T1813">
        <v>10.5</v>
      </c>
      <c r="BJ1813" s="8" t="s">
        <v>79</v>
      </c>
      <c r="BK1813" s="9">
        <v>44820</v>
      </c>
      <c r="BL1813" s="8" t="s">
        <v>2354</v>
      </c>
      <c r="BM1813" s="8">
        <v>2905</v>
      </c>
    </row>
    <row r="1814" spans="1:67" x14ac:dyDescent="0.2">
      <c r="A1814" s="8" t="s">
        <v>2364</v>
      </c>
      <c r="C1814" t="s">
        <v>1519</v>
      </c>
      <c r="D1814" t="s">
        <v>73</v>
      </c>
      <c r="E1814" t="s">
        <v>584</v>
      </c>
      <c r="F1814" t="s">
        <v>1130</v>
      </c>
      <c r="G1814" s="8" t="s">
        <v>584</v>
      </c>
      <c r="H1814" s="8" t="s">
        <v>1130</v>
      </c>
      <c r="I1814" s="8"/>
      <c r="M1814">
        <v>12</v>
      </c>
      <c r="P1814">
        <v>9.75</v>
      </c>
      <c r="BJ1814" s="8" t="s">
        <v>79</v>
      </c>
      <c r="BK1814" s="9">
        <v>44820</v>
      </c>
      <c r="BL1814" s="8" t="s">
        <v>2354</v>
      </c>
      <c r="BM1814" s="8">
        <v>2905</v>
      </c>
    </row>
    <row r="1815" spans="1:67" x14ac:dyDescent="0.2">
      <c r="A1815" s="8" t="s">
        <v>2368</v>
      </c>
      <c r="C1815" t="s">
        <v>1519</v>
      </c>
      <c r="D1815" t="s">
        <v>73</v>
      </c>
      <c r="E1815" t="s">
        <v>584</v>
      </c>
      <c r="F1815" t="s">
        <v>1130</v>
      </c>
      <c r="G1815" s="8" t="s">
        <v>584</v>
      </c>
      <c r="H1815" s="8" t="s">
        <v>1130</v>
      </c>
      <c r="I1815" s="8"/>
      <c r="BE1815">
        <v>12</v>
      </c>
      <c r="BH1815">
        <v>7.8</v>
      </c>
      <c r="BJ1815" s="8" t="s">
        <v>79</v>
      </c>
      <c r="BK1815" s="9">
        <v>44820</v>
      </c>
      <c r="BL1815" s="8" t="s">
        <v>2354</v>
      </c>
      <c r="BM1815" s="8">
        <v>2905</v>
      </c>
    </row>
    <row r="1816" spans="1:67" x14ac:dyDescent="0.2">
      <c r="A1816" s="12" t="s">
        <v>2353</v>
      </c>
      <c r="B1816" s="12"/>
      <c r="C1816" s="12" t="s">
        <v>1519</v>
      </c>
      <c r="D1816" s="12" t="s">
        <v>73</v>
      </c>
      <c r="E1816" s="12" t="s">
        <v>584</v>
      </c>
      <c r="F1816" s="12" t="s">
        <v>1130</v>
      </c>
      <c r="G1816" s="12" t="s">
        <v>584</v>
      </c>
      <c r="H1816" s="12" t="s">
        <v>1130</v>
      </c>
      <c r="I1816" s="12"/>
      <c r="J1816" s="12"/>
      <c r="K1816" s="12"/>
      <c r="L1816" s="12"/>
      <c r="M1816" s="12"/>
      <c r="N1816" s="12"/>
      <c r="O1816" s="12"/>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t="s">
        <v>79</v>
      </c>
      <c r="BK1816" s="14">
        <v>44819</v>
      </c>
      <c r="BL1816" s="12" t="s">
        <v>2349</v>
      </c>
      <c r="BM1816" s="12">
        <v>3649</v>
      </c>
      <c r="BN1816" s="12" t="s">
        <v>72</v>
      </c>
      <c r="BO1816" s="12" t="s">
        <v>2349</v>
      </c>
    </row>
    <row r="1817" spans="1:67" x14ac:dyDescent="0.2">
      <c r="C1817" t="s">
        <v>1519</v>
      </c>
      <c r="D1817" t="s">
        <v>73</v>
      </c>
      <c r="E1817" t="s">
        <v>584</v>
      </c>
      <c r="F1817" t="s">
        <v>1130</v>
      </c>
      <c r="G1817" t="s">
        <v>584</v>
      </c>
      <c r="H1817" t="s">
        <v>1130</v>
      </c>
      <c r="AW1817">
        <v>11.5</v>
      </c>
      <c r="AZ1817">
        <v>6</v>
      </c>
      <c r="BA1817">
        <v>11</v>
      </c>
      <c r="BD1817">
        <v>7</v>
      </c>
      <c r="BI1817" t="s">
        <v>1140</v>
      </c>
      <c r="BJ1817" t="s">
        <v>79</v>
      </c>
      <c r="BK1817" s="1">
        <v>44797</v>
      </c>
      <c r="BL1817" t="s">
        <v>87</v>
      </c>
      <c r="BM1817">
        <v>36083</v>
      </c>
      <c r="BN1817" t="s">
        <v>72</v>
      </c>
      <c r="BO1817" t="s">
        <v>87</v>
      </c>
    </row>
    <row r="1818" spans="1:67" x14ac:dyDescent="0.2">
      <c r="A1818" t="s">
        <v>1133</v>
      </c>
      <c r="C1818" t="s">
        <v>1519</v>
      </c>
      <c r="D1818" t="s">
        <v>73</v>
      </c>
      <c r="E1818" t="s">
        <v>584</v>
      </c>
      <c r="F1818" t="s">
        <v>1130</v>
      </c>
      <c r="G1818" t="s">
        <v>584</v>
      </c>
      <c r="H1818" t="s">
        <v>1134</v>
      </c>
      <c r="AS1818">
        <v>11.4</v>
      </c>
      <c r="AV1818">
        <v>8</v>
      </c>
      <c r="BJ1818" t="s">
        <v>79</v>
      </c>
      <c r="BL1818" t="s">
        <v>130</v>
      </c>
      <c r="BM1818">
        <v>3096</v>
      </c>
    </row>
    <row r="1819" spans="1:67" x14ac:dyDescent="0.2">
      <c r="A1819" t="s">
        <v>1135</v>
      </c>
      <c r="C1819" t="s">
        <v>1519</v>
      </c>
      <c r="D1819" t="s">
        <v>73</v>
      </c>
      <c r="E1819" t="s">
        <v>584</v>
      </c>
      <c r="F1819" t="s">
        <v>1130</v>
      </c>
      <c r="G1819" t="s">
        <v>584</v>
      </c>
      <c r="H1819" t="s">
        <v>1134</v>
      </c>
      <c r="BJ1819" t="s">
        <v>79</v>
      </c>
      <c r="BL1819" t="s">
        <v>130</v>
      </c>
      <c r="BM1819">
        <v>3096</v>
      </c>
    </row>
    <row r="1820" spans="1:67" x14ac:dyDescent="0.2">
      <c r="A1820" t="s">
        <v>1136</v>
      </c>
      <c r="C1820" t="s">
        <v>1519</v>
      </c>
      <c r="D1820" t="s">
        <v>73</v>
      </c>
      <c r="E1820" t="s">
        <v>584</v>
      </c>
      <c r="F1820" t="s">
        <v>1130</v>
      </c>
      <c r="G1820" t="s">
        <v>584</v>
      </c>
      <c r="H1820" t="s">
        <v>1134</v>
      </c>
      <c r="AS1820" t="s">
        <v>1976</v>
      </c>
      <c r="AV1820">
        <v>8</v>
      </c>
      <c r="BI1820" t="s">
        <v>1137</v>
      </c>
      <c r="BJ1820" t="s">
        <v>79</v>
      </c>
      <c r="BL1820" t="s">
        <v>130</v>
      </c>
      <c r="BM1820">
        <v>3096</v>
      </c>
    </row>
    <row r="1821" spans="1:67" x14ac:dyDescent="0.2">
      <c r="A1821" t="s">
        <v>1138</v>
      </c>
      <c r="C1821" t="s">
        <v>1519</v>
      </c>
      <c r="D1821" t="s">
        <v>73</v>
      </c>
      <c r="E1821" t="s">
        <v>584</v>
      </c>
      <c r="F1821" t="s">
        <v>1130</v>
      </c>
      <c r="G1821" t="s">
        <v>584</v>
      </c>
      <c r="H1821" t="s">
        <v>1134</v>
      </c>
      <c r="AK1821">
        <v>11.4</v>
      </c>
      <c r="AN1821">
        <v>7.2</v>
      </c>
      <c r="AO1821">
        <v>12.3</v>
      </c>
      <c r="AR1821">
        <v>8.3000000000000007</v>
      </c>
      <c r="AS1821">
        <v>11.6</v>
      </c>
      <c r="AV1821">
        <v>8.3000000000000007</v>
      </c>
      <c r="AW1821">
        <v>11</v>
      </c>
      <c r="AX1821">
        <v>8.4</v>
      </c>
      <c r="AY1821">
        <v>8.3000000000000007</v>
      </c>
      <c r="AZ1821">
        <v>8.4</v>
      </c>
      <c r="BJ1821" t="s">
        <v>79</v>
      </c>
      <c r="BL1821" t="s">
        <v>130</v>
      </c>
      <c r="BM1821">
        <v>3096</v>
      </c>
    </row>
    <row r="1822" spans="1:67" x14ac:dyDescent="0.2">
      <c r="A1822" t="s">
        <v>1139</v>
      </c>
      <c r="C1822" t="s">
        <v>1519</v>
      </c>
      <c r="D1822" t="s">
        <v>73</v>
      </c>
      <c r="E1822" t="s">
        <v>584</v>
      </c>
      <c r="F1822" t="s">
        <v>1130</v>
      </c>
      <c r="G1822" t="s">
        <v>584</v>
      </c>
      <c r="H1822" t="s">
        <v>1134</v>
      </c>
      <c r="AO1822">
        <v>13.6</v>
      </c>
      <c r="AR1822">
        <v>8.6999999999999993</v>
      </c>
      <c r="BJ1822" t="s">
        <v>79</v>
      </c>
      <c r="BL1822" t="s">
        <v>130</v>
      </c>
      <c r="BM1822">
        <v>3096</v>
      </c>
    </row>
    <row r="1823" spans="1:67" x14ac:dyDescent="0.2">
      <c r="A1823" s="8" t="s">
        <v>2514</v>
      </c>
      <c r="C1823" t="s">
        <v>1519</v>
      </c>
      <c r="D1823" t="s">
        <v>73</v>
      </c>
      <c r="E1823" t="s">
        <v>584</v>
      </c>
      <c r="F1823" t="s">
        <v>1130</v>
      </c>
      <c r="G1823" s="8" t="s">
        <v>584</v>
      </c>
      <c r="H1823" s="8" t="s">
        <v>2511</v>
      </c>
      <c r="I1823" s="8"/>
      <c r="AO1823">
        <v>11</v>
      </c>
      <c r="AR1823">
        <v>9.0500000000000007</v>
      </c>
      <c r="BJ1823" t="s">
        <v>79</v>
      </c>
      <c r="BK1823" s="1">
        <v>44824</v>
      </c>
      <c r="BL1823" t="s">
        <v>2493</v>
      </c>
      <c r="BM1823">
        <v>2930</v>
      </c>
    </row>
    <row r="1824" spans="1:67" x14ac:dyDescent="0.2">
      <c r="A1824" s="8" t="s">
        <v>2513</v>
      </c>
      <c r="C1824" t="s">
        <v>1519</v>
      </c>
      <c r="D1824" t="s">
        <v>73</v>
      </c>
      <c r="E1824" t="s">
        <v>584</v>
      </c>
      <c r="F1824" t="s">
        <v>1130</v>
      </c>
      <c r="G1824" s="8" t="s">
        <v>584</v>
      </c>
      <c r="H1824" s="8" t="s">
        <v>2511</v>
      </c>
      <c r="I1824" s="8"/>
      <c r="AS1824">
        <v>12.4</v>
      </c>
      <c r="AV1824">
        <v>9.9</v>
      </c>
      <c r="BJ1824" t="s">
        <v>79</v>
      </c>
      <c r="BK1824" s="1">
        <v>44824</v>
      </c>
      <c r="BL1824" t="s">
        <v>2493</v>
      </c>
      <c r="BM1824">
        <v>2930</v>
      </c>
    </row>
    <row r="1825" spans="1:67" x14ac:dyDescent="0.2">
      <c r="A1825" s="8" t="s">
        <v>2512</v>
      </c>
      <c r="C1825" t="s">
        <v>1519</v>
      </c>
      <c r="D1825" t="s">
        <v>73</v>
      </c>
      <c r="E1825" t="s">
        <v>584</v>
      </c>
      <c r="F1825" t="s">
        <v>1130</v>
      </c>
      <c r="G1825" s="8" t="s">
        <v>584</v>
      </c>
      <c r="H1825" s="8" t="s">
        <v>2511</v>
      </c>
      <c r="I1825" s="8"/>
      <c r="AG1825">
        <v>8</v>
      </c>
      <c r="AJ1825">
        <v>10.5</v>
      </c>
      <c r="BJ1825" s="8" t="s">
        <v>79</v>
      </c>
      <c r="BK1825" s="9">
        <v>44824</v>
      </c>
      <c r="BL1825" s="8" t="s">
        <v>2493</v>
      </c>
      <c r="BM1825">
        <v>2930</v>
      </c>
    </row>
    <row r="1826" spans="1:67" x14ac:dyDescent="0.2">
      <c r="A1826" s="13" t="s">
        <v>1737</v>
      </c>
      <c r="B1826" s="13"/>
      <c r="C1826" s="13" t="s">
        <v>1519</v>
      </c>
      <c r="D1826" s="13" t="s">
        <v>73</v>
      </c>
      <c r="E1826" s="13" t="s">
        <v>584</v>
      </c>
      <c r="F1826" s="13" t="s">
        <v>1130</v>
      </c>
      <c r="G1826" s="13" t="s">
        <v>584</v>
      </c>
      <c r="H1826" s="13" t="s">
        <v>1455</v>
      </c>
      <c r="I1826" s="13"/>
      <c r="J1826" s="13"/>
      <c r="K1826" s="13"/>
      <c r="L1826" s="13"/>
      <c r="M1826" s="13"/>
      <c r="N1826" s="13"/>
      <c r="O1826" s="13"/>
      <c r="P1826" s="13"/>
      <c r="Q1826" s="13"/>
      <c r="R1826" s="13"/>
      <c r="S1826" s="13"/>
      <c r="T1826" s="13"/>
      <c r="U1826" s="13"/>
      <c r="V1826" s="13"/>
      <c r="W1826" s="13"/>
      <c r="X1826" s="13"/>
      <c r="Y1826" s="13"/>
      <c r="Z1826" s="13"/>
      <c r="AA1826" s="13"/>
      <c r="AB1826" s="13"/>
      <c r="AC1826" s="13"/>
      <c r="AD1826" s="13"/>
      <c r="AE1826" s="13"/>
      <c r="AF1826" s="13"/>
      <c r="AG1826" s="13"/>
      <c r="AH1826" s="13"/>
      <c r="AI1826" s="13"/>
      <c r="AJ1826" s="13"/>
      <c r="AK1826" s="13"/>
      <c r="AL1826" s="13"/>
      <c r="AM1826" s="13"/>
      <c r="AN1826" s="13"/>
      <c r="AO1826" s="13"/>
      <c r="AP1826" s="13"/>
      <c r="AQ1826" s="13"/>
      <c r="AR1826" s="13"/>
      <c r="AS1826" s="13"/>
      <c r="AT1826" s="13"/>
      <c r="AU1826" s="13"/>
      <c r="AV1826" s="13"/>
      <c r="AW1826" s="13"/>
      <c r="AX1826" s="13"/>
      <c r="AY1826" s="13"/>
      <c r="AZ1826" s="13"/>
      <c r="BA1826" s="13"/>
      <c r="BB1826" s="13"/>
      <c r="BC1826" s="13"/>
      <c r="BD1826" s="13"/>
      <c r="BE1826" s="13"/>
      <c r="BF1826" s="13"/>
      <c r="BG1826" s="13"/>
      <c r="BH1826" s="13"/>
      <c r="BI1826" s="13"/>
      <c r="BJ1826" s="13"/>
      <c r="BK1826" s="13"/>
      <c r="BL1826" s="13"/>
      <c r="BM1826" s="13"/>
      <c r="BN1826" s="13"/>
      <c r="BO1826" s="13"/>
    </row>
    <row r="1827" spans="1:67" x14ac:dyDescent="0.2">
      <c r="A1827" s="8" t="s">
        <v>2461</v>
      </c>
      <c r="B1827" t="s">
        <v>338</v>
      </c>
      <c r="C1827" t="s">
        <v>1519</v>
      </c>
      <c r="D1827" t="s">
        <v>73</v>
      </c>
      <c r="E1827" t="s">
        <v>584</v>
      </c>
      <c r="F1827" t="s">
        <v>1130</v>
      </c>
      <c r="G1827" s="8" t="s">
        <v>584</v>
      </c>
      <c r="H1827" s="8" t="s">
        <v>1455</v>
      </c>
      <c r="I1827" s="8"/>
      <c r="M1827">
        <v>11.6</v>
      </c>
      <c r="P1827">
        <v>12.7</v>
      </c>
      <c r="Q1827">
        <v>11.7</v>
      </c>
      <c r="T1827">
        <v>14.6</v>
      </c>
      <c r="U1827">
        <v>10.5</v>
      </c>
      <c r="X1827">
        <v>14</v>
      </c>
      <c r="Y1827">
        <v>9.1999999999999993</v>
      </c>
      <c r="AB1827">
        <v>14.2</v>
      </c>
      <c r="AC1827">
        <v>9.5</v>
      </c>
      <c r="AF1827">
        <v>14.1</v>
      </c>
      <c r="AG1827">
        <v>8.8000000000000007</v>
      </c>
      <c r="AJ1827">
        <v>11.1</v>
      </c>
      <c r="BJ1827" t="s">
        <v>79</v>
      </c>
      <c r="BK1827" s="1">
        <v>44820</v>
      </c>
      <c r="BL1827" s="8" t="s">
        <v>2434</v>
      </c>
      <c r="BM1827" s="8" t="s">
        <v>2471</v>
      </c>
      <c r="BN1827" t="s">
        <v>72</v>
      </c>
      <c r="BO1827" s="8" t="s">
        <v>2434</v>
      </c>
    </row>
    <row r="1828" spans="1:67" x14ac:dyDescent="0.2">
      <c r="A1828" t="s">
        <v>2461</v>
      </c>
      <c r="B1828" t="s">
        <v>338</v>
      </c>
      <c r="C1828" t="s">
        <v>1519</v>
      </c>
      <c r="D1828" t="s">
        <v>73</v>
      </c>
      <c r="E1828" t="s">
        <v>584</v>
      </c>
      <c r="F1828" t="s">
        <v>1130</v>
      </c>
      <c r="G1828" t="s">
        <v>584</v>
      </c>
      <c r="H1828" t="s">
        <v>1455</v>
      </c>
      <c r="M1828">
        <v>11.6</v>
      </c>
      <c r="P1828">
        <v>12.7</v>
      </c>
      <c r="Q1828">
        <v>11.7</v>
      </c>
      <c r="T1828">
        <v>14.6</v>
      </c>
      <c r="U1828">
        <v>10.5</v>
      </c>
      <c r="X1828">
        <v>14</v>
      </c>
      <c r="Y1828">
        <v>9.1999999999999993</v>
      </c>
      <c r="AB1828">
        <v>14.2</v>
      </c>
      <c r="AC1828">
        <v>9.5</v>
      </c>
      <c r="AF1828">
        <v>14.1</v>
      </c>
      <c r="AG1828">
        <v>8.8000000000000007</v>
      </c>
      <c r="AJ1828">
        <v>11.1</v>
      </c>
      <c r="BJ1828" t="s">
        <v>79</v>
      </c>
      <c r="BK1828" s="1">
        <v>44823</v>
      </c>
      <c r="BL1828" t="s">
        <v>2473</v>
      </c>
      <c r="BM1828">
        <v>6618</v>
      </c>
      <c r="BN1828" t="s">
        <v>72</v>
      </c>
      <c r="BO1828" t="s">
        <v>2473</v>
      </c>
    </row>
    <row r="1829" spans="1:67" x14ac:dyDescent="0.2">
      <c r="A1829" t="s">
        <v>1456</v>
      </c>
      <c r="C1829" t="s">
        <v>1519</v>
      </c>
      <c r="D1829" t="s">
        <v>73</v>
      </c>
      <c r="E1829" t="s">
        <v>584</v>
      </c>
      <c r="F1829" t="s">
        <v>1130</v>
      </c>
      <c r="G1829" t="s">
        <v>584</v>
      </c>
      <c r="H1829" t="s">
        <v>1455</v>
      </c>
      <c r="AS1829">
        <v>11</v>
      </c>
      <c r="AV1829">
        <v>9.6</v>
      </c>
      <c r="AW1829">
        <v>10.3</v>
      </c>
      <c r="AZ1829">
        <v>8.6999999999999993</v>
      </c>
      <c r="BA1829">
        <v>10</v>
      </c>
      <c r="BD1829">
        <v>9.6999999999999993</v>
      </c>
      <c r="BE1829">
        <v>11.5</v>
      </c>
      <c r="BH1829">
        <v>9</v>
      </c>
      <c r="BI1829" t="s">
        <v>1458</v>
      </c>
      <c r="BJ1829" t="s">
        <v>79</v>
      </c>
      <c r="BK1829" s="1">
        <v>44806</v>
      </c>
      <c r="BL1829" t="s">
        <v>1457</v>
      </c>
      <c r="BM1829">
        <v>6619</v>
      </c>
    </row>
    <row r="1830" spans="1:67" x14ac:dyDescent="0.2">
      <c r="A1830" s="8" t="s">
        <v>1456</v>
      </c>
      <c r="C1830" t="s">
        <v>1519</v>
      </c>
      <c r="D1830" t="s">
        <v>73</v>
      </c>
      <c r="E1830" t="s">
        <v>584</v>
      </c>
      <c r="F1830" t="s">
        <v>1130</v>
      </c>
      <c r="G1830" s="8" t="s">
        <v>584</v>
      </c>
      <c r="H1830" s="8" t="s">
        <v>1455</v>
      </c>
      <c r="I1830" s="8"/>
      <c r="AS1830">
        <v>11</v>
      </c>
      <c r="AV1830">
        <v>9.6</v>
      </c>
      <c r="AW1830">
        <v>10.3</v>
      </c>
      <c r="AZ1830">
        <v>8.6999999999999993</v>
      </c>
      <c r="BA1830">
        <v>10</v>
      </c>
      <c r="BD1830">
        <v>9.6999999999999993</v>
      </c>
      <c r="BE1830">
        <v>11.5</v>
      </c>
      <c r="BH1830">
        <v>9</v>
      </c>
      <c r="BJ1830" t="s">
        <v>79</v>
      </c>
      <c r="BK1830" s="1">
        <v>44820</v>
      </c>
      <c r="BL1830" s="8" t="s">
        <v>2434</v>
      </c>
      <c r="BM1830" s="8" t="s">
        <v>2471</v>
      </c>
      <c r="BN1830" t="s">
        <v>72</v>
      </c>
      <c r="BO1830" s="8" t="s">
        <v>2434</v>
      </c>
    </row>
    <row r="1831" spans="1:67" x14ac:dyDescent="0.2">
      <c r="A1831" t="s">
        <v>1129</v>
      </c>
      <c r="C1831" t="s">
        <v>1519</v>
      </c>
      <c r="D1831" t="s">
        <v>73</v>
      </c>
      <c r="E1831" t="s">
        <v>584</v>
      </c>
      <c r="F1831" t="s">
        <v>1130</v>
      </c>
      <c r="G1831" t="s">
        <v>584</v>
      </c>
      <c r="H1831" t="s">
        <v>1131</v>
      </c>
      <c r="Q1831">
        <v>12</v>
      </c>
      <c r="T1831">
        <v>12</v>
      </c>
      <c r="AB1831">
        <v>10</v>
      </c>
      <c r="AG1831">
        <v>10</v>
      </c>
      <c r="AJ1831">
        <v>9</v>
      </c>
      <c r="AS1831">
        <v>12</v>
      </c>
      <c r="AV1831">
        <v>12</v>
      </c>
      <c r="BE1831">
        <v>11.5</v>
      </c>
      <c r="BH1831">
        <v>9</v>
      </c>
      <c r="BI1831" t="s">
        <v>1132</v>
      </c>
      <c r="BJ1831" t="s">
        <v>79</v>
      </c>
      <c r="BL1831" t="s">
        <v>216</v>
      </c>
      <c r="BM1831">
        <v>7016</v>
      </c>
    </row>
    <row r="1832" spans="1:67" x14ac:dyDescent="0.2">
      <c r="A1832" t="s">
        <v>766</v>
      </c>
      <c r="C1832" t="s">
        <v>1519</v>
      </c>
      <c r="D1832" t="s">
        <v>73</v>
      </c>
      <c r="E1832" t="s">
        <v>584</v>
      </c>
      <c r="F1832" t="s">
        <v>1130</v>
      </c>
      <c r="G1832" t="s">
        <v>584</v>
      </c>
      <c r="H1832" t="s">
        <v>1131</v>
      </c>
      <c r="Y1832">
        <v>9.6</v>
      </c>
      <c r="AB1832">
        <v>11</v>
      </c>
      <c r="AG1832">
        <v>9</v>
      </c>
      <c r="AJ1832">
        <v>10</v>
      </c>
      <c r="AO1832">
        <v>13</v>
      </c>
      <c r="AR1832">
        <v>9.5</v>
      </c>
      <c r="AS1832">
        <v>13</v>
      </c>
      <c r="AV1832">
        <v>10</v>
      </c>
      <c r="AW1832">
        <v>11</v>
      </c>
      <c r="AZ1832">
        <v>9</v>
      </c>
      <c r="BE1832">
        <v>12</v>
      </c>
      <c r="BH1832">
        <v>8</v>
      </c>
      <c r="BJ1832" t="s">
        <v>79</v>
      </c>
      <c r="BK1832" s="1">
        <v>44797</v>
      </c>
      <c r="BL1832" t="s">
        <v>87</v>
      </c>
      <c r="BM1832">
        <v>36083</v>
      </c>
      <c r="BN1832" t="s">
        <v>72</v>
      </c>
      <c r="BO1832" t="s">
        <v>87</v>
      </c>
    </row>
    <row r="1833" spans="1:67" s="23" customFormat="1" x14ac:dyDescent="0.2">
      <c r="A1833" t="s">
        <v>770</v>
      </c>
      <c r="B1833"/>
      <c r="C1833" t="s">
        <v>1519</v>
      </c>
      <c r="D1833" t="s">
        <v>73</v>
      </c>
      <c r="E1833" t="s">
        <v>584</v>
      </c>
      <c r="F1833" t="s">
        <v>1130</v>
      </c>
      <c r="G1833" t="s">
        <v>584</v>
      </c>
      <c r="H1833" t="s">
        <v>1131</v>
      </c>
      <c r="I1833"/>
      <c r="J1833"/>
      <c r="K1833"/>
      <c r="L1833"/>
      <c r="M1833"/>
      <c r="N1833"/>
      <c r="O1833"/>
      <c r="P1833"/>
      <c r="Q1833">
        <v>13</v>
      </c>
      <c r="R1833"/>
      <c r="S1833"/>
      <c r="T1833">
        <v>14</v>
      </c>
      <c r="U1833"/>
      <c r="V1833"/>
      <c r="W1833"/>
      <c r="X1833"/>
      <c r="Y1833"/>
      <c r="Z1833"/>
      <c r="AA1833"/>
      <c r="AB1833"/>
      <c r="AC1833"/>
      <c r="AD1833"/>
      <c r="AE1833"/>
      <c r="AF1833"/>
      <c r="AG1833"/>
      <c r="AH1833"/>
      <c r="AI1833"/>
      <c r="AJ1833"/>
      <c r="AK1833"/>
      <c r="AL1833"/>
      <c r="AM1833"/>
      <c r="AN1833"/>
      <c r="AO1833"/>
      <c r="AP1833"/>
      <c r="AQ1833"/>
      <c r="AR1833"/>
      <c r="AS1833"/>
      <c r="AT1833"/>
      <c r="AU1833"/>
      <c r="AV1833"/>
      <c r="AW1833"/>
      <c r="AX1833"/>
      <c r="AY1833"/>
      <c r="AZ1833"/>
      <c r="BA1833"/>
      <c r="BB1833"/>
      <c r="BC1833"/>
      <c r="BD1833"/>
      <c r="BE1833"/>
      <c r="BF1833"/>
      <c r="BG1833"/>
      <c r="BH1833"/>
      <c r="BI1833"/>
      <c r="BJ1833" t="s">
        <v>79</v>
      </c>
      <c r="BK1833" s="1">
        <v>44797</v>
      </c>
      <c r="BL1833" t="s">
        <v>87</v>
      </c>
      <c r="BM1833">
        <v>36083</v>
      </c>
      <c r="BN1833" t="s">
        <v>72</v>
      </c>
      <c r="BO1833" t="s">
        <v>87</v>
      </c>
    </row>
    <row r="1834" spans="1:67" s="23" customFormat="1" x14ac:dyDescent="0.2">
      <c r="A1834" s="13" t="s">
        <v>1737</v>
      </c>
      <c r="B1834" s="13"/>
      <c r="C1834" s="13" t="s">
        <v>1519</v>
      </c>
      <c r="D1834" s="13" t="s">
        <v>73</v>
      </c>
      <c r="E1834" s="13" t="s">
        <v>584</v>
      </c>
      <c r="F1834" s="13" t="s">
        <v>1130</v>
      </c>
      <c r="G1834" s="13" t="s">
        <v>584</v>
      </c>
      <c r="H1834" s="13" t="s">
        <v>580</v>
      </c>
      <c r="I1834" s="13"/>
      <c r="J1834" s="13"/>
      <c r="K1834" s="13"/>
      <c r="L1834" s="13"/>
      <c r="M1834" s="13"/>
      <c r="N1834" s="13"/>
      <c r="O1834" s="13"/>
      <c r="P1834" s="13"/>
      <c r="Q1834" s="13"/>
      <c r="R1834" s="13"/>
      <c r="S1834" s="13"/>
      <c r="T1834" s="13"/>
      <c r="U1834" s="13"/>
      <c r="V1834" s="13"/>
      <c r="W1834" s="13"/>
      <c r="X1834" s="13"/>
      <c r="Y1834" s="13"/>
      <c r="Z1834" s="13"/>
      <c r="AA1834" s="13"/>
      <c r="AB1834" s="13"/>
      <c r="AC1834" s="13"/>
      <c r="AD1834" s="13"/>
      <c r="AE1834" s="13"/>
      <c r="AF1834" s="13"/>
      <c r="AG1834" s="13"/>
      <c r="AH1834" s="13"/>
      <c r="AI1834" s="13"/>
      <c r="AJ1834" s="13"/>
      <c r="AK1834" s="13"/>
      <c r="AL1834" s="13"/>
      <c r="AM1834" s="13"/>
      <c r="AN1834" s="13"/>
      <c r="AO1834" s="13"/>
      <c r="AP1834" s="13"/>
      <c r="AQ1834" s="13"/>
      <c r="AR1834" s="13"/>
      <c r="AS1834" s="13"/>
      <c r="AT1834" s="13"/>
      <c r="AU1834" s="13"/>
      <c r="AV1834" s="13"/>
      <c r="AW1834" s="13"/>
      <c r="AX1834" s="13"/>
      <c r="AY1834" s="13"/>
      <c r="AZ1834" s="13"/>
      <c r="BA1834" s="13"/>
      <c r="BB1834" s="13"/>
      <c r="BC1834" s="13"/>
      <c r="BD1834" s="13"/>
      <c r="BE1834" s="13"/>
      <c r="BF1834" s="13"/>
      <c r="BG1834" s="13"/>
      <c r="BH1834" s="13"/>
      <c r="BI1834" s="13"/>
      <c r="BJ1834" s="13"/>
      <c r="BK1834" s="13"/>
      <c r="BL1834" s="13"/>
      <c r="BM1834" s="13"/>
      <c r="BN1834" s="13"/>
      <c r="BO1834" s="13"/>
    </row>
    <row r="1835" spans="1:67" s="23" customFormat="1" x14ac:dyDescent="0.2">
      <c r="A1835" s="13" t="s">
        <v>1737</v>
      </c>
      <c r="B1835" s="13"/>
      <c r="C1835" s="13" t="s">
        <v>1519</v>
      </c>
      <c r="D1835" s="13" t="s">
        <v>73</v>
      </c>
      <c r="E1835" s="13" t="s">
        <v>584</v>
      </c>
      <c r="F1835" s="13" t="s">
        <v>1142</v>
      </c>
      <c r="G1835" s="13" t="s">
        <v>584</v>
      </c>
      <c r="H1835" s="13" t="s">
        <v>1701</v>
      </c>
      <c r="I1835" s="13"/>
      <c r="J1835" s="13"/>
      <c r="K1835" s="13"/>
      <c r="L1835" s="13"/>
      <c r="M1835" s="13"/>
      <c r="N1835" s="13"/>
      <c r="O1835" s="13"/>
      <c r="P1835" s="13"/>
      <c r="Q1835" s="13"/>
      <c r="R1835" s="13"/>
      <c r="S1835" s="13"/>
      <c r="T1835" s="13"/>
      <c r="U1835" s="13"/>
      <c r="V1835" s="13"/>
      <c r="W1835" s="13"/>
      <c r="X1835" s="13"/>
      <c r="Y1835" s="13"/>
      <c r="Z1835" s="13"/>
      <c r="AA1835" s="13"/>
      <c r="AB1835" s="13"/>
      <c r="AC1835" s="13"/>
      <c r="AD1835" s="13"/>
      <c r="AE1835" s="13"/>
      <c r="AF1835" s="13"/>
      <c r="AG1835" s="13"/>
      <c r="AH1835" s="13"/>
      <c r="AI1835" s="13"/>
      <c r="AJ1835" s="13"/>
      <c r="AK1835" s="13"/>
      <c r="AL1835" s="13"/>
      <c r="AM1835" s="13"/>
      <c r="AN1835" s="13"/>
      <c r="AO1835" s="13"/>
      <c r="AP1835" s="13"/>
      <c r="AQ1835" s="13"/>
      <c r="AR1835" s="13"/>
      <c r="AS1835" s="13"/>
      <c r="AT1835" s="13"/>
      <c r="AU1835" s="13"/>
      <c r="AV1835" s="13"/>
      <c r="AW1835" s="13"/>
      <c r="AX1835" s="13"/>
      <c r="AY1835" s="13"/>
      <c r="AZ1835" s="13"/>
      <c r="BA1835" s="13"/>
      <c r="BB1835" s="13"/>
      <c r="BC1835" s="13"/>
      <c r="BD1835" s="13"/>
      <c r="BE1835" s="13"/>
      <c r="BF1835" s="13"/>
      <c r="BG1835" s="13"/>
      <c r="BH1835" s="13"/>
      <c r="BI1835" s="13"/>
      <c r="BJ1835" s="13"/>
      <c r="BK1835" s="13"/>
      <c r="BL1835" s="13"/>
      <c r="BM1835" s="13"/>
      <c r="BN1835" s="13"/>
      <c r="BO1835" s="13"/>
    </row>
    <row r="1836" spans="1:67" s="23" customFormat="1" x14ac:dyDescent="0.2">
      <c r="A1836" s="13" t="s">
        <v>1737</v>
      </c>
      <c r="B1836" s="13"/>
      <c r="C1836" s="13" t="s">
        <v>1519</v>
      </c>
      <c r="D1836" s="13" t="s">
        <v>73</v>
      </c>
      <c r="E1836" s="13" t="s">
        <v>584</v>
      </c>
      <c r="F1836" s="13" t="s">
        <v>1142</v>
      </c>
      <c r="G1836" s="13" t="s">
        <v>584</v>
      </c>
      <c r="H1836" s="13" t="s">
        <v>1142</v>
      </c>
      <c r="I1836" s="13"/>
      <c r="J1836" s="13"/>
      <c r="K1836" s="13"/>
      <c r="L1836" s="13"/>
      <c r="M1836" s="13"/>
      <c r="N1836" s="13"/>
      <c r="O1836" s="13"/>
      <c r="P1836" s="13"/>
      <c r="Q1836" s="13"/>
      <c r="R1836" s="13"/>
      <c r="S1836" s="13"/>
      <c r="T1836" s="13"/>
      <c r="U1836" s="13"/>
      <c r="V1836" s="13"/>
      <c r="W1836" s="13"/>
      <c r="X1836" s="13"/>
      <c r="Y1836" s="13"/>
      <c r="Z1836" s="13"/>
      <c r="AA1836" s="13"/>
      <c r="AB1836" s="13"/>
      <c r="AC1836" s="13"/>
      <c r="AD1836" s="13"/>
      <c r="AE1836" s="13"/>
      <c r="AF1836" s="13"/>
      <c r="AG1836" s="13"/>
      <c r="AH1836" s="13"/>
      <c r="AI1836" s="13"/>
      <c r="AJ1836" s="13"/>
      <c r="AK1836" s="13"/>
      <c r="AL1836" s="13"/>
      <c r="AM1836" s="13"/>
      <c r="AN1836" s="13"/>
      <c r="AO1836" s="13"/>
      <c r="AP1836" s="13"/>
      <c r="AQ1836" s="13"/>
      <c r="AR1836" s="13"/>
      <c r="AS1836" s="13"/>
      <c r="AT1836" s="13"/>
      <c r="AU1836" s="13"/>
      <c r="AV1836" s="13"/>
      <c r="AW1836" s="13"/>
      <c r="AX1836" s="13"/>
      <c r="AY1836" s="13"/>
      <c r="AZ1836" s="13"/>
      <c r="BA1836" s="13"/>
      <c r="BB1836" s="13"/>
      <c r="BC1836" s="13"/>
      <c r="BD1836" s="13"/>
      <c r="BE1836" s="13"/>
      <c r="BF1836" s="13"/>
      <c r="BG1836" s="13"/>
      <c r="BH1836" s="13"/>
      <c r="BI1836" s="13"/>
      <c r="BJ1836" s="13"/>
      <c r="BK1836" s="13"/>
      <c r="BL1836" s="13"/>
      <c r="BM1836" s="13"/>
      <c r="BN1836" s="13"/>
      <c r="BO1836" s="13"/>
    </row>
    <row r="1837" spans="1:67" s="23" customFormat="1" x14ac:dyDescent="0.2">
      <c r="A1837" t="s">
        <v>2495</v>
      </c>
      <c r="B1837" t="s">
        <v>338</v>
      </c>
      <c r="C1837" t="s">
        <v>1519</v>
      </c>
      <c r="D1837" t="s">
        <v>73</v>
      </c>
      <c r="E1837" t="s">
        <v>584</v>
      </c>
      <c r="F1837" t="s">
        <v>1142</v>
      </c>
      <c r="G1837" t="s">
        <v>584</v>
      </c>
      <c r="H1837" t="s">
        <v>1142</v>
      </c>
      <c r="I1837"/>
      <c r="J1837"/>
      <c r="K1837"/>
      <c r="L1837"/>
      <c r="M1837"/>
      <c r="N1837"/>
      <c r="O1837"/>
      <c r="P1837"/>
      <c r="Q1837"/>
      <c r="R1837"/>
      <c r="S1837"/>
      <c r="T1837"/>
      <c r="U1837"/>
      <c r="V1837"/>
      <c r="W1837"/>
      <c r="X1837"/>
      <c r="Y1837"/>
      <c r="Z1837"/>
      <c r="AA1837"/>
      <c r="AB1837"/>
      <c r="AC1837"/>
      <c r="AD1837"/>
      <c r="AE1837"/>
      <c r="AF1837"/>
      <c r="AG1837"/>
      <c r="AH1837"/>
      <c r="AI1837"/>
      <c r="AJ1837"/>
      <c r="AK1837">
        <v>9.25</v>
      </c>
      <c r="AL1837"/>
      <c r="AM1837"/>
      <c r="AN1837">
        <v>7.05</v>
      </c>
      <c r="AO1837"/>
      <c r="AP1837"/>
      <c r="AQ1837"/>
      <c r="AR1837"/>
      <c r="AS1837"/>
      <c r="AT1837"/>
      <c r="AU1837"/>
      <c r="AV1837"/>
      <c r="AW1837"/>
      <c r="AX1837"/>
      <c r="AY1837"/>
      <c r="AZ1837"/>
      <c r="BA1837"/>
      <c r="BB1837"/>
      <c r="BC1837"/>
      <c r="BD1837"/>
      <c r="BE1837"/>
      <c r="BF1837"/>
      <c r="BG1837"/>
      <c r="BH1837"/>
      <c r="BI1837"/>
      <c r="BJ1837" t="s">
        <v>79</v>
      </c>
      <c r="BK1837" s="1">
        <v>44824</v>
      </c>
      <c r="BL1837" t="s">
        <v>2493</v>
      </c>
      <c r="BM1837">
        <v>2930</v>
      </c>
      <c r="BN1837"/>
      <c r="BO1837"/>
    </row>
    <row r="1838" spans="1:67" x14ac:dyDescent="0.2">
      <c r="A1838" s="12" t="s">
        <v>2498</v>
      </c>
      <c r="B1838" s="12"/>
      <c r="C1838" s="12" t="s">
        <v>1519</v>
      </c>
      <c r="D1838" s="12" t="s">
        <v>73</v>
      </c>
      <c r="E1838" s="12" t="s">
        <v>584</v>
      </c>
      <c r="F1838" s="12" t="s">
        <v>1142</v>
      </c>
      <c r="G1838" s="12" t="s">
        <v>584</v>
      </c>
      <c r="H1838" s="12" t="s">
        <v>1142</v>
      </c>
      <c r="I1838" s="12"/>
      <c r="J1838" s="12"/>
      <c r="K1838" s="12"/>
      <c r="L1838" s="12"/>
      <c r="M1838" s="12"/>
      <c r="N1838" s="12"/>
      <c r="O1838" s="12"/>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t="s">
        <v>79</v>
      </c>
      <c r="BK1838" s="14">
        <v>44824</v>
      </c>
      <c r="BL1838" s="12" t="s">
        <v>2493</v>
      </c>
      <c r="BM1838">
        <v>2930</v>
      </c>
      <c r="BN1838" s="12" t="s">
        <v>72</v>
      </c>
      <c r="BO1838" s="12"/>
    </row>
    <row r="1839" spans="1:67" x14ac:dyDescent="0.2">
      <c r="A1839" s="8" t="s">
        <v>2496</v>
      </c>
      <c r="B1839" s="8"/>
      <c r="C1839" s="8" t="s">
        <v>1519</v>
      </c>
      <c r="D1839" s="8" t="s">
        <v>73</v>
      </c>
      <c r="E1839" s="8" t="s">
        <v>584</v>
      </c>
      <c r="F1839" s="8" t="s">
        <v>1142</v>
      </c>
      <c r="G1839" s="8" t="s">
        <v>584</v>
      </c>
      <c r="H1839" s="8" t="s">
        <v>1142</v>
      </c>
      <c r="I1839" s="8"/>
      <c r="J1839" s="8"/>
      <c r="K1839" s="8"/>
      <c r="L1839" s="8"/>
      <c r="M1839" s="8"/>
      <c r="N1839" s="8"/>
      <c r="O1839" s="8"/>
      <c r="P1839" s="8"/>
      <c r="Q1839" s="8"/>
      <c r="R1839" s="8"/>
      <c r="S1839" s="8"/>
      <c r="T1839" s="8"/>
      <c r="U1839" s="8"/>
      <c r="V1839" s="8"/>
      <c r="W1839" s="8"/>
      <c r="X1839" s="8"/>
      <c r="Y1839" s="8"/>
      <c r="Z1839" s="8"/>
      <c r="AA1839" s="8"/>
      <c r="AB1839" s="8"/>
      <c r="AC1839" s="8"/>
      <c r="AD1839" s="8"/>
      <c r="AE1839" s="8"/>
      <c r="AF1839" s="8"/>
      <c r="AG1839" s="8"/>
      <c r="AH1839" s="8"/>
      <c r="AI1839" s="8"/>
      <c r="AJ1839" s="8"/>
      <c r="AK1839" s="8"/>
      <c r="AL1839" s="8"/>
      <c r="AM1839" s="8"/>
      <c r="AN1839" s="8"/>
      <c r="AO1839" s="8"/>
      <c r="AP1839" s="8"/>
      <c r="AQ1839" s="8"/>
      <c r="AR1839" s="8"/>
      <c r="AS1839" s="8"/>
      <c r="AT1839" s="8"/>
      <c r="AU1839" s="8"/>
      <c r="AV1839" s="8"/>
      <c r="AW1839" s="8"/>
      <c r="AX1839" s="8"/>
      <c r="AY1839" s="8"/>
      <c r="AZ1839" s="8"/>
      <c r="BA1839" s="8"/>
      <c r="BB1839" s="8"/>
      <c r="BC1839" s="8"/>
      <c r="BD1839" s="8"/>
      <c r="BE1839" s="8">
        <v>10.3</v>
      </c>
      <c r="BF1839" s="8"/>
      <c r="BG1839" s="8"/>
      <c r="BH1839" s="8">
        <v>6.9</v>
      </c>
      <c r="BI1839" s="8"/>
      <c r="BJ1839" s="8" t="s">
        <v>79</v>
      </c>
      <c r="BK1839" s="9">
        <v>44824</v>
      </c>
      <c r="BL1839" s="8" t="s">
        <v>2493</v>
      </c>
      <c r="BM1839">
        <v>2930</v>
      </c>
      <c r="BN1839" s="8" t="s">
        <v>72</v>
      </c>
      <c r="BO1839" s="8"/>
    </row>
    <row r="1840" spans="1:67" x14ac:dyDescent="0.2">
      <c r="A1840" t="s">
        <v>2497</v>
      </c>
      <c r="C1840" t="s">
        <v>1519</v>
      </c>
      <c r="D1840" t="s">
        <v>73</v>
      </c>
      <c r="E1840" t="s">
        <v>584</v>
      </c>
      <c r="F1840" t="s">
        <v>1142</v>
      </c>
      <c r="G1840" t="s">
        <v>584</v>
      </c>
      <c r="H1840" t="s">
        <v>1142</v>
      </c>
      <c r="BA1840">
        <v>8.65</v>
      </c>
      <c r="BD1840">
        <v>8.1999999999999993</v>
      </c>
      <c r="BF1840">
        <v>7.7</v>
      </c>
      <c r="BH1840">
        <v>7.7</v>
      </c>
      <c r="BJ1840" t="s">
        <v>79</v>
      </c>
      <c r="BK1840" s="1">
        <v>44824</v>
      </c>
      <c r="BL1840" t="s">
        <v>2493</v>
      </c>
      <c r="BM1840">
        <v>2930</v>
      </c>
    </row>
    <row r="1841" spans="1:67" x14ac:dyDescent="0.2">
      <c r="A1841" t="s">
        <v>1144</v>
      </c>
      <c r="C1841" t="s">
        <v>1519</v>
      </c>
      <c r="D1841" t="s">
        <v>73</v>
      </c>
      <c r="E1841" t="s">
        <v>584</v>
      </c>
      <c r="F1841" t="s">
        <v>1142</v>
      </c>
      <c r="G1841" t="s">
        <v>584</v>
      </c>
      <c r="H1841" t="s">
        <v>1142</v>
      </c>
      <c r="AO1841">
        <v>12.7</v>
      </c>
      <c r="AR1841">
        <v>9.1</v>
      </c>
      <c r="AS1841">
        <v>12.3</v>
      </c>
      <c r="AV1841">
        <v>10.3</v>
      </c>
      <c r="BA1841">
        <v>9.4</v>
      </c>
      <c r="BB1841">
        <v>8</v>
      </c>
      <c r="BC1841">
        <v>7.8</v>
      </c>
      <c r="BD1841">
        <v>8</v>
      </c>
      <c r="BJ1841" t="s">
        <v>79</v>
      </c>
      <c r="BL1841" t="s">
        <v>291</v>
      </c>
      <c r="BM1841">
        <v>17228</v>
      </c>
      <c r="BN1841" t="s">
        <v>72</v>
      </c>
      <c r="BO1841" t="s">
        <v>291</v>
      </c>
    </row>
    <row r="1842" spans="1:67" x14ac:dyDescent="0.2">
      <c r="A1842" t="s">
        <v>1145</v>
      </c>
      <c r="C1842" t="s">
        <v>1519</v>
      </c>
      <c r="D1842" t="s">
        <v>73</v>
      </c>
      <c r="E1842" t="s">
        <v>584</v>
      </c>
      <c r="F1842" t="s">
        <v>1142</v>
      </c>
      <c r="G1842" t="s">
        <v>584</v>
      </c>
      <c r="H1842" t="s">
        <v>1142</v>
      </c>
      <c r="AK1842">
        <v>9.8000000000000007</v>
      </c>
      <c r="AN1842">
        <v>7.9</v>
      </c>
      <c r="AS1842">
        <v>10.6</v>
      </c>
      <c r="AV1842">
        <v>9.5</v>
      </c>
      <c r="BA1842">
        <v>8.1999999999999993</v>
      </c>
      <c r="BB1842">
        <v>7.8</v>
      </c>
      <c r="BC1842">
        <v>7.8</v>
      </c>
      <c r="BD1842">
        <v>7.8</v>
      </c>
      <c r="BE1842">
        <v>9.5</v>
      </c>
      <c r="BF1842">
        <v>7</v>
      </c>
      <c r="BG1842">
        <v>5.95</v>
      </c>
      <c r="BH1842">
        <v>7</v>
      </c>
      <c r="BJ1842" t="s">
        <v>79</v>
      </c>
      <c r="BL1842" t="s">
        <v>291</v>
      </c>
      <c r="BM1842">
        <v>17228</v>
      </c>
      <c r="BN1842" t="s">
        <v>72</v>
      </c>
      <c r="BO1842" t="s">
        <v>291</v>
      </c>
    </row>
    <row r="1843" spans="1:67" x14ac:dyDescent="0.2">
      <c r="A1843" t="s">
        <v>1146</v>
      </c>
      <c r="C1843" t="s">
        <v>1519</v>
      </c>
      <c r="D1843" t="s">
        <v>73</v>
      </c>
      <c r="E1843" t="s">
        <v>584</v>
      </c>
      <c r="F1843" t="s">
        <v>1142</v>
      </c>
      <c r="G1843" t="s">
        <v>584</v>
      </c>
      <c r="H1843" t="s">
        <v>1142</v>
      </c>
      <c r="BB1843">
        <v>7.6</v>
      </c>
      <c r="BD1843">
        <v>7.6</v>
      </c>
      <c r="BI1843" t="s">
        <v>1147</v>
      </c>
      <c r="BJ1843" t="s">
        <v>79</v>
      </c>
      <c r="BL1843" t="s">
        <v>291</v>
      </c>
      <c r="BM1843">
        <v>17228</v>
      </c>
    </row>
    <row r="1844" spans="1:67" x14ac:dyDescent="0.2">
      <c r="A1844" s="8" t="s">
        <v>2215</v>
      </c>
      <c r="C1844" t="s">
        <v>1519</v>
      </c>
      <c r="D1844" t="s">
        <v>73</v>
      </c>
      <c r="E1844" t="s">
        <v>584</v>
      </c>
      <c r="F1844" t="s">
        <v>1142</v>
      </c>
      <c r="G1844" s="8" t="s">
        <v>584</v>
      </c>
      <c r="H1844" t="s">
        <v>1142</v>
      </c>
      <c r="AS1844">
        <v>13.2</v>
      </c>
      <c r="AV1844" t="s">
        <v>2233</v>
      </c>
      <c r="AW1844">
        <v>10.4</v>
      </c>
      <c r="AX1844" t="s">
        <v>2151</v>
      </c>
      <c r="AY1844">
        <v>7.9</v>
      </c>
      <c r="AZ1844" t="s">
        <v>2151</v>
      </c>
      <c r="BA1844">
        <v>9.1</v>
      </c>
      <c r="BB1844" t="s">
        <v>2234</v>
      </c>
      <c r="BC1844">
        <v>7.8</v>
      </c>
      <c r="BD1844" t="s">
        <v>2234</v>
      </c>
      <c r="BE1844" t="s">
        <v>2235</v>
      </c>
      <c r="BF1844">
        <v>7.7</v>
      </c>
      <c r="BG1844" t="s">
        <v>2092</v>
      </c>
      <c r="BH1844">
        <v>7.7</v>
      </c>
      <c r="BI1844" s="11" t="s">
        <v>2008</v>
      </c>
      <c r="BJ1844" s="8" t="s">
        <v>79</v>
      </c>
      <c r="BK1844" s="1">
        <v>44816</v>
      </c>
      <c r="BL1844" t="s">
        <v>2003</v>
      </c>
      <c r="BM1844">
        <v>2585</v>
      </c>
    </row>
    <row r="1845" spans="1:67" x14ac:dyDescent="0.2">
      <c r="A1845" s="8" t="s">
        <v>2216</v>
      </c>
      <c r="C1845" t="s">
        <v>1519</v>
      </c>
      <c r="D1845" t="s">
        <v>73</v>
      </c>
      <c r="E1845" t="s">
        <v>584</v>
      </c>
      <c r="F1845" t="s">
        <v>1142</v>
      </c>
      <c r="G1845" s="8" t="s">
        <v>584</v>
      </c>
      <c r="H1845" t="s">
        <v>1142</v>
      </c>
      <c r="AS1845" t="s">
        <v>2119</v>
      </c>
      <c r="AV1845" t="s">
        <v>2236</v>
      </c>
      <c r="BJ1845" s="8" t="s">
        <v>79</v>
      </c>
      <c r="BK1845" s="1">
        <v>44816</v>
      </c>
      <c r="BL1845" t="s">
        <v>2003</v>
      </c>
      <c r="BM1845">
        <v>2585</v>
      </c>
    </row>
    <row r="1846" spans="1:67" x14ac:dyDescent="0.2">
      <c r="A1846" s="8" t="s">
        <v>2217</v>
      </c>
      <c r="C1846" t="s">
        <v>1519</v>
      </c>
      <c r="D1846" t="s">
        <v>73</v>
      </c>
      <c r="E1846" t="s">
        <v>584</v>
      </c>
      <c r="F1846" t="s">
        <v>1142</v>
      </c>
      <c r="G1846" s="8" t="s">
        <v>584</v>
      </c>
      <c r="H1846" t="s">
        <v>1142</v>
      </c>
      <c r="AO1846" t="s">
        <v>2233</v>
      </c>
      <c r="AR1846" t="s">
        <v>2112</v>
      </c>
      <c r="AS1846" t="s">
        <v>2237</v>
      </c>
      <c r="AV1846" t="s">
        <v>2238</v>
      </c>
      <c r="AW1846" t="s">
        <v>1984</v>
      </c>
      <c r="AX1846" t="s">
        <v>2162</v>
      </c>
      <c r="AY1846" t="s">
        <v>2089</v>
      </c>
      <c r="AZ1846" t="s">
        <v>2162</v>
      </c>
      <c r="BA1846" t="s">
        <v>2161</v>
      </c>
      <c r="BB1846" t="s">
        <v>2108</v>
      </c>
      <c r="BC1846" t="s">
        <v>2234</v>
      </c>
      <c r="BD1846" t="s">
        <v>2108</v>
      </c>
      <c r="BE1846" t="s">
        <v>2118</v>
      </c>
      <c r="BF1846" t="s">
        <v>2162</v>
      </c>
      <c r="BG1846" t="s">
        <v>2094</v>
      </c>
      <c r="BH1846" t="s">
        <v>2162</v>
      </c>
      <c r="BJ1846" s="8" t="s">
        <v>79</v>
      </c>
      <c r="BK1846" s="1">
        <v>44816</v>
      </c>
      <c r="BL1846" t="s">
        <v>2003</v>
      </c>
      <c r="BM1846">
        <v>2585</v>
      </c>
    </row>
    <row r="1847" spans="1:67" x14ac:dyDescent="0.2">
      <c r="A1847" s="8" t="s">
        <v>2218</v>
      </c>
      <c r="C1847" t="s">
        <v>1519</v>
      </c>
      <c r="D1847" t="s">
        <v>73</v>
      </c>
      <c r="E1847" t="s">
        <v>584</v>
      </c>
      <c r="F1847" t="s">
        <v>1142</v>
      </c>
      <c r="G1847" s="8" t="s">
        <v>584</v>
      </c>
      <c r="H1847" t="s">
        <v>1142</v>
      </c>
      <c r="AK1847">
        <v>10</v>
      </c>
      <c r="AN1847">
        <v>8</v>
      </c>
      <c r="AO1847">
        <v>11.4</v>
      </c>
      <c r="AR1847">
        <v>10</v>
      </c>
      <c r="BI1847" t="s">
        <v>2239</v>
      </c>
      <c r="BJ1847" s="8" t="s">
        <v>79</v>
      </c>
      <c r="BK1847" s="1">
        <v>44816</v>
      </c>
      <c r="BL1847" t="s">
        <v>2003</v>
      </c>
      <c r="BM1847">
        <v>2585</v>
      </c>
    </row>
    <row r="1848" spans="1:67" x14ac:dyDescent="0.2">
      <c r="A1848" s="8" t="s">
        <v>2196</v>
      </c>
      <c r="C1848" t="s">
        <v>1519</v>
      </c>
      <c r="D1848" t="s">
        <v>73</v>
      </c>
      <c r="E1848" t="s">
        <v>584</v>
      </c>
      <c r="F1848" t="s">
        <v>1142</v>
      </c>
      <c r="G1848" s="8" t="s">
        <v>584</v>
      </c>
      <c r="H1848" t="s">
        <v>1142</v>
      </c>
      <c r="Q1848" t="s">
        <v>2203</v>
      </c>
      <c r="U1848" t="s">
        <v>2204</v>
      </c>
      <c r="X1848">
        <v>15.4</v>
      </c>
      <c r="Y1848">
        <v>9</v>
      </c>
      <c r="Z1848">
        <v>13.5</v>
      </c>
      <c r="AA1848">
        <v>12.9</v>
      </c>
      <c r="AB1848">
        <v>13.5</v>
      </c>
      <c r="AC1848">
        <v>8.5</v>
      </c>
      <c r="AD1848">
        <v>14.5</v>
      </c>
      <c r="AE1848">
        <v>13.6</v>
      </c>
      <c r="AF1848">
        <v>14.5</v>
      </c>
      <c r="AG1848">
        <v>7</v>
      </c>
      <c r="AH1848">
        <v>11.9</v>
      </c>
      <c r="AI1848">
        <v>10.3</v>
      </c>
      <c r="AJ1848">
        <v>11.9</v>
      </c>
      <c r="BI1848" s="11" t="s">
        <v>2214</v>
      </c>
      <c r="BJ1848" s="8" t="s">
        <v>79</v>
      </c>
      <c r="BK1848" s="1">
        <v>44816</v>
      </c>
      <c r="BL1848" t="s">
        <v>2003</v>
      </c>
      <c r="BM1848">
        <v>2585</v>
      </c>
    </row>
    <row r="1849" spans="1:67" x14ac:dyDescent="0.2">
      <c r="A1849" s="8" t="s">
        <v>2196</v>
      </c>
      <c r="C1849" t="s">
        <v>1519</v>
      </c>
      <c r="D1849" t="s">
        <v>73</v>
      </c>
      <c r="E1849" t="s">
        <v>584</v>
      </c>
      <c r="F1849" t="s">
        <v>1142</v>
      </c>
      <c r="G1849" s="8" t="s">
        <v>584</v>
      </c>
      <c r="H1849" t="s">
        <v>1142</v>
      </c>
      <c r="M1849" t="s">
        <v>2205</v>
      </c>
      <c r="Q1849" t="s">
        <v>2206</v>
      </c>
      <c r="X1849" t="s">
        <v>2207</v>
      </c>
      <c r="Y1849">
        <v>9</v>
      </c>
      <c r="Z1849">
        <v>13</v>
      </c>
      <c r="AA1849">
        <v>13</v>
      </c>
      <c r="AB1849">
        <v>13</v>
      </c>
      <c r="AC1849">
        <v>8.6</v>
      </c>
      <c r="AD1849">
        <v>14.3</v>
      </c>
      <c r="AE1849">
        <v>13</v>
      </c>
      <c r="AF1849">
        <v>14.3</v>
      </c>
      <c r="AG1849">
        <v>7.2</v>
      </c>
      <c r="AH1849">
        <v>11.7</v>
      </c>
      <c r="AI1849">
        <v>10.3</v>
      </c>
      <c r="AJ1849">
        <v>11.7</v>
      </c>
      <c r="BI1849" s="11" t="s">
        <v>2213</v>
      </c>
      <c r="BJ1849" s="8" t="s">
        <v>79</v>
      </c>
      <c r="BK1849" s="1">
        <v>44816</v>
      </c>
      <c r="BL1849" t="s">
        <v>2003</v>
      </c>
      <c r="BM1849">
        <v>2585</v>
      </c>
    </row>
    <row r="1850" spans="1:67" x14ac:dyDescent="0.2">
      <c r="A1850" s="8" t="s">
        <v>2219</v>
      </c>
      <c r="C1850" t="s">
        <v>1519</v>
      </c>
      <c r="D1850" t="s">
        <v>73</v>
      </c>
      <c r="E1850" t="s">
        <v>584</v>
      </c>
      <c r="F1850" t="s">
        <v>1142</v>
      </c>
      <c r="G1850" s="8" t="s">
        <v>584</v>
      </c>
      <c r="H1850" t="s">
        <v>1142</v>
      </c>
      <c r="AS1850">
        <v>10.4</v>
      </c>
      <c r="AV1850">
        <v>9.6999999999999993</v>
      </c>
      <c r="AW1850">
        <v>9</v>
      </c>
      <c r="AX1850">
        <v>7.5</v>
      </c>
      <c r="AY1850">
        <v>7.4</v>
      </c>
      <c r="AZ1850">
        <v>7.5</v>
      </c>
      <c r="BA1850">
        <v>8.6999999999999993</v>
      </c>
      <c r="BB1850">
        <v>8.5</v>
      </c>
      <c r="BC1850">
        <v>8.1</v>
      </c>
      <c r="BD1850">
        <v>8.5</v>
      </c>
      <c r="BE1850">
        <v>10.5</v>
      </c>
      <c r="BF1850">
        <v>8.1</v>
      </c>
      <c r="BG1850">
        <v>7.3</v>
      </c>
      <c r="BH1850">
        <v>8.1</v>
      </c>
      <c r="BJ1850" s="8" t="s">
        <v>79</v>
      </c>
      <c r="BK1850" s="1">
        <v>44816</v>
      </c>
      <c r="BL1850" t="s">
        <v>2003</v>
      </c>
      <c r="BM1850">
        <v>2585</v>
      </c>
    </row>
    <row r="1851" spans="1:67" x14ac:dyDescent="0.2">
      <c r="A1851" s="8" t="s">
        <v>2197</v>
      </c>
      <c r="C1851" t="s">
        <v>1519</v>
      </c>
      <c r="D1851" t="s">
        <v>73</v>
      </c>
      <c r="E1851" t="s">
        <v>584</v>
      </c>
      <c r="F1851" t="s">
        <v>1142</v>
      </c>
      <c r="G1851" s="8" t="s">
        <v>584</v>
      </c>
      <c r="H1851" t="s">
        <v>1142</v>
      </c>
      <c r="M1851" t="s">
        <v>2208</v>
      </c>
      <c r="P1851" t="s">
        <v>2209</v>
      </c>
      <c r="BI1851" s="11" t="s">
        <v>2008</v>
      </c>
      <c r="BJ1851" s="8" t="s">
        <v>79</v>
      </c>
      <c r="BK1851" s="1">
        <v>44816</v>
      </c>
      <c r="BL1851" t="s">
        <v>2003</v>
      </c>
      <c r="BM1851">
        <v>2585</v>
      </c>
    </row>
    <row r="1852" spans="1:67" x14ac:dyDescent="0.2">
      <c r="A1852" s="8" t="s">
        <v>2197</v>
      </c>
      <c r="C1852" t="s">
        <v>1519</v>
      </c>
      <c r="D1852" t="s">
        <v>73</v>
      </c>
      <c r="E1852" t="s">
        <v>584</v>
      </c>
      <c r="F1852" t="s">
        <v>1142</v>
      </c>
      <c r="G1852" s="8" t="s">
        <v>584</v>
      </c>
      <c r="H1852" t="s">
        <v>1142</v>
      </c>
      <c r="AS1852">
        <v>11.8</v>
      </c>
      <c r="AV1852">
        <v>11</v>
      </c>
      <c r="AW1852">
        <v>10.199999999999999</v>
      </c>
      <c r="AX1852">
        <v>8.6</v>
      </c>
      <c r="AY1852">
        <v>8.4</v>
      </c>
      <c r="AZ1852">
        <v>8.6</v>
      </c>
      <c r="BJ1852" s="8" t="s">
        <v>79</v>
      </c>
      <c r="BK1852" s="1">
        <v>44816</v>
      </c>
      <c r="BL1852" t="s">
        <v>2003</v>
      </c>
      <c r="BM1852">
        <v>2585</v>
      </c>
    </row>
    <row r="1853" spans="1:67" x14ac:dyDescent="0.2">
      <c r="A1853" s="8" t="s">
        <v>2220</v>
      </c>
      <c r="C1853" t="s">
        <v>1519</v>
      </c>
      <c r="D1853" t="s">
        <v>73</v>
      </c>
      <c r="E1853" t="s">
        <v>584</v>
      </c>
      <c r="F1853" t="s">
        <v>1142</v>
      </c>
      <c r="G1853" s="8" t="s">
        <v>584</v>
      </c>
      <c r="H1853" t="s">
        <v>1142</v>
      </c>
      <c r="AS1853">
        <v>12</v>
      </c>
      <c r="AV1853">
        <v>10.9</v>
      </c>
      <c r="AW1853" t="s">
        <v>1984</v>
      </c>
      <c r="AX1853">
        <v>8.3000000000000007</v>
      </c>
      <c r="AY1853">
        <v>7.5</v>
      </c>
      <c r="AZ1853">
        <v>8.3000000000000007</v>
      </c>
      <c r="BI1853" s="11" t="s">
        <v>2008</v>
      </c>
      <c r="BJ1853" s="8" t="s">
        <v>79</v>
      </c>
      <c r="BK1853" s="1">
        <v>44816</v>
      </c>
      <c r="BL1853" t="s">
        <v>2003</v>
      </c>
      <c r="BM1853">
        <v>2585</v>
      </c>
    </row>
    <row r="1854" spans="1:67" x14ac:dyDescent="0.2">
      <c r="A1854" s="8" t="s">
        <v>2221</v>
      </c>
      <c r="C1854" t="s">
        <v>1519</v>
      </c>
      <c r="D1854" t="s">
        <v>73</v>
      </c>
      <c r="E1854" t="s">
        <v>584</v>
      </c>
      <c r="F1854" t="s">
        <v>1142</v>
      </c>
      <c r="G1854" s="8" t="s">
        <v>584</v>
      </c>
      <c r="H1854" t="s">
        <v>1142</v>
      </c>
      <c r="BA1854">
        <v>9.4</v>
      </c>
      <c r="BB1854">
        <v>8</v>
      </c>
      <c r="BC1854">
        <v>8.1</v>
      </c>
      <c r="BD1854">
        <v>8.1</v>
      </c>
      <c r="BE1854">
        <v>11.3</v>
      </c>
      <c r="BF1854">
        <v>8</v>
      </c>
      <c r="BG1854">
        <v>7.3</v>
      </c>
      <c r="BH1854">
        <v>8</v>
      </c>
      <c r="BJ1854" s="8" t="s">
        <v>79</v>
      </c>
      <c r="BK1854" s="1">
        <v>44816</v>
      </c>
      <c r="BL1854" t="s">
        <v>2003</v>
      </c>
      <c r="BM1854">
        <v>2585</v>
      </c>
    </row>
    <row r="1855" spans="1:67" x14ac:dyDescent="0.2">
      <c r="A1855" s="8" t="s">
        <v>2198</v>
      </c>
      <c r="C1855" t="s">
        <v>1519</v>
      </c>
      <c r="D1855" t="s">
        <v>73</v>
      </c>
      <c r="E1855" t="s">
        <v>584</v>
      </c>
      <c r="F1855" t="s">
        <v>1142</v>
      </c>
      <c r="G1855" s="8" t="s">
        <v>584</v>
      </c>
      <c r="H1855" t="s">
        <v>1142</v>
      </c>
      <c r="M1855">
        <v>8</v>
      </c>
      <c r="P1855">
        <v>9.1999999999999993</v>
      </c>
      <c r="BI1855" s="11" t="s">
        <v>2212</v>
      </c>
      <c r="BJ1855" s="8" t="s">
        <v>79</v>
      </c>
      <c r="BK1855" s="1">
        <v>44816</v>
      </c>
      <c r="BL1855" t="s">
        <v>2003</v>
      </c>
      <c r="BM1855">
        <v>2585</v>
      </c>
    </row>
    <row r="1856" spans="1:67" x14ac:dyDescent="0.2">
      <c r="A1856" s="8" t="s">
        <v>2198</v>
      </c>
      <c r="C1856" t="s">
        <v>1519</v>
      </c>
      <c r="D1856" t="s">
        <v>73</v>
      </c>
      <c r="E1856" t="s">
        <v>584</v>
      </c>
      <c r="F1856" t="s">
        <v>1142</v>
      </c>
      <c r="G1856" s="8" t="s">
        <v>584</v>
      </c>
      <c r="H1856" t="s">
        <v>1142</v>
      </c>
      <c r="M1856">
        <v>8.1</v>
      </c>
      <c r="P1856">
        <v>9.5</v>
      </c>
      <c r="Q1856">
        <v>9.8000000000000007</v>
      </c>
      <c r="T1856" t="s">
        <v>2210</v>
      </c>
      <c r="BI1856" s="11" t="s">
        <v>2211</v>
      </c>
      <c r="BJ1856" s="8" t="s">
        <v>79</v>
      </c>
      <c r="BK1856" s="1">
        <v>44816</v>
      </c>
      <c r="BL1856" t="s">
        <v>2003</v>
      </c>
      <c r="BM1856">
        <v>2585</v>
      </c>
    </row>
    <row r="1857" spans="1:67" x14ac:dyDescent="0.2">
      <c r="A1857" s="8" t="s">
        <v>2222</v>
      </c>
      <c r="C1857" t="s">
        <v>1519</v>
      </c>
      <c r="D1857" t="s">
        <v>73</v>
      </c>
      <c r="E1857" t="s">
        <v>584</v>
      </c>
      <c r="F1857" t="s">
        <v>1142</v>
      </c>
      <c r="G1857" s="8" t="s">
        <v>584</v>
      </c>
      <c r="H1857" t="s">
        <v>1142</v>
      </c>
      <c r="BA1857">
        <v>9.1</v>
      </c>
      <c r="BB1857">
        <v>8.6999999999999993</v>
      </c>
      <c r="BC1857">
        <v>8.3000000000000007</v>
      </c>
      <c r="BD1857">
        <v>8.6999999999999993</v>
      </c>
      <c r="BJ1857" s="8" t="s">
        <v>79</v>
      </c>
      <c r="BK1857" s="1">
        <v>44816</v>
      </c>
      <c r="BL1857" t="s">
        <v>2003</v>
      </c>
      <c r="BM1857">
        <v>2585</v>
      </c>
    </row>
    <row r="1858" spans="1:67" x14ac:dyDescent="0.2">
      <c r="A1858" s="8" t="s">
        <v>2223</v>
      </c>
      <c r="C1858" t="s">
        <v>1519</v>
      </c>
      <c r="D1858" t="s">
        <v>73</v>
      </c>
      <c r="E1858" t="s">
        <v>584</v>
      </c>
      <c r="F1858" t="s">
        <v>1142</v>
      </c>
      <c r="G1858" s="8" t="s">
        <v>584</v>
      </c>
      <c r="H1858" t="s">
        <v>1142</v>
      </c>
      <c r="AO1858">
        <v>11.7</v>
      </c>
      <c r="AR1858" t="s">
        <v>2240</v>
      </c>
      <c r="AS1858">
        <v>11.4</v>
      </c>
      <c r="AV1858">
        <v>9.8000000000000007</v>
      </c>
      <c r="AY1858">
        <v>7.2</v>
      </c>
      <c r="AZ1858">
        <v>7.2</v>
      </c>
      <c r="BA1858">
        <v>8.6999999999999993</v>
      </c>
      <c r="BB1858">
        <v>7.5</v>
      </c>
      <c r="BC1858">
        <v>7.5</v>
      </c>
      <c r="BD1858">
        <v>7.5</v>
      </c>
      <c r="BE1858">
        <v>10.8</v>
      </c>
      <c r="BF1858">
        <v>7</v>
      </c>
      <c r="BG1858">
        <v>6.6</v>
      </c>
      <c r="BH1858">
        <v>7</v>
      </c>
      <c r="BI1858" s="11" t="s">
        <v>2008</v>
      </c>
      <c r="BJ1858" s="8" t="s">
        <v>79</v>
      </c>
      <c r="BK1858" s="1">
        <v>44816</v>
      </c>
      <c r="BL1858" t="s">
        <v>2003</v>
      </c>
      <c r="BM1858">
        <v>2585</v>
      </c>
    </row>
    <row r="1859" spans="1:67" s="23" customFormat="1" x14ac:dyDescent="0.2">
      <c r="A1859" s="8" t="s">
        <v>2199</v>
      </c>
      <c r="B1859"/>
      <c r="C1859" t="s">
        <v>1519</v>
      </c>
      <c r="D1859" t="s">
        <v>73</v>
      </c>
      <c r="E1859" t="s">
        <v>584</v>
      </c>
      <c r="F1859" t="s">
        <v>1142</v>
      </c>
      <c r="G1859" s="8" t="s">
        <v>584</v>
      </c>
      <c r="H1859" t="s">
        <v>1142</v>
      </c>
      <c r="I1859"/>
      <c r="J1859"/>
      <c r="K1859"/>
      <c r="L1859"/>
      <c r="M1859"/>
      <c r="N1859"/>
      <c r="O1859"/>
      <c r="P1859"/>
      <c r="Q1859"/>
      <c r="R1859"/>
      <c r="S1859"/>
      <c r="T1859"/>
      <c r="U1859"/>
      <c r="V1859"/>
      <c r="W1859"/>
      <c r="X1859"/>
      <c r="Y1859"/>
      <c r="Z1859"/>
      <c r="AA1859"/>
      <c r="AB1859"/>
      <c r="AC1859"/>
      <c r="AD1859"/>
      <c r="AE1859"/>
      <c r="AF1859"/>
      <c r="AG1859"/>
      <c r="AH1859"/>
      <c r="AI1859"/>
      <c r="AJ1859"/>
      <c r="AK1859"/>
      <c r="AL1859"/>
      <c r="AM1859"/>
      <c r="AN1859"/>
      <c r="AO1859"/>
      <c r="AP1859"/>
      <c r="AQ1859"/>
      <c r="AR1859"/>
      <c r="AS1859"/>
      <c r="AT1859"/>
      <c r="AU1859"/>
      <c r="AV1859"/>
      <c r="AW1859"/>
      <c r="AX1859"/>
      <c r="AY1859"/>
      <c r="AZ1859"/>
      <c r="BA1859"/>
      <c r="BB1859"/>
      <c r="BC1859"/>
      <c r="BD1859"/>
      <c r="BE1859"/>
      <c r="BF1859"/>
      <c r="BG1859"/>
      <c r="BH1859"/>
      <c r="BI1859"/>
      <c r="BJ1859" s="8" t="s">
        <v>79</v>
      </c>
      <c r="BK1859" s="1">
        <v>44816</v>
      </c>
      <c r="BL1859" t="s">
        <v>2003</v>
      </c>
      <c r="BM1859">
        <v>2585</v>
      </c>
      <c r="BN1859"/>
      <c r="BO1859"/>
    </row>
    <row r="1860" spans="1:67" s="23" customFormat="1" x14ac:dyDescent="0.2">
      <c r="A1860" s="8" t="s">
        <v>2224</v>
      </c>
      <c r="B1860"/>
      <c r="C1860" t="s">
        <v>1519</v>
      </c>
      <c r="D1860" t="s">
        <v>73</v>
      </c>
      <c r="E1860" t="s">
        <v>584</v>
      </c>
      <c r="F1860" t="s">
        <v>1142</v>
      </c>
      <c r="G1860" s="8" t="s">
        <v>584</v>
      </c>
      <c r="H1860" t="s">
        <v>1142</v>
      </c>
      <c r="I1860"/>
      <c r="J1860"/>
      <c r="K1860"/>
      <c r="L1860"/>
      <c r="M1860"/>
      <c r="N1860"/>
      <c r="O1860"/>
      <c r="P1860"/>
      <c r="Q1860"/>
      <c r="R1860"/>
      <c r="S1860"/>
      <c r="T1860"/>
      <c r="U1860"/>
      <c r="V1860"/>
      <c r="W1860"/>
      <c r="X1860"/>
      <c r="Y1860"/>
      <c r="Z1860"/>
      <c r="AA1860"/>
      <c r="AB1860"/>
      <c r="AC1860"/>
      <c r="AD1860"/>
      <c r="AE1860"/>
      <c r="AF1860"/>
      <c r="AG1860"/>
      <c r="AH1860"/>
      <c r="AI1860"/>
      <c r="AJ1860"/>
      <c r="AK1860">
        <v>9.3000000000000007</v>
      </c>
      <c r="AL1860"/>
      <c r="AM1860"/>
      <c r="AN1860"/>
      <c r="AO1860">
        <v>11.6</v>
      </c>
      <c r="AP1860"/>
      <c r="AQ1860"/>
      <c r="AR1860">
        <v>9</v>
      </c>
      <c r="AS1860">
        <v>11.5</v>
      </c>
      <c r="AT1860"/>
      <c r="AU1860"/>
      <c r="AV1860">
        <v>9.6999999999999993</v>
      </c>
      <c r="AW1860"/>
      <c r="AX1860"/>
      <c r="AY1860"/>
      <c r="AZ1860"/>
      <c r="BA1860"/>
      <c r="BB1860"/>
      <c r="BC1860"/>
      <c r="BD1860"/>
      <c r="BE1860"/>
      <c r="BF1860"/>
      <c r="BG1860"/>
      <c r="BH1860"/>
      <c r="BI1860"/>
      <c r="BJ1860" s="8" t="s">
        <v>79</v>
      </c>
      <c r="BK1860" s="1">
        <v>44816</v>
      </c>
      <c r="BL1860" t="s">
        <v>2003</v>
      </c>
      <c r="BM1860">
        <v>2585</v>
      </c>
      <c r="BN1860"/>
      <c r="BO1860"/>
    </row>
    <row r="1861" spans="1:67" s="23" customFormat="1" x14ac:dyDescent="0.2">
      <c r="A1861" s="8" t="s">
        <v>2225</v>
      </c>
      <c r="B1861"/>
      <c r="C1861" t="s">
        <v>1519</v>
      </c>
      <c r="D1861" t="s">
        <v>73</v>
      </c>
      <c r="E1861" t="s">
        <v>584</v>
      </c>
      <c r="F1861" t="s">
        <v>1142</v>
      </c>
      <c r="G1861" s="8" t="s">
        <v>584</v>
      </c>
      <c r="H1861" t="s">
        <v>1142</v>
      </c>
      <c r="I1861"/>
      <c r="J1861"/>
      <c r="K1861"/>
      <c r="L1861"/>
      <c r="M1861"/>
      <c r="N1861"/>
      <c r="O1861"/>
      <c r="P1861"/>
      <c r="Q1861"/>
      <c r="R1861"/>
      <c r="S1861"/>
      <c r="T1861"/>
      <c r="U1861"/>
      <c r="V1861"/>
      <c r="W1861"/>
      <c r="X1861"/>
      <c r="Y1861"/>
      <c r="Z1861"/>
      <c r="AA1861"/>
      <c r="AB1861"/>
      <c r="AC1861"/>
      <c r="AD1861"/>
      <c r="AE1861"/>
      <c r="AF1861"/>
      <c r="AG1861"/>
      <c r="AH1861"/>
      <c r="AI1861"/>
      <c r="AJ1861"/>
      <c r="AK1861"/>
      <c r="AL1861"/>
      <c r="AM1861"/>
      <c r="AN1861"/>
      <c r="AO1861"/>
      <c r="AP1861"/>
      <c r="AQ1861"/>
      <c r="AR1861"/>
      <c r="AS1861"/>
      <c r="AT1861"/>
      <c r="AU1861"/>
      <c r="AV1861"/>
      <c r="AW1861"/>
      <c r="AX1861"/>
      <c r="AY1861"/>
      <c r="AZ1861"/>
      <c r="BA1861">
        <v>7.8</v>
      </c>
      <c r="BB1861">
        <v>7.3</v>
      </c>
      <c r="BC1861">
        <v>7.2</v>
      </c>
      <c r="BD1861">
        <v>7.3</v>
      </c>
      <c r="BE1861">
        <v>10.199999999999999</v>
      </c>
      <c r="BF1861">
        <v>7.1</v>
      </c>
      <c r="BG1861">
        <v>6.1</v>
      </c>
      <c r="BH1861">
        <v>7.1</v>
      </c>
      <c r="BI1861"/>
      <c r="BJ1861" s="8" t="s">
        <v>79</v>
      </c>
      <c r="BK1861" s="1">
        <v>44816</v>
      </c>
      <c r="BL1861" t="s">
        <v>2003</v>
      </c>
      <c r="BM1861">
        <v>2585</v>
      </c>
      <c r="BN1861"/>
      <c r="BO1861"/>
    </row>
    <row r="1862" spans="1:67" s="23" customFormat="1" x14ac:dyDescent="0.2">
      <c r="A1862" s="8" t="s">
        <v>2200</v>
      </c>
      <c r="B1862"/>
      <c r="C1862" t="s">
        <v>1519</v>
      </c>
      <c r="D1862" t="s">
        <v>73</v>
      </c>
      <c r="E1862" t="s">
        <v>584</v>
      </c>
      <c r="F1862" t="s">
        <v>1142</v>
      </c>
      <c r="G1862" s="8" t="s">
        <v>584</v>
      </c>
      <c r="H1862" t="s">
        <v>1142</v>
      </c>
      <c r="I1862"/>
      <c r="J1862"/>
      <c r="K1862"/>
      <c r="L1862"/>
      <c r="M1862"/>
      <c r="N1862"/>
      <c r="O1862"/>
      <c r="P1862"/>
      <c r="Q1862"/>
      <c r="R1862"/>
      <c r="S1862"/>
      <c r="T1862"/>
      <c r="U1862">
        <v>10.8</v>
      </c>
      <c r="V1862"/>
      <c r="W1862"/>
      <c r="X1862">
        <v>17.3</v>
      </c>
      <c r="Y1862"/>
      <c r="Z1862"/>
      <c r="AA1862"/>
      <c r="AB1862"/>
      <c r="AC1862"/>
      <c r="AD1862"/>
      <c r="AE1862"/>
      <c r="AF1862"/>
      <c r="AG1862"/>
      <c r="AH1862"/>
      <c r="AI1862"/>
      <c r="AJ1862"/>
      <c r="AK1862"/>
      <c r="AL1862"/>
      <c r="AM1862"/>
      <c r="AN1862"/>
      <c r="AO1862"/>
      <c r="AP1862"/>
      <c r="AQ1862"/>
      <c r="AR1862"/>
      <c r="AS1862"/>
      <c r="AT1862"/>
      <c r="AU1862"/>
      <c r="AV1862"/>
      <c r="AW1862"/>
      <c r="AX1862"/>
      <c r="AY1862"/>
      <c r="AZ1862"/>
      <c r="BA1862"/>
      <c r="BB1862"/>
      <c r="BC1862"/>
      <c r="BD1862"/>
      <c r="BE1862"/>
      <c r="BF1862"/>
      <c r="BG1862"/>
      <c r="BH1862"/>
      <c r="BI1862"/>
      <c r="BJ1862" s="8" t="s">
        <v>79</v>
      </c>
      <c r="BK1862" s="1">
        <v>44816</v>
      </c>
      <c r="BL1862" t="s">
        <v>2003</v>
      </c>
      <c r="BM1862">
        <v>2585</v>
      </c>
      <c r="BN1862"/>
      <c r="BO1862"/>
    </row>
    <row r="1863" spans="1:67" s="23" customFormat="1" x14ac:dyDescent="0.2">
      <c r="A1863" s="8" t="s">
        <v>2226</v>
      </c>
      <c r="B1863"/>
      <c r="C1863" t="s">
        <v>1519</v>
      </c>
      <c r="D1863" t="s">
        <v>73</v>
      </c>
      <c r="E1863" t="s">
        <v>584</v>
      </c>
      <c r="F1863" t="s">
        <v>1142</v>
      </c>
      <c r="G1863" s="8" t="s">
        <v>584</v>
      </c>
      <c r="H1863" t="s">
        <v>1142</v>
      </c>
      <c r="I1863"/>
      <c r="J1863"/>
      <c r="K1863"/>
      <c r="L1863"/>
      <c r="M1863"/>
      <c r="N1863"/>
      <c r="O1863"/>
      <c r="P1863"/>
      <c r="Q1863"/>
      <c r="R1863"/>
      <c r="S1863"/>
      <c r="T1863"/>
      <c r="U1863"/>
      <c r="V1863"/>
      <c r="W1863"/>
      <c r="X1863"/>
      <c r="Y1863"/>
      <c r="Z1863"/>
      <c r="AA1863"/>
      <c r="AB1863"/>
      <c r="AC1863"/>
      <c r="AD1863"/>
      <c r="AE1863"/>
      <c r="AF1863"/>
      <c r="AG1863"/>
      <c r="AH1863"/>
      <c r="AI1863"/>
      <c r="AJ1863"/>
      <c r="AK1863"/>
      <c r="AL1863"/>
      <c r="AM1863"/>
      <c r="AN1863"/>
      <c r="AO1863"/>
      <c r="AP1863"/>
      <c r="AQ1863"/>
      <c r="AR1863"/>
      <c r="AS1863"/>
      <c r="AT1863"/>
      <c r="AU1863"/>
      <c r="AV1863"/>
      <c r="AW1863"/>
      <c r="AX1863">
        <v>8.3000000000000007</v>
      </c>
      <c r="AY1863">
        <v>7.9</v>
      </c>
      <c r="AZ1863">
        <v>8.3000000000000007</v>
      </c>
      <c r="BA1863"/>
      <c r="BB1863">
        <v>8.4</v>
      </c>
      <c r="BC1863">
        <v>7.9</v>
      </c>
      <c r="BD1863">
        <v>8.4</v>
      </c>
      <c r="BE1863">
        <v>10.7</v>
      </c>
      <c r="BF1863">
        <v>8</v>
      </c>
      <c r="BG1863">
        <v>7.6</v>
      </c>
      <c r="BH1863">
        <v>8</v>
      </c>
      <c r="BI1863"/>
      <c r="BJ1863" s="8" t="s">
        <v>79</v>
      </c>
      <c r="BK1863" s="1">
        <v>44816</v>
      </c>
      <c r="BL1863" t="s">
        <v>2003</v>
      </c>
      <c r="BM1863">
        <v>2585</v>
      </c>
      <c r="BN1863"/>
      <c r="BO1863"/>
    </row>
    <row r="1864" spans="1:67" x14ac:dyDescent="0.2">
      <c r="A1864" s="8" t="s">
        <v>2227</v>
      </c>
      <c r="C1864" t="s">
        <v>1519</v>
      </c>
      <c r="D1864" t="s">
        <v>73</v>
      </c>
      <c r="E1864" t="s">
        <v>584</v>
      </c>
      <c r="F1864" t="s">
        <v>1142</v>
      </c>
      <c r="G1864" s="8" t="s">
        <v>584</v>
      </c>
      <c r="H1864" t="s">
        <v>1142</v>
      </c>
      <c r="BJ1864" s="8" t="s">
        <v>79</v>
      </c>
      <c r="BK1864" s="1">
        <v>44816</v>
      </c>
      <c r="BL1864" t="s">
        <v>2003</v>
      </c>
      <c r="BM1864">
        <v>2585</v>
      </c>
    </row>
    <row r="1865" spans="1:67" x14ac:dyDescent="0.2">
      <c r="A1865" s="8" t="s">
        <v>2201</v>
      </c>
      <c r="C1865" t="s">
        <v>1519</v>
      </c>
      <c r="D1865" t="s">
        <v>73</v>
      </c>
      <c r="E1865" t="s">
        <v>584</v>
      </c>
      <c r="F1865" t="s">
        <v>1142</v>
      </c>
      <c r="G1865" s="8" t="s">
        <v>584</v>
      </c>
      <c r="H1865" t="s">
        <v>1142</v>
      </c>
      <c r="U1865">
        <v>11.6</v>
      </c>
      <c r="BJ1865" s="8" t="s">
        <v>79</v>
      </c>
      <c r="BK1865" s="1">
        <v>44816</v>
      </c>
      <c r="BL1865" t="s">
        <v>2003</v>
      </c>
      <c r="BM1865">
        <v>2585</v>
      </c>
    </row>
    <row r="1866" spans="1:67" x14ac:dyDescent="0.2">
      <c r="A1866" s="8" t="s">
        <v>2228</v>
      </c>
      <c r="C1866" t="s">
        <v>1519</v>
      </c>
      <c r="D1866" t="s">
        <v>73</v>
      </c>
      <c r="E1866" t="s">
        <v>584</v>
      </c>
      <c r="F1866" t="s">
        <v>1142</v>
      </c>
      <c r="G1866" s="8" t="s">
        <v>584</v>
      </c>
      <c r="H1866" t="s">
        <v>1142</v>
      </c>
      <c r="AW1866">
        <v>9.3000000000000007</v>
      </c>
      <c r="AX1866">
        <v>8</v>
      </c>
      <c r="AZ1866">
        <v>8</v>
      </c>
      <c r="BJ1866" s="8" t="s">
        <v>79</v>
      </c>
      <c r="BK1866" s="1">
        <v>44816</v>
      </c>
      <c r="BL1866" t="s">
        <v>2003</v>
      </c>
      <c r="BM1866">
        <v>2585</v>
      </c>
    </row>
    <row r="1867" spans="1:67" x14ac:dyDescent="0.2">
      <c r="A1867" s="8" t="s">
        <v>2202</v>
      </c>
      <c r="C1867" t="s">
        <v>1519</v>
      </c>
      <c r="D1867" t="s">
        <v>73</v>
      </c>
      <c r="E1867" t="s">
        <v>584</v>
      </c>
      <c r="F1867" t="s">
        <v>1142</v>
      </c>
      <c r="G1867" s="8" t="s">
        <v>584</v>
      </c>
      <c r="H1867" t="s">
        <v>1142</v>
      </c>
      <c r="M1867">
        <v>10.3</v>
      </c>
      <c r="P1867">
        <v>11.1</v>
      </c>
      <c r="BJ1867" s="8" t="s">
        <v>79</v>
      </c>
      <c r="BK1867" s="1">
        <v>44816</v>
      </c>
      <c r="BL1867" t="s">
        <v>2003</v>
      </c>
      <c r="BM1867">
        <v>2585</v>
      </c>
    </row>
    <row r="1868" spans="1:67" x14ac:dyDescent="0.2">
      <c r="A1868" s="8" t="s">
        <v>2229</v>
      </c>
      <c r="C1868" t="s">
        <v>1519</v>
      </c>
      <c r="D1868" t="s">
        <v>73</v>
      </c>
      <c r="E1868" t="s">
        <v>584</v>
      </c>
      <c r="F1868" t="s">
        <v>1142</v>
      </c>
      <c r="G1868" s="8" t="s">
        <v>584</v>
      </c>
      <c r="H1868" t="s">
        <v>1142</v>
      </c>
      <c r="AO1868">
        <v>10.5</v>
      </c>
      <c r="AR1868">
        <v>8.8000000000000007</v>
      </c>
      <c r="AS1868">
        <v>10</v>
      </c>
      <c r="AV1868" t="s">
        <v>2116</v>
      </c>
      <c r="AW1868">
        <v>8.9</v>
      </c>
      <c r="AX1868">
        <v>8</v>
      </c>
      <c r="AY1868">
        <v>7.4</v>
      </c>
      <c r="AZ1868">
        <v>8</v>
      </c>
      <c r="BA1868">
        <v>8</v>
      </c>
      <c r="BB1868">
        <v>7.9</v>
      </c>
      <c r="BC1868">
        <v>7.2</v>
      </c>
      <c r="BD1868">
        <v>7.9</v>
      </c>
      <c r="BE1868">
        <v>9.5</v>
      </c>
      <c r="BF1868">
        <v>6.9</v>
      </c>
      <c r="BG1868">
        <v>5.8</v>
      </c>
      <c r="BH1868">
        <v>6.9</v>
      </c>
      <c r="BI1868" s="11" t="s">
        <v>2008</v>
      </c>
      <c r="BJ1868" s="8" t="s">
        <v>79</v>
      </c>
      <c r="BK1868" s="1">
        <v>44816</v>
      </c>
      <c r="BL1868" t="s">
        <v>2003</v>
      </c>
      <c r="BM1868">
        <v>2585</v>
      </c>
    </row>
    <row r="1869" spans="1:67" x14ac:dyDescent="0.2">
      <c r="A1869" s="8" t="s">
        <v>2230</v>
      </c>
      <c r="C1869" t="s">
        <v>1519</v>
      </c>
      <c r="D1869" t="s">
        <v>73</v>
      </c>
      <c r="E1869" t="s">
        <v>584</v>
      </c>
      <c r="F1869" t="s">
        <v>1142</v>
      </c>
      <c r="G1869" s="8" t="s">
        <v>584</v>
      </c>
      <c r="H1869" t="s">
        <v>1142</v>
      </c>
      <c r="AK1869">
        <v>9</v>
      </c>
      <c r="AN1869">
        <v>7.1</v>
      </c>
      <c r="AR1869" t="s">
        <v>2240</v>
      </c>
      <c r="AS1869">
        <v>11.2</v>
      </c>
      <c r="AV1869" t="s">
        <v>2241</v>
      </c>
      <c r="AW1869">
        <v>9.6</v>
      </c>
      <c r="BC1869">
        <v>7.9</v>
      </c>
      <c r="BD1869">
        <v>7.9</v>
      </c>
      <c r="BE1869" t="s">
        <v>2237</v>
      </c>
      <c r="BF1869">
        <v>7.6</v>
      </c>
      <c r="BH1869">
        <v>7.6</v>
      </c>
      <c r="BI1869" t="s">
        <v>2008</v>
      </c>
      <c r="BJ1869" s="8" t="s">
        <v>79</v>
      </c>
      <c r="BK1869" s="1">
        <v>44816</v>
      </c>
      <c r="BL1869" t="s">
        <v>2003</v>
      </c>
      <c r="BM1869">
        <v>2585</v>
      </c>
    </row>
    <row r="1870" spans="1:67" x14ac:dyDescent="0.2">
      <c r="A1870" s="8" t="s">
        <v>2231</v>
      </c>
      <c r="C1870" t="s">
        <v>1519</v>
      </c>
      <c r="D1870" t="s">
        <v>73</v>
      </c>
      <c r="E1870" t="s">
        <v>584</v>
      </c>
      <c r="F1870" t="s">
        <v>1142</v>
      </c>
      <c r="G1870" s="8" t="s">
        <v>584</v>
      </c>
      <c r="H1870" t="s">
        <v>1142</v>
      </c>
      <c r="AO1870" t="s">
        <v>2210</v>
      </c>
      <c r="AS1870" t="s">
        <v>2242</v>
      </c>
      <c r="BI1870" t="s">
        <v>2008</v>
      </c>
      <c r="BJ1870" s="8" t="s">
        <v>79</v>
      </c>
      <c r="BK1870" s="1">
        <v>44816</v>
      </c>
      <c r="BL1870" t="s">
        <v>2003</v>
      </c>
      <c r="BM1870">
        <v>2585</v>
      </c>
    </row>
    <row r="1871" spans="1:67" x14ac:dyDescent="0.2">
      <c r="A1871" t="s">
        <v>1148</v>
      </c>
      <c r="C1871" t="s">
        <v>1519</v>
      </c>
      <c r="D1871" t="s">
        <v>73</v>
      </c>
      <c r="E1871" t="s">
        <v>584</v>
      </c>
      <c r="F1871" t="s">
        <v>1142</v>
      </c>
      <c r="G1871" t="s">
        <v>584</v>
      </c>
      <c r="H1871" t="s">
        <v>1142</v>
      </c>
      <c r="AW1871">
        <v>10</v>
      </c>
      <c r="AX1871">
        <v>6.8</v>
      </c>
      <c r="AY1871">
        <v>6.1</v>
      </c>
      <c r="AZ1871">
        <v>6.8</v>
      </c>
      <c r="BJ1871" t="s">
        <v>79</v>
      </c>
      <c r="BL1871" t="s">
        <v>291</v>
      </c>
      <c r="BM1871">
        <v>17228</v>
      </c>
    </row>
    <row r="1872" spans="1:67" x14ac:dyDescent="0.2">
      <c r="A1872" s="8" t="s">
        <v>2232</v>
      </c>
      <c r="C1872" t="s">
        <v>1519</v>
      </c>
      <c r="D1872" t="s">
        <v>73</v>
      </c>
      <c r="E1872" t="s">
        <v>584</v>
      </c>
      <c r="F1872" t="s">
        <v>1142</v>
      </c>
      <c r="G1872" s="8" t="s">
        <v>584</v>
      </c>
      <c r="H1872" t="s">
        <v>1142</v>
      </c>
      <c r="AS1872">
        <v>12.5</v>
      </c>
      <c r="AV1872">
        <v>11.1</v>
      </c>
      <c r="BI1872" t="s">
        <v>2243</v>
      </c>
      <c r="BJ1872" s="8" t="s">
        <v>79</v>
      </c>
      <c r="BK1872" s="1">
        <v>44816</v>
      </c>
      <c r="BL1872" t="s">
        <v>2003</v>
      </c>
      <c r="BM1872">
        <v>2585</v>
      </c>
    </row>
    <row r="1873" spans="1:67" x14ac:dyDescent="0.2">
      <c r="A1873" s="8" t="s">
        <v>2232</v>
      </c>
      <c r="C1873" t="s">
        <v>1519</v>
      </c>
      <c r="D1873" t="s">
        <v>73</v>
      </c>
      <c r="E1873" t="s">
        <v>584</v>
      </c>
      <c r="F1873" t="s">
        <v>1142</v>
      </c>
      <c r="G1873" s="8" t="s">
        <v>584</v>
      </c>
      <c r="H1873" t="s">
        <v>1142</v>
      </c>
      <c r="AK1873">
        <v>9.6</v>
      </c>
      <c r="AN1873">
        <v>7.4</v>
      </c>
      <c r="AO1873">
        <v>10.7</v>
      </c>
      <c r="AR1873">
        <v>9.1999999999999993</v>
      </c>
      <c r="BI1873" t="s">
        <v>2243</v>
      </c>
      <c r="BJ1873" s="8" t="s">
        <v>79</v>
      </c>
      <c r="BK1873" s="1">
        <v>44816</v>
      </c>
      <c r="BL1873" t="s">
        <v>2003</v>
      </c>
      <c r="BM1873">
        <v>2585</v>
      </c>
    </row>
    <row r="1874" spans="1:67" s="23" customFormat="1" x14ac:dyDescent="0.2">
      <c r="A1874" s="8" t="s">
        <v>1874</v>
      </c>
      <c r="B1874"/>
      <c r="C1874" t="s">
        <v>1519</v>
      </c>
      <c r="D1874" t="s">
        <v>73</v>
      </c>
      <c r="E1874" t="s">
        <v>584</v>
      </c>
      <c r="F1874" t="s">
        <v>1142</v>
      </c>
      <c r="G1874" t="s">
        <v>584</v>
      </c>
      <c r="H1874" t="s">
        <v>1142</v>
      </c>
      <c r="I1874"/>
      <c r="J1874"/>
      <c r="K1874"/>
      <c r="L1874" t="s">
        <v>1879</v>
      </c>
      <c r="M1874">
        <v>10.792</v>
      </c>
      <c r="N1874"/>
      <c r="O1874"/>
      <c r="P1874">
        <v>13.131</v>
      </c>
      <c r="Q1874">
        <v>10.773</v>
      </c>
      <c r="R1874"/>
      <c r="S1874"/>
      <c r="T1874">
        <v>15.180999999999999</v>
      </c>
      <c r="U1874"/>
      <c r="V1874"/>
      <c r="W1874"/>
      <c r="X1874"/>
      <c r="Y1874"/>
      <c r="Z1874"/>
      <c r="AA1874"/>
      <c r="AB1874"/>
      <c r="AC1874"/>
      <c r="AD1874"/>
      <c r="AE1874"/>
      <c r="AF1874"/>
      <c r="AG1874"/>
      <c r="AH1874"/>
      <c r="AI1874"/>
      <c r="AJ1874"/>
      <c r="AK1874"/>
      <c r="AL1874"/>
      <c r="AM1874"/>
      <c r="AN1874"/>
      <c r="AO1874"/>
      <c r="AP1874"/>
      <c r="AQ1874"/>
      <c r="AR1874"/>
      <c r="AS1874"/>
      <c r="AT1874"/>
      <c r="AU1874"/>
      <c r="AV1874"/>
      <c r="AW1874"/>
      <c r="AX1874"/>
      <c r="AY1874"/>
      <c r="AZ1874"/>
      <c r="BA1874"/>
      <c r="BB1874"/>
      <c r="BC1874"/>
      <c r="BD1874"/>
      <c r="BE1874"/>
      <c r="BF1874"/>
      <c r="BG1874"/>
      <c r="BH1874"/>
      <c r="BI1874"/>
      <c r="BJ1874" s="8" t="s">
        <v>79</v>
      </c>
      <c r="BK1874" s="9">
        <v>44812</v>
      </c>
      <c r="BL1874" s="8" t="s">
        <v>1738</v>
      </c>
      <c r="BM1874" s="8">
        <v>1420</v>
      </c>
      <c r="BN1874"/>
      <c r="BO1874"/>
    </row>
    <row r="1875" spans="1:67" s="23" customFormat="1" x14ac:dyDescent="0.2">
      <c r="A1875" s="8" t="s">
        <v>1878</v>
      </c>
      <c r="B1875"/>
      <c r="C1875" t="s">
        <v>1519</v>
      </c>
      <c r="D1875" t="s">
        <v>73</v>
      </c>
      <c r="E1875" t="s">
        <v>584</v>
      </c>
      <c r="F1875" t="s">
        <v>1142</v>
      </c>
      <c r="G1875" t="s">
        <v>584</v>
      </c>
      <c r="H1875" t="s">
        <v>1142</v>
      </c>
      <c r="I1875"/>
      <c r="J1875"/>
      <c r="K1875"/>
      <c r="L1875" t="s">
        <v>1798</v>
      </c>
      <c r="M1875"/>
      <c r="N1875"/>
      <c r="O1875"/>
      <c r="P1875"/>
      <c r="Q1875"/>
      <c r="R1875"/>
      <c r="S1875"/>
      <c r="T1875"/>
      <c r="U1875"/>
      <c r="V1875"/>
      <c r="W1875"/>
      <c r="X1875"/>
      <c r="Y1875">
        <v>8.4619999999999997</v>
      </c>
      <c r="Z1875"/>
      <c r="AA1875"/>
      <c r="AB1875">
        <v>11.185</v>
      </c>
      <c r="AC1875"/>
      <c r="AD1875"/>
      <c r="AE1875"/>
      <c r="AF1875"/>
      <c r="AG1875"/>
      <c r="AH1875"/>
      <c r="AI1875"/>
      <c r="AJ1875"/>
      <c r="AK1875"/>
      <c r="AL1875"/>
      <c r="AM1875"/>
      <c r="AN1875"/>
      <c r="AO1875"/>
      <c r="AP1875"/>
      <c r="AQ1875"/>
      <c r="AR1875"/>
      <c r="AS1875"/>
      <c r="AT1875"/>
      <c r="AU1875"/>
      <c r="AV1875"/>
      <c r="AW1875"/>
      <c r="AX1875"/>
      <c r="AY1875"/>
      <c r="AZ1875"/>
      <c r="BA1875"/>
      <c r="BB1875"/>
      <c r="BC1875"/>
      <c r="BD1875"/>
      <c r="BE1875"/>
      <c r="BF1875"/>
      <c r="BG1875"/>
      <c r="BH1875"/>
      <c r="BI1875" t="s">
        <v>1784</v>
      </c>
      <c r="BJ1875" s="8" t="s">
        <v>79</v>
      </c>
      <c r="BK1875" s="9">
        <v>44812</v>
      </c>
      <c r="BL1875" s="8" t="s">
        <v>1738</v>
      </c>
      <c r="BM1875" s="8">
        <v>1420</v>
      </c>
      <c r="BN1875"/>
      <c r="BO1875"/>
    </row>
    <row r="1876" spans="1:67" x14ac:dyDescent="0.2">
      <c r="A1876" s="8" t="s">
        <v>1876</v>
      </c>
      <c r="C1876" t="s">
        <v>1519</v>
      </c>
      <c r="D1876" t="s">
        <v>73</v>
      </c>
      <c r="E1876" t="s">
        <v>584</v>
      </c>
      <c r="F1876" t="s">
        <v>1142</v>
      </c>
      <c r="G1876" t="s">
        <v>584</v>
      </c>
      <c r="H1876" t="s">
        <v>1142</v>
      </c>
      <c r="L1876" t="s">
        <v>1880</v>
      </c>
      <c r="Q1876">
        <v>10</v>
      </c>
      <c r="T1876">
        <v>13</v>
      </c>
      <c r="BI1876" t="s">
        <v>1875</v>
      </c>
      <c r="BJ1876" s="8" t="s">
        <v>79</v>
      </c>
      <c r="BK1876" s="9">
        <v>44812</v>
      </c>
      <c r="BL1876" s="8" t="s">
        <v>1738</v>
      </c>
      <c r="BM1876" s="8">
        <v>1420</v>
      </c>
    </row>
    <row r="1877" spans="1:67" x14ac:dyDescent="0.2">
      <c r="A1877" s="12" t="s">
        <v>1885</v>
      </c>
      <c r="B1877" s="12"/>
      <c r="C1877" s="12" t="s">
        <v>1519</v>
      </c>
      <c r="D1877" s="12" t="s">
        <v>73</v>
      </c>
      <c r="E1877" s="12" t="s">
        <v>584</v>
      </c>
      <c r="F1877" s="12" t="s">
        <v>1142</v>
      </c>
      <c r="G1877" s="12" t="s">
        <v>584</v>
      </c>
      <c r="H1877" s="12" t="s">
        <v>1142</v>
      </c>
      <c r="I1877" s="12"/>
      <c r="J1877" s="12"/>
      <c r="K1877" s="12"/>
      <c r="L1877" s="12"/>
      <c r="M1877" s="12"/>
      <c r="N1877" s="12"/>
      <c r="O1877" s="12"/>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t="s">
        <v>79</v>
      </c>
      <c r="BK1877" s="14">
        <v>44812</v>
      </c>
      <c r="BL1877" s="12" t="s">
        <v>1738</v>
      </c>
      <c r="BM1877" s="12">
        <v>1420</v>
      </c>
      <c r="BN1877" s="12" t="s">
        <v>72</v>
      </c>
      <c r="BO1877" s="12" t="s">
        <v>1738</v>
      </c>
    </row>
    <row r="1878" spans="1:67" x14ac:dyDescent="0.2">
      <c r="A1878" s="8" t="s">
        <v>1883</v>
      </c>
      <c r="C1878" t="s">
        <v>1519</v>
      </c>
      <c r="D1878" t="s">
        <v>73</v>
      </c>
      <c r="E1878" t="s">
        <v>584</v>
      </c>
      <c r="F1878" t="s">
        <v>1142</v>
      </c>
      <c r="G1878" t="s">
        <v>584</v>
      </c>
      <c r="H1878" t="s">
        <v>1142</v>
      </c>
      <c r="L1878" t="s">
        <v>1742</v>
      </c>
      <c r="BE1878">
        <v>9.5640000000000001</v>
      </c>
      <c r="BF1878" t="s">
        <v>1949</v>
      </c>
      <c r="BG1878" t="s">
        <v>1950</v>
      </c>
      <c r="BH1878" t="s">
        <v>1949</v>
      </c>
      <c r="BI1878" t="s">
        <v>1884</v>
      </c>
      <c r="BJ1878" t="s">
        <v>79</v>
      </c>
      <c r="BK1878" s="9">
        <v>44812</v>
      </c>
      <c r="BL1878" s="8" t="s">
        <v>1738</v>
      </c>
      <c r="BM1878" s="8">
        <v>1420</v>
      </c>
    </row>
    <row r="1879" spans="1:67" x14ac:dyDescent="0.2">
      <c r="A1879" s="8" t="s">
        <v>1882</v>
      </c>
      <c r="C1879" t="s">
        <v>1519</v>
      </c>
      <c r="D1879" t="s">
        <v>73</v>
      </c>
      <c r="E1879" t="s">
        <v>584</v>
      </c>
      <c r="F1879" t="s">
        <v>1142</v>
      </c>
      <c r="G1879" t="s">
        <v>584</v>
      </c>
      <c r="H1879" t="s">
        <v>1142</v>
      </c>
      <c r="L1879" t="s">
        <v>1742</v>
      </c>
      <c r="BA1879">
        <v>8.4600000000000009</v>
      </c>
      <c r="BB1879">
        <v>7.7350000000000003</v>
      </c>
      <c r="BC1879">
        <v>7.1120000000000001</v>
      </c>
      <c r="BD1879">
        <v>7.7350000000000003</v>
      </c>
      <c r="BJ1879" s="8" t="s">
        <v>79</v>
      </c>
      <c r="BK1879" s="9">
        <v>44812</v>
      </c>
      <c r="BL1879" s="8" t="s">
        <v>1738</v>
      </c>
      <c r="BM1879" s="8">
        <v>1420</v>
      </c>
    </row>
    <row r="1880" spans="1:67" x14ac:dyDescent="0.2">
      <c r="A1880" s="8" t="s">
        <v>1881</v>
      </c>
      <c r="C1880" t="s">
        <v>1519</v>
      </c>
      <c r="D1880" t="s">
        <v>73</v>
      </c>
      <c r="E1880" t="s">
        <v>584</v>
      </c>
      <c r="F1880" t="s">
        <v>1142</v>
      </c>
      <c r="G1880" t="s">
        <v>584</v>
      </c>
      <c r="H1880" t="s">
        <v>1142</v>
      </c>
      <c r="L1880" t="s">
        <v>1742</v>
      </c>
      <c r="AK1880">
        <v>9.1229999999999993</v>
      </c>
      <c r="AN1880" t="s">
        <v>1951</v>
      </c>
      <c r="BJ1880" s="8" t="s">
        <v>79</v>
      </c>
      <c r="BK1880" s="9">
        <v>44812</v>
      </c>
      <c r="BL1880" s="8" t="s">
        <v>1738</v>
      </c>
      <c r="BM1880" s="8">
        <v>1420</v>
      </c>
    </row>
    <row r="1881" spans="1:67" x14ac:dyDescent="0.2">
      <c r="A1881" s="8" t="s">
        <v>1877</v>
      </c>
      <c r="C1881" t="s">
        <v>1519</v>
      </c>
      <c r="D1881" t="s">
        <v>73</v>
      </c>
      <c r="E1881" t="s">
        <v>584</v>
      </c>
      <c r="F1881" t="s">
        <v>1142</v>
      </c>
      <c r="G1881" t="s">
        <v>584</v>
      </c>
      <c r="H1881" t="s">
        <v>1142</v>
      </c>
      <c r="L1881" t="s">
        <v>1788</v>
      </c>
      <c r="AC1881">
        <v>8.1929999999999996</v>
      </c>
      <c r="AF1881">
        <v>11.286</v>
      </c>
      <c r="AG1881">
        <v>7.0339999999999998</v>
      </c>
      <c r="AJ1881">
        <v>9.7449999999999992</v>
      </c>
      <c r="BJ1881" s="8" t="s">
        <v>79</v>
      </c>
      <c r="BK1881" s="9">
        <v>44812</v>
      </c>
      <c r="BL1881" s="8" t="s">
        <v>1738</v>
      </c>
      <c r="BM1881" s="8">
        <v>1420</v>
      </c>
      <c r="BN1881" t="s">
        <v>72</v>
      </c>
      <c r="BO1881" t="s">
        <v>1738</v>
      </c>
    </row>
    <row r="1882" spans="1:67" x14ac:dyDescent="0.2">
      <c r="A1882" s="13" t="s">
        <v>1737</v>
      </c>
      <c r="B1882" s="13"/>
      <c r="C1882" s="13" t="s">
        <v>1519</v>
      </c>
      <c r="D1882" s="13" t="s">
        <v>73</v>
      </c>
      <c r="E1882" s="13" t="s">
        <v>584</v>
      </c>
      <c r="F1882" s="13" t="s">
        <v>1142</v>
      </c>
      <c r="G1882" s="13" t="s">
        <v>584</v>
      </c>
      <c r="H1882" s="13" t="s">
        <v>1700</v>
      </c>
      <c r="I1882" s="13"/>
      <c r="J1882" s="13"/>
      <c r="K1882" s="13"/>
      <c r="L1882" s="13"/>
      <c r="M1882" s="13"/>
      <c r="N1882" s="13"/>
      <c r="O1882" s="13"/>
      <c r="P1882" s="13"/>
      <c r="Q1882" s="13"/>
      <c r="R1882" s="13"/>
      <c r="S1882" s="13"/>
      <c r="T1882" s="13"/>
      <c r="U1882" s="13"/>
      <c r="V1882" s="13"/>
      <c r="W1882" s="13"/>
      <c r="X1882" s="13"/>
      <c r="Y1882" s="13"/>
      <c r="Z1882" s="13"/>
      <c r="AA1882" s="13"/>
      <c r="AB1882" s="13"/>
      <c r="AC1882" s="13"/>
      <c r="AD1882" s="13"/>
      <c r="AE1882" s="13"/>
      <c r="AF1882" s="13"/>
      <c r="AG1882" s="13"/>
      <c r="AH1882" s="13"/>
      <c r="AI1882" s="13"/>
      <c r="AJ1882" s="13"/>
      <c r="AK1882" s="13"/>
      <c r="AL1882" s="13"/>
      <c r="AM1882" s="13"/>
      <c r="AN1882" s="13"/>
      <c r="AO1882" s="13"/>
      <c r="AP1882" s="13"/>
      <c r="AQ1882" s="13"/>
      <c r="AR1882" s="13"/>
      <c r="AS1882" s="13"/>
      <c r="AT1882" s="13"/>
      <c r="AU1882" s="13"/>
      <c r="AV1882" s="13"/>
      <c r="AW1882" s="13"/>
      <c r="AX1882" s="13"/>
      <c r="AY1882" s="13"/>
      <c r="AZ1882" s="13"/>
      <c r="BA1882" s="13"/>
      <c r="BB1882" s="13"/>
      <c r="BC1882" s="13"/>
      <c r="BD1882" s="13"/>
      <c r="BE1882" s="13"/>
      <c r="BF1882" s="13"/>
      <c r="BG1882" s="13"/>
      <c r="BH1882" s="13"/>
      <c r="BI1882" s="13"/>
      <c r="BJ1882" s="13"/>
      <c r="BK1882" s="13"/>
      <c r="BL1882" s="13"/>
      <c r="BM1882" s="13"/>
      <c r="BN1882" s="13"/>
      <c r="BO1882" s="13"/>
    </row>
    <row r="1883" spans="1:67" x14ac:dyDescent="0.2">
      <c r="A1883" s="8" t="s">
        <v>2508</v>
      </c>
      <c r="B1883" s="8"/>
      <c r="C1883" s="8" t="s">
        <v>1519</v>
      </c>
      <c r="D1883" s="8" t="s">
        <v>73</v>
      </c>
      <c r="E1883" s="8" t="s">
        <v>584</v>
      </c>
      <c r="F1883" s="8" t="s">
        <v>1142</v>
      </c>
      <c r="G1883" s="8" t="s">
        <v>584</v>
      </c>
      <c r="H1883" s="8" t="s">
        <v>1700</v>
      </c>
      <c r="I1883" s="8"/>
      <c r="J1883" s="8"/>
      <c r="K1883" s="8"/>
      <c r="L1883" s="8"/>
      <c r="M1883" s="8"/>
      <c r="N1883" s="8"/>
      <c r="O1883" s="8"/>
      <c r="P1883" s="8"/>
      <c r="Q1883" s="8"/>
      <c r="R1883" s="8"/>
      <c r="S1883" s="8"/>
      <c r="T1883" s="8"/>
      <c r="U1883" s="8"/>
      <c r="V1883" s="8"/>
      <c r="W1883" s="8"/>
      <c r="X1883" s="8"/>
      <c r="Y1883" s="8"/>
      <c r="Z1883" s="8"/>
      <c r="AA1883" s="8"/>
      <c r="AB1883" s="8"/>
      <c r="AC1883" s="8"/>
      <c r="AD1883" s="8"/>
      <c r="AE1883" s="8"/>
      <c r="AF1883" s="8"/>
      <c r="AG1883" s="8">
        <v>7</v>
      </c>
      <c r="AH1883" s="8"/>
      <c r="AI1883" s="8"/>
      <c r="AJ1883" s="8">
        <v>9.5</v>
      </c>
      <c r="AK1883" s="8"/>
      <c r="AL1883" s="8"/>
      <c r="AM1883" s="8"/>
      <c r="AN1883" s="8"/>
      <c r="AO1883" s="8"/>
      <c r="AP1883" s="8"/>
      <c r="AQ1883" s="8"/>
      <c r="AR1883" s="8"/>
      <c r="AS1883" s="8"/>
      <c r="AT1883" s="8"/>
      <c r="AU1883" s="8"/>
      <c r="AV1883" s="8"/>
      <c r="AW1883" s="8"/>
      <c r="AX1883" s="8"/>
      <c r="AY1883" s="8"/>
      <c r="AZ1883" s="8"/>
      <c r="BA1883" s="8"/>
      <c r="BB1883" s="8"/>
      <c r="BC1883" s="8"/>
      <c r="BD1883" s="8"/>
      <c r="BE1883" s="8"/>
      <c r="BF1883" s="8"/>
      <c r="BG1883" s="8"/>
      <c r="BH1883" s="8"/>
      <c r="BI1883" s="8"/>
      <c r="BJ1883" t="s">
        <v>79</v>
      </c>
      <c r="BK1883" s="1">
        <v>44824</v>
      </c>
      <c r="BL1883" t="s">
        <v>2493</v>
      </c>
      <c r="BM1883">
        <v>2930</v>
      </c>
      <c r="BN1883" s="8"/>
      <c r="BO1883" s="8"/>
    </row>
    <row r="1884" spans="1:67" x14ac:dyDescent="0.2">
      <c r="A1884" s="8" t="s">
        <v>2506</v>
      </c>
      <c r="B1884" s="8"/>
      <c r="C1884" s="8" t="s">
        <v>1519</v>
      </c>
      <c r="D1884" s="8" t="s">
        <v>73</v>
      </c>
      <c r="E1884" s="8" t="s">
        <v>584</v>
      </c>
      <c r="F1884" s="8" t="s">
        <v>1142</v>
      </c>
      <c r="G1884" s="8" t="s">
        <v>584</v>
      </c>
      <c r="H1884" s="8" t="s">
        <v>1700</v>
      </c>
      <c r="I1884" s="8"/>
      <c r="J1884" s="8"/>
      <c r="K1884" s="8"/>
      <c r="L1884" s="8"/>
      <c r="M1884" s="8"/>
      <c r="N1884" s="8"/>
      <c r="O1884" s="8"/>
      <c r="P1884" s="8"/>
      <c r="Q1884" s="8"/>
      <c r="R1884" s="8"/>
      <c r="S1884" s="8"/>
      <c r="T1884" s="8"/>
      <c r="U1884" s="8"/>
      <c r="V1884" s="8"/>
      <c r="W1884" s="8"/>
      <c r="X1884" s="8"/>
      <c r="Y1884" s="8"/>
      <c r="Z1884" s="8"/>
      <c r="AA1884" s="8"/>
      <c r="AB1884" s="8"/>
      <c r="AC1884" s="8" t="s">
        <v>2091</v>
      </c>
      <c r="AD1884" s="8"/>
      <c r="AE1884" s="8"/>
      <c r="AF1884" s="8">
        <v>11.7</v>
      </c>
      <c r="AG1884" s="8"/>
      <c r="AH1884" s="8"/>
      <c r="AI1884" s="8"/>
      <c r="AJ1884" s="8"/>
      <c r="AK1884" s="8"/>
      <c r="AL1884" s="8"/>
      <c r="AM1884" s="8"/>
      <c r="AN1884" s="8"/>
      <c r="AO1884" s="8"/>
      <c r="AP1884" s="8"/>
      <c r="AQ1884" s="8"/>
      <c r="AR1884" s="8"/>
      <c r="AS1884" s="8"/>
      <c r="AT1884" s="8"/>
      <c r="AU1884" s="8"/>
      <c r="AV1884" s="8"/>
      <c r="AW1884" s="8"/>
      <c r="AX1884" s="8"/>
      <c r="AY1884" s="8"/>
      <c r="AZ1884" s="8"/>
      <c r="BA1884" s="8"/>
      <c r="BB1884" s="8"/>
      <c r="BC1884" s="8"/>
      <c r="BD1884" s="8"/>
      <c r="BE1884" s="8"/>
      <c r="BF1884" s="8"/>
      <c r="BG1884" s="8"/>
      <c r="BH1884" s="8"/>
      <c r="BI1884" s="8"/>
      <c r="BJ1884" s="8" t="s">
        <v>79</v>
      </c>
      <c r="BK1884" s="9">
        <v>44824</v>
      </c>
      <c r="BL1884" s="8" t="s">
        <v>2493</v>
      </c>
      <c r="BM1884">
        <v>2930</v>
      </c>
      <c r="BN1884" s="8"/>
      <c r="BO1884" s="8"/>
    </row>
    <row r="1885" spans="1:67" x14ac:dyDescent="0.2">
      <c r="A1885" s="8" t="s">
        <v>2502</v>
      </c>
      <c r="B1885" s="8"/>
      <c r="C1885" s="8" t="s">
        <v>1519</v>
      </c>
      <c r="D1885" s="8" t="s">
        <v>73</v>
      </c>
      <c r="E1885" s="8" t="s">
        <v>584</v>
      </c>
      <c r="F1885" s="8" t="s">
        <v>1142</v>
      </c>
      <c r="G1885" s="8" t="s">
        <v>584</v>
      </c>
      <c r="H1885" s="8" t="s">
        <v>1700</v>
      </c>
      <c r="I1885" s="8"/>
      <c r="J1885" s="8"/>
      <c r="K1885" s="8"/>
      <c r="L1885" s="8"/>
      <c r="M1885" s="8"/>
      <c r="N1885" s="8"/>
      <c r="O1885" s="8"/>
      <c r="P1885" s="8"/>
      <c r="Q1885" s="8"/>
      <c r="R1885" s="8"/>
      <c r="S1885" s="8"/>
      <c r="T1885" s="8"/>
      <c r="U1885" s="8"/>
      <c r="V1885" s="8"/>
      <c r="W1885" s="8"/>
      <c r="X1885" s="8"/>
      <c r="Y1885" s="8"/>
      <c r="Z1885" s="8"/>
      <c r="AA1885" s="8"/>
      <c r="AB1885" s="8"/>
      <c r="AC1885" s="8"/>
      <c r="AD1885" s="8"/>
      <c r="AE1885" s="8"/>
      <c r="AF1885" s="8"/>
      <c r="AG1885" s="8"/>
      <c r="AH1885" s="8"/>
      <c r="AI1885" s="8"/>
      <c r="AJ1885" s="8"/>
      <c r="AK1885" s="8"/>
      <c r="AL1885" s="8"/>
      <c r="AM1885" s="8"/>
      <c r="AN1885" s="8"/>
      <c r="AO1885" s="8"/>
      <c r="AP1885" s="8"/>
      <c r="AQ1885" s="8"/>
      <c r="AR1885" s="8"/>
      <c r="AS1885" s="8">
        <v>10.6</v>
      </c>
      <c r="AT1885" s="8"/>
      <c r="AU1885" s="8"/>
      <c r="AV1885" s="8">
        <v>8.1999999999999993</v>
      </c>
      <c r="AW1885" s="8"/>
      <c r="AX1885" s="8"/>
      <c r="AY1885" s="8"/>
      <c r="AZ1885" s="8"/>
      <c r="BA1885" s="8"/>
      <c r="BB1885" s="8"/>
      <c r="BC1885" s="8"/>
      <c r="BD1885" s="8"/>
      <c r="BE1885" s="8"/>
      <c r="BF1885" s="8"/>
      <c r="BG1885" s="8"/>
      <c r="BH1885" s="8"/>
      <c r="BI1885" s="8"/>
      <c r="BJ1885" s="8" t="s">
        <v>79</v>
      </c>
      <c r="BK1885" s="9">
        <v>44824</v>
      </c>
      <c r="BL1885" s="8" t="s">
        <v>2493</v>
      </c>
      <c r="BM1885">
        <v>2930</v>
      </c>
      <c r="BN1885" s="8"/>
      <c r="BO1885" s="8"/>
    </row>
    <row r="1886" spans="1:67" x14ac:dyDescent="0.2">
      <c r="A1886" s="8" t="s">
        <v>2505</v>
      </c>
      <c r="B1886" s="8"/>
      <c r="C1886" s="8" t="s">
        <v>1519</v>
      </c>
      <c r="D1886" s="8" t="s">
        <v>73</v>
      </c>
      <c r="E1886" s="8" t="s">
        <v>584</v>
      </c>
      <c r="F1886" s="8" t="s">
        <v>1142</v>
      </c>
      <c r="G1886" s="8" t="s">
        <v>584</v>
      </c>
      <c r="H1886" s="8" t="s">
        <v>1700</v>
      </c>
      <c r="I1886" s="8"/>
      <c r="J1886" s="8"/>
      <c r="K1886" s="8"/>
      <c r="L1886" s="8"/>
      <c r="M1886" s="8"/>
      <c r="N1886" s="8"/>
      <c r="O1886" s="8"/>
      <c r="P1886" s="8"/>
      <c r="Q1886" s="8"/>
      <c r="R1886" s="8"/>
      <c r="S1886" s="8"/>
      <c r="T1886" s="8"/>
      <c r="U1886" s="8"/>
      <c r="V1886" s="8"/>
      <c r="W1886" s="8"/>
      <c r="X1886" s="8"/>
      <c r="Y1886" s="8"/>
      <c r="Z1886" s="8"/>
      <c r="AA1886" s="8"/>
      <c r="AB1886" s="8"/>
      <c r="AC1886" s="8"/>
      <c r="AD1886" s="8"/>
      <c r="AE1886" s="8"/>
      <c r="AF1886" s="8"/>
      <c r="AG1886" s="8"/>
      <c r="AH1886" s="8"/>
      <c r="AI1886" s="8"/>
      <c r="AJ1886" s="8"/>
      <c r="AK1886" s="8"/>
      <c r="AL1886" s="8"/>
      <c r="AM1886" s="8"/>
      <c r="AN1886" s="8"/>
      <c r="AO1886" s="8"/>
      <c r="AP1886" s="8"/>
      <c r="AQ1886" s="8"/>
      <c r="AR1886" s="8"/>
      <c r="AS1886" s="8">
        <v>10.9</v>
      </c>
      <c r="AT1886" s="8"/>
      <c r="AU1886" s="8"/>
      <c r="AV1886" s="8">
        <v>8.6</v>
      </c>
      <c r="AW1886" s="8"/>
      <c r="AX1886" s="8"/>
      <c r="AY1886" s="8"/>
      <c r="AZ1886" s="8"/>
      <c r="BA1886" s="8"/>
      <c r="BB1886" s="8"/>
      <c r="BC1886" s="8"/>
      <c r="BD1886" s="8"/>
      <c r="BE1886" s="8"/>
      <c r="BF1886" s="8"/>
      <c r="BG1886" s="8"/>
      <c r="BH1886" s="8"/>
      <c r="BI1886" s="8"/>
      <c r="BJ1886" t="s">
        <v>79</v>
      </c>
      <c r="BK1886" s="1">
        <v>44824</v>
      </c>
      <c r="BL1886" t="s">
        <v>2493</v>
      </c>
      <c r="BM1886">
        <v>2930</v>
      </c>
      <c r="BN1886" s="8"/>
      <c r="BO1886" s="8"/>
    </row>
    <row r="1887" spans="1:67" x14ac:dyDescent="0.2">
      <c r="A1887" s="8" t="s">
        <v>2509</v>
      </c>
      <c r="B1887" s="8"/>
      <c r="C1887" s="8" t="s">
        <v>1519</v>
      </c>
      <c r="D1887" s="8" t="s">
        <v>73</v>
      </c>
      <c r="E1887" s="8" t="s">
        <v>584</v>
      </c>
      <c r="F1887" s="8" t="s">
        <v>1142</v>
      </c>
      <c r="G1887" s="8" t="s">
        <v>584</v>
      </c>
      <c r="H1887" s="8" t="s">
        <v>1700</v>
      </c>
      <c r="I1887" s="8"/>
      <c r="J1887" s="8"/>
      <c r="K1887" s="8"/>
      <c r="L1887" s="8"/>
      <c r="M1887" s="8"/>
      <c r="N1887" s="8"/>
      <c r="O1887" s="8"/>
      <c r="P1887" s="8"/>
      <c r="Q1887" s="8"/>
      <c r="R1887" s="8"/>
      <c r="S1887" s="8"/>
      <c r="T1887" s="8"/>
      <c r="U1887" s="8"/>
      <c r="V1887" s="8"/>
      <c r="W1887" s="8"/>
      <c r="X1887" s="8"/>
      <c r="Y1887" s="8"/>
      <c r="Z1887" s="8"/>
      <c r="AA1887" s="8"/>
      <c r="AB1887" s="8"/>
      <c r="AC1887" s="8">
        <v>8.3000000000000007</v>
      </c>
      <c r="AD1887" s="8"/>
      <c r="AE1887" s="8"/>
      <c r="AF1887" s="8"/>
      <c r="AG1887" s="8"/>
      <c r="AH1887" s="8"/>
      <c r="AI1887" s="8"/>
      <c r="AJ1887" s="8"/>
      <c r="AK1887" s="8"/>
      <c r="AL1887" s="8"/>
      <c r="AM1887" s="8"/>
      <c r="AN1887" s="8"/>
      <c r="AO1887" s="8"/>
      <c r="AP1887" s="8"/>
      <c r="AQ1887" s="8"/>
      <c r="AR1887" s="8"/>
      <c r="AS1887" s="8"/>
      <c r="AT1887" s="8"/>
      <c r="AU1887" s="8"/>
      <c r="AV1887" s="8"/>
      <c r="AW1887" s="8"/>
      <c r="AX1887" s="8"/>
      <c r="AY1887" s="8"/>
      <c r="AZ1887" s="8"/>
      <c r="BA1887" s="8"/>
      <c r="BB1887" s="8"/>
      <c r="BC1887" s="8"/>
      <c r="BD1887" s="8"/>
      <c r="BE1887" s="8"/>
      <c r="BF1887" s="8"/>
      <c r="BG1887" s="8"/>
      <c r="BH1887" s="8"/>
      <c r="BI1887" s="8"/>
      <c r="BJ1887" s="8" t="s">
        <v>79</v>
      </c>
      <c r="BK1887" s="9">
        <v>44824</v>
      </c>
      <c r="BL1887" s="8" t="s">
        <v>2493</v>
      </c>
      <c r="BM1887">
        <v>2930</v>
      </c>
      <c r="BN1887" s="8"/>
      <c r="BO1887" s="8"/>
    </row>
    <row r="1888" spans="1:67" x14ac:dyDescent="0.2">
      <c r="A1888" s="8" t="s">
        <v>2503</v>
      </c>
      <c r="B1888" s="8"/>
      <c r="C1888" s="8" t="s">
        <v>1519</v>
      </c>
      <c r="D1888" s="8" t="s">
        <v>73</v>
      </c>
      <c r="E1888" s="8" t="s">
        <v>584</v>
      </c>
      <c r="F1888" s="8" t="s">
        <v>1142</v>
      </c>
      <c r="G1888" s="8" t="s">
        <v>584</v>
      </c>
      <c r="H1888" s="8" t="s">
        <v>1700</v>
      </c>
      <c r="I1888" s="8"/>
      <c r="J1888" s="8"/>
      <c r="K1888" s="8"/>
      <c r="L1888" s="8"/>
      <c r="M1888" s="8">
        <v>9</v>
      </c>
      <c r="N1888" s="8"/>
      <c r="O1888" s="8"/>
      <c r="P1888" s="8">
        <v>10.25</v>
      </c>
      <c r="Q1888" s="8"/>
      <c r="R1888" s="8"/>
      <c r="S1888" s="8"/>
      <c r="T1888" s="8"/>
      <c r="U1888" s="8"/>
      <c r="V1888" s="8"/>
      <c r="W1888" s="8"/>
      <c r="X1888" s="8"/>
      <c r="Y1888" s="8"/>
      <c r="Z1888" s="8"/>
      <c r="AA1888" s="8"/>
      <c r="AB1888" s="8"/>
      <c r="AC1888" s="8"/>
      <c r="AD1888" s="8"/>
      <c r="AE1888" s="8"/>
      <c r="AF1888" s="8"/>
      <c r="AG1888" s="8"/>
      <c r="AH1888" s="8"/>
      <c r="AI1888" s="8"/>
      <c r="AJ1888" s="8"/>
      <c r="AK1888" s="8"/>
      <c r="AL1888" s="8"/>
      <c r="AM1888" s="8"/>
      <c r="AN1888" s="8"/>
      <c r="AO1888" s="8"/>
      <c r="AP1888" s="8"/>
      <c r="AQ1888" s="8"/>
      <c r="AR1888" s="8"/>
      <c r="AS1888" s="8"/>
      <c r="AT1888" s="8"/>
      <c r="AU1888" s="8"/>
      <c r="AV1888" s="8"/>
      <c r="AW1888" s="8"/>
      <c r="AX1888" s="8"/>
      <c r="AY1888" s="8"/>
      <c r="AZ1888" s="8"/>
      <c r="BA1888" s="8"/>
      <c r="BB1888" s="8"/>
      <c r="BC1888" s="8"/>
      <c r="BD1888" s="8"/>
      <c r="BE1888" s="8"/>
      <c r="BF1888" s="8"/>
      <c r="BG1888" s="8"/>
      <c r="BH1888" s="8"/>
      <c r="BI1888" s="8" t="s">
        <v>2504</v>
      </c>
      <c r="BJ1888" t="s">
        <v>79</v>
      </c>
      <c r="BK1888" s="1">
        <v>44824</v>
      </c>
      <c r="BL1888" t="s">
        <v>2493</v>
      </c>
      <c r="BM1888">
        <v>2930</v>
      </c>
      <c r="BN1888" s="8"/>
      <c r="BO1888" s="8"/>
    </row>
    <row r="1889" spans="1:67" x14ac:dyDescent="0.2">
      <c r="A1889" s="8" t="s">
        <v>2510</v>
      </c>
      <c r="B1889" s="8"/>
      <c r="C1889" s="8" t="s">
        <v>1519</v>
      </c>
      <c r="D1889" s="8" t="s">
        <v>73</v>
      </c>
      <c r="E1889" s="8" t="s">
        <v>584</v>
      </c>
      <c r="F1889" s="8" t="s">
        <v>1142</v>
      </c>
      <c r="G1889" s="8" t="s">
        <v>584</v>
      </c>
      <c r="H1889" s="8" t="s">
        <v>1700</v>
      </c>
      <c r="I1889" s="8"/>
      <c r="J1889" s="8"/>
      <c r="K1889" s="8"/>
      <c r="L1889" s="8"/>
      <c r="M1889" s="8"/>
      <c r="N1889" s="8"/>
      <c r="O1889" s="8"/>
      <c r="P1889" s="8"/>
      <c r="Q1889" s="8"/>
      <c r="R1889" s="8"/>
      <c r="S1889" s="8"/>
      <c r="T1889" s="8"/>
      <c r="U1889" s="8"/>
      <c r="V1889" s="8"/>
      <c r="W1889" s="8"/>
      <c r="X1889" s="8"/>
      <c r="Y1889" s="8"/>
      <c r="Z1889" s="8"/>
      <c r="AA1889" s="8"/>
      <c r="AB1889" s="8"/>
      <c r="AC1889" s="8">
        <v>7.8</v>
      </c>
      <c r="AD1889" s="8"/>
      <c r="AE1889" s="8"/>
      <c r="AF1889" s="8">
        <v>10.4</v>
      </c>
      <c r="AG1889" s="8"/>
      <c r="AH1889" s="8"/>
      <c r="AI1889" s="8"/>
      <c r="AJ1889" s="8"/>
      <c r="AK1889" s="8"/>
      <c r="AL1889" s="8"/>
      <c r="AM1889" s="8"/>
      <c r="AN1889" s="8"/>
      <c r="AO1889" s="8"/>
      <c r="AP1889" s="8"/>
      <c r="AQ1889" s="8"/>
      <c r="AR1889" s="8"/>
      <c r="AS1889" s="8"/>
      <c r="AT1889" s="8"/>
      <c r="AU1889" s="8"/>
      <c r="AV1889" s="8"/>
      <c r="AW1889" s="8"/>
      <c r="AX1889" s="8"/>
      <c r="AY1889" s="8"/>
      <c r="AZ1889" s="8"/>
      <c r="BA1889" s="8"/>
      <c r="BB1889" s="8"/>
      <c r="BC1889" s="8"/>
      <c r="BD1889" s="8"/>
      <c r="BE1889" s="8"/>
      <c r="BF1889" s="8"/>
      <c r="BG1889" s="8"/>
      <c r="BH1889" s="8"/>
      <c r="BI1889" s="8"/>
      <c r="BJ1889" t="s">
        <v>79</v>
      </c>
      <c r="BK1889" s="1">
        <v>44824</v>
      </c>
      <c r="BL1889" t="s">
        <v>2493</v>
      </c>
      <c r="BM1889">
        <v>2930</v>
      </c>
      <c r="BN1889" s="8"/>
      <c r="BO1889" s="8"/>
    </row>
    <row r="1890" spans="1:67" x14ac:dyDescent="0.2">
      <c r="A1890" s="8" t="s">
        <v>2507</v>
      </c>
      <c r="B1890" s="8"/>
      <c r="C1890" s="8" t="s">
        <v>1519</v>
      </c>
      <c r="D1890" s="8" t="s">
        <v>73</v>
      </c>
      <c r="E1890" s="8" t="s">
        <v>584</v>
      </c>
      <c r="F1890" s="8" t="s">
        <v>1142</v>
      </c>
      <c r="G1890" s="8" t="s">
        <v>584</v>
      </c>
      <c r="H1890" s="8" t="s">
        <v>1700</v>
      </c>
      <c r="I1890" s="8"/>
      <c r="J1890" s="8"/>
      <c r="K1890" s="8"/>
      <c r="L1890" s="8"/>
      <c r="M1890" s="8"/>
      <c r="N1890" s="8"/>
      <c r="O1890" s="8"/>
      <c r="P1890" s="8"/>
      <c r="Q1890" s="8"/>
      <c r="R1890" s="8"/>
      <c r="S1890" s="8"/>
      <c r="T1890" s="8"/>
      <c r="U1890" s="8"/>
      <c r="V1890" s="8"/>
      <c r="W1890" s="8"/>
      <c r="X1890" s="8"/>
      <c r="Y1890" s="8"/>
      <c r="Z1890" s="8"/>
      <c r="AA1890" s="8"/>
      <c r="AB1890" s="8"/>
      <c r="AC1890" s="8"/>
      <c r="AD1890" s="8"/>
      <c r="AE1890" s="8"/>
      <c r="AF1890" s="8"/>
      <c r="AG1890" s="8">
        <v>7</v>
      </c>
      <c r="AH1890" s="8"/>
      <c r="AI1890" s="8"/>
      <c r="AJ1890" s="8">
        <v>9</v>
      </c>
      <c r="AK1890" s="8"/>
      <c r="AL1890" s="8"/>
      <c r="AM1890" s="8"/>
      <c r="AN1890" s="8"/>
      <c r="AO1890" s="8"/>
      <c r="AP1890" s="8"/>
      <c r="AQ1890" s="8"/>
      <c r="AR1890" s="8"/>
      <c r="AS1890" s="8"/>
      <c r="AT1890" s="8"/>
      <c r="AU1890" s="8"/>
      <c r="AV1890" s="8"/>
      <c r="AW1890" s="8"/>
      <c r="AX1890" s="8"/>
      <c r="AY1890" s="8"/>
      <c r="AZ1890" s="8"/>
      <c r="BA1890" s="8"/>
      <c r="BB1890" s="8"/>
      <c r="BC1890" s="8"/>
      <c r="BD1890" s="8"/>
      <c r="BE1890" s="8"/>
      <c r="BF1890" s="8"/>
      <c r="BG1890" s="8"/>
      <c r="BH1890" s="8"/>
      <c r="BI1890" s="8"/>
      <c r="BJ1890" t="s">
        <v>79</v>
      </c>
      <c r="BK1890" s="1">
        <v>44824</v>
      </c>
      <c r="BL1890" t="s">
        <v>2493</v>
      </c>
      <c r="BM1890">
        <v>2930</v>
      </c>
      <c r="BN1890" s="8"/>
      <c r="BO1890" s="8"/>
    </row>
    <row r="1891" spans="1:67" x14ac:dyDescent="0.2">
      <c r="A1891" s="13" t="s">
        <v>1737</v>
      </c>
      <c r="B1891" s="13"/>
      <c r="C1891" s="13" t="s">
        <v>1519</v>
      </c>
      <c r="D1891" s="13" t="s">
        <v>73</v>
      </c>
      <c r="E1891" s="13" t="s">
        <v>584</v>
      </c>
      <c r="F1891" s="13" t="s">
        <v>1142</v>
      </c>
      <c r="G1891" s="13" t="s">
        <v>584</v>
      </c>
      <c r="H1891" s="13" t="s">
        <v>457</v>
      </c>
      <c r="I1891" s="13"/>
      <c r="J1891" s="13"/>
      <c r="K1891" s="13"/>
      <c r="L1891" s="13"/>
      <c r="M1891" s="13"/>
      <c r="N1891" s="13"/>
      <c r="O1891" s="13"/>
      <c r="P1891" s="13"/>
      <c r="Q1891" s="13"/>
      <c r="R1891" s="13"/>
      <c r="S1891" s="13"/>
      <c r="T1891" s="13"/>
      <c r="U1891" s="13"/>
      <c r="V1891" s="13"/>
      <c r="W1891" s="13"/>
      <c r="X1891" s="13"/>
      <c r="Y1891" s="13"/>
      <c r="Z1891" s="13"/>
      <c r="AA1891" s="13"/>
      <c r="AB1891" s="13"/>
      <c r="AC1891" s="13"/>
      <c r="AD1891" s="13"/>
      <c r="AE1891" s="13"/>
      <c r="AF1891" s="13"/>
      <c r="AG1891" s="13"/>
      <c r="AH1891" s="13"/>
      <c r="AI1891" s="13"/>
      <c r="AJ1891" s="13"/>
      <c r="AK1891" s="13"/>
      <c r="AL1891" s="13"/>
      <c r="AM1891" s="13"/>
      <c r="AN1891" s="13"/>
      <c r="AO1891" s="13"/>
      <c r="AP1891" s="13"/>
      <c r="AQ1891" s="13"/>
      <c r="AR1891" s="13"/>
      <c r="AS1891" s="13"/>
      <c r="AT1891" s="13"/>
      <c r="AU1891" s="13"/>
      <c r="AV1891" s="13"/>
      <c r="AW1891" s="13"/>
      <c r="AX1891" s="13"/>
      <c r="AY1891" s="13"/>
      <c r="AZ1891" s="13"/>
      <c r="BA1891" s="13"/>
      <c r="BB1891" s="13"/>
      <c r="BC1891" s="13"/>
      <c r="BD1891" s="13"/>
      <c r="BE1891" s="13"/>
      <c r="BF1891" s="13"/>
      <c r="BG1891" s="13"/>
      <c r="BH1891" s="13"/>
      <c r="BI1891" s="13"/>
      <c r="BJ1891" s="13"/>
      <c r="BK1891" s="13"/>
      <c r="BL1891" s="13"/>
      <c r="BM1891" s="13"/>
      <c r="BN1891" s="13"/>
      <c r="BO1891" s="13"/>
    </row>
    <row r="1892" spans="1:67" x14ac:dyDescent="0.2">
      <c r="A1892" s="13" t="s">
        <v>1737</v>
      </c>
      <c r="B1892" s="13"/>
      <c r="C1892" s="13" t="s">
        <v>1519</v>
      </c>
      <c r="D1892" s="13" t="s">
        <v>73</v>
      </c>
      <c r="E1892" s="13" t="s">
        <v>584</v>
      </c>
      <c r="F1892" s="13" t="s">
        <v>1142</v>
      </c>
      <c r="G1892" s="13" t="s">
        <v>1143</v>
      </c>
      <c r="H1892" s="13" t="s">
        <v>457</v>
      </c>
      <c r="I1892" s="13"/>
      <c r="J1892" s="13"/>
      <c r="K1892" s="13"/>
      <c r="L1892" s="13"/>
      <c r="M1892" s="13"/>
      <c r="N1892" s="13"/>
      <c r="O1892" s="13"/>
      <c r="P1892" s="13"/>
      <c r="Q1892" s="13"/>
      <c r="R1892" s="13"/>
      <c r="S1892" s="13"/>
      <c r="T1892" s="13"/>
      <c r="U1892" s="13"/>
      <c r="V1892" s="13"/>
      <c r="W1892" s="13"/>
      <c r="X1892" s="13"/>
      <c r="Y1892" s="13"/>
      <c r="Z1892" s="13"/>
      <c r="AA1892" s="13"/>
      <c r="AB1892" s="13"/>
      <c r="AC1892" s="13"/>
      <c r="AD1892" s="13"/>
      <c r="AE1892" s="13"/>
      <c r="AF1892" s="13"/>
      <c r="AG1892" s="13"/>
      <c r="AH1892" s="13"/>
      <c r="AI1892" s="13"/>
      <c r="AJ1892" s="13"/>
      <c r="AK1892" s="13"/>
      <c r="AL1892" s="13"/>
      <c r="AM1892" s="13"/>
      <c r="AN1892" s="13"/>
      <c r="AO1892" s="13"/>
      <c r="AP1892" s="13"/>
      <c r="AQ1892" s="13"/>
      <c r="AR1892" s="13"/>
      <c r="AS1892" s="13"/>
      <c r="AT1892" s="13"/>
      <c r="AU1892" s="13"/>
      <c r="AV1892" s="13"/>
      <c r="AW1892" s="13"/>
      <c r="AX1892" s="13"/>
      <c r="AY1892" s="13"/>
      <c r="AZ1892" s="13"/>
      <c r="BA1892" s="13"/>
      <c r="BB1892" s="13"/>
      <c r="BC1892" s="13"/>
      <c r="BD1892" s="13"/>
      <c r="BE1892" s="13"/>
      <c r="BF1892" s="13"/>
      <c r="BG1892" s="13"/>
      <c r="BH1892" s="13"/>
      <c r="BI1892" s="13"/>
      <c r="BJ1892" s="13"/>
      <c r="BK1892" s="13"/>
      <c r="BL1892" s="13"/>
      <c r="BM1892" s="13"/>
      <c r="BN1892" s="13"/>
      <c r="BO1892" s="13"/>
    </row>
    <row r="1893" spans="1:67" x14ac:dyDescent="0.2">
      <c r="A1893" t="s">
        <v>1141</v>
      </c>
      <c r="B1893" t="s">
        <v>169</v>
      </c>
      <c r="C1893" t="s">
        <v>1519</v>
      </c>
      <c r="D1893" t="s">
        <v>73</v>
      </c>
      <c r="E1893" t="s">
        <v>584</v>
      </c>
      <c r="F1893" t="s">
        <v>1142</v>
      </c>
      <c r="G1893" t="s">
        <v>1143</v>
      </c>
      <c r="H1893" t="s">
        <v>457</v>
      </c>
      <c r="AK1893">
        <v>11</v>
      </c>
      <c r="AN1893">
        <v>8.5</v>
      </c>
      <c r="AO1893">
        <v>12.5</v>
      </c>
      <c r="AR1893">
        <v>11</v>
      </c>
      <c r="AS1893">
        <v>13</v>
      </c>
      <c r="AV1893">
        <v>11.5</v>
      </c>
      <c r="AW1893">
        <v>10</v>
      </c>
      <c r="AZ1893">
        <v>9</v>
      </c>
      <c r="BA1893">
        <v>10</v>
      </c>
      <c r="BD1893">
        <v>9</v>
      </c>
      <c r="BE1893">
        <v>11</v>
      </c>
      <c r="BH1893">
        <v>8.5</v>
      </c>
      <c r="BJ1893" t="s">
        <v>79</v>
      </c>
      <c r="BL1893" t="s">
        <v>361</v>
      </c>
      <c r="BM1893">
        <v>3142</v>
      </c>
      <c r="BN1893" t="s">
        <v>81</v>
      </c>
      <c r="BO1893" t="s">
        <v>361</v>
      </c>
    </row>
    <row r="1894" spans="1:67" s="12" customFormat="1" x14ac:dyDescent="0.2">
      <c r="A1894" s="12" t="s">
        <v>2816</v>
      </c>
      <c r="C1894" s="12" t="s">
        <v>1519</v>
      </c>
      <c r="D1894" s="12" t="s">
        <v>73</v>
      </c>
      <c r="E1894" s="12" t="s">
        <v>584</v>
      </c>
      <c r="F1894" s="12" t="s">
        <v>283</v>
      </c>
      <c r="G1894" s="12" t="s">
        <v>584</v>
      </c>
      <c r="H1894" s="12" t="s">
        <v>283</v>
      </c>
      <c r="BI1894" s="12" t="s">
        <v>2817</v>
      </c>
      <c r="BJ1894" s="12" t="s">
        <v>79</v>
      </c>
      <c r="BK1894" s="14">
        <v>44827</v>
      </c>
      <c r="BL1894" s="12" t="s">
        <v>2792</v>
      </c>
      <c r="BM1894" s="12">
        <v>1985</v>
      </c>
      <c r="BN1894" s="12" t="s">
        <v>72</v>
      </c>
    </row>
    <row r="1895" spans="1:67" x14ac:dyDescent="0.2">
      <c r="A1895" s="13" t="s">
        <v>1737</v>
      </c>
      <c r="B1895" s="13"/>
      <c r="C1895" s="13" t="s">
        <v>1519</v>
      </c>
      <c r="D1895" s="13" t="s">
        <v>73</v>
      </c>
      <c r="E1895" s="13" t="s">
        <v>584</v>
      </c>
      <c r="F1895" s="13"/>
      <c r="G1895" s="13" t="s">
        <v>1702</v>
      </c>
      <c r="H1895" s="13"/>
      <c r="I1895" s="13"/>
      <c r="J1895" s="13"/>
      <c r="K1895" s="13"/>
      <c r="L1895" s="13"/>
      <c r="M1895" s="13"/>
      <c r="N1895" s="13"/>
      <c r="O1895" s="13"/>
      <c r="P1895" s="13"/>
      <c r="Q1895" s="13"/>
      <c r="R1895" s="13"/>
      <c r="S1895" s="13"/>
      <c r="T1895" s="13"/>
      <c r="U1895" s="13"/>
      <c r="V1895" s="13"/>
      <c r="W1895" s="13"/>
      <c r="X1895" s="13"/>
      <c r="Y1895" s="13"/>
      <c r="Z1895" s="13"/>
      <c r="AA1895" s="13"/>
      <c r="AB1895" s="13"/>
      <c r="AC1895" s="13"/>
      <c r="AD1895" s="13"/>
      <c r="AE1895" s="13"/>
      <c r="AF1895" s="13"/>
      <c r="AG1895" s="13"/>
      <c r="AH1895" s="13"/>
      <c r="AI1895" s="13"/>
      <c r="AJ1895" s="13"/>
      <c r="AK1895" s="13"/>
      <c r="AL1895" s="13"/>
      <c r="AM1895" s="13"/>
      <c r="AN1895" s="13"/>
      <c r="AO1895" s="13"/>
      <c r="AP1895" s="13"/>
      <c r="AQ1895" s="13"/>
      <c r="AR1895" s="13"/>
      <c r="AS1895" s="13"/>
      <c r="AT1895" s="13"/>
      <c r="AU1895" s="13"/>
      <c r="AV1895" s="13"/>
      <c r="AW1895" s="13"/>
      <c r="AX1895" s="13"/>
      <c r="AY1895" s="13"/>
      <c r="AZ1895" s="13"/>
      <c r="BA1895" s="13"/>
      <c r="BB1895" s="13"/>
      <c r="BC1895" s="13"/>
      <c r="BD1895" s="13"/>
      <c r="BE1895" s="13"/>
      <c r="BF1895" s="13"/>
      <c r="BG1895" s="13"/>
      <c r="BH1895" s="13"/>
      <c r="BI1895" s="13"/>
      <c r="BJ1895" s="13"/>
      <c r="BK1895" s="13"/>
      <c r="BL1895" s="13"/>
      <c r="BM1895" s="13"/>
      <c r="BN1895" s="13"/>
      <c r="BO1895" s="13"/>
    </row>
    <row r="1896" spans="1:67" x14ac:dyDescent="0.2">
      <c r="A1896" s="13" t="s">
        <v>1737</v>
      </c>
      <c r="B1896" s="13"/>
      <c r="C1896" s="13" t="s">
        <v>1519</v>
      </c>
      <c r="D1896" s="13" t="s">
        <v>73</v>
      </c>
      <c r="E1896" s="13" t="s">
        <v>584</v>
      </c>
      <c r="F1896" s="13"/>
      <c r="G1896" s="13" t="s">
        <v>1699</v>
      </c>
      <c r="H1896" s="13"/>
      <c r="I1896" s="13"/>
      <c r="J1896" s="13"/>
      <c r="K1896" s="13"/>
      <c r="L1896" s="13"/>
      <c r="M1896" s="13"/>
      <c r="N1896" s="13"/>
      <c r="O1896" s="13"/>
      <c r="P1896" s="13"/>
      <c r="Q1896" s="13"/>
      <c r="R1896" s="13"/>
      <c r="S1896" s="13"/>
      <c r="T1896" s="13"/>
      <c r="U1896" s="13"/>
      <c r="V1896" s="13"/>
      <c r="W1896" s="13"/>
      <c r="X1896" s="13"/>
      <c r="Y1896" s="13"/>
      <c r="Z1896" s="13"/>
      <c r="AA1896" s="13"/>
      <c r="AB1896" s="13"/>
      <c r="AC1896" s="13"/>
      <c r="AD1896" s="13"/>
      <c r="AE1896" s="13"/>
      <c r="AF1896" s="13"/>
      <c r="AG1896" s="13"/>
      <c r="AH1896" s="13"/>
      <c r="AI1896" s="13"/>
      <c r="AJ1896" s="13"/>
      <c r="AK1896" s="13"/>
      <c r="AL1896" s="13"/>
      <c r="AM1896" s="13"/>
      <c r="AN1896" s="13"/>
      <c r="AO1896" s="13"/>
      <c r="AP1896" s="13"/>
      <c r="AQ1896" s="13"/>
      <c r="AR1896" s="13"/>
      <c r="AS1896" s="13"/>
      <c r="AT1896" s="13"/>
      <c r="AU1896" s="13"/>
      <c r="AV1896" s="13"/>
      <c r="AW1896" s="13"/>
      <c r="AX1896" s="13"/>
      <c r="AY1896" s="13"/>
      <c r="AZ1896" s="13"/>
      <c r="BA1896" s="13"/>
      <c r="BB1896" s="13"/>
      <c r="BC1896" s="13"/>
      <c r="BD1896" s="13"/>
      <c r="BE1896" s="13"/>
      <c r="BF1896" s="13"/>
      <c r="BG1896" s="13"/>
      <c r="BH1896" s="13"/>
      <c r="BI1896" s="13"/>
      <c r="BJ1896" s="13"/>
      <c r="BK1896" s="13"/>
      <c r="BL1896" s="13"/>
      <c r="BM1896" s="13"/>
      <c r="BN1896" s="13"/>
      <c r="BO1896" s="13"/>
    </row>
    <row r="1897" spans="1:67" x14ac:dyDescent="0.2">
      <c r="A1897" s="13" t="s">
        <v>1737</v>
      </c>
      <c r="B1897" s="13"/>
      <c r="C1897" s="13" t="s">
        <v>1519</v>
      </c>
      <c r="D1897" s="13" t="s">
        <v>73</v>
      </c>
      <c r="E1897" s="13" t="s">
        <v>584</v>
      </c>
      <c r="F1897" s="13"/>
      <c r="G1897" s="13" t="s">
        <v>584</v>
      </c>
      <c r="H1897" s="13"/>
      <c r="I1897" s="13"/>
      <c r="J1897" s="13"/>
      <c r="K1897" s="13"/>
      <c r="L1897" s="13"/>
      <c r="M1897" s="13"/>
      <c r="N1897" s="13"/>
      <c r="O1897" s="13"/>
      <c r="P1897" s="13"/>
      <c r="Q1897" s="13"/>
      <c r="R1897" s="13"/>
      <c r="S1897" s="13"/>
      <c r="T1897" s="13"/>
      <c r="U1897" s="13"/>
      <c r="V1897" s="13"/>
      <c r="W1897" s="13"/>
      <c r="X1897" s="13"/>
      <c r="Y1897" s="13"/>
      <c r="Z1897" s="13"/>
      <c r="AA1897" s="13"/>
      <c r="AB1897" s="13"/>
      <c r="AC1897" s="13"/>
      <c r="AD1897" s="13"/>
      <c r="AE1897" s="13"/>
      <c r="AF1897" s="13"/>
      <c r="AG1897" s="13"/>
      <c r="AH1897" s="13"/>
      <c r="AI1897" s="13"/>
      <c r="AJ1897" s="13"/>
      <c r="AK1897" s="13"/>
      <c r="AL1897" s="13"/>
      <c r="AM1897" s="13"/>
      <c r="AN1897" s="13"/>
      <c r="AO1897" s="13"/>
      <c r="AP1897" s="13"/>
      <c r="AQ1897" s="13"/>
      <c r="AR1897" s="13"/>
      <c r="AS1897" s="13"/>
      <c r="AT1897" s="13"/>
      <c r="AU1897" s="13"/>
      <c r="AV1897" s="13"/>
      <c r="AW1897" s="13"/>
      <c r="AX1897" s="13"/>
      <c r="AY1897" s="13"/>
      <c r="AZ1897" s="13"/>
      <c r="BA1897" s="13"/>
      <c r="BB1897" s="13"/>
      <c r="BC1897" s="13"/>
      <c r="BD1897" s="13"/>
      <c r="BE1897" s="13"/>
      <c r="BF1897" s="13"/>
      <c r="BG1897" s="13"/>
      <c r="BH1897" s="13"/>
      <c r="BI1897" s="13"/>
      <c r="BJ1897" s="13"/>
      <c r="BK1897" s="13"/>
      <c r="BL1897" s="13"/>
      <c r="BM1897" s="13"/>
      <c r="BN1897" s="13"/>
      <c r="BO1897" s="13"/>
    </row>
    <row r="1898" spans="1:67" x14ac:dyDescent="0.2">
      <c r="A1898" s="13" t="s">
        <v>1737</v>
      </c>
      <c r="B1898" s="13"/>
      <c r="C1898" s="13" t="s">
        <v>1519</v>
      </c>
      <c r="D1898" s="13" t="s">
        <v>73</v>
      </c>
      <c r="E1898" s="13" t="s">
        <v>584</v>
      </c>
      <c r="F1898" s="13"/>
      <c r="G1898" s="13" t="s">
        <v>1143</v>
      </c>
      <c r="H1898" s="13"/>
      <c r="I1898" s="13"/>
      <c r="J1898" s="13"/>
      <c r="K1898" s="13"/>
      <c r="L1898" s="13"/>
      <c r="M1898" s="13"/>
      <c r="N1898" s="13"/>
      <c r="O1898" s="13"/>
      <c r="P1898" s="13"/>
      <c r="Q1898" s="13"/>
      <c r="R1898" s="13"/>
      <c r="S1898" s="13"/>
      <c r="T1898" s="13"/>
      <c r="U1898" s="13"/>
      <c r="V1898" s="13"/>
      <c r="W1898" s="13"/>
      <c r="X1898" s="13"/>
      <c r="Y1898" s="13"/>
      <c r="Z1898" s="13"/>
      <c r="AA1898" s="13"/>
      <c r="AB1898" s="13"/>
      <c r="AC1898" s="13"/>
      <c r="AD1898" s="13"/>
      <c r="AE1898" s="13"/>
      <c r="AF1898" s="13"/>
      <c r="AG1898" s="13"/>
      <c r="AH1898" s="13"/>
      <c r="AI1898" s="13"/>
      <c r="AJ1898" s="13"/>
      <c r="AK1898" s="13"/>
      <c r="AL1898" s="13"/>
      <c r="AM1898" s="13"/>
      <c r="AN1898" s="13"/>
      <c r="AO1898" s="13"/>
      <c r="AP1898" s="13"/>
      <c r="AQ1898" s="13"/>
      <c r="AR1898" s="13"/>
      <c r="AS1898" s="13"/>
      <c r="AT1898" s="13"/>
      <c r="AU1898" s="13"/>
      <c r="AV1898" s="13"/>
      <c r="AW1898" s="13"/>
      <c r="AX1898" s="13"/>
      <c r="AY1898" s="13"/>
      <c r="AZ1898" s="13"/>
      <c r="BA1898" s="13"/>
      <c r="BB1898" s="13"/>
      <c r="BC1898" s="13"/>
      <c r="BD1898" s="13"/>
      <c r="BE1898" s="13"/>
      <c r="BF1898" s="13"/>
      <c r="BG1898" s="13"/>
      <c r="BH1898" s="13"/>
      <c r="BI1898" s="13"/>
      <c r="BJ1898" s="13"/>
      <c r="BK1898" s="13"/>
      <c r="BL1898" s="13"/>
      <c r="BM1898" s="13"/>
      <c r="BN1898" s="13"/>
      <c r="BO1898" s="13"/>
    </row>
    <row r="1899" spans="1:67" x14ac:dyDescent="0.2">
      <c r="A1899" t="s">
        <v>1149</v>
      </c>
      <c r="C1899" t="s">
        <v>65</v>
      </c>
      <c r="D1899" t="s">
        <v>66</v>
      </c>
      <c r="E1899" t="s">
        <v>1150</v>
      </c>
      <c r="F1899" t="s">
        <v>1151</v>
      </c>
      <c r="G1899" t="s">
        <v>1150</v>
      </c>
      <c r="H1899" t="s">
        <v>1151</v>
      </c>
      <c r="BJ1899" t="s">
        <v>79</v>
      </c>
      <c r="BL1899" t="s">
        <v>675</v>
      </c>
      <c r="BM1899">
        <v>42892</v>
      </c>
      <c r="BN1899" t="s">
        <v>72</v>
      </c>
      <c r="BO1899" t="s">
        <v>675</v>
      </c>
    </row>
    <row r="1900" spans="1:67" x14ac:dyDescent="0.2">
      <c r="A1900" t="s">
        <v>1152</v>
      </c>
      <c r="C1900" t="s">
        <v>65</v>
      </c>
      <c r="D1900" t="s">
        <v>66</v>
      </c>
      <c r="E1900" t="s">
        <v>1150</v>
      </c>
      <c r="F1900" t="s">
        <v>1151</v>
      </c>
      <c r="G1900" t="s">
        <v>1150</v>
      </c>
      <c r="H1900" t="s">
        <v>1151</v>
      </c>
      <c r="BJ1900" t="s">
        <v>79</v>
      </c>
      <c r="BL1900" t="s">
        <v>675</v>
      </c>
      <c r="BM1900">
        <v>42892</v>
      </c>
      <c r="BN1900" t="s">
        <v>72</v>
      </c>
      <c r="BO1900" t="s">
        <v>675</v>
      </c>
    </row>
    <row r="1901" spans="1:67" x14ac:dyDescent="0.2">
      <c r="A1901" s="13" t="s">
        <v>1737</v>
      </c>
      <c r="B1901" s="13"/>
      <c r="C1901" s="13" t="s">
        <v>1519</v>
      </c>
      <c r="D1901" s="13" t="s">
        <v>123</v>
      </c>
      <c r="E1901" s="13" t="s">
        <v>123</v>
      </c>
      <c r="F1901" s="13"/>
      <c r="G1901" s="13" t="s">
        <v>123</v>
      </c>
      <c r="H1901" s="13"/>
      <c r="I1901" s="13"/>
      <c r="J1901" s="13"/>
      <c r="K1901" s="13"/>
      <c r="L1901" s="13"/>
      <c r="M1901" s="13"/>
      <c r="N1901" s="13"/>
      <c r="O1901" s="13"/>
      <c r="P1901" s="13"/>
      <c r="Q1901" s="13"/>
      <c r="R1901" s="13"/>
      <c r="S1901" s="13"/>
      <c r="T1901" s="13"/>
      <c r="U1901" s="13"/>
      <c r="V1901" s="13"/>
      <c r="W1901" s="13"/>
      <c r="X1901" s="13"/>
      <c r="Y1901" s="13"/>
      <c r="Z1901" s="13"/>
      <c r="AA1901" s="13"/>
      <c r="AB1901" s="13"/>
      <c r="AC1901" s="13"/>
      <c r="AD1901" s="13"/>
      <c r="AE1901" s="13"/>
      <c r="AF1901" s="13"/>
      <c r="AG1901" s="13"/>
      <c r="AH1901" s="13"/>
      <c r="AI1901" s="13"/>
      <c r="AJ1901" s="13"/>
      <c r="AK1901" s="13"/>
      <c r="AL1901" s="13"/>
      <c r="AM1901" s="13"/>
      <c r="AN1901" s="13"/>
      <c r="AO1901" s="13"/>
      <c r="AP1901" s="13"/>
      <c r="AQ1901" s="13"/>
      <c r="AR1901" s="13"/>
      <c r="AS1901" s="13"/>
      <c r="AT1901" s="13"/>
      <c r="AU1901" s="13"/>
      <c r="AV1901" s="13"/>
      <c r="AW1901" s="13"/>
      <c r="AX1901" s="13"/>
      <c r="AY1901" s="13"/>
      <c r="AZ1901" s="13"/>
      <c r="BA1901" s="13"/>
      <c r="BB1901" s="13"/>
      <c r="BC1901" s="13"/>
      <c r="BD1901" s="13"/>
      <c r="BE1901" s="13"/>
      <c r="BF1901" s="13"/>
      <c r="BG1901" s="13"/>
      <c r="BH1901" s="13"/>
      <c r="BI1901" s="13"/>
      <c r="BJ1901" s="13"/>
      <c r="BK1901" s="13"/>
      <c r="BL1901" s="13"/>
      <c r="BM1901" s="13"/>
      <c r="BN1901" s="13"/>
      <c r="BO1901" s="13"/>
    </row>
    <row r="1902" spans="1:67" x14ac:dyDescent="0.2">
      <c r="A1902" s="13" t="s">
        <v>1737</v>
      </c>
      <c r="B1902" s="13"/>
      <c r="C1902" s="13" t="s">
        <v>1519</v>
      </c>
      <c r="D1902" s="13" t="s">
        <v>123</v>
      </c>
      <c r="E1902" s="13" t="s">
        <v>351</v>
      </c>
      <c r="F1902" s="13" t="s">
        <v>1153</v>
      </c>
      <c r="G1902" s="13" t="s">
        <v>351</v>
      </c>
      <c r="H1902" s="13" t="s">
        <v>1153</v>
      </c>
      <c r="I1902" s="13"/>
      <c r="J1902" s="13"/>
      <c r="K1902" s="13"/>
      <c r="L1902" s="13"/>
      <c r="M1902" s="13"/>
      <c r="N1902" s="13"/>
      <c r="O1902" s="13"/>
      <c r="P1902" s="13"/>
      <c r="Q1902" s="13"/>
      <c r="R1902" s="13"/>
      <c r="S1902" s="13"/>
      <c r="T1902" s="13"/>
      <c r="U1902" s="13"/>
      <c r="V1902" s="13"/>
      <c r="W1902" s="13"/>
      <c r="X1902" s="13"/>
      <c r="Y1902" s="13"/>
      <c r="Z1902" s="13"/>
      <c r="AA1902" s="13"/>
      <c r="AB1902" s="13"/>
      <c r="AC1902" s="13"/>
      <c r="AD1902" s="13"/>
      <c r="AE1902" s="13"/>
      <c r="AF1902" s="13"/>
      <c r="AG1902" s="13"/>
      <c r="AH1902" s="13"/>
      <c r="AI1902" s="13"/>
      <c r="AJ1902" s="13"/>
      <c r="AK1902" s="13"/>
      <c r="AL1902" s="13"/>
      <c r="AM1902" s="13"/>
      <c r="AN1902" s="13"/>
      <c r="AO1902" s="13"/>
      <c r="AP1902" s="13"/>
      <c r="AQ1902" s="13"/>
      <c r="AR1902" s="13"/>
      <c r="AS1902" s="13"/>
      <c r="AT1902" s="13"/>
      <c r="AU1902" s="13"/>
      <c r="AV1902" s="13"/>
      <c r="AW1902" s="13"/>
      <c r="AX1902" s="13"/>
      <c r="AY1902" s="13"/>
      <c r="AZ1902" s="13"/>
      <c r="BA1902" s="13"/>
      <c r="BB1902" s="13"/>
      <c r="BC1902" s="13"/>
      <c r="BD1902" s="13"/>
      <c r="BE1902" s="13"/>
      <c r="BF1902" s="13"/>
      <c r="BG1902" s="13"/>
      <c r="BH1902" s="13"/>
      <c r="BI1902" s="13"/>
      <c r="BJ1902" s="13"/>
      <c r="BK1902" s="13"/>
      <c r="BL1902" s="13"/>
      <c r="BM1902" s="13"/>
      <c r="BN1902" s="13"/>
      <c r="BO1902" s="13"/>
    </row>
    <row r="1903" spans="1:67" x14ac:dyDescent="0.2">
      <c r="A1903" s="8" t="s">
        <v>2825</v>
      </c>
      <c r="C1903" t="s">
        <v>1519</v>
      </c>
      <c r="D1903" t="s">
        <v>123</v>
      </c>
      <c r="E1903" t="s">
        <v>351</v>
      </c>
      <c r="F1903" t="s">
        <v>1153</v>
      </c>
      <c r="G1903" t="s">
        <v>351</v>
      </c>
      <c r="H1903" t="s">
        <v>1153</v>
      </c>
      <c r="L1903" t="s">
        <v>530</v>
      </c>
      <c r="T1903">
        <v>3.6</v>
      </c>
      <c r="U1903">
        <v>9.56</v>
      </c>
      <c r="X1903">
        <v>6.24</v>
      </c>
      <c r="Y1903">
        <v>9.6</v>
      </c>
      <c r="AB1903">
        <v>7.35</v>
      </c>
      <c r="AC1903">
        <v>9.8000000000000007</v>
      </c>
      <c r="AF1903">
        <v>8.1</v>
      </c>
      <c r="AG1903">
        <v>10.220000000000001</v>
      </c>
      <c r="AJ1903">
        <v>6.97</v>
      </c>
      <c r="AO1903">
        <v>7.1</v>
      </c>
      <c r="AR1903">
        <v>8.7799999999999994</v>
      </c>
      <c r="AS1903">
        <v>9.43</v>
      </c>
      <c r="BI1903" t="s">
        <v>472</v>
      </c>
      <c r="BJ1903" t="s">
        <v>79</v>
      </c>
      <c r="BL1903" t="s">
        <v>473</v>
      </c>
      <c r="BM1903">
        <v>3401</v>
      </c>
    </row>
    <row r="1904" spans="1:67" x14ac:dyDescent="0.2">
      <c r="A1904" s="8" t="s">
        <v>2825</v>
      </c>
      <c r="C1904" t="s">
        <v>1519</v>
      </c>
      <c r="D1904" t="s">
        <v>123</v>
      </c>
      <c r="E1904" t="s">
        <v>351</v>
      </c>
      <c r="F1904" t="s">
        <v>1153</v>
      </c>
      <c r="G1904" t="s">
        <v>351</v>
      </c>
      <c r="H1904" t="s">
        <v>1153</v>
      </c>
      <c r="L1904" t="s">
        <v>1154</v>
      </c>
      <c r="Q1904">
        <v>8.33</v>
      </c>
      <c r="T1904">
        <v>5.3</v>
      </c>
      <c r="U1904">
        <v>8.76</v>
      </c>
      <c r="X1904">
        <v>6.01</v>
      </c>
      <c r="Y1904">
        <v>8.89</v>
      </c>
      <c r="AB1904">
        <v>7.01</v>
      </c>
      <c r="AC1904">
        <v>8.92</v>
      </c>
      <c r="AF1904">
        <v>7.43</v>
      </c>
      <c r="AG1904">
        <v>9.6</v>
      </c>
      <c r="AJ1904">
        <v>6.5</v>
      </c>
      <c r="AO1904">
        <v>7.5</v>
      </c>
      <c r="AR1904">
        <v>8.9</v>
      </c>
      <c r="AS1904">
        <v>8.25</v>
      </c>
      <c r="AV1904">
        <v>9.3000000000000007</v>
      </c>
      <c r="BA1904">
        <v>10.1</v>
      </c>
      <c r="BD1904">
        <v>10.77</v>
      </c>
      <c r="BE1904">
        <v>8.58</v>
      </c>
      <c r="BH1904">
        <v>8.74</v>
      </c>
      <c r="BI1904" t="s">
        <v>472</v>
      </c>
      <c r="BJ1904" t="s">
        <v>79</v>
      </c>
      <c r="BL1904" t="s">
        <v>473</v>
      </c>
      <c r="BM1904">
        <v>3401</v>
      </c>
    </row>
    <row r="1905" spans="1:67" s="12" customFormat="1" x14ac:dyDescent="0.2">
      <c r="A1905" s="8" t="s">
        <v>2825</v>
      </c>
      <c r="B1905"/>
      <c r="C1905" t="s">
        <v>1519</v>
      </c>
      <c r="D1905" t="s">
        <v>123</v>
      </c>
      <c r="E1905" t="s">
        <v>351</v>
      </c>
      <c r="F1905" t="s">
        <v>1153</v>
      </c>
      <c r="G1905" t="s">
        <v>351</v>
      </c>
      <c r="H1905" t="s">
        <v>1153</v>
      </c>
      <c r="I1905"/>
      <c r="J1905"/>
      <c r="K1905"/>
      <c r="L1905" t="s">
        <v>1155</v>
      </c>
      <c r="M1905"/>
      <c r="N1905"/>
      <c r="O1905"/>
      <c r="P1905"/>
      <c r="Q1905">
        <v>7.9</v>
      </c>
      <c r="R1905"/>
      <c r="S1905"/>
      <c r="T1905">
        <v>6.5</v>
      </c>
      <c r="U1905">
        <v>7.87</v>
      </c>
      <c r="V1905"/>
      <c r="W1905"/>
      <c r="X1905">
        <v>8.33</v>
      </c>
      <c r="Y1905">
        <v>9.65</v>
      </c>
      <c r="Z1905"/>
      <c r="AA1905"/>
      <c r="AB1905">
        <v>10.67</v>
      </c>
      <c r="AC1905">
        <v>10.23</v>
      </c>
      <c r="AD1905"/>
      <c r="AE1905"/>
      <c r="AF1905">
        <v>11.13</v>
      </c>
      <c r="AG1905">
        <v>9.6</v>
      </c>
      <c r="AH1905"/>
      <c r="AI1905"/>
      <c r="AJ1905">
        <v>9.6</v>
      </c>
      <c r="AK1905"/>
      <c r="AL1905"/>
      <c r="AM1905"/>
      <c r="AN1905"/>
      <c r="AO1905"/>
      <c r="AP1905"/>
      <c r="AQ1905"/>
      <c r="AR1905"/>
      <c r="AS1905">
        <v>8.93</v>
      </c>
      <c r="AT1905"/>
      <c r="AU1905"/>
      <c r="AV1905">
        <v>5.93</v>
      </c>
      <c r="AW1905">
        <v>8.82</v>
      </c>
      <c r="AX1905"/>
      <c r="AY1905"/>
      <c r="AZ1905">
        <v>7.15</v>
      </c>
      <c r="BA1905">
        <v>9.4</v>
      </c>
      <c r="BB1905"/>
      <c r="BC1905"/>
      <c r="BD1905">
        <v>7.85</v>
      </c>
      <c r="BE1905">
        <v>10.43</v>
      </c>
      <c r="BF1905"/>
      <c r="BG1905"/>
      <c r="BH1905">
        <v>7.27</v>
      </c>
      <c r="BI1905" t="s">
        <v>472</v>
      </c>
      <c r="BJ1905" t="s">
        <v>79</v>
      </c>
      <c r="BK1905"/>
      <c r="BL1905" t="s">
        <v>473</v>
      </c>
      <c r="BM1905">
        <v>3401</v>
      </c>
      <c r="BN1905"/>
      <c r="BO1905"/>
    </row>
    <row r="1906" spans="1:67" x14ac:dyDescent="0.2">
      <c r="A1906" s="8" t="s">
        <v>2825</v>
      </c>
      <c r="C1906" t="s">
        <v>1519</v>
      </c>
      <c r="D1906" t="s">
        <v>123</v>
      </c>
      <c r="E1906" t="s">
        <v>351</v>
      </c>
      <c r="F1906" t="s">
        <v>1153</v>
      </c>
      <c r="G1906" s="8" t="s">
        <v>351</v>
      </c>
      <c r="H1906" s="8" t="s">
        <v>1153</v>
      </c>
      <c r="I1906" s="8"/>
      <c r="L1906" t="s">
        <v>2828</v>
      </c>
      <c r="U1906">
        <v>7.93</v>
      </c>
      <c r="X1906">
        <v>8.9</v>
      </c>
      <c r="Y1906">
        <v>8.85</v>
      </c>
      <c r="Z1906">
        <v>11.2</v>
      </c>
      <c r="AA1906">
        <v>10.08</v>
      </c>
      <c r="AB1906">
        <v>11.2</v>
      </c>
      <c r="AC1906">
        <v>9.1300000000000008</v>
      </c>
      <c r="AD1906">
        <v>11.5</v>
      </c>
      <c r="AE1906">
        <v>10.199999999999999</v>
      </c>
      <c r="AF1906">
        <v>11.5</v>
      </c>
      <c r="AG1906">
        <v>7.2</v>
      </c>
      <c r="AJ1906">
        <v>10.17</v>
      </c>
      <c r="AS1906">
        <v>8.7200000000000006</v>
      </c>
      <c r="AT1906">
        <v>5.82</v>
      </c>
      <c r="AU1906">
        <v>5.78</v>
      </c>
      <c r="AV1906">
        <v>5.82</v>
      </c>
      <c r="AW1906">
        <v>8.89</v>
      </c>
      <c r="AX1906">
        <v>6.9</v>
      </c>
      <c r="AY1906">
        <v>7.2</v>
      </c>
      <c r="AZ1906">
        <v>7.2</v>
      </c>
      <c r="BA1906">
        <v>9.4499999999999993</v>
      </c>
      <c r="BB1906">
        <v>7.77</v>
      </c>
      <c r="BC1906">
        <v>7.55</v>
      </c>
      <c r="BD1906">
        <v>7.77</v>
      </c>
      <c r="BE1906">
        <v>10.5</v>
      </c>
      <c r="BF1906" s="8">
        <v>7.17</v>
      </c>
      <c r="BG1906" s="8">
        <v>6.27</v>
      </c>
      <c r="BH1906" s="8">
        <v>7.17</v>
      </c>
      <c r="BJ1906" s="8" t="s">
        <v>79</v>
      </c>
      <c r="BK1906" s="9">
        <v>44827</v>
      </c>
      <c r="BL1906" s="8" t="s">
        <v>2821</v>
      </c>
      <c r="BM1906" s="5">
        <v>3601</v>
      </c>
    </row>
    <row r="1907" spans="1:67" x14ac:dyDescent="0.2">
      <c r="A1907" s="8" t="s">
        <v>108</v>
      </c>
      <c r="C1907" t="s">
        <v>1519</v>
      </c>
      <c r="D1907" t="s">
        <v>123</v>
      </c>
      <c r="E1907" t="s">
        <v>351</v>
      </c>
      <c r="F1907" t="s">
        <v>1153</v>
      </c>
      <c r="G1907" s="8" t="s">
        <v>351</v>
      </c>
      <c r="H1907" s="8" t="s">
        <v>1153</v>
      </c>
      <c r="I1907" s="8"/>
      <c r="AS1907">
        <v>10.3</v>
      </c>
      <c r="AV1907">
        <v>6.8</v>
      </c>
      <c r="BI1907" t="s">
        <v>2685</v>
      </c>
      <c r="BJ1907" s="8" t="s">
        <v>79</v>
      </c>
      <c r="BK1907" s="9">
        <v>44825</v>
      </c>
      <c r="BL1907" s="8" t="s">
        <v>2599</v>
      </c>
      <c r="BM1907" s="8">
        <v>79420</v>
      </c>
    </row>
    <row r="1908" spans="1:67" x14ac:dyDescent="0.2">
      <c r="A1908" t="s">
        <v>2650</v>
      </c>
      <c r="C1908" t="s">
        <v>1519</v>
      </c>
      <c r="D1908" t="s">
        <v>123</v>
      </c>
      <c r="E1908" t="s">
        <v>351</v>
      </c>
      <c r="F1908" t="s">
        <v>1153</v>
      </c>
      <c r="G1908" s="8" t="s">
        <v>351</v>
      </c>
      <c r="H1908" t="s">
        <v>2640</v>
      </c>
      <c r="AW1908">
        <v>9.1</v>
      </c>
      <c r="AX1908">
        <v>7.13</v>
      </c>
      <c r="AY1908">
        <v>7.22</v>
      </c>
      <c r="AZ1908">
        <v>7.22</v>
      </c>
      <c r="BA1908" t="s">
        <v>2655</v>
      </c>
      <c r="BB1908">
        <v>8.15</v>
      </c>
      <c r="BC1908" t="s">
        <v>2142</v>
      </c>
      <c r="BD1908">
        <v>8.15</v>
      </c>
      <c r="BJ1908" t="s">
        <v>79</v>
      </c>
      <c r="BK1908" s="1">
        <v>44825</v>
      </c>
      <c r="BL1908" t="s">
        <v>2599</v>
      </c>
      <c r="BM1908">
        <v>79420</v>
      </c>
    </row>
    <row r="1909" spans="1:67" x14ac:dyDescent="0.2">
      <c r="A1909" t="s">
        <v>2651</v>
      </c>
      <c r="C1909" t="s">
        <v>1519</v>
      </c>
      <c r="D1909" t="s">
        <v>123</v>
      </c>
      <c r="E1909" t="s">
        <v>351</v>
      </c>
      <c r="F1909" t="s">
        <v>1153</v>
      </c>
      <c r="G1909" s="8" t="s">
        <v>351</v>
      </c>
      <c r="H1909" t="s">
        <v>2640</v>
      </c>
      <c r="BE1909">
        <v>10.220000000000001</v>
      </c>
      <c r="BF1909">
        <v>7.03</v>
      </c>
      <c r="BG1909">
        <v>6.08</v>
      </c>
      <c r="BH1909">
        <v>7.03</v>
      </c>
      <c r="BJ1909" t="s">
        <v>79</v>
      </c>
      <c r="BK1909" s="1">
        <v>44825</v>
      </c>
      <c r="BL1909" t="s">
        <v>2599</v>
      </c>
      <c r="BM1909">
        <v>79420</v>
      </c>
    </row>
    <row r="1910" spans="1:67" x14ac:dyDescent="0.2">
      <c r="A1910" t="s">
        <v>2646</v>
      </c>
      <c r="C1910" t="s">
        <v>1519</v>
      </c>
      <c r="D1910" t="s">
        <v>123</v>
      </c>
      <c r="E1910" t="s">
        <v>351</v>
      </c>
      <c r="F1910" t="s">
        <v>1153</v>
      </c>
      <c r="G1910" s="8" t="s">
        <v>351</v>
      </c>
      <c r="H1910" t="s">
        <v>2640</v>
      </c>
      <c r="AK1910">
        <v>6.3</v>
      </c>
      <c r="AN1910">
        <v>3.96</v>
      </c>
      <c r="AO1910">
        <v>8.2200000000000006</v>
      </c>
      <c r="AR1910">
        <v>5.18</v>
      </c>
      <c r="AS1910">
        <v>8.93</v>
      </c>
      <c r="AV1910">
        <v>6.05</v>
      </c>
      <c r="AW1910">
        <v>9</v>
      </c>
      <c r="AX1910">
        <v>7.5</v>
      </c>
      <c r="AY1910">
        <v>7.5</v>
      </c>
      <c r="AZ1910">
        <v>7.5</v>
      </c>
      <c r="BA1910">
        <v>9.25</v>
      </c>
      <c r="BB1910">
        <v>8.77</v>
      </c>
      <c r="BC1910">
        <v>8.35</v>
      </c>
      <c r="BD1910">
        <v>8.77</v>
      </c>
      <c r="BE1910">
        <v>9.5500000000000007</v>
      </c>
      <c r="BF1910">
        <v>9.69</v>
      </c>
      <c r="BG1910">
        <v>5.88</v>
      </c>
      <c r="BH1910">
        <v>9.69</v>
      </c>
      <c r="BI1910" t="s">
        <v>2482</v>
      </c>
      <c r="BJ1910" t="s">
        <v>79</v>
      </c>
      <c r="BK1910" s="1">
        <v>44825</v>
      </c>
      <c r="BL1910" t="s">
        <v>2599</v>
      </c>
      <c r="BM1910">
        <v>79420</v>
      </c>
      <c r="BN1910" t="s">
        <v>72</v>
      </c>
      <c r="BO1910" s="8" t="s">
        <v>2599</v>
      </c>
    </row>
    <row r="1911" spans="1:67" x14ac:dyDescent="0.2">
      <c r="A1911" t="s">
        <v>2646</v>
      </c>
      <c r="C1911" t="s">
        <v>1519</v>
      </c>
      <c r="D1911" t="s">
        <v>123</v>
      </c>
      <c r="E1911" t="s">
        <v>351</v>
      </c>
      <c r="F1911" t="s">
        <v>1153</v>
      </c>
      <c r="G1911" s="8" t="s">
        <v>351</v>
      </c>
      <c r="H1911" t="s">
        <v>2640</v>
      </c>
      <c r="AK1911">
        <v>6.02</v>
      </c>
      <c r="AN1911">
        <v>3.86</v>
      </c>
      <c r="AO1911">
        <v>8.5</v>
      </c>
      <c r="AR1911">
        <v>5.19</v>
      </c>
      <c r="AS1911" t="s">
        <v>2652</v>
      </c>
      <c r="AV1911">
        <v>5.88</v>
      </c>
      <c r="AW1911">
        <v>8.6999999999999993</v>
      </c>
      <c r="AX1911">
        <v>7.18</v>
      </c>
      <c r="AY1911">
        <v>7.19</v>
      </c>
      <c r="AZ1911">
        <v>7.19</v>
      </c>
      <c r="BI1911" t="s">
        <v>2481</v>
      </c>
      <c r="BJ1911" t="s">
        <v>79</v>
      </c>
      <c r="BK1911" s="1">
        <v>44825</v>
      </c>
      <c r="BL1911" t="s">
        <v>2599</v>
      </c>
      <c r="BM1911">
        <v>79420</v>
      </c>
      <c r="BN1911" t="s">
        <v>72</v>
      </c>
      <c r="BO1911" t="s">
        <v>2599</v>
      </c>
    </row>
    <row r="1912" spans="1:67" x14ac:dyDescent="0.2">
      <c r="A1912" t="s">
        <v>2669</v>
      </c>
      <c r="C1912" t="s">
        <v>1519</v>
      </c>
      <c r="D1912" t="s">
        <v>123</v>
      </c>
      <c r="E1912" t="s">
        <v>351</v>
      </c>
      <c r="F1912" t="s">
        <v>1153</v>
      </c>
      <c r="G1912" s="8" t="s">
        <v>351</v>
      </c>
      <c r="H1912" t="s">
        <v>2640</v>
      </c>
      <c r="Y1912">
        <v>9.68</v>
      </c>
      <c r="AB1912">
        <v>11.36</v>
      </c>
      <c r="AC1912">
        <v>8.9700000000000006</v>
      </c>
      <c r="AF1912">
        <v>11.58</v>
      </c>
      <c r="BI1912" t="s">
        <v>2676</v>
      </c>
      <c r="BJ1912" t="s">
        <v>79</v>
      </c>
      <c r="BK1912" s="1">
        <v>44825</v>
      </c>
      <c r="BL1912" t="s">
        <v>2599</v>
      </c>
      <c r="BM1912">
        <v>79420</v>
      </c>
      <c r="BN1912" t="s">
        <v>72</v>
      </c>
      <c r="BO1912" t="s">
        <v>2599</v>
      </c>
    </row>
    <row r="1913" spans="1:67" x14ac:dyDescent="0.2">
      <c r="A1913" t="s">
        <v>2649</v>
      </c>
      <c r="C1913" t="s">
        <v>1519</v>
      </c>
      <c r="D1913" t="s">
        <v>123</v>
      </c>
      <c r="E1913" t="s">
        <v>351</v>
      </c>
      <c r="F1913" t="s">
        <v>1153</v>
      </c>
      <c r="G1913" s="8" t="s">
        <v>351</v>
      </c>
      <c r="H1913" t="s">
        <v>2640</v>
      </c>
      <c r="BA1913">
        <v>9.0500000000000007</v>
      </c>
      <c r="BB1913" t="s">
        <v>2654</v>
      </c>
      <c r="BC1913">
        <v>6.93</v>
      </c>
      <c r="BD1913" t="s">
        <v>2654</v>
      </c>
      <c r="BJ1913" t="s">
        <v>79</v>
      </c>
      <c r="BK1913" s="1">
        <v>44825</v>
      </c>
      <c r="BL1913" t="s">
        <v>2599</v>
      </c>
      <c r="BM1913">
        <v>79420</v>
      </c>
      <c r="BN1913" t="s">
        <v>72</v>
      </c>
      <c r="BO1913" t="s">
        <v>2599</v>
      </c>
    </row>
    <row r="1914" spans="1:67" s="12" customFormat="1" x14ac:dyDescent="0.2">
      <c r="A1914" t="s">
        <v>2666</v>
      </c>
      <c r="B1914"/>
      <c r="C1914" t="s">
        <v>1519</v>
      </c>
      <c r="D1914" t="s">
        <v>123</v>
      </c>
      <c r="E1914" t="s">
        <v>351</v>
      </c>
      <c r="F1914" t="s">
        <v>1153</v>
      </c>
      <c r="G1914" s="8" t="s">
        <v>351</v>
      </c>
      <c r="H1914" t="s">
        <v>2640</v>
      </c>
      <c r="I1914"/>
      <c r="J1914"/>
      <c r="K1914"/>
      <c r="L1914"/>
      <c r="M1914"/>
      <c r="N1914"/>
      <c r="O1914"/>
      <c r="P1914"/>
      <c r="Q1914"/>
      <c r="R1914"/>
      <c r="S1914"/>
      <c r="T1914"/>
      <c r="U1914"/>
      <c r="V1914"/>
      <c r="W1914"/>
      <c r="X1914"/>
      <c r="Y1914">
        <v>8.5299999999999994</v>
      </c>
      <c r="Z1914"/>
      <c r="AA1914"/>
      <c r="AB1914">
        <v>10.99</v>
      </c>
      <c r="AC1914"/>
      <c r="AD1914"/>
      <c r="AE1914"/>
      <c r="AF1914"/>
      <c r="AG1914"/>
      <c r="AH1914"/>
      <c r="AI1914"/>
      <c r="AJ1914"/>
      <c r="AK1914"/>
      <c r="AL1914"/>
      <c r="AM1914"/>
      <c r="AN1914"/>
      <c r="AO1914"/>
      <c r="AP1914"/>
      <c r="AQ1914"/>
      <c r="AR1914"/>
      <c r="AS1914"/>
      <c r="AT1914"/>
      <c r="AU1914"/>
      <c r="AV1914"/>
      <c r="AW1914"/>
      <c r="AX1914"/>
      <c r="AY1914"/>
      <c r="AZ1914"/>
      <c r="BA1914"/>
      <c r="BB1914"/>
      <c r="BC1914"/>
      <c r="BD1914"/>
      <c r="BE1914"/>
      <c r="BF1914"/>
      <c r="BG1914"/>
      <c r="BH1914"/>
      <c r="BI1914"/>
      <c r="BJ1914" t="s">
        <v>79</v>
      </c>
      <c r="BK1914" s="1">
        <v>44825</v>
      </c>
      <c r="BL1914" t="s">
        <v>2599</v>
      </c>
      <c r="BM1914">
        <v>79420</v>
      </c>
      <c r="BN1914" t="s">
        <v>72</v>
      </c>
      <c r="BO1914" t="s">
        <v>2599</v>
      </c>
    </row>
    <row r="1915" spans="1:67" s="12" customFormat="1" x14ac:dyDescent="0.2">
      <c r="A1915" t="s">
        <v>2643</v>
      </c>
      <c r="B1915"/>
      <c r="C1915" t="s">
        <v>1519</v>
      </c>
      <c r="D1915" t="s">
        <v>123</v>
      </c>
      <c r="E1915" t="s">
        <v>351</v>
      </c>
      <c r="F1915" t="s">
        <v>1153</v>
      </c>
      <c r="G1915" s="8" t="s">
        <v>351</v>
      </c>
      <c r="H1915" t="s">
        <v>2640</v>
      </c>
      <c r="I1915"/>
      <c r="J1915"/>
      <c r="K1915"/>
      <c r="L1915"/>
      <c r="M1915"/>
      <c r="N1915"/>
      <c r="O1915"/>
      <c r="P1915"/>
      <c r="Q1915"/>
      <c r="R1915"/>
      <c r="S1915"/>
      <c r="T1915"/>
      <c r="U1915"/>
      <c r="V1915"/>
      <c r="W1915"/>
      <c r="X1915"/>
      <c r="Y1915"/>
      <c r="Z1915"/>
      <c r="AA1915"/>
      <c r="AB1915"/>
      <c r="AC1915"/>
      <c r="AD1915"/>
      <c r="AE1915"/>
      <c r="AF1915"/>
      <c r="AG1915"/>
      <c r="AH1915"/>
      <c r="AI1915"/>
      <c r="AJ1915"/>
      <c r="AK1915"/>
      <c r="AL1915"/>
      <c r="AM1915"/>
      <c r="AN1915"/>
      <c r="AO1915"/>
      <c r="AP1915"/>
      <c r="AQ1915"/>
      <c r="AR1915"/>
      <c r="AS1915"/>
      <c r="AT1915"/>
      <c r="AU1915"/>
      <c r="AV1915"/>
      <c r="AW1915"/>
      <c r="AX1915"/>
      <c r="AY1915"/>
      <c r="AZ1915"/>
      <c r="BA1915">
        <v>9.49</v>
      </c>
      <c r="BB1915">
        <v>8.0500000000000007</v>
      </c>
      <c r="BC1915">
        <v>7.35</v>
      </c>
      <c r="BD1915">
        <v>8.0500000000000007</v>
      </c>
      <c r="BE1915">
        <v>9.1</v>
      </c>
      <c r="BF1915">
        <v>6.51</v>
      </c>
      <c r="BG1915">
        <v>5.74</v>
      </c>
      <c r="BH1915">
        <v>6.51</v>
      </c>
      <c r="BI1915"/>
      <c r="BJ1915" t="s">
        <v>79</v>
      </c>
      <c r="BK1915" s="1">
        <v>44825</v>
      </c>
      <c r="BL1915" t="s">
        <v>2599</v>
      </c>
      <c r="BM1915">
        <v>79420</v>
      </c>
      <c r="BN1915"/>
      <c r="BO1915"/>
    </row>
    <row r="1916" spans="1:67" s="12" customFormat="1" x14ac:dyDescent="0.2">
      <c r="A1916" s="2" t="s">
        <v>2671</v>
      </c>
      <c r="B1916" s="2"/>
      <c r="C1916" s="2" t="s">
        <v>1519</v>
      </c>
      <c r="D1916" s="2" t="s">
        <v>123</v>
      </c>
      <c r="E1916" s="2" t="s">
        <v>351</v>
      </c>
      <c r="F1916" s="2" t="s">
        <v>1153</v>
      </c>
      <c r="G1916" s="2" t="s">
        <v>351</v>
      </c>
      <c r="H1916" s="2" t="s">
        <v>2640</v>
      </c>
      <c r="I1916" s="2"/>
      <c r="J1916" s="2"/>
      <c r="K1916" s="2"/>
      <c r="L1916" s="2"/>
      <c r="M1916" s="2"/>
      <c r="N1916" s="2"/>
      <c r="O1916" s="2"/>
      <c r="P1916" s="2"/>
      <c r="Q1916" s="2"/>
      <c r="R1916" s="2"/>
      <c r="S1916" s="2"/>
      <c r="T1916" s="2"/>
      <c r="U1916" s="2"/>
      <c r="V1916" s="2"/>
      <c r="W1916" s="2"/>
      <c r="X1916" s="2"/>
      <c r="Y1916" s="2"/>
      <c r="Z1916" s="2"/>
      <c r="AA1916" s="2"/>
      <c r="AB1916" s="2"/>
      <c r="AC1916" s="2"/>
      <c r="AD1916" s="2"/>
      <c r="AE1916" s="2"/>
      <c r="AF1916" s="2"/>
      <c r="AG1916" s="2"/>
      <c r="AH1916" s="2"/>
      <c r="AI1916" s="2"/>
      <c r="AJ1916" s="2"/>
      <c r="AK1916" s="2"/>
      <c r="AL1916" s="2"/>
      <c r="AM1916" s="2"/>
      <c r="AN1916" s="2"/>
      <c r="AO1916" s="2"/>
      <c r="AP1916" s="2"/>
      <c r="AQ1916" s="2"/>
      <c r="AR1916" s="2"/>
      <c r="AS1916" s="2"/>
      <c r="AT1916" s="2"/>
      <c r="AU1916" s="2"/>
      <c r="AV1916" s="2"/>
      <c r="AW1916" s="2"/>
      <c r="AX1916" s="2"/>
      <c r="AY1916" s="2"/>
      <c r="AZ1916" s="2"/>
      <c r="BA1916" s="2"/>
      <c r="BB1916" s="2"/>
      <c r="BC1916" s="2"/>
      <c r="BD1916" s="2"/>
      <c r="BE1916" s="2"/>
      <c r="BF1916" s="2"/>
      <c r="BG1916" s="2"/>
      <c r="BH1916" s="2"/>
      <c r="BI1916" s="2" t="s">
        <v>2677</v>
      </c>
      <c r="BJ1916" s="2" t="s">
        <v>79</v>
      </c>
      <c r="BK1916" s="3">
        <v>44825</v>
      </c>
      <c r="BL1916" s="2" t="s">
        <v>2599</v>
      </c>
      <c r="BM1916" s="2">
        <v>79420</v>
      </c>
      <c r="BN1916" s="2" t="s">
        <v>72</v>
      </c>
      <c r="BO1916" s="2" t="s">
        <v>2599</v>
      </c>
    </row>
    <row r="1917" spans="1:67" s="12" customFormat="1" x14ac:dyDescent="0.2">
      <c r="A1917" s="2" t="s">
        <v>2672</v>
      </c>
      <c r="B1917" s="2"/>
      <c r="C1917" s="2" t="s">
        <v>1519</v>
      </c>
      <c r="D1917" s="2" t="s">
        <v>123</v>
      </c>
      <c r="E1917" s="2" t="s">
        <v>351</v>
      </c>
      <c r="F1917" s="2" t="s">
        <v>1153</v>
      </c>
      <c r="G1917" s="2" t="s">
        <v>351</v>
      </c>
      <c r="H1917" s="2" t="s">
        <v>2640</v>
      </c>
      <c r="I1917" s="2"/>
      <c r="J1917" s="2"/>
      <c r="K1917" s="2"/>
      <c r="L1917" s="2"/>
      <c r="M1917" s="2"/>
      <c r="N1917" s="2"/>
      <c r="O1917" s="2"/>
      <c r="P1917" s="2"/>
      <c r="Q1917" s="2"/>
      <c r="R1917" s="2"/>
      <c r="S1917" s="2"/>
      <c r="T1917" s="2"/>
      <c r="U1917" s="2"/>
      <c r="V1917" s="2"/>
      <c r="W1917" s="2"/>
      <c r="X1917" s="2"/>
      <c r="Y1917" s="2"/>
      <c r="Z1917" s="2"/>
      <c r="AA1917" s="2"/>
      <c r="AB1917" s="2"/>
      <c r="AC1917" s="2"/>
      <c r="AD1917" s="2"/>
      <c r="AE1917" s="2"/>
      <c r="AF1917" s="2"/>
      <c r="AG1917" s="2"/>
      <c r="AH1917" s="2"/>
      <c r="AI1917" s="2"/>
      <c r="AJ1917" s="2"/>
      <c r="AK1917" s="2"/>
      <c r="AL1917" s="2"/>
      <c r="AM1917" s="2"/>
      <c r="AN1917" s="2"/>
      <c r="AO1917" s="2"/>
      <c r="AP1917" s="2"/>
      <c r="AQ1917" s="2"/>
      <c r="AR1917" s="2"/>
      <c r="AS1917" s="2"/>
      <c r="AT1917" s="2"/>
      <c r="AU1917" s="2"/>
      <c r="AV1917" s="2"/>
      <c r="AW1917" s="2"/>
      <c r="AX1917" s="2"/>
      <c r="AY1917" s="2"/>
      <c r="AZ1917" s="2"/>
      <c r="BA1917" s="2"/>
      <c r="BB1917" s="2"/>
      <c r="BC1917" s="2"/>
      <c r="BD1917" s="2"/>
      <c r="BE1917" s="2"/>
      <c r="BF1917" s="2"/>
      <c r="BG1917" s="2"/>
      <c r="BH1917" s="2"/>
      <c r="BI1917" s="2" t="s">
        <v>2677</v>
      </c>
      <c r="BJ1917" s="2" t="s">
        <v>79</v>
      </c>
      <c r="BK1917" s="3">
        <v>44825</v>
      </c>
      <c r="BL1917" s="2" t="s">
        <v>2599</v>
      </c>
      <c r="BM1917" s="2">
        <v>79420</v>
      </c>
      <c r="BN1917" s="2"/>
      <c r="BO1917" s="2"/>
    </row>
    <row r="1918" spans="1:67" s="12" customFormat="1" x14ac:dyDescent="0.2">
      <c r="A1918" s="2" t="s">
        <v>2670</v>
      </c>
      <c r="B1918" s="2"/>
      <c r="C1918" s="2" t="s">
        <v>1519</v>
      </c>
      <c r="D1918" s="2" t="s">
        <v>123</v>
      </c>
      <c r="E1918" s="2" t="s">
        <v>351</v>
      </c>
      <c r="F1918" s="2" t="s">
        <v>1153</v>
      </c>
      <c r="G1918" s="2" t="s">
        <v>351</v>
      </c>
      <c r="H1918" s="2" t="s">
        <v>2640</v>
      </c>
      <c r="I1918" s="2"/>
      <c r="J1918" s="2"/>
      <c r="K1918" s="2"/>
      <c r="L1918" s="2"/>
      <c r="M1918" s="2"/>
      <c r="N1918" s="2"/>
      <c r="O1918" s="2"/>
      <c r="P1918" s="2"/>
      <c r="Q1918" s="2"/>
      <c r="R1918" s="2"/>
      <c r="S1918" s="2"/>
      <c r="T1918" s="2"/>
      <c r="U1918" s="2"/>
      <c r="V1918" s="2"/>
      <c r="W1918" s="2"/>
      <c r="X1918" s="2"/>
      <c r="Y1918" s="2"/>
      <c r="Z1918" s="2"/>
      <c r="AA1918" s="2"/>
      <c r="AB1918" s="2"/>
      <c r="AC1918" s="2"/>
      <c r="AD1918" s="2"/>
      <c r="AE1918" s="2"/>
      <c r="AF1918" s="2"/>
      <c r="AG1918" s="2"/>
      <c r="AH1918" s="2"/>
      <c r="AI1918" s="2"/>
      <c r="AJ1918" s="2"/>
      <c r="AK1918" s="2"/>
      <c r="AL1918" s="2"/>
      <c r="AM1918" s="2"/>
      <c r="AN1918" s="2"/>
      <c r="AO1918" s="2"/>
      <c r="AP1918" s="2"/>
      <c r="AQ1918" s="2"/>
      <c r="AR1918" s="2"/>
      <c r="AS1918" s="2"/>
      <c r="AT1918" s="2"/>
      <c r="AU1918" s="2"/>
      <c r="AV1918" s="2"/>
      <c r="AW1918" s="2"/>
      <c r="AX1918" s="2"/>
      <c r="AY1918" s="2"/>
      <c r="AZ1918" s="2"/>
      <c r="BA1918" s="2"/>
      <c r="BB1918" s="2"/>
      <c r="BC1918" s="2"/>
      <c r="BD1918" s="2"/>
      <c r="BE1918" s="2"/>
      <c r="BF1918" s="2"/>
      <c r="BG1918" s="2"/>
      <c r="BH1918" s="2"/>
      <c r="BI1918" s="2" t="s">
        <v>2677</v>
      </c>
      <c r="BJ1918" s="2" t="s">
        <v>79</v>
      </c>
      <c r="BK1918" s="3">
        <v>44825</v>
      </c>
      <c r="BL1918" s="2" t="s">
        <v>2599</v>
      </c>
      <c r="BM1918" s="2">
        <v>79420</v>
      </c>
      <c r="BN1918" s="2" t="s">
        <v>72</v>
      </c>
      <c r="BO1918" s="2" t="s">
        <v>2599</v>
      </c>
    </row>
    <row r="1919" spans="1:67" s="8" customFormat="1" x14ac:dyDescent="0.2">
      <c r="A1919" t="s">
        <v>2664</v>
      </c>
      <c r="B1919"/>
      <c r="C1919" t="s">
        <v>1519</v>
      </c>
      <c r="D1919" t="s">
        <v>123</v>
      </c>
      <c r="E1919" t="s">
        <v>351</v>
      </c>
      <c r="F1919" t="s">
        <v>1153</v>
      </c>
      <c r="G1919" s="8" t="s">
        <v>351</v>
      </c>
      <c r="H1919" t="s">
        <v>2640</v>
      </c>
      <c r="I1919"/>
      <c r="J1919"/>
      <c r="K1919"/>
      <c r="L1919"/>
      <c r="M1919"/>
      <c r="N1919"/>
      <c r="O1919"/>
      <c r="P1919"/>
      <c r="Q1919"/>
      <c r="R1919"/>
      <c r="S1919"/>
      <c r="T1919"/>
      <c r="U1919">
        <v>8.14</v>
      </c>
      <c r="V1919"/>
      <c r="W1919"/>
      <c r="X1919">
        <v>9.33</v>
      </c>
      <c r="Y1919">
        <v>8.2100000000000009</v>
      </c>
      <c r="Z1919"/>
      <c r="AA1919"/>
      <c r="AB1919">
        <v>10.78</v>
      </c>
      <c r="AC1919" t="s">
        <v>2674</v>
      </c>
      <c r="AD1919"/>
      <c r="AE1919"/>
      <c r="AF1919" t="s">
        <v>2675</v>
      </c>
      <c r="AG1919"/>
      <c r="AH1919"/>
      <c r="AI1919"/>
      <c r="AJ1919"/>
      <c r="AK1919"/>
      <c r="AL1919"/>
      <c r="AM1919"/>
      <c r="AN1919"/>
      <c r="AO1919"/>
      <c r="AP1919"/>
      <c r="AQ1919"/>
      <c r="AR1919"/>
      <c r="AS1919"/>
      <c r="AT1919"/>
      <c r="AU1919"/>
      <c r="AV1919"/>
      <c r="AW1919"/>
      <c r="AX1919"/>
      <c r="AY1919"/>
      <c r="AZ1919"/>
      <c r="BA1919"/>
      <c r="BB1919"/>
      <c r="BC1919"/>
      <c r="BD1919"/>
      <c r="BE1919"/>
      <c r="BF1919"/>
      <c r="BG1919"/>
      <c r="BH1919"/>
      <c r="BI1919"/>
      <c r="BJ1919" t="s">
        <v>79</v>
      </c>
      <c r="BK1919" s="1">
        <v>44825</v>
      </c>
      <c r="BL1919" t="s">
        <v>2599</v>
      </c>
      <c r="BM1919">
        <v>79420</v>
      </c>
      <c r="BN1919" t="s">
        <v>72</v>
      </c>
      <c r="BO1919" t="s">
        <v>2599</v>
      </c>
    </row>
    <row r="1920" spans="1:67" s="8" customFormat="1" x14ac:dyDescent="0.2">
      <c r="A1920" t="s">
        <v>2662</v>
      </c>
      <c r="B1920"/>
      <c r="C1920" t="s">
        <v>1519</v>
      </c>
      <c r="D1920" t="s">
        <v>123</v>
      </c>
      <c r="E1920" t="s">
        <v>351</v>
      </c>
      <c r="F1920" t="s">
        <v>1153</v>
      </c>
      <c r="G1920" s="8" t="s">
        <v>351</v>
      </c>
      <c r="H1920" t="s">
        <v>2640</v>
      </c>
      <c r="I1920"/>
      <c r="J1920"/>
      <c r="K1920"/>
      <c r="L1920"/>
      <c r="M1920"/>
      <c r="N1920"/>
      <c r="O1920"/>
      <c r="P1920"/>
      <c r="Q1920"/>
      <c r="R1920"/>
      <c r="S1920"/>
      <c r="T1920"/>
      <c r="U1920"/>
      <c r="V1920"/>
      <c r="W1920"/>
      <c r="X1920"/>
      <c r="Y1920"/>
      <c r="Z1920"/>
      <c r="AA1920"/>
      <c r="AB1920"/>
      <c r="AC1920"/>
      <c r="AD1920"/>
      <c r="AE1920"/>
      <c r="AF1920"/>
      <c r="AG1920"/>
      <c r="AH1920"/>
      <c r="AI1920"/>
      <c r="AJ1920"/>
      <c r="AK1920"/>
      <c r="AL1920"/>
      <c r="AM1920"/>
      <c r="AN1920"/>
      <c r="AO1920"/>
      <c r="AP1920"/>
      <c r="AQ1920"/>
      <c r="AR1920"/>
      <c r="AS1920"/>
      <c r="AT1920"/>
      <c r="AU1920"/>
      <c r="AV1920"/>
      <c r="AW1920"/>
      <c r="AX1920"/>
      <c r="AY1920"/>
      <c r="AZ1920"/>
      <c r="BA1920"/>
      <c r="BB1920"/>
      <c r="BC1920"/>
      <c r="BD1920"/>
      <c r="BE1920">
        <v>9</v>
      </c>
      <c r="BF1920">
        <v>6.5</v>
      </c>
      <c r="BG1920">
        <v>6.47</v>
      </c>
      <c r="BH1920">
        <v>6.5</v>
      </c>
      <c r="BI1920"/>
      <c r="BJ1920" t="s">
        <v>79</v>
      </c>
      <c r="BK1920" s="1">
        <v>44825</v>
      </c>
      <c r="BL1920" t="s">
        <v>2599</v>
      </c>
      <c r="BM1920">
        <v>79420</v>
      </c>
      <c r="BN1920"/>
      <c r="BO1920"/>
    </row>
    <row r="1921" spans="1:67" s="8" customFormat="1" x14ac:dyDescent="0.2">
      <c r="A1921" t="s">
        <v>2668</v>
      </c>
      <c r="B1921"/>
      <c r="C1921" t="s">
        <v>1519</v>
      </c>
      <c r="D1921" t="s">
        <v>123</v>
      </c>
      <c r="E1921" t="s">
        <v>351</v>
      </c>
      <c r="F1921" t="s">
        <v>1153</v>
      </c>
      <c r="G1921" s="8" t="s">
        <v>351</v>
      </c>
      <c r="H1921" t="s">
        <v>2640</v>
      </c>
      <c r="I1921"/>
      <c r="J1921"/>
      <c r="K1921"/>
      <c r="L1921"/>
      <c r="M1921"/>
      <c r="N1921"/>
      <c r="O1921"/>
      <c r="P1921"/>
      <c r="Q1921"/>
      <c r="R1921"/>
      <c r="S1921"/>
      <c r="T1921"/>
      <c r="U1921"/>
      <c r="V1921"/>
      <c r="W1921"/>
      <c r="X1921"/>
      <c r="Y1921"/>
      <c r="Z1921"/>
      <c r="AA1921"/>
      <c r="AB1921"/>
      <c r="AC1921">
        <v>9.27</v>
      </c>
      <c r="AD1921"/>
      <c r="AE1921"/>
      <c r="AF1921">
        <v>13.19</v>
      </c>
      <c r="AG1921">
        <v>7.11</v>
      </c>
      <c r="AH1921"/>
      <c r="AI1921"/>
      <c r="AJ1921">
        <v>10.78</v>
      </c>
      <c r="AK1921"/>
      <c r="AL1921"/>
      <c r="AM1921"/>
      <c r="AN1921"/>
      <c r="AO1921"/>
      <c r="AP1921"/>
      <c r="AQ1921"/>
      <c r="AR1921"/>
      <c r="AS1921"/>
      <c r="AT1921"/>
      <c r="AU1921"/>
      <c r="AV1921"/>
      <c r="AW1921"/>
      <c r="AX1921"/>
      <c r="AY1921"/>
      <c r="AZ1921"/>
      <c r="BA1921"/>
      <c r="BB1921"/>
      <c r="BC1921"/>
      <c r="BD1921"/>
      <c r="BE1921"/>
      <c r="BF1921"/>
      <c r="BG1921"/>
      <c r="BH1921"/>
      <c r="BI1921"/>
      <c r="BJ1921" t="s">
        <v>79</v>
      </c>
      <c r="BK1921" s="1">
        <v>44825</v>
      </c>
      <c r="BL1921" t="s">
        <v>2599</v>
      </c>
      <c r="BM1921">
        <v>79420</v>
      </c>
      <c r="BN1921" t="s">
        <v>72</v>
      </c>
      <c r="BO1921" t="s">
        <v>2599</v>
      </c>
    </row>
    <row r="1922" spans="1:67" s="8" customFormat="1" x14ac:dyDescent="0.2">
      <c r="A1922" t="s">
        <v>2667</v>
      </c>
      <c r="B1922"/>
      <c r="C1922" t="s">
        <v>1519</v>
      </c>
      <c r="D1922" t="s">
        <v>123</v>
      </c>
      <c r="E1922" t="s">
        <v>351</v>
      </c>
      <c r="F1922" t="s">
        <v>1153</v>
      </c>
      <c r="G1922" s="8" t="s">
        <v>351</v>
      </c>
      <c r="H1922" t="s">
        <v>2640</v>
      </c>
      <c r="I1922"/>
      <c r="J1922"/>
      <c r="K1922"/>
      <c r="L1922"/>
      <c r="M1922"/>
      <c r="N1922"/>
      <c r="O1922"/>
      <c r="P1922"/>
      <c r="Q1922"/>
      <c r="R1922"/>
      <c r="S1922"/>
      <c r="T1922"/>
      <c r="U1922"/>
      <c r="V1922"/>
      <c r="W1922"/>
      <c r="X1922"/>
      <c r="Y1922"/>
      <c r="Z1922"/>
      <c r="AA1922"/>
      <c r="AB1922"/>
      <c r="AC1922">
        <v>8.6999999999999993</v>
      </c>
      <c r="AD1922"/>
      <c r="AE1922"/>
      <c r="AF1922">
        <v>11.21</v>
      </c>
      <c r="AG1922"/>
      <c r="AH1922"/>
      <c r="AI1922"/>
      <c r="AJ1922"/>
      <c r="AK1922"/>
      <c r="AL1922"/>
      <c r="AM1922"/>
      <c r="AN1922"/>
      <c r="AO1922"/>
      <c r="AP1922"/>
      <c r="AQ1922"/>
      <c r="AR1922"/>
      <c r="AS1922"/>
      <c r="AT1922"/>
      <c r="AU1922"/>
      <c r="AV1922"/>
      <c r="AW1922"/>
      <c r="AX1922"/>
      <c r="AY1922"/>
      <c r="AZ1922"/>
      <c r="BA1922"/>
      <c r="BB1922"/>
      <c r="BC1922"/>
      <c r="BD1922"/>
      <c r="BE1922"/>
      <c r="BF1922"/>
      <c r="BG1922"/>
      <c r="BH1922"/>
      <c r="BI1922"/>
      <c r="BJ1922" t="s">
        <v>79</v>
      </c>
      <c r="BK1922" s="1">
        <v>44825</v>
      </c>
      <c r="BL1922" t="s">
        <v>2599</v>
      </c>
      <c r="BM1922">
        <v>79420</v>
      </c>
      <c r="BN1922" t="s">
        <v>72</v>
      </c>
      <c r="BO1922" t="s">
        <v>2599</v>
      </c>
    </row>
    <row r="1923" spans="1:67" x14ac:dyDescent="0.2">
      <c r="A1923" t="s">
        <v>2661</v>
      </c>
      <c r="C1923" t="s">
        <v>1519</v>
      </c>
      <c r="D1923" t="s">
        <v>123</v>
      </c>
      <c r="E1923" t="s">
        <v>351</v>
      </c>
      <c r="F1923" t="s">
        <v>1153</v>
      </c>
      <c r="G1923" s="8" t="s">
        <v>351</v>
      </c>
      <c r="H1923" t="s">
        <v>2640</v>
      </c>
      <c r="AW1923" t="s">
        <v>2658</v>
      </c>
      <c r="AX1923" t="s">
        <v>2659</v>
      </c>
      <c r="AY1923" t="s">
        <v>2660</v>
      </c>
      <c r="AZ1923" t="s">
        <v>2659</v>
      </c>
      <c r="BI1923" t="s">
        <v>2657</v>
      </c>
      <c r="BJ1923" t="s">
        <v>79</v>
      </c>
      <c r="BK1923" s="1">
        <v>44825</v>
      </c>
      <c r="BL1923" t="s">
        <v>2599</v>
      </c>
      <c r="BM1923">
        <v>79420</v>
      </c>
    </row>
    <row r="1924" spans="1:67" x14ac:dyDescent="0.2">
      <c r="A1924" t="s">
        <v>2641</v>
      </c>
      <c r="C1924" t="s">
        <v>1519</v>
      </c>
      <c r="D1924" t="s">
        <v>123</v>
      </c>
      <c r="E1924" t="s">
        <v>351</v>
      </c>
      <c r="F1924" t="s">
        <v>1153</v>
      </c>
      <c r="G1924" s="8" t="s">
        <v>351</v>
      </c>
      <c r="H1924" t="s">
        <v>2640</v>
      </c>
      <c r="AO1924">
        <v>8.43</v>
      </c>
      <c r="AR1924">
        <v>5.38</v>
      </c>
      <c r="AS1924">
        <v>9.89</v>
      </c>
      <c r="AV1924">
        <v>6.98</v>
      </c>
      <c r="AW1924">
        <v>9.2100000000000009</v>
      </c>
      <c r="AX1924">
        <v>8.11</v>
      </c>
      <c r="AY1924">
        <v>8.17</v>
      </c>
      <c r="AZ1924">
        <v>8.17</v>
      </c>
      <c r="BA1924">
        <v>9.57</v>
      </c>
      <c r="BB1924">
        <v>9.14</v>
      </c>
      <c r="BC1924">
        <v>8.3800000000000008</v>
      </c>
      <c r="BD1924">
        <v>9.14</v>
      </c>
      <c r="BF1924" t="s">
        <v>2653</v>
      </c>
      <c r="BH1924" t="s">
        <v>2653</v>
      </c>
      <c r="BJ1924" t="s">
        <v>79</v>
      </c>
      <c r="BK1924" s="1">
        <v>44825</v>
      </c>
      <c r="BL1924" t="s">
        <v>2599</v>
      </c>
      <c r="BM1924">
        <v>79420</v>
      </c>
      <c r="BN1924" t="s">
        <v>72</v>
      </c>
      <c r="BO1924" t="s">
        <v>2599</v>
      </c>
    </row>
    <row r="1925" spans="1:67" x14ac:dyDescent="0.2">
      <c r="A1925" t="s">
        <v>2644</v>
      </c>
      <c r="C1925" t="s">
        <v>1519</v>
      </c>
      <c r="D1925" t="s">
        <v>123</v>
      </c>
      <c r="E1925" t="s">
        <v>351</v>
      </c>
      <c r="F1925" t="s">
        <v>1153</v>
      </c>
      <c r="G1925" s="8" t="s">
        <v>351</v>
      </c>
      <c r="H1925" t="s">
        <v>2640</v>
      </c>
      <c r="BA1925">
        <v>9.99</v>
      </c>
      <c r="BB1925">
        <v>8.98</v>
      </c>
      <c r="BC1925">
        <v>8.42</v>
      </c>
      <c r="BD1925">
        <v>8.98</v>
      </c>
      <c r="BE1925">
        <v>10.43</v>
      </c>
      <c r="BF1925">
        <v>7.6</v>
      </c>
      <c r="BG1925">
        <v>6.67</v>
      </c>
      <c r="BH1925">
        <v>7.6</v>
      </c>
      <c r="BJ1925" t="s">
        <v>79</v>
      </c>
      <c r="BK1925" s="1">
        <v>44825</v>
      </c>
      <c r="BL1925" t="s">
        <v>2599</v>
      </c>
      <c r="BM1925">
        <v>79420</v>
      </c>
      <c r="BN1925" t="s">
        <v>72</v>
      </c>
      <c r="BO1925" t="s">
        <v>2599</v>
      </c>
    </row>
    <row r="1926" spans="1:67" x14ac:dyDescent="0.2">
      <c r="A1926" t="s">
        <v>2648</v>
      </c>
      <c r="C1926" t="s">
        <v>1519</v>
      </c>
      <c r="D1926" t="s">
        <v>123</v>
      </c>
      <c r="E1926" t="s">
        <v>351</v>
      </c>
      <c r="F1926" t="s">
        <v>1153</v>
      </c>
      <c r="G1926" s="8" t="s">
        <v>351</v>
      </c>
      <c r="H1926" t="s">
        <v>2640</v>
      </c>
      <c r="AW1926">
        <v>8.85</v>
      </c>
      <c r="AX1926">
        <v>7.24</v>
      </c>
      <c r="AY1926">
        <v>7.31</v>
      </c>
      <c r="AZ1926">
        <v>7.31</v>
      </c>
      <c r="BJ1926" t="s">
        <v>79</v>
      </c>
      <c r="BK1926" s="1">
        <v>44825</v>
      </c>
      <c r="BL1926" t="s">
        <v>2599</v>
      </c>
      <c r="BM1926">
        <v>79420</v>
      </c>
    </row>
    <row r="1927" spans="1:67" x14ac:dyDescent="0.2">
      <c r="A1927" t="s">
        <v>2645</v>
      </c>
      <c r="C1927" t="s">
        <v>1519</v>
      </c>
      <c r="D1927" t="s">
        <v>123</v>
      </c>
      <c r="E1927" t="s">
        <v>351</v>
      </c>
      <c r="F1927" t="s">
        <v>1153</v>
      </c>
      <c r="G1927" s="8" t="s">
        <v>351</v>
      </c>
      <c r="H1927" t="s">
        <v>2640</v>
      </c>
      <c r="BI1927" t="s">
        <v>2656</v>
      </c>
      <c r="BJ1927" t="s">
        <v>79</v>
      </c>
      <c r="BK1927" s="1">
        <v>44825</v>
      </c>
      <c r="BL1927" t="s">
        <v>2599</v>
      </c>
      <c r="BM1927">
        <v>79420</v>
      </c>
      <c r="BN1927" t="s">
        <v>72</v>
      </c>
      <c r="BO1927" t="s">
        <v>2599</v>
      </c>
    </row>
    <row r="1928" spans="1:67" x14ac:dyDescent="0.2">
      <c r="A1928" t="s">
        <v>2642</v>
      </c>
      <c r="C1928" t="s">
        <v>1519</v>
      </c>
      <c r="D1928" t="s">
        <v>123</v>
      </c>
      <c r="E1928" t="s">
        <v>351</v>
      </c>
      <c r="F1928" t="s">
        <v>1153</v>
      </c>
      <c r="G1928" s="8" t="s">
        <v>351</v>
      </c>
      <c r="H1928" t="s">
        <v>2640</v>
      </c>
      <c r="AW1928">
        <v>8.94</v>
      </c>
      <c r="AX1928">
        <v>7.17</v>
      </c>
      <c r="AY1928">
        <v>7.18</v>
      </c>
      <c r="AZ1928">
        <v>7.18</v>
      </c>
      <c r="BA1928">
        <v>9.32</v>
      </c>
      <c r="BB1928">
        <v>8.36</v>
      </c>
      <c r="BC1928">
        <v>7.8</v>
      </c>
      <c r="BD1928">
        <v>8.36</v>
      </c>
      <c r="BE1928">
        <v>9.6999999999999993</v>
      </c>
      <c r="BF1928">
        <v>6.92</v>
      </c>
      <c r="BG1928">
        <v>6.26</v>
      </c>
      <c r="BH1928">
        <v>6.92</v>
      </c>
      <c r="BJ1928" t="s">
        <v>79</v>
      </c>
      <c r="BK1928" s="1">
        <v>44825</v>
      </c>
      <c r="BL1928" t="s">
        <v>2599</v>
      </c>
      <c r="BM1928">
        <v>79420</v>
      </c>
    </row>
    <row r="1929" spans="1:67" x14ac:dyDescent="0.2">
      <c r="A1929" t="s">
        <v>2665</v>
      </c>
      <c r="C1929" t="s">
        <v>1519</v>
      </c>
      <c r="D1929" t="s">
        <v>123</v>
      </c>
      <c r="E1929" t="s">
        <v>351</v>
      </c>
      <c r="F1929" t="s">
        <v>1153</v>
      </c>
      <c r="G1929" s="8" t="s">
        <v>351</v>
      </c>
      <c r="H1929" t="s">
        <v>2640</v>
      </c>
      <c r="Y1929">
        <v>8.3699999999999992</v>
      </c>
      <c r="AB1929">
        <v>11.42</v>
      </c>
      <c r="BJ1929" t="s">
        <v>79</v>
      </c>
      <c r="BK1929" s="1">
        <v>44825</v>
      </c>
      <c r="BL1929" t="s">
        <v>2599</v>
      </c>
      <c r="BM1929">
        <v>79420</v>
      </c>
      <c r="BN1929" t="s">
        <v>72</v>
      </c>
      <c r="BO1929" t="s">
        <v>2599</v>
      </c>
    </row>
    <row r="1930" spans="1:67" x14ac:dyDescent="0.2">
      <c r="A1930" t="s">
        <v>2663</v>
      </c>
      <c r="C1930" t="s">
        <v>1519</v>
      </c>
      <c r="D1930" t="s">
        <v>123</v>
      </c>
      <c r="E1930" t="s">
        <v>351</v>
      </c>
      <c r="F1930" t="s">
        <v>1153</v>
      </c>
      <c r="G1930" s="8" t="s">
        <v>351</v>
      </c>
      <c r="H1930" t="s">
        <v>2640</v>
      </c>
      <c r="Q1930">
        <v>6.86</v>
      </c>
      <c r="T1930">
        <v>7.26</v>
      </c>
      <c r="U1930">
        <v>7.49</v>
      </c>
      <c r="X1930">
        <v>8.5</v>
      </c>
      <c r="BJ1930" t="s">
        <v>79</v>
      </c>
      <c r="BK1930" s="1">
        <v>44825</v>
      </c>
      <c r="BL1930" t="s">
        <v>2599</v>
      </c>
      <c r="BM1930">
        <v>79420</v>
      </c>
      <c r="BN1930" t="s">
        <v>72</v>
      </c>
      <c r="BO1930" s="8" t="s">
        <v>2599</v>
      </c>
    </row>
    <row r="1931" spans="1:67" x14ac:dyDescent="0.2">
      <c r="A1931" s="2" t="s">
        <v>2673</v>
      </c>
      <c r="B1931" s="2"/>
      <c r="C1931" s="2" t="s">
        <v>1519</v>
      </c>
      <c r="D1931" s="2" t="s">
        <v>123</v>
      </c>
      <c r="E1931" s="2" t="s">
        <v>351</v>
      </c>
      <c r="F1931" s="2" t="s">
        <v>1153</v>
      </c>
      <c r="G1931" s="2" t="s">
        <v>351</v>
      </c>
      <c r="H1931" s="2" t="s">
        <v>2640</v>
      </c>
      <c r="I1931" s="2"/>
      <c r="J1931" s="2"/>
      <c r="K1931" s="2"/>
      <c r="L1931" s="2"/>
      <c r="M1931" s="2"/>
      <c r="N1931" s="2"/>
      <c r="O1931" s="2"/>
      <c r="P1931" s="2"/>
      <c r="Q1931" s="2"/>
      <c r="R1931" s="2"/>
      <c r="S1931" s="2"/>
      <c r="T1931" s="2"/>
      <c r="U1931" s="2"/>
      <c r="V1931" s="2"/>
      <c r="W1931" s="2"/>
      <c r="X1931" s="2"/>
      <c r="Y1931" s="2"/>
      <c r="Z1931" s="2"/>
      <c r="AA1931" s="2"/>
      <c r="AB1931" s="2"/>
      <c r="AC1931" s="2"/>
      <c r="AD1931" s="2"/>
      <c r="AE1931" s="2"/>
      <c r="AF1931" s="2"/>
      <c r="AG1931" s="2"/>
      <c r="AH1931" s="2"/>
      <c r="AI1931" s="2"/>
      <c r="AJ1931" s="2"/>
      <c r="AK1931" s="2"/>
      <c r="AL1931" s="2"/>
      <c r="AM1931" s="2"/>
      <c r="AN1931" s="2"/>
      <c r="AO1931" s="2"/>
      <c r="AP1931" s="2"/>
      <c r="AQ1931" s="2"/>
      <c r="AR1931" s="2"/>
      <c r="AS1931" s="2"/>
      <c r="AT1931" s="2"/>
      <c r="AU1931" s="2"/>
      <c r="AV1931" s="2"/>
      <c r="AW1931" s="2"/>
      <c r="AX1931" s="2"/>
      <c r="AY1931" s="2"/>
      <c r="AZ1931" s="2"/>
      <c r="BA1931" s="2"/>
      <c r="BB1931" s="2"/>
      <c r="BC1931" s="2"/>
      <c r="BD1931" s="2"/>
      <c r="BE1931" s="2"/>
      <c r="BF1931" s="2"/>
      <c r="BG1931" s="2"/>
      <c r="BH1931" s="2"/>
      <c r="BI1931" s="2" t="s">
        <v>2677</v>
      </c>
      <c r="BJ1931" s="2" t="s">
        <v>79</v>
      </c>
      <c r="BK1931" s="3">
        <v>44825</v>
      </c>
      <c r="BL1931" s="2" t="s">
        <v>2599</v>
      </c>
      <c r="BM1931" s="2">
        <v>79420</v>
      </c>
      <c r="BN1931" s="2"/>
      <c r="BO1931" s="2"/>
    </row>
    <row r="1932" spans="1:67" x14ac:dyDescent="0.2">
      <c r="A1932" t="s">
        <v>2647</v>
      </c>
      <c r="C1932" t="s">
        <v>1519</v>
      </c>
      <c r="D1932" t="s">
        <v>123</v>
      </c>
      <c r="E1932" t="s">
        <v>351</v>
      </c>
      <c r="F1932" t="s">
        <v>1153</v>
      </c>
      <c r="G1932" s="8" t="s">
        <v>351</v>
      </c>
      <c r="H1932" t="s">
        <v>2640</v>
      </c>
      <c r="AS1932">
        <v>8.1</v>
      </c>
      <c r="AW1932">
        <v>8.5</v>
      </c>
      <c r="BA1932">
        <f>AVERAGE(8.6,9)</f>
        <v>8.8000000000000007</v>
      </c>
      <c r="BB1932">
        <v>7.7</v>
      </c>
      <c r="BC1932">
        <v>7.2</v>
      </c>
      <c r="BD1932">
        <v>7.7</v>
      </c>
      <c r="BE1932">
        <v>8.6</v>
      </c>
      <c r="BJ1932" t="s">
        <v>79</v>
      </c>
      <c r="BK1932" s="1">
        <v>44825</v>
      </c>
      <c r="BL1932" t="s">
        <v>2599</v>
      </c>
      <c r="BM1932">
        <v>79420</v>
      </c>
    </row>
    <row r="1933" spans="1:67" x14ac:dyDescent="0.2">
      <c r="A1933" t="s">
        <v>1156</v>
      </c>
      <c r="C1933" t="s">
        <v>1519</v>
      </c>
      <c r="D1933" t="s">
        <v>123</v>
      </c>
      <c r="E1933" t="s">
        <v>351</v>
      </c>
      <c r="F1933" t="s">
        <v>1153</v>
      </c>
      <c r="G1933" t="s">
        <v>1157</v>
      </c>
      <c r="H1933" t="s">
        <v>1153</v>
      </c>
      <c r="U1933">
        <v>8.3000000000000007</v>
      </c>
      <c r="X1933">
        <v>9.1999999999999993</v>
      </c>
      <c r="Y1933">
        <v>9.4</v>
      </c>
      <c r="AB1933">
        <v>11</v>
      </c>
      <c r="AC1933">
        <v>9.4</v>
      </c>
      <c r="AF1933">
        <v>12.8</v>
      </c>
      <c r="BJ1933" t="s">
        <v>79</v>
      </c>
      <c r="BL1933" t="s">
        <v>229</v>
      </c>
      <c r="BM1933">
        <v>1609</v>
      </c>
      <c r="BN1933" t="s">
        <v>72</v>
      </c>
      <c r="BO1933" t="s">
        <v>229</v>
      </c>
    </row>
    <row r="1934" spans="1:67" x14ac:dyDescent="0.2">
      <c r="A1934" t="s">
        <v>1158</v>
      </c>
      <c r="C1934" t="s">
        <v>1519</v>
      </c>
      <c r="D1934" t="s">
        <v>123</v>
      </c>
      <c r="E1934" t="s">
        <v>351</v>
      </c>
      <c r="F1934" t="s">
        <v>1153</v>
      </c>
      <c r="G1934" t="s">
        <v>1157</v>
      </c>
      <c r="H1934" t="s">
        <v>1153</v>
      </c>
      <c r="Q1934">
        <v>7.8</v>
      </c>
      <c r="T1934">
        <v>6.5</v>
      </c>
      <c r="U1934">
        <v>7.2</v>
      </c>
      <c r="X1934">
        <v>8</v>
      </c>
      <c r="BJ1934" t="s">
        <v>79</v>
      </c>
      <c r="BL1934" t="s">
        <v>229</v>
      </c>
      <c r="BM1934">
        <v>1609</v>
      </c>
      <c r="BN1934" t="s">
        <v>72</v>
      </c>
      <c r="BO1934" t="s">
        <v>229</v>
      </c>
    </row>
    <row r="1935" spans="1:67" x14ac:dyDescent="0.2">
      <c r="A1935" t="s">
        <v>1159</v>
      </c>
      <c r="C1935" t="s">
        <v>1519</v>
      </c>
      <c r="D1935" t="s">
        <v>123</v>
      </c>
      <c r="E1935" t="s">
        <v>351</v>
      </c>
      <c r="F1935" t="s">
        <v>1153</v>
      </c>
      <c r="G1935" t="s">
        <v>1157</v>
      </c>
      <c r="H1935" t="s">
        <v>1153</v>
      </c>
      <c r="AS1935">
        <v>7.7</v>
      </c>
      <c r="AV1935">
        <v>4.5999999999999996</v>
      </c>
      <c r="AW1935">
        <v>8.8000000000000007</v>
      </c>
      <c r="AZ1935">
        <v>5.7</v>
      </c>
      <c r="BA1935">
        <v>8.9</v>
      </c>
      <c r="BD1935">
        <v>7.6</v>
      </c>
      <c r="BE1935" t="s">
        <v>1975</v>
      </c>
      <c r="BH1935">
        <v>7.1</v>
      </c>
      <c r="BI1935" t="s">
        <v>1160</v>
      </c>
      <c r="BJ1935" t="s">
        <v>79</v>
      </c>
      <c r="BL1935" t="s">
        <v>229</v>
      </c>
      <c r="BM1935">
        <v>1609</v>
      </c>
      <c r="BN1935" t="s">
        <v>72</v>
      </c>
      <c r="BO1935" t="s">
        <v>229</v>
      </c>
    </row>
    <row r="1936" spans="1:67" x14ac:dyDescent="0.2">
      <c r="A1936" t="s">
        <v>1161</v>
      </c>
      <c r="C1936" t="s">
        <v>1519</v>
      </c>
      <c r="D1936" t="s">
        <v>123</v>
      </c>
      <c r="E1936" t="s">
        <v>351</v>
      </c>
      <c r="F1936" t="s">
        <v>1153</v>
      </c>
      <c r="G1936" t="s">
        <v>1157</v>
      </c>
      <c r="H1936" t="s">
        <v>1153</v>
      </c>
      <c r="AW1936">
        <v>8.1999999999999993</v>
      </c>
      <c r="AZ1936">
        <v>7.3</v>
      </c>
      <c r="BA1936">
        <v>9.6</v>
      </c>
      <c r="BD1936">
        <v>8.1999999999999993</v>
      </c>
      <c r="BE1936">
        <v>10.5</v>
      </c>
      <c r="BH1936">
        <v>7.2</v>
      </c>
      <c r="BJ1936" t="s">
        <v>79</v>
      </c>
      <c r="BL1936" t="s">
        <v>229</v>
      </c>
      <c r="BM1936">
        <v>1609</v>
      </c>
      <c r="BN1936" t="s">
        <v>72</v>
      </c>
      <c r="BO1936" t="s">
        <v>229</v>
      </c>
    </row>
    <row r="1937" spans="1:67" x14ac:dyDescent="0.2">
      <c r="A1937" s="8" t="s">
        <v>2683</v>
      </c>
      <c r="C1937" t="s">
        <v>1519</v>
      </c>
      <c r="D1937" t="s">
        <v>123</v>
      </c>
      <c r="E1937" t="s">
        <v>351</v>
      </c>
      <c r="F1937" t="s">
        <v>591</v>
      </c>
      <c r="G1937" s="8" t="s">
        <v>351</v>
      </c>
      <c r="H1937" s="8" t="s">
        <v>2682</v>
      </c>
      <c r="I1937" s="8"/>
      <c r="BE1937">
        <v>12.87</v>
      </c>
      <c r="BF1937">
        <v>8.7200000000000006</v>
      </c>
      <c r="BG1937">
        <v>7.99</v>
      </c>
      <c r="BH1937">
        <v>8.7200000000000006</v>
      </c>
      <c r="BJ1937" s="8" t="s">
        <v>79</v>
      </c>
      <c r="BK1937" s="9">
        <v>44825</v>
      </c>
      <c r="BL1937" s="8" t="s">
        <v>2599</v>
      </c>
      <c r="BM1937" s="8">
        <v>79420</v>
      </c>
      <c r="BN1937" t="s">
        <v>72</v>
      </c>
      <c r="BO1937" s="8" t="s">
        <v>2599</v>
      </c>
    </row>
    <row r="1938" spans="1:67" x14ac:dyDescent="0.2">
      <c r="A1938" t="s">
        <v>2979</v>
      </c>
      <c r="C1938" t="s">
        <v>1519</v>
      </c>
      <c r="D1938" t="s">
        <v>123</v>
      </c>
      <c r="E1938" t="s">
        <v>351</v>
      </c>
      <c r="F1938" t="s">
        <v>591</v>
      </c>
      <c r="G1938" t="s">
        <v>351</v>
      </c>
      <c r="H1938" t="s">
        <v>2682</v>
      </c>
      <c r="BA1938">
        <v>11.7</v>
      </c>
      <c r="BD1938">
        <v>9.3000000000000007</v>
      </c>
      <c r="BJ1938" s="8" t="s">
        <v>79</v>
      </c>
      <c r="BK1938" s="9">
        <v>44830</v>
      </c>
      <c r="BL1938" s="8" t="s">
        <v>2859</v>
      </c>
      <c r="BM1938">
        <v>63104</v>
      </c>
    </row>
    <row r="1939" spans="1:67" x14ac:dyDescent="0.2">
      <c r="A1939" s="13" t="s">
        <v>1737</v>
      </c>
      <c r="B1939" s="13"/>
      <c r="C1939" s="13" t="s">
        <v>1519</v>
      </c>
      <c r="D1939" s="13" t="s">
        <v>123</v>
      </c>
      <c r="E1939" s="13" t="s">
        <v>351</v>
      </c>
      <c r="F1939" s="13" t="s">
        <v>591</v>
      </c>
      <c r="G1939" s="13" t="s">
        <v>351</v>
      </c>
      <c r="H1939" s="13" t="s">
        <v>591</v>
      </c>
      <c r="I1939" s="13"/>
      <c r="J1939" s="13"/>
      <c r="K1939" s="13"/>
      <c r="L1939" s="13"/>
      <c r="M1939" s="13"/>
      <c r="N1939" s="13"/>
      <c r="O1939" s="13"/>
      <c r="P1939" s="13"/>
      <c r="Q1939" s="13"/>
      <c r="R1939" s="13"/>
      <c r="S1939" s="13"/>
      <c r="T1939" s="13"/>
      <c r="U1939" s="13"/>
      <c r="V1939" s="13"/>
      <c r="W1939" s="13"/>
      <c r="X1939" s="13"/>
      <c r="Y1939" s="13"/>
      <c r="Z1939" s="13"/>
      <c r="AA1939" s="13"/>
      <c r="AB1939" s="13"/>
      <c r="AC1939" s="13"/>
      <c r="AD1939" s="13"/>
      <c r="AE1939" s="13"/>
      <c r="AF1939" s="13"/>
      <c r="AG1939" s="13"/>
      <c r="AH1939" s="13"/>
      <c r="AI1939" s="13"/>
      <c r="AJ1939" s="13"/>
      <c r="AK1939" s="13"/>
      <c r="AL1939" s="13"/>
      <c r="AM1939" s="13"/>
      <c r="AN1939" s="13"/>
      <c r="AO1939" s="13"/>
      <c r="AP1939" s="13"/>
      <c r="AQ1939" s="13"/>
      <c r="AR1939" s="13"/>
      <c r="AS1939" s="13"/>
      <c r="AT1939" s="13"/>
      <c r="AU1939" s="13"/>
      <c r="AV1939" s="13"/>
      <c r="AW1939" s="13"/>
      <c r="AX1939" s="13"/>
      <c r="AY1939" s="13"/>
      <c r="AZ1939" s="13"/>
      <c r="BA1939" s="13"/>
      <c r="BB1939" s="13"/>
      <c r="BC1939" s="13"/>
      <c r="BD1939" s="13"/>
      <c r="BE1939" s="13"/>
      <c r="BF1939" s="13"/>
      <c r="BG1939" s="13"/>
      <c r="BH1939" s="13"/>
      <c r="BI1939" s="13"/>
      <c r="BJ1939" s="13"/>
      <c r="BK1939" s="13"/>
      <c r="BL1939" s="13"/>
      <c r="BM1939" s="13"/>
      <c r="BN1939" s="13"/>
      <c r="BO1939" s="13"/>
    </row>
    <row r="1940" spans="1:67" x14ac:dyDescent="0.2">
      <c r="A1940" s="8" t="s">
        <v>2825</v>
      </c>
      <c r="C1940" t="s">
        <v>1519</v>
      </c>
      <c r="D1940" t="s">
        <v>123</v>
      </c>
      <c r="E1940" t="s">
        <v>351</v>
      </c>
      <c r="F1940" t="s">
        <v>591</v>
      </c>
      <c r="G1940" t="s">
        <v>351</v>
      </c>
      <c r="H1940" t="s">
        <v>591</v>
      </c>
      <c r="L1940" t="s">
        <v>526</v>
      </c>
      <c r="Q1940">
        <v>9.73</v>
      </c>
      <c r="T1940">
        <v>9.67</v>
      </c>
      <c r="U1940">
        <v>9.49</v>
      </c>
      <c r="X1940">
        <v>11</v>
      </c>
      <c r="Y1940">
        <v>11.48</v>
      </c>
      <c r="AB1940">
        <v>13.27</v>
      </c>
      <c r="AC1940">
        <v>12.15</v>
      </c>
      <c r="AF1940">
        <v>13.86</v>
      </c>
      <c r="AG1940">
        <v>10.85</v>
      </c>
      <c r="AJ1940">
        <v>10.99</v>
      </c>
      <c r="AO1940">
        <v>9.1</v>
      </c>
      <c r="AR1940">
        <v>5.4</v>
      </c>
      <c r="AS1940">
        <v>10.54</v>
      </c>
      <c r="AV1940">
        <v>7.54</v>
      </c>
      <c r="AW1940">
        <v>11</v>
      </c>
      <c r="AZ1940">
        <v>9</v>
      </c>
      <c r="BA1940">
        <v>10.82</v>
      </c>
      <c r="BD1940">
        <v>9.59</v>
      </c>
      <c r="BE1940">
        <v>11.9</v>
      </c>
      <c r="BH1940">
        <v>8.5</v>
      </c>
      <c r="BI1940" t="s">
        <v>472</v>
      </c>
      <c r="BJ1940" t="s">
        <v>79</v>
      </c>
      <c r="BL1940" t="s">
        <v>473</v>
      </c>
      <c r="BM1940">
        <v>3401</v>
      </c>
    </row>
    <row r="1941" spans="1:67" x14ac:dyDescent="0.2">
      <c r="A1941" s="8" t="s">
        <v>2825</v>
      </c>
      <c r="C1941" t="s">
        <v>1519</v>
      </c>
      <c r="D1941" t="s">
        <v>123</v>
      </c>
      <c r="E1941" t="s">
        <v>351</v>
      </c>
      <c r="F1941" t="s">
        <v>591</v>
      </c>
      <c r="G1941" t="s">
        <v>351</v>
      </c>
      <c r="H1941" t="s">
        <v>591</v>
      </c>
      <c r="L1941" t="s">
        <v>1162</v>
      </c>
      <c r="Q1941">
        <v>9.6</v>
      </c>
      <c r="T1941">
        <v>8.77</v>
      </c>
      <c r="U1941">
        <v>9.43</v>
      </c>
      <c r="X1941">
        <v>11.04</v>
      </c>
      <c r="Y1941">
        <v>11.13</v>
      </c>
      <c r="AB1941">
        <v>12.78</v>
      </c>
      <c r="AC1941">
        <v>11.8</v>
      </c>
      <c r="AF1941">
        <v>13.11</v>
      </c>
      <c r="AG1941">
        <v>10.72</v>
      </c>
      <c r="AJ1941">
        <v>10.210000000000001</v>
      </c>
      <c r="AO1941">
        <v>9.94</v>
      </c>
      <c r="AR1941">
        <v>6.32</v>
      </c>
      <c r="AS1941">
        <v>11.15</v>
      </c>
      <c r="AV1941">
        <v>7.96</v>
      </c>
      <c r="AW1941">
        <v>11.81</v>
      </c>
      <c r="AZ1941">
        <v>10</v>
      </c>
      <c r="BA1941">
        <v>11.85</v>
      </c>
      <c r="BD1941">
        <v>10.72</v>
      </c>
      <c r="BE1941">
        <v>12.52</v>
      </c>
      <c r="BH1941">
        <v>8.89</v>
      </c>
      <c r="BI1941" t="s">
        <v>472</v>
      </c>
      <c r="BJ1941" t="s">
        <v>79</v>
      </c>
      <c r="BL1941" t="s">
        <v>473</v>
      </c>
      <c r="BM1941">
        <v>3401</v>
      </c>
    </row>
    <row r="1942" spans="1:67" x14ac:dyDescent="0.2">
      <c r="A1942" s="8" t="s">
        <v>2825</v>
      </c>
      <c r="C1942" t="s">
        <v>1519</v>
      </c>
      <c r="D1942" t="s">
        <v>123</v>
      </c>
      <c r="E1942" t="s">
        <v>351</v>
      </c>
      <c r="F1942" t="s">
        <v>591</v>
      </c>
      <c r="G1942" s="8" t="s">
        <v>351</v>
      </c>
      <c r="H1942" s="8" t="s">
        <v>591</v>
      </c>
      <c r="I1942" s="8"/>
      <c r="L1942" t="s">
        <v>2827</v>
      </c>
      <c r="U1942">
        <v>10.5</v>
      </c>
      <c r="X1942">
        <v>11.8</v>
      </c>
      <c r="Y1942">
        <v>9.4</v>
      </c>
      <c r="Z1942">
        <v>12.9</v>
      </c>
      <c r="AA1942">
        <v>12.3</v>
      </c>
      <c r="AB1942">
        <v>12.9</v>
      </c>
      <c r="AC1942">
        <v>11.55</v>
      </c>
      <c r="AD1942">
        <v>15.7</v>
      </c>
      <c r="AE1942">
        <v>14.35</v>
      </c>
      <c r="AF1942">
        <v>15.7</v>
      </c>
      <c r="AG1942">
        <v>8.4</v>
      </c>
      <c r="AJ1942">
        <v>11.4</v>
      </c>
      <c r="AS1942">
        <v>10.33</v>
      </c>
      <c r="AT1942">
        <v>6.9</v>
      </c>
      <c r="AU1942">
        <v>7.1</v>
      </c>
      <c r="AV1942">
        <v>7.1</v>
      </c>
      <c r="AW1942">
        <v>11.17</v>
      </c>
      <c r="AX1942">
        <v>8.8000000000000007</v>
      </c>
      <c r="AY1942">
        <v>9.23</v>
      </c>
      <c r="AZ1942">
        <v>9.23</v>
      </c>
      <c r="BA1942">
        <v>11.87</v>
      </c>
      <c r="BB1942">
        <v>10</v>
      </c>
      <c r="BC1942">
        <v>9.67</v>
      </c>
      <c r="BD1942">
        <v>10</v>
      </c>
      <c r="BE1942">
        <v>11.2</v>
      </c>
      <c r="BF1942" s="8">
        <v>8.1</v>
      </c>
      <c r="BG1942" s="8">
        <v>6.65</v>
      </c>
      <c r="BH1942" s="8">
        <v>8.1</v>
      </c>
      <c r="BJ1942" s="8" t="s">
        <v>79</v>
      </c>
      <c r="BK1942" s="9">
        <v>44827</v>
      </c>
      <c r="BL1942" s="8" t="s">
        <v>2821</v>
      </c>
      <c r="BM1942" s="5">
        <v>3601</v>
      </c>
    </row>
    <row r="1943" spans="1:67" x14ac:dyDescent="0.2">
      <c r="A1943" s="8" t="s">
        <v>2825</v>
      </c>
      <c r="C1943" t="s">
        <v>1519</v>
      </c>
      <c r="D1943" t="s">
        <v>123</v>
      </c>
      <c r="E1943" t="s">
        <v>351</v>
      </c>
      <c r="F1943" t="s">
        <v>591</v>
      </c>
      <c r="G1943" s="8" t="s">
        <v>351</v>
      </c>
      <c r="H1943" s="8" t="s">
        <v>591</v>
      </c>
      <c r="I1943" s="8"/>
      <c r="L1943" t="s">
        <v>2829</v>
      </c>
      <c r="U1943">
        <v>9.3000000000000007</v>
      </c>
      <c r="X1943">
        <v>10.54</v>
      </c>
      <c r="Y1943">
        <v>10.53</v>
      </c>
      <c r="Z1943">
        <v>13.5</v>
      </c>
      <c r="AA1943">
        <v>12.94</v>
      </c>
      <c r="AB1943">
        <v>13.5</v>
      </c>
      <c r="AC1943">
        <v>10.75</v>
      </c>
      <c r="AD1943">
        <v>14.58</v>
      </c>
      <c r="AE1943">
        <v>13.19</v>
      </c>
      <c r="AF1943">
        <v>14.58</v>
      </c>
      <c r="AG1943">
        <v>8.42</v>
      </c>
      <c r="AJ1943">
        <v>12.1</v>
      </c>
      <c r="AS1943">
        <v>10.68</v>
      </c>
      <c r="AT1943">
        <v>7.1</v>
      </c>
      <c r="AU1943">
        <v>7.33</v>
      </c>
      <c r="AV1943">
        <v>7.33</v>
      </c>
      <c r="AW1943">
        <v>10.98</v>
      </c>
      <c r="AX1943">
        <v>9.02</v>
      </c>
      <c r="AY1943">
        <v>9.5</v>
      </c>
      <c r="AZ1943">
        <v>9.5</v>
      </c>
      <c r="BA1943">
        <v>10.72</v>
      </c>
      <c r="BB1943">
        <v>9.24</v>
      </c>
      <c r="BC1943">
        <v>9.3800000000000008</v>
      </c>
      <c r="BD1943">
        <v>9.3800000000000008</v>
      </c>
      <c r="BE1943">
        <v>11.79</v>
      </c>
      <c r="BF1943" s="8">
        <v>8.0299999999999994</v>
      </c>
      <c r="BG1943" s="8">
        <v>7.07</v>
      </c>
      <c r="BH1943" s="8">
        <v>8.0299999999999994</v>
      </c>
      <c r="BJ1943" s="8" t="s">
        <v>79</v>
      </c>
      <c r="BK1943" s="9">
        <v>44827</v>
      </c>
      <c r="BL1943" s="8" t="s">
        <v>2821</v>
      </c>
      <c r="BM1943" s="5">
        <v>3601</v>
      </c>
    </row>
    <row r="1944" spans="1:67" x14ac:dyDescent="0.2">
      <c r="A1944" t="s">
        <v>2972</v>
      </c>
      <c r="C1944" t="s">
        <v>1519</v>
      </c>
      <c r="D1944" t="s">
        <v>123</v>
      </c>
      <c r="E1944" t="s">
        <v>351</v>
      </c>
      <c r="F1944" t="s">
        <v>591</v>
      </c>
      <c r="G1944" t="s">
        <v>351</v>
      </c>
      <c r="H1944" t="s">
        <v>591</v>
      </c>
      <c r="L1944" t="s">
        <v>2975</v>
      </c>
      <c r="U1944">
        <v>10.69</v>
      </c>
      <c r="X1944">
        <v>11.6</v>
      </c>
      <c r="BJ1944" s="8" t="s">
        <v>79</v>
      </c>
      <c r="BK1944" s="9">
        <v>44830</v>
      </c>
      <c r="BL1944" s="8" t="s">
        <v>2859</v>
      </c>
      <c r="BM1944">
        <v>63104</v>
      </c>
    </row>
    <row r="1945" spans="1:67" x14ac:dyDescent="0.2">
      <c r="A1945" t="s">
        <v>2970</v>
      </c>
      <c r="C1945" t="s">
        <v>1519</v>
      </c>
      <c r="D1945" t="s">
        <v>123</v>
      </c>
      <c r="E1945" t="s">
        <v>351</v>
      </c>
      <c r="F1945" t="s">
        <v>591</v>
      </c>
      <c r="G1945" t="s">
        <v>351</v>
      </c>
      <c r="H1945" t="s">
        <v>591</v>
      </c>
      <c r="L1945" t="s">
        <v>2933</v>
      </c>
      <c r="U1945" t="s">
        <v>2978</v>
      </c>
      <c r="X1945">
        <v>11.1</v>
      </c>
      <c r="BJ1945" s="8" t="s">
        <v>79</v>
      </c>
      <c r="BK1945" s="9">
        <v>44830</v>
      </c>
      <c r="BL1945" s="8" t="s">
        <v>2859</v>
      </c>
      <c r="BM1945">
        <v>63104</v>
      </c>
    </row>
    <row r="1946" spans="1:67" x14ac:dyDescent="0.2">
      <c r="A1946" t="s">
        <v>2976</v>
      </c>
      <c r="C1946" t="s">
        <v>1519</v>
      </c>
      <c r="D1946" t="s">
        <v>123</v>
      </c>
      <c r="E1946" t="s">
        <v>351</v>
      </c>
      <c r="F1946" t="s">
        <v>591</v>
      </c>
      <c r="G1946" t="s">
        <v>351</v>
      </c>
      <c r="H1946" t="s">
        <v>591</v>
      </c>
      <c r="L1946" t="s">
        <v>2974</v>
      </c>
      <c r="U1946">
        <v>10.3</v>
      </c>
      <c r="X1946">
        <v>12.36</v>
      </c>
      <c r="BJ1946" s="8" t="s">
        <v>79</v>
      </c>
      <c r="BK1946" s="9">
        <v>44830</v>
      </c>
      <c r="BL1946" s="8" t="s">
        <v>2859</v>
      </c>
      <c r="BM1946">
        <v>63104</v>
      </c>
    </row>
    <row r="1947" spans="1:67" x14ac:dyDescent="0.2">
      <c r="A1947" t="s">
        <v>2971</v>
      </c>
      <c r="C1947" t="s">
        <v>1519</v>
      </c>
      <c r="D1947" t="s">
        <v>123</v>
      </c>
      <c r="E1947" t="s">
        <v>351</v>
      </c>
      <c r="F1947" t="s">
        <v>591</v>
      </c>
      <c r="G1947" t="s">
        <v>351</v>
      </c>
      <c r="H1947" t="s">
        <v>591</v>
      </c>
      <c r="L1947" t="s">
        <v>2977</v>
      </c>
      <c r="U1947">
        <v>10.02</v>
      </c>
      <c r="X1947">
        <v>11.5</v>
      </c>
      <c r="BJ1947" s="8" t="s">
        <v>79</v>
      </c>
      <c r="BK1947" s="9">
        <v>44830</v>
      </c>
      <c r="BL1947" s="8" t="s">
        <v>2859</v>
      </c>
      <c r="BM1947">
        <v>63104</v>
      </c>
    </row>
    <row r="1948" spans="1:67" x14ac:dyDescent="0.2">
      <c r="A1948" t="s">
        <v>2969</v>
      </c>
      <c r="C1948" t="s">
        <v>1519</v>
      </c>
      <c r="D1948" t="s">
        <v>123</v>
      </c>
      <c r="E1948" t="s">
        <v>351</v>
      </c>
      <c r="F1948" t="s">
        <v>591</v>
      </c>
      <c r="G1948" t="s">
        <v>351</v>
      </c>
      <c r="H1948" t="s">
        <v>591</v>
      </c>
      <c r="L1948" t="s">
        <v>2973</v>
      </c>
      <c r="U1948">
        <v>9.6</v>
      </c>
      <c r="X1948">
        <v>11.5</v>
      </c>
      <c r="BJ1948" s="8" t="s">
        <v>79</v>
      </c>
      <c r="BK1948" s="9">
        <v>44830</v>
      </c>
      <c r="BL1948" s="8" t="s">
        <v>2859</v>
      </c>
      <c r="BM1948">
        <v>63104</v>
      </c>
    </row>
    <row r="1949" spans="1:67" x14ac:dyDescent="0.2">
      <c r="A1949" t="s">
        <v>2980</v>
      </c>
      <c r="C1949" t="s">
        <v>1519</v>
      </c>
      <c r="D1949" t="s">
        <v>123</v>
      </c>
      <c r="E1949" t="s">
        <v>351</v>
      </c>
      <c r="F1949" t="s">
        <v>591</v>
      </c>
      <c r="G1949" t="s">
        <v>351</v>
      </c>
      <c r="H1949" t="s">
        <v>591</v>
      </c>
      <c r="AS1949">
        <v>10.5</v>
      </c>
      <c r="AV1949">
        <v>6.7</v>
      </c>
      <c r="BI1949" t="s">
        <v>2981</v>
      </c>
      <c r="BJ1949" s="8" t="s">
        <v>79</v>
      </c>
      <c r="BK1949" s="9">
        <v>44830</v>
      </c>
      <c r="BL1949" s="8" t="s">
        <v>2859</v>
      </c>
      <c r="BM1949">
        <v>63104</v>
      </c>
    </row>
    <row r="1950" spans="1:67" x14ac:dyDescent="0.2">
      <c r="A1950" s="13" t="s">
        <v>1737</v>
      </c>
      <c r="B1950" s="13"/>
      <c r="C1950" s="13" t="s">
        <v>1519</v>
      </c>
      <c r="D1950" s="13" t="s">
        <v>123</v>
      </c>
      <c r="E1950" s="13" t="s">
        <v>351</v>
      </c>
      <c r="F1950" s="13" t="s">
        <v>591</v>
      </c>
      <c r="G1950" s="13" t="s">
        <v>532</v>
      </c>
      <c r="H1950" s="13" t="s">
        <v>1736</v>
      </c>
      <c r="I1950" s="13"/>
      <c r="J1950" s="13"/>
      <c r="K1950" s="13"/>
      <c r="L1950" s="13"/>
      <c r="M1950" s="13"/>
      <c r="N1950" s="13"/>
      <c r="O1950" s="13"/>
      <c r="P1950" s="13"/>
      <c r="Q1950" s="13"/>
      <c r="R1950" s="13"/>
      <c r="S1950" s="13"/>
      <c r="T1950" s="13"/>
      <c r="U1950" s="13"/>
      <c r="V1950" s="13"/>
      <c r="W1950" s="13"/>
      <c r="X1950" s="13"/>
      <c r="Y1950" s="13"/>
      <c r="Z1950" s="13"/>
      <c r="AA1950" s="13"/>
      <c r="AB1950" s="13"/>
      <c r="AC1950" s="13"/>
      <c r="AD1950" s="13"/>
      <c r="AE1950" s="13"/>
      <c r="AF1950" s="13"/>
      <c r="AG1950" s="13"/>
      <c r="AH1950" s="13"/>
      <c r="AI1950" s="13"/>
      <c r="AJ1950" s="13"/>
      <c r="AK1950" s="13"/>
      <c r="AL1950" s="13"/>
      <c r="AM1950" s="13"/>
      <c r="AN1950" s="13"/>
      <c r="AO1950" s="13"/>
      <c r="AP1950" s="13"/>
      <c r="AQ1950" s="13"/>
      <c r="AR1950" s="13"/>
      <c r="AS1950" s="13"/>
      <c r="AT1950" s="13"/>
      <c r="AU1950" s="13"/>
      <c r="AV1950" s="13"/>
      <c r="AW1950" s="13"/>
      <c r="AX1950" s="13"/>
      <c r="AY1950" s="13"/>
      <c r="AZ1950" s="13"/>
      <c r="BA1950" s="13"/>
      <c r="BB1950" s="13"/>
      <c r="BC1950" s="13"/>
      <c r="BD1950" s="13"/>
      <c r="BE1950" s="13"/>
      <c r="BF1950" s="13"/>
      <c r="BG1950" s="13"/>
      <c r="BH1950" s="13"/>
      <c r="BI1950" s="13"/>
      <c r="BJ1950" s="13"/>
      <c r="BK1950" s="13"/>
      <c r="BL1950" s="13"/>
      <c r="BM1950" s="13"/>
      <c r="BN1950" s="13"/>
      <c r="BO1950" s="13"/>
    </row>
    <row r="1951" spans="1:67" x14ac:dyDescent="0.2">
      <c r="A1951" s="13" t="s">
        <v>1737</v>
      </c>
      <c r="B1951" s="13"/>
      <c r="C1951" s="13" t="s">
        <v>1519</v>
      </c>
      <c r="D1951" s="13" t="s">
        <v>123</v>
      </c>
      <c r="E1951" s="13" t="s">
        <v>351</v>
      </c>
      <c r="F1951" s="13" t="s">
        <v>1164</v>
      </c>
      <c r="G1951" s="13" t="s">
        <v>351</v>
      </c>
      <c r="H1951" s="13" t="s">
        <v>1164</v>
      </c>
      <c r="I1951" s="13"/>
      <c r="J1951" s="13"/>
      <c r="K1951" s="13"/>
      <c r="L1951" s="13"/>
      <c r="M1951" s="13"/>
      <c r="N1951" s="13"/>
      <c r="O1951" s="13"/>
      <c r="P1951" s="13"/>
      <c r="Q1951" s="13"/>
      <c r="R1951" s="13"/>
      <c r="S1951" s="13"/>
      <c r="T1951" s="13"/>
      <c r="U1951" s="13"/>
      <c r="V1951" s="13"/>
      <c r="W1951" s="13"/>
      <c r="X1951" s="13"/>
      <c r="Y1951" s="13"/>
      <c r="Z1951" s="13"/>
      <c r="AA1951" s="13"/>
      <c r="AB1951" s="13"/>
      <c r="AC1951" s="13"/>
      <c r="AD1951" s="13"/>
      <c r="AE1951" s="13"/>
      <c r="AF1951" s="13"/>
      <c r="AG1951" s="13"/>
      <c r="AH1951" s="13"/>
      <c r="AI1951" s="13"/>
      <c r="AJ1951" s="13"/>
      <c r="AK1951" s="13"/>
      <c r="AL1951" s="13"/>
      <c r="AM1951" s="13"/>
      <c r="AN1951" s="13"/>
      <c r="AO1951" s="13"/>
      <c r="AP1951" s="13"/>
      <c r="AQ1951" s="13"/>
      <c r="AR1951" s="13"/>
      <c r="AS1951" s="13"/>
      <c r="AT1951" s="13"/>
      <c r="AU1951" s="13"/>
      <c r="AV1951" s="13"/>
      <c r="AW1951" s="13"/>
      <c r="AX1951" s="13"/>
      <c r="AY1951" s="13"/>
      <c r="AZ1951" s="13"/>
      <c r="BA1951" s="13"/>
      <c r="BB1951" s="13"/>
      <c r="BC1951" s="13"/>
      <c r="BD1951" s="13"/>
      <c r="BE1951" s="13"/>
      <c r="BF1951" s="13"/>
      <c r="BG1951" s="13"/>
      <c r="BH1951" s="13"/>
      <c r="BI1951" s="13"/>
      <c r="BJ1951" s="13"/>
      <c r="BK1951" s="13"/>
      <c r="BL1951" s="13"/>
      <c r="BM1951" s="13"/>
      <c r="BN1951" s="13"/>
      <c r="BO1951" s="13"/>
    </row>
    <row r="1952" spans="1:67" x14ac:dyDescent="0.2">
      <c r="A1952" s="8" t="s">
        <v>2825</v>
      </c>
      <c r="C1952" t="s">
        <v>1519</v>
      </c>
      <c r="D1952" t="s">
        <v>123</v>
      </c>
      <c r="E1952" t="s">
        <v>351</v>
      </c>
      <c r="F1952" t="s">
        <v>1164</v>
      </c>
      <c r="G1952" t="s">
        <v>351</v>
      </c>
      <c r="H1952" t="s">
        <v>1164</v>
      </c>
      <c r="L1952" t="s">
        <v>1165</v>
      </c>
      <c r="T1952">
        <v>8.4</v>
      </c>
      <c r="U1952">
        <v>10.57</v>
      </c>
      <c r="X1952">
        <v>11.05</v>
      </c>
      <c r="Y1952">
        <v>11.47</v>
      </c>
      <c r="AB1952">
        <v>12.82</v>
      </c>
      <c r="AC1952">
        <v>11.45</v>
      </c>
      <c r="AF1952">
        <v>13.17</v>
      </c>
      <c r="AG1952">
        <v>10.86</v>
      </c>
      <c r="AJ1952">
        <v>10.58</v>
      </c>
      <c r="AO1952">
        <v>10.4</v>
      </c>
      <c r="AR1952">
        <v>6.71</v>
      </c>
      <c r="AS1952">
        <v>11.16</v>
      </c>
      <c r="AV1952">
        <v>8.32</v>
      </c>
      <c r="AW1952">
        <v>11.82</v>
      </c>
      <c r="AZ1952">
        <v>9.7799999999999994</v>
      </c>
      <c r="BA1952">
        <v>12.26</v>
      </c>
      <c r="BD1952">
        <v>11.05</v>
      </c>
      <c r="BE1952">
        <v>12.19</v>
      </c>
      <c r="BH1952">
        <v>9.1999999999999993</v>
      </c>
      <c r="BI1952" t="s">
        <v>472</v>
      </c>
      <c r="BJ1952" t="s">
        <v>79</v>
      </c>
      <c r="BL1952" t="s">
        <v>473</v>
      </c>
      <c r="BM1952">
        <v>3401</v>
      </c>
    </row>
    <row r="1953" spans="1:67" x14ac:dyDescent="0.2">
      <c r="A1953" s="8" t="s">
        <v>2825</v>
      </c>
      <c r="C1953" t="s">
        <v>1519</v>
      </c>
      <c r="D1953" t="s">
        <v>123</v>
      </c>
      <c r="E1953" t="s">
        <v>351</v>
      </c>
      <c r="F1953" t="s">
        <v>1164</v>
      </c>
      <c r="G1953" t="s">
        <v>351</v>
      </c>
      <c r="H1953" t="s">
        <v>1164</v>
      </c>
      <c r="L1953" t="s">
        <v>567</v>
      </c>
      <c r="Q1953">
        <v>10.73</v>
      </c>
      <c r="T1953">
        <v>9.8800000000000008</v>
      </c>
      <c r="U1953">
        <v>10.67</v>
      </c>
      <c r="X1953">
        <v>11.52</v>
      </c>
      <c r="Y1953">
        <v>12.33</v>
      </c>
      <c r="AB1953">
        <v>13.83</v>
      </c>
      <c r="AC1953">
        <v>13.21</v>
      </c>
      <c r="AF1953">
        <v>14.28</v>
      </c>
      <c r="AG1953">
        <v>11.73</v>
      </c>
      <c r="AJ1953">
        <v>10.95</v>
      </c>
      <c r="AO1953">
        <v>10.93</v>
      </c>
      <c r="AR1953">
        <v>6.87</v>
      </c>
      <c r="AS1953">
        <v>11.93</v>
      </c>
      <c r="AV1953">
        <v>8.6199999999999992</v>
      </c>
      <c r="AW1953">
        <v>12.36</v>
      </c>
      <c r="AZ1953">
        <v>10.25</v>
      </c>
      <c r="BA1953">
        <v>12.76</v>
      </c>
      <c r="BD1953">
        <v>11.28</v>
      </c>
      <c r="BE1953">
        <v>13.13</v>
      </c>
      <c r="BH1953">
        <v>9.7799999999999994</v>
      </c>
      <c r="BI1953" t="s">
        <v>472</v>
      </c>
      <c r="BJ1953" t="s">
        <v>79</v>
      </c>
      <c r="BL1953" t="s">
        <v>473</v>
      </c>
      <c r="BM1953">
        <v>3401</v>
      </c>
    </row>
    <row r="1954" spans="1:67" x14ac:dyDescent="0.2">
      <c r="A1954" s="8" t="s">
        <v>2825</v>
      </c>
      <c r="C1954" t="s">
        <v>1519</v>
      </c>
      <c r="D1954" t="s">
        <v>123</v>
      </c>
      <c r="E1954" t="s">
        <v>351</v>
      </c>
      <c r="F1954" t="s">
        <v>1164</v>
      </c>
      <c r="G1954" t="s">
        <v>351</v>
      </c>
      <c r="H1954" t="s">
        <v>1164</v>
      </c>
      <c r="L1954" t="s">
        <v>568</v>
      </c>
      <c r="Q1954">
        <v>11.04</v>
      </c>
      <c r="T1954">
        <v>10</v>
      </c>
      <c r="U1954">
        <v>11.46</v>
      </c>
      <c r="X1954">
        <v>12.26</v>
      </c>
      <c r="Y1954">
        <v>12.78</v>
      </c>
      <c r="AB1954">
        <v>14</v>
      </c>
      <c r="AC1954">
        <v>13.85</v>
      </c>
      <c r="AF1954">
        <v>14.78</v>
      </c>
      <c r="AG1954">
        <v>12.52</v>
      </c>
      <c r="AJ1954">
        <v>11.89</v>
      </c>
      <c r="AO1954">
        <v>11.46</v>
      </c>
      <c r="AR1954">
        <v>6.93</v>
      </c>
      <c r="AS1954">
        <v>12.3</v>
      </c>
      <c r="AV1954">
        <v>8.56</v>
      </c>
      <c r="AW1954">
        <v>11.83</v>
      </c>
      <c r="AZ1954">
        <v>9.99</v>
      </c>
      <c r="BA1954">
        <v>12.67</v>
      </c>
      <c r="BD1954">
        <v>11.08</v>
      </c>
      <c r="BE1954">
        <v>13.17</v>
      </c>
      <c r="BH1954">
        <v>9.68</v>
      </c>
      <c r="BI1954" t="s">
        <v>472</v>
      </c>
      <c r="BJ1954" t="s">
        <v>79</v>
      </c>
      <c r="BL1954" t="s">
        <v>473</v>
      </c>
      <c r="BM1954">
        <v>3401</v>
      </c>
    </row>
    <row r="1955" spans="1:67" x14ac:dyDescent="0.2">
      <c r="A1955" s="8" t="s">
        <v>2825</v>
      </c>
      <c r="C1955" t="s">
        <v>1519</v>
      </c>
      <c r="D1955" t="s">
        <v>123</v>
      </c>
      <c r="E1955" t="s">
        <v>351</v>
      </c>
      <c r="F1955" t="s">
        <v>1164</v>
      </c>
      <c r="G1955" t="s">
        <v>351</v>
      </c>
      <c r="H1955" t="s">
        <v>1164</v>
      </c>
      <c r="L1955" t="s">
        <v>471</v>
      </c>
      <c r="Q1955">
        <v>9.32</v>
      </c>
      <c r="T1955">
        <v>8.36</v>
      </c>
      <c r="U1955">
        <v>9.7899999999999991</v>
      </c>
      <c r="X1955">
        <v>10.27</v>
      </c>
      <c r="Y1955">
        <v>11.57</v>
      </c>
      <c r="AB1955">
        <v>12.52</v>
      </c>
      <c r="AC1955">
        <v>11.76</v>
      </c>
      <c r="AF1955">
        <v>12.82</v>
      </c>
      <c r="AG1955">
        <v>11.1</v>
      </c>
      <c r="AJ1955">
        <v>10.26</v>
      </c>
      <c r="AO1955">
        <v>10.28</v>
      </c>
      <c r="AR1955">
        <v>6.02</v>
      </c>
      <c r="AS1955">
        <v>11.02</v>
      </c>
      <c r="AV1955">
        <v>7.53</v>
      </c>
      <c r="AW1955">
        <v>10.92</v>
      </c>
      <c r="AZ1955">
        <v>9.02</v>
      </c>
      <c r="BA1955">
        <v>11.41</v>
      </c>
      <c r="BD1955">
        <v>10.31</v>
      </c>
      <c r="BE1955">
        <v>11.64</v>
      </c>
      <c r="BH1955">
        <v>8.74</v>
      </c>
      <c r="BI1955" t="s">
        <v>472</v>
      </c>
      <c r="BJ1955" t="s">
        <v>79</v>
      </c>
      <c r="BL1955" t="s">
        <v>473</v>
      </c>
      <c r="BM1955">
        <v>3401</v>
      </c>
    </row>
    <row r="1956" spans="1:67" s="26" customFormat="1" x14ac:dyDescent="0.2">
      <c r="A1956" t="s">
        <v>2987</v>
      </c>
      <c r="B1956"/>
      <c r="C1956" t="s">
        <v>1519</v>
      </c>
      <c r="D1956" t="s">
        <v>123</v>
      </c>
      <c r="E1956" t="s">
        <v>351</v>
      </c>
      <c r="F1956" t="s">
        <v>1164</v>
      </c>
      <c r="G1956" t="s">
        <v>351</v>
      </c>
      <c r="H1956" t="s">
        <v>1164</v>
      </c>
      <c r="I1956"/>
      <c r="J1956"/>
      <c r="K1956"/>
      <c r="L1956" t="s">
        <v>2988</v>
      </c>
      <c r="M1956"/>
      <c r="N1956"/>
      <c r="O1956"/>
      <c r="P1956"/>
      <c r="Q1956"/>
      <c r="R1956"/>
      <c r="S1956"/>
      <c r="T1956"/>
      <c r="U1956">
        <v>10.7</v>
      </c>
      <c r="V1956"/>
      <c r="W1956"/>
      <c r="X1956">
        <v>11.3</v>
      </c>
      <c r="Y1956"/>
      <c r="Z1956"/>
      <c r="AA1956"/>
      <c r="AB1956"/>
      <c r="AC1956"/>
      <c r="AD1956"/>
      <c r="AE1956"/>
      <c r="AF1956"/>
      <c r="AG1956"/>
      <c r="AH1956"/>
      <c r="AI1956"/>
      <c r="AJ1956"/>
      <c r="AK1956"/>
      <c r="AL1956"/>
      <c r="AM1956"/>
      <c r="AN1956"/>
      <c r="AO1956"/>
      <c r="AP1956"/>
      <c r="AQ1956"/>
      <c r="AR1956"/>
      <c r="AS1956"/>
      <c r="AT1956"/>
      <c r="AU1956"/>
      <c r="AV1956"/>
      <c r="AW1956"/>
      <c r="AX1956"/>
      <c r="AY1956"/>
      <c r="AZ1956"/>
      <c r="BA1956"/>
      <c r="BB1956"/>
      <c r="BC1956"/>
      <c r="BD1956"/>
      <c r="BE1956"/>
      <c r="BF1956"/>
      <c r="BG1956"/>
      <c r="BH1956"/>
      <c r="BI1956"/>
      <c r="BJ1956" s="8" t="s">
        <v>79</v>
      </c>
      <c r="BK1956" s="9">
        <v>44830</v>
      </c>
      <c r="BL1956" s="8" t="s">
        <v>2859</v>
      </c>
      <c r="BM1956">
        <v>63104</v>
      </c>
      <c r="BN1956"/>
      <c r="BO1956"/>
    </row>
    <row r="1957" spans="1:67" s="26" customFormat="1" x14ac:dyDescent="0.2">
      <c r="A1957" t="s">
        <v>2991</v>
      </c>
      <c r="B1957"/>
      <c r="C1957" t="s">
        <v>1519</v>
      </c>
      <c r="D1957" t="s">
        <v>123</v>
      </c>
      <c r="E1957" t="s">
        <v>351</v>
      </c>
      <c r="F1957" t="s">
        <v>1164</v>
      </c>
      <c r="G1957" t="s">
        <v>351</v>
      </c>
      <c r="H1957" t="s">
        <v>1164</v>
      </c>
      <c r="I1957"/>
      <c r="J1957"/>
      <c r="K1957"/>
      <c r="L1957" t="s">
        <v>2993</v>
      </c>
      <c r="M1957"/>
      <c r="N1957"/>
      <c r="O1957"/>
      <c r="P1957"/>
      <c r="Q1957"/>
      <c r="R1957"/>
      <c r="S1957"/>
      <c r="T1957"/>
      <c r="U1957">
        <v>11.4</v>
      </c>
      <c r="V1957"/>
      <c r="W1957"/>
      <c r="X1957">
        <v>12.8</v>
      </c>
      <c r="Y1957"/>
      <c r="Z1957"/>
      <c r="AA1957"/>
      <c r="AB1957"/>
      <c r="AC1957"/>
      <c r="AD1957"/>
      <c r="AE1957"/>
      <c r="AF1957"/>
      <c r="AG1957"/>
      <c r="AH1957"/>
      <c r="AI1957"/>
      <c r="AJ1957"/>
      <c r="AK1957"/>
      <c r="AL1957"/>
      <c r="AM1957"/>
      <c r="AN1957"/>
      <c r="AO1957"/>
      <c r="AP1957"/>
      <c r="AQ1957"/>
      <c r="AR1957"/>
      <c r="AS1957"/>
      <c r="AT1957"/>
      <c r="AU1957"/>
      <c r="AV1957"/>
      <c r="AW1957"/>
      <c r="AX1957"/>
      <c r="AY1957"/>
      <c r="AZ1957"/>
      <c r="BA1957"/>
      <c r="BB1957"/>
      <c r="BC1957"/>
      <c r="BD1957"/>
      <c r="BE1957"/>
      <c r="BF1957"/>
      <c r="BG1957"/>
      <c r="BH1957"/>
      <c r="BI1957"/>
      <c r="BJ1957" s="8" t="s">
        <v>79</v>
      </c>
      <c r="BK1957" s="9">
        <v>44830</v>
      </c>
      <c r="BL1957" s="8" t="s">
        <v>2859</v>
      </c>
      <c r="BM1957">
        <v>63104</v>
      </c>
      <c r="BN1957"/>
      <c r="BO1957"/>
    </row>
    <row r="1958" spans="1:67" s="26" customFormat="1" x14ac:dyDescent="0.2">
      <c r="A1958" t="s">
        <v>2989</v>
      </c>
      <c r="B1958"/>
      <c r="C1958" t="s">
        <v>1519</v>
      </c>
      <c r="D1958" t="s">
        <v>123</v>
      </c>
      <c r="E1958" t="s">
        <v>351</v>
      </c>
      <c r="F1958" t="s">
        <v>1164</v>
      </c>
      <c r="G1958" t="s">
        <v>351</v>
      </c>
      <c r="H1958" t="s">
        <v>1164</v>
      </c>
      <c r="I1958"/>
      <c r="J1958"/>
      <c r="K1958"/>
      <c r="L1958" t="s">
        <v>2988</v>
      </c>
      <c r="M1958"/>
      <c r="N1958"/>
      <c r="O1958"/>
      <c r="P1958"/>
      <c r="Q1958"/>
      <c r="R1958"/>
      <c r="S1958"/>
      <c r="T1958"/>
      <c r="U1958">
        <v>9.8000000000000007</v>
      </c>
      <c r="V1958"/>
      <c r="W1958"/>
      <c r="X1958">
        <v>10.6</v>
      </c>
      <c r="Y1958"/>
      <c r="Z1958"/>
      <c r="AA1958"/>
      <c r="AB1958"/>
      <c r="AC1958"/>
      <c r="AD1958"/>
      <c r="AE1958"/>
      <c r="AF1958"/>
      <c r="AG1958"/>
      <c r="AH1958"/>
      <c r="AI1958"/>
      <c r="AJ1958"/>
      <c r="AK1958"/>
      <c r="AL1958"/>
      <c r="AM1958"/>
      <c r="AN1958"/>
      <c r="AO1958"/>
      <c r="AP1958"/>
      <c r="AQ1958"/>
      <c r="AR1958"/>
      <c r="AS1958"/>
      <c r="AT1958"/>
      <c r="AU1958"/>
      <c r="AV1958"/>
      <c r="AW1958"/>
      <c r="AX1958"/>
      <c r="AY1958"/>
      <c r="AZ1958"/>
      <c r="BA1958"/>
      <c r="BB1958"/>
      <c r="BC1958"/>
      <c r="BD1958"/>
      <c r="BE1958"/>
      <c r="BF1958"/>
      <c r="BG1958"/>
      <c r="BH1958"/>
      <c r="BI1958"/>
      <c r="BJ1958" s="8" t="s">
        <v>79</v>
      </c>
      <c r="BK1958" s="9">
        <v>44830</v>
      </c>
      <c r="BL1958" s="8" t="s">
        <v>2859</v>
      </c>
      <c r="BM1958">
        <v>63104</v>
      </c>
      <c r="BN1958"/>
      <c r="BO1958"/>
    </row>
    <row r="1959" spans="1:67" s="26" customFormat="1" x14ac:dyDescent="0.2">
      <c r="A1959" t="s">
        <v>2990</v>
      </c>
      <c r="B1959"/>
      <c r="C1959" t="s">
        <v>1519</v>
      </c>
      <c r="D1959" t="s">
        <v>123</v>
      </c>
      <c r="E1959" t="s">
        <v>351</v>
      </c>
      <c r="F1959" t="s">
        <v>1164</v>
      </c>
      <c r="G1959" t="s">
        <v>351</v>
      </c>
      <c r="H1959" t="s">
        <v>1164</v>
      </c>
      <c r="I1959"/>
      <c r="J1959"/>
      <c r="K1959"/>
      <c r="L1959" t="s">
        <v>2992</v>
      </c>
      <c r="M1959"/>
      <c r="N1959"/>
      <c r="O1959"/>
      <c r="P1959"/>
      <c r="Q1959"/>
      <c r="R1959"/>
      <c r="S1959"/>
      <c r="T1959"/>
      <c r="U1959">
        <v>10.5</v>
      </c>
      <c r="V1959"/>
      <c r="W1959"/>
      <c r="X1959">
        <v>11.6</v>
      </c>
      <c r="Y1959"/>
      <c r="Z1959"/>
      <c r="AA1959"/>
      <c r="AB1959"/>
      <c r="AC1959"/>
      <c r="AD1959"/>
      <c r="AE1959"/>
      <c r="AF1959"/>
      <c r="AG1959"/>
      <c r="AH1959"/>
      <c r="AI1959"/>
      <c r="AJ1959"/>
      <c r="AK1959"/>
      <c r="AL1959"/>
      <c r="AM1959"/>
      <c r="AN1959"/>
      <c r="AO1959"/>
      <c r="AP1959"/>
      <c r="AQ1959"/>
      <c r="AR1959"/>
      <c r="AS1959"/>
      <c r="AT1959"/>
      <c r="AU1959"/>
      <c r="AV1959"/>
      <c r="AW1959"/>
      <c r="AX1959"/>
      <c r="AY1959"/>
      <c r="AZ1959"/>
      <c r="BA1959"/>
      <c r="BB1959"/>
      <c r="BC1959"/>
      <c r="BD1959"/>
      <c r="BE1959"/>
      <c r="BF1959"/>
      <c r="BG1959"/>
      <c r="BH1959"/>
      <c r="BI1959"/>
      <c r="BJ1959" s="8" t="s">
        <v>79</v>
      </c>
      <c r="BK1959" s="9">
        <v>44830</v>
      </c>
      <c r="BL1959" s="8" t="s">
        <v>2859</v>
      </c>
      <c r="BM1959">
        <v>63104</v>
      </c>
      <c r="BN1959"/>
      <c r="BO1959"/>
    </row>
    <row r="1960" spans="1:67" s="12" customFormat="1" x14ac:dyDescent="0.2">
      <c r="A1960" t="s">
        <v>1166</v>
      </c>
      <c r="B1960"/>
      <c r="C1960" t="s">
        <v>1519</v>
      </c>
      <c r="D1960" t="s">
        <v>123</v>
      </c>
      <c r="E1960" t="s">
        <v>351</v>
      </c>
      <c r="F1960" t="s">
        <v>1164</v>
      </c>
      <c r="G1960" t="s">
        <v>351</v>
      </c>
      <c r="H1960" t="s">
        <v>1164</v>
      </c>
      <c r="I1960"/>
      <c r="J1960"/>
      <c r="K1960"/>
      <c r="L1960"/>
      <c r="M1960"/>
      <c r="N1960"/>
      <c r="O1960"/>
      <c r="P1960"/>
      <c r="Q1960"/>
      <c r="R1960"/>
      <c r="S1960"/>
      <c r="T1960"/>
      <c r="U1960"/>
      <c r="V1960"/>
      <c r="W1960"/>
      <c r="X1960"/>
      <c r="Y1960"/>
      <c r="Z1960"/>
      <c r="AA1960"/>
      <c r="AB1960"/>
      <c r="AC1960"/>
      <c r="AD1960"/>
      <c r="AE1960"/>
      <c r="AF1960"/>
      <c r="AG1960"/>
      <c r="AH1960"/>
      <c r="AI1960"/>
      <c r="AJ1960"/>
      <c r="AK1960"/>
      <c r="AL1960"/>
      <c r="AM1960"/>
      <c r="AN1960"/>
      <c r="AO1960"/>
      <c r="AP1960"/>
      <c r="AQ1960"/>
      <c r="AR1960"/>
      <c r="AS1960">
        <v>11.5</v>
      </c>
      <c r="AT1960"/>
      <c r="AU1960"/>
      <c r="AV1960">
        <v>7.8</v>
      </c>
      <c r="AW1960">
        <v>11.8</v>
      </c>
      <c r="AX1960"/>
      <c r="AY1960"/>
      <c r="AZ1960">
        <v>9.8000000000000007</v>
      </c>
      <c r="BA1960"/>
      <c r="BB1960"/>
      <c r="BC1960"/>
      <c r="BD1960"/>
      <c r="BE1960"/>
      <c r="BF1960"/>
      <c r="BG1960"/>
      <c r="BH1960"/>
      <c r="BI1960"/>
      <c r="BJ1960" t="s">
        <v>79</v>
      </c>
      <c r="BK1960"/>
      <c r="BL1960" t="s">
        <v>229</v>
      </c>
      <c r="BM1960">
        <v>4269</v>
      </c>
      <c r="BN1960"/>
      <c r="BO1960"/>
    </row>
    <row r="1961" spans="1:67" s="12" customFormat="1" x14ac:dyDescent="0.2">
      <c r="A1961" s="13" t="s">
        <v>1737</v>
      </c>
      <c r="B1961" s="13"/>
      <c r="C1961" s="13" t="s">
        <v>1519</v>
      </c>
      <c r="D1961" s="13" t="s">
        <v>123</v>
      </c>
      <c r="E1961" s="13" t="s">
        <v>351</v>
      </c>
      <c r="F1961" s="13" t="s">
        <v>1167</v>
      </c>
      <c r="G1961" s="13" t="s">
        <v>351</v>
      </c>
      <c r="H1961" s="13" t="s">
        <v>1167</v>
      </c>
      <c r="I1961" s="13"/>
      <c r="J1961" s="13"/>
      <c r="K1961" s="13"/>
      <c r="L1961" s="13"/>
      <c r="M1961" s="13"/>
      <c r="N1961" s="13"/>
      <c r="O1961" s="13"/>
      <c r="P1961" s="13"/>
      <c r="Q1961" s="13"/>
      <c r="R1961" s="13"/>
      <c r="S1961" s="13"/>
      <c r="T1961" s="13"/>
      <c r="U1961" s="13"/>
      <c r="V1961" s="13"/>
      <c r="W1961" s="13"/>
      <c r="X1961" s="13"/>
      <c r="Y1961" s="13"/>
      <c r="Z1961" s="13"/>
      <c r="AA1961" s="13"/>
      <c r="AB1961" s="13"/>
      <c r="AC1961" s="13"/>
      <c r="AD1961" s="13"/>
      <c r="AE1961" s="13"/>
      <c r="AF1961" s="13"/>
      <c r="AG1961" s="13"/>
      <c r="AH1961" s="13"/>
      <c r="AI1961" s="13"/>
      <c r="AJ1961" s="13"/>
      <c r="AK1961" s="13"/>
      <c r="AL1961" s="13"/>
      <c r="AM1961" s="13"/>
      <c r="AN1961" s="13"/>
      <c r="AO1961" s="13"/>
      <c r="AP1961" s="13"/>
      <c r="AQ1961" s="13"/>
      <c r="AR1961" s="13"/>
      <c r="AS1961" s="13"/>
      <c r="AT1961" s="13"/>
      <c r="AU1961" s="13"/>
      <c r="AV1961" s="13"/>
      <c r="AW1961" s="13"/>
      <c r="AX1961" s="13"/>
      <c r="AY1961" s="13"/>
      <c r="AZ1961" s="13"/>
      <c r="BA1961" s="13"/>
      <c r="BB1961" s="13"/>
      <c r="BC1961" s="13"/>
      <c r="BD1961" s="13"/>
      <c r="BE1961" s="13"/>
      <c r="BF1961" s="13"/>
      <c r="BG1961" s="13"/>
      <c r="BH1961" s="13"/>
      <c r="BI1961" s="13"/>
      <c r="BJ1961" s="13"/>
      <c r="BK1961" s="13"/>
      <c r="BL1961" s="13"/>
      <c r="BM1961" s="13"/>
      <c r="BN1961" s="13"/>
      <c r="BO1961" s="13"/>
    </row>
    <row r="1962" spans="1:67" s="12" customFormat="1" x14ac:dyDescent="0.2">
      <c r="A1962" s="8" t="s">
        <v>2825</v>
      </c>
      <c r="B1962"/>
      <c r="C1962" t="s">
        <v>1519</v>
      </c>
      <c r="D1962" t="s">
        <v>123</v>
      </c>
      <c r="E1962" t="s">
        <v>351</v>
      </c>
      <c r="F1962" t="s">
        <v>1167</v>
      </c>
      <c r="G1962" t="s">
        <v>351</v>
      </c>
      <c r="H1962" t="s">
        <v>1167</v>
      </c>
      <c r="I1962"/>
      <c r="J1962"/>
      <c r="K1962"/>
      <c r="L1962" t="s">
        <v>554</v>
      </c>
      <c r="M1962"/>
      <c r="N1962"/>
      <c r="O1962"/>
      <c r="P1962"/>
      <c r="Q1962"/>
      <c r="R1962"/>
      <c r="S1962"/>
      <c r="T1962">
        <v>10</v>
      </c>
      <c r="U1962">
        <v>11.63</v>
      </c>
      <c r="V1962"/>
      <c r="W1962"/>
      <c r="X1962">
        <v>13</v>
      </c>
      <c r="Y1962">
        <v>13.2</v>
      </c>
      <c r="Z1962"/>
      <c r="AA1962"/>
      <c r="AB1962">
        <v>14.95</v>
      </c>
      <c r="AC1962">
        <v>14.1</v>
      </c>
      <c r="AD1962"/>
      <c r="AE1962"/>
      <c r="AF1962">
        <v>15.42</v>
      </c>
      <c r="AG1962">
        <v>11.65</v>
      </c>
      <c r="AH1962"/>
      <c r="AI1962"/>
      <c r="AJ1962">
        <v>11.57</v>
      </c>
      <c r="AK1962"/>
      <c r="AL1962"/>
      <c r="AM1962"/>
      <c r="AN1962"/>
      <c r="AO1962"/>
      <c r="AP1962"/>
      <c r="AQ1962"/>
      <c r="AR1962"/>
      <c r="AS1962">
        <v>13.3</v>
      </c>
      <c r="AT1962"/>
      <c r="AU1962"/>
      <c r="AV1962">
        <v>9.4</v>
      </c>
      <c r="AW1962">
        <v>14.2</v>
      </c>
      <c r="AX1962"/>
      <c r="AY1962"/>
      <c r="AZ1962">
        <v>11.4</v>
      </c>
      <c r="BA1962">
        <v>14.5</v>
      </c>
      <c r="BB1962"/>
      <c r="BC1962"/>
      <c r="BD1962">
        <v>12.6</v>
      </c>
      <c r="BE1962"/>
      <c r="BF1962"/>
      <c r="BG1962"/>
      <c r="BH1962"/>
      <c r="BI1962" t="s">
        <v>472</v>
      </c>
      <c r="BJ1962" t="s">
        <v>79</v>
      </c>
      <c r="BK1962"/>
      <c r="BL1962" t="s">
        <v>473</v>
      </c>
      <c r="BM1962">
        <v>3401</v>
      </c>
      <c r="BN1962"/>
      <c r="BO1962"/>
    </row>
    <row r="1963" spans="1:67" s="12" customFormat="1" x14ac:dyDescent="0.2">
      <c r="A1963" t="s">
        <v>2986</v>
      </c>
      <c r="B1963"/>
      <c r="C1963" t="s">
        <v>1519</v>
      </c>
      <c r="D1963" t="s">
        <v>123</v>
      </c>
      <c r="E1963" t="s">
        <v>351</v>
      </c>
      <c r="F1963" t="s">
        <v>1167</v>
      </c>
      <c r="G1963" t="s">
        <v>351</v>
      </c>
      <c r="H1963" t="s">
        <v>1167</v>
      </c>
      <c r="I1963"/>
      <c r="J1963"/>
      <c r="K1963"/>
      <c r="L1963" t="s">
        <v>2943</v>
      </c>
      <c r="M1963"/>
      <c r="N1963"/>
      <c r="O1963"/>
      <c r="P1963"/>
      <c r="Q1963"/>
      <c r="R1963"/>
      <c r="S1963"/>
      <c r="T1963"/>
      <c r="U1963"/>
      <c r="V1963"/>
      <c r="W1963"/>
      <c r="X1963"/>
      <c r="Y1963"/>
      <c r="Z1963"/>
      <c r="AA1963"/>
      <c r="AB1963"/>
      <c r="AC1963"/>
      <c r="AD1963"/>
      <c r="AE1963"/>
      <c r="AF1963"/>
      <c r="AG1963">
        <v>13.8</v>
      </c>
      <c r="AH1963"/>
      <c r="AI1963"/>
      <c r="AJ1963">
        <v>13.6</v>
      </c>
      <c r="AK1963"/>
      <c r="AL1963"/>
      <c r="AM1963"/>
      <c r="AN1963"/>
      <c r="AO1963"/>
      <c r="AP1963"/>
      <c r="AQ1963"/>
      <c r="AR1963"/>
      <c r="AS1963"/>
      <c r="AT1963"/>
      <c r="AU1963"/>
      <c r="AV1963"/>
      <c r="AW1963"/>
      <c r="AX1963"/>
      <c r="AY1963"/>
      <c r="AZ1963"/>
      <c r="BA1963"/>
      <c r="BB1963"/>
      <c r="BC1963"/>
      <c r="BD1963"/>
      <c r="BE1963"/>
      <c r="BF1963"/>
      <c r="BG1963"/>
      <c r="BH1963"/>
      <c r="BI1963"/>
      <c r="BJ1963" s="8" t="s">
        <v>79</v>
      </c>
      <c r="BK1963" s="9">
        <v>44830</v>
      </c>
      <c r="BL1963" s="8" t="s">
        <v>2859</v>
      </c>
      <c r="BM1963">
        <v>63104</v>
      </c>
      <c r="BN1963"/>
      <c r="BO1963"/>
    </row>
    <row r="1964" spans="1:67" s="12" customFormat="1" x14ac:dyDescent="0.2">
      <c r="A1964" t="s">
        <v>2982</v>
      </c>
      <c r="B1964"/>
      <c r="C1964" t="s">
        <v>1519</v>
      </c>
      <c r="D1964" t="s">
        <v>123</v>
      </c>
      <c r="E1964" t="s">
        <v>351</v>
      </c>
      <c r="F1964" t="s">
        <v>1167</v>
      </c>
      <c r="G1964" t="s">
        <v>351</v>
      </c>
      <c r="H1964" t="s">
        <v>1167</v>
      </c>
      <c r="I1964"/>
      <c r="J1964"/>
      <c r="K1964"/>
      <c r="L1964" t="s">
        <v>2943</v>
      </c>
      <c r="M1964"/>
      <c r="N1964"/>
      <c r="O1964"/>
      <c r="P1964"/>
      <c r="Q1964"/>
      <c r="R1964"/>
      <c r="S1964"/>
      <c r="T1964"/>
      <c r="U1964"/>
      <c r="V1964"/>
      <c r="W1964"/>
      <c r="X1964"/>
      <c r="Y1964"/>
      <c r="Z1964"/>
      <c r="AA1964"/>
      <c r="AB1964"/>
      <c r="AC1964"/>
      <c r="AD1964"/>
      <c r="AE1964"/>
      <c r="AF1964"/>
      <c r="AG1964"/>
      <c r="AH1964"/>
      <c r="AI1964"/>
      <c r="AJ1964"/>
      <c r="AK1964"/>
      <c r="AL1964"/>
      <c r="AM1964"/>
      <c r="AN1964"/>
      <c r="AO1964"/>
      <c r="AP1964"/>
      <c r="AQ1964"/>
      <c r="AR1964"/>
      <c r="AS1964">
        <v>13.75</v>
      </c>
      <c r="AT1964"/>
      <c r="AU1964"/>
      <c r="AV1964">
        <v>10.4</v>
      </c>
      <c r="AW1964"/>
      <c r="AX1964"/>
      <c r="AY1964"/>
      <c r="AZ1964"/>
      <c r="BA1964"/>
      <c r="BB1964"/>
      <c r="BC1964"/>
      <c r="BD1964"/>
      <c r="BE1964"/>
      <c r="BF1964"/>
      <c r="BG1964"/>
      <c r="BH1964"/>
      <c r="BI1964"/>
      <c r="BJ1964" s="8" t="s">
        <v>79</v>
      </c>
      <c r="BK1964" s="9">
        <v>44830</v>
      </c>
      <c r="BL1964" s="8" t="s">
        <v>2859</v>
      </c>
      <c r="BM1964">
        <v>63104</v>
      </c>
      <c r="BN1964"/>
      <c r="BO1964"/>
    </row>
    <row r="1965" spans="1:67" s="12" customFormat="1" x14ac:dyDescent="0.2">
      <c r="A1965" t="s">
        <v>2983</v>
      </c>
      <c r="B1965"/>
      <c r="C1965" t="s">
        <v>1519</v>
      </c>
      <c r="D1965" t="s">
        <v>123</v>
      </c>
      <c r="E1965" t="s">
        <v>351</v>
      </c>
      <c r="F1965" t="s">
        <v>1167</v>
      </c>
      <c r="G1965" t="s">
        <v>351</v>
      </c>
      <c r="H1965" t="s">
        <v>1167</v>
      </c>
      <c r="I1965"/>
      <c r="J1965"/>
      <c r="K1965"/>
      <c r="L1965" t="s">
        <v>2943</v>
      </c>
      <c r="M1965"/>
      <c r="N1965"/>
      <c r="O1965"/>
      <c r="P1965"/>
      <c r="Q1965"/>
      <c r="R1965"/>
      <c r="S1965"/>
      <c r="T1965"/>
      <c r="U1965"/>
      <c r="V1965"/>
      <c r="W1965"/>
      <c r="X1965"/>
      <c r="Y1965"/>
      <c r="Z1965"/>
      <c r="AA1965"/>
      <c r="AB1965"/>
      <c r="AC1965"/>
      <c r="AD1965"/>
      <c r="AE1965"/>
      <c r="AF1965"/>
      <c r="AG1965"/>
      <c r="AH1965"/>
      <c r="AI1965"/>
      <c r="AJ1965"/>
      <c r="AK1965"/>
      <c r="AL1965"/>
      <c r="AM1965"/>
      <c r="AN1965"/>
      <c r="AO1965"/>
      <c r="AP1965"/>
      <c r="AQ1965"/>
      <c r="AR1965"/>
      <c r="AS1965"/>
      <c r="AT1965"/>
      <c r="AU1965"/>
      <c r="AV1965"/>
      <c r="AW1965"/>
      <c r="AX1965"/>
      <c r="AY1965"/>
      <c r="AZ1965"/>
      <c r="BA1965">
        <v>16.05</v>
      </c>
      <c r="BB1965"/>
      <c r="BC1965"/>
      <c r="BD1965">
        <v>14.4</v>
      </c>
      <c r="BE1965"/>
      <c r="BF1965"/>
      <c r="BG1965"/>
      <c r="BH1965"/>
      <c r="BI1965"/>
      <c r="BJ1965" s="8" t="s">
        <v>79</v>
      </c>
      <c r="BK1965" s="9">
        <v>44830</v>
      </c>
      <c r="BL1965" s="8" t="s">
        <v>2859</v>
      </c>
      <c r="BM1965">
        <v>63104</v>
      </c>
      <c r="BN1965"/>
      <c r="BO1965"/>
    </row>
    <row r="1966" spans="1:67" s="12" customFormat="1" x14ac:dyDescent="0.2">
      <c r="A1966" t="s">
        <v>2984</v>
      </c>
      <c r="B1966"/>
      <c r="C1966" t="s">
        <v>1519</v>
      </c>
      <c r="D1966" t="s">
        <v>123</v>
      </c>
      <c r="E1966" t="s">
        <v>351</v>
      </c>
      <c r="F1966" t="s">
        <v>1167</v>
      </c>
      <c r="G1966" t="s">
        <v>351</v>
      </c>
      <c r="H1966" t="s">
        <v>1167</v>
      </c>
      <c r="I1966"/>
      <c r="J1966"/>
      <c r="K1966"/>
      <c r="L1966" t="s">
        <v>2943</v>
      </c>
      <c r="M1966"/>
      <c r="N1966"/>
      <c r="O1966"/>
      <c r="P1966"/>
      <c r="Q1966"/>
      <c r="R1966"/>
      <c r="S1966"/>
      <c r="T1966"/>
      <c r="U1966"/>
      <c r="V1966"/>
      <c r="W1966"/>
      <c r="X1966"/>
      <c r="Y1966"/>
      <c r="Z1966"/>
      <c r="AA1966"/>
      <c r="AB1966"/>
      <c r="AC1966"/>
      <c r="AD1966"/>
      <c r="AE1966"/>
      <c r="AF1966"/>
      <c r="AG1966"/>
      <c r="AH1966"/>
      <c r="AI1966"/>
      <c r="AJ1966"/>
      <c r="AK1966"/>
      <c r="AL1966"/>
      <c r="AM1966"/>
      <c r="AN1966"/>
      <c r="AO1966">
        <v>12.1</v>
      </c>
      <c r="AP1966"/>
      <c r="AQ1966"/>
      <c r="AR1966">
        <v>8.1</v>
      </c>
      <c r="AS1966">
        <v>14.3</v>
      </c>
      <c r="AT1966"/>
      <c r="AU1966"/>
      <c r="AV1966">
        <v>10.55</v>
      </c>
      <c r="AW1966"/>
      <c r="AX1966"/>
      <c r="AY1966"/>
      <c r="AZ1966"/>
      <c r="BA1966"/>
      <c r="BB1966"/>
      <c r="BC1966"/>
      <c r="BD1966"/>
      <c r="BE1966"/>
      <c r="BF1966"/>
      <c r="BG1966"/>
      <c r="BH1966"/>
      <c r="BI1966"/>
      <c r="BJ1966" s="8" t="s">
        <v>79</v>
      </c>
      <c r="BK1966" s="9">
        <v>44830</v>
      </c>
      <c r="BL1966" s="8" t="s">
        <v>2859</v>
      </c>
      <c r="BM1966">
        <v>63104</v>
      </c>
      <c r="BN1966"/>
      <c r="BO1966"/>
    </row>
    <row r="1967" spans="1:67" s="12" customFormat="1" x14ac:dyDescent="0.2">
      <c r="A1967" t="s">
        <v>2985</v>
      </c>
      <c r="B1967"/>
      <c r="C1967" t="s">
        <v>1519</v>
      </c>
      <c r="D1967" t="s">
        <v>123</v>
      </c>
      <c r="E1967" t="s">
        <v>351</v>
      </c>
      <c r="F1967" t="s">
        <v>1167</v>
      </c>
      <c r="G1967" t="s">
        <v>351</v>
      </c>
      <c r="H1967" t="s">
        <v>1167</v>
      </c>
      <c r="I1967"/>
      <c r="J1967"/>
      <c r="K1967"/>
      <c r="L1967" t="s">
        <v>2943</v>
      </c>
      <c r="M1967"/>
      <c r="N1967"/>
      <c r="O1967"/>
      <c r="P1967"/>
      <c r="Q1967"/>
      <c r="R1967"/>
      <c r="S1967"/>
      <c r="T1967"/>
      <c r="U1967"/>
      <c r="V1967"/>
      <c r="W1967"/>
      <c r="X1967"/>
      <c r="Y1967"/>
      <c r="Z1967"/>
      <c r="AA1967"/>
      <c r="AB1967"/>
      <c r="AC1967"/>
      <c r="AD1967"/>
      <c r="AE1967"/>
      <c r="AF1967"/>
      <c r="AG1967">
        <v>11.1</v>
      </c>
      <c r="AH1967"/>
      <c r="AI1967"/>
      <c r="AJ1967">
        <v>11.8</v>
      </c>
      <c r="AK1967"/>
      <c r="AL1967"/>
      <c r="AM1967"/>
      <c r="AN1967"/>
      <c r="AO1967"/>
      <c r="AP1967"/>
      <c r="AQ1967"/>
      <c r="AR1967"/>
      <c r="AS1967"/>
      <c r="AT1967"/>
      <c r="AU1967"/>
      <c r="AV1967"/>
      <c r="AW1967"/>
      <c r="AX1967"/>
      <c r="AY1967"/>
      <c r="AZ1967"/>
      <c r="BA1967"/>
      <c r="BB1967"/>
      <c r="BC1967"/>
      <c r="BD1967"/>
      <c r="BE1967"/>
      <c r="BF1967"/>
      <c r="BG1967"/>
      <c r="BH1967"/>
      <c r="BI1967"/>
      <c r="BJ1967" s="8" t="s">
        <v>79</v>
      </c>
      <c r="BK1967" s="9">
        <v>44830</v>
      </c>
      <c r="BL1967" s="8" t="s">
        <v>2859</v>
      </c>
      <c r="BM1967">
        <v>63104</v>
      </c>
      <c r="BN1967"/>
      <c r="BO1967"/>
    </row>
    <row r="1968" spans="1:67" s="12" customFormat="1" x14ac:dyDescent="0.2">
      <c r="A1968" t="s">
        <v>1171</v>
      </c>
      <c r="B1968"/>
      <c r="C1968" t="s">
        <v>1519</v>
      </c>
      <c r="D1968" t="s">
        <v>123</v>
      </c>
      <c r="E1968" t="s">
        <v>351</v>
      </c>
      <c r="F1968" t="s">
        <v>457</v>
      </c>
      <c r="G1968" t="s">
        <v>351</v>
      </c>
      <c r="H1968" t="s">
        <v>1172</v>
      </c>
      <c r="I1968"/>
      <c r="J1968"/>
      <c r="K1968"/>
      <c r="L1968"/>
      <c r="M1968"/>
      <c r="N1968"/>
      <c r="O1968"/>
      <c r="P1968"/>
      <c r="Q1968"/>
      <c r="R1968"/>
      <c r="S1968"/>
      <c r="T1968"/>
      <c r="U1968"/>
      <c r="V1968"/>
      <c r="W1968"/>
      <c r="X1968"/>
      <c r="Y1968"/>
      <c r="Z1968"/>
      <c r="AA1968"/>
      <c r="AB1968"/>
      <c r="AC1968"/>
      <c r="AD1968"/>
      <c r="AE1968"/>
      <c r="AF1968"/>
      <c r="AG1968"/>
      <c r="AH1968"/>
      <c r="AI1968"/>
      <c r="AJ1968"/>
      <c r="AK1968"/>
      <c r="AL1968"/>
      <c r="AM1968"/>
      <c r="AN1968"/>
      <c r="AO1968"/>
      <c r="AP1968"/>
      <c r="AQ1968"/>
      <c r="AR1968"/>
      <c r="AS1968"/>
      <c r="AT1968"/>
      <c r="AU1968"/>
      <c r="AV1968"/>
      <c r="AW1968"/>
      <c r="AX1968"/>
      <c r="AY1968"/>
      <c r="AZ1968"/>
      <c r="BA1968">
        <v>8</v>
      </c>
      <c r="BB1968"/>
      <c r="BC1968"/>
      <c r="BD1968">
        <v>6.6</v>
      </c>
      <c r="BE1968">
        <v>8.1999999999999993</v>
      </c>
      <c r="BF1968"/>
      <c r="BG1968"/>
      <c r="BH1968">
        <v>6.1</v>
      </c>
      <c r="BI1968" t="s">
        <v>1169</v>
      </c>
      <c r="BJ1968" t="s">
        <v>79</v>
      </c>
      <c r="BK1968"/>
      <c r="BL1968" t="s">
        <v>119</v>
      </c>
      <c r="BM1968">
        <v>1358</v>
      </c>
      <c r="BN1968" t="s">
        <v>72</v>
      </c>
      <c r="BO1968" t="s">
        <v>1173</v>
      </c>
    </row>
    <row r="1969" spans="1:67" s="12" customFormat="1" x14ac:dyDescent="0.2">
      <c r="A1969" t="s">
        <v>1174</v>
      </c>
      <c r="B1969"/>
      <c r="C1969" t="s">
        <v>1519</v>
      </c>
      <c r="D1969" t="s">
        <v>123</v>
      </c>
      <c r="E1969" t="s">
        <v>351</v>
      </c>
      <c r="F1969" t="s">
        <v>457</v>
      </c>
      <c r="G1969" t="s">
        <v>351</v>
      </c>
      <c r="H1969" t="s">
        <v>1172</v>
      </c>
      <c r="I1969"/>
      <c r="J1969"/>
      <c r="K1969"/>
      <c r="L1969"/>
      <c r="M1969"/>
      <c r="N1969"/>
      <c r="O1969"/>
      <c r="P1969"/>
      <c r="Q1969"/>
      <c r="R1969"/>
      <c r="S1969"/>
      <c r="T1969"/>
      <c r="U1969"/>
      <c r="V1969"/>
      <c r="W1969"/>
      <c r="X1969"/>
      <c r="Y1969"/>
      <c r="Z1969"/>
      <c r="AA1969"/>
      <c r="AB1969"/>
      <c r="AC1969"/>
      <c r="AD1969"/>
      <c r="AE1969"/>
      <c r="AF1969"/>
      <c r="AG1969"/>
      <c r="AH1969"/>
      <c r="AI1969"/>
      <c r="AJ1969"/>
      <c r="AK1969"/>
      <c r="AL1969"/>
      <c r="AM1969"/>
      <c r="AN1969"/>
      <c r="AO1969">
        <v>7.4</v>
      </c>
      <c r="AP1969"/>
      <c r="AQ1969"/>
      <c r="AR1969">
        <v>4.2</v>
      </c>
      <c r="AS1969">
        <v>7.9</v>
      </c>
      <c r="AT1969"/>
      <c r="AU1969"/>
      <c r="AV1969">
        <v>5.3</v>
      </c>
      <c r="AW1969">
        <v>8</v>
      </c>
      <c r="AX1969"/>
      <c r="AY1969"/>
      <c r="AZ1969">
        <v>6.6</v>
      </c>
      <c r="BA1969">
        <v>7.85</v>
      </c>
      <c r="BB1969"/>
      <c r="BC1969"/>
      <c r="BD1969">
        <v>6.8</v>
      </c>
      <c r="BE1969">
        <v>8.1</v>
      </c>
      <c r="BF1969"/>
      <c r="BG1969"/>
      <c r="BH1969">
        <v>5.6</v>
      </c>
      <c r="BI1969" t="s">
        <v>1169</v>
      </c>
      <c r="BJ1969" t="s">
        <v>79</v>
      </c>
      <c r="BK1969"/>
      <c r="BL1969" t="s">
        <v>119</v>
      </c>
      <c r="BM1969">
        <v>1358</v>
      </c>
      <c r="BN1969"/>
      <c r="BO1969"/>
    </row>
    <row r="1970" spans="1:67" s="12" customFormat="1" x14ac:dyDescent="0.2">
      <c r="A1970" s="8" t="s">
        <v>2679</v>
      </c>
      <c r="B1970" s="8"/>
      <c r="C1970" s="8" t="s">
        <v>1519</v>
      </c>
      <c r="D1970" s="8" t="s">
        <v>123</v>
      </c>
      <c r="E1970" s="8" t="s">
        <v>351</v>
      </c>
      <c r="F1970" s="8" t="s">
        <v>457</v>
      </c>
      <c r="G1970" s="8" t="s">
        <v>351</v>
      </c>
      <c r="H1970" s="8" t="s">
        <v>2678</v>
      </c>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c r="AO1970" s="8" t="s">
        <v>2680</v>
      </c>
      <c r="AP1970" s="8"/>
      <c r="AQ1970" s="8"/>
      <c r="AR1970" s="8">
        <v>3.52</v>
      </c>
      <c r="AS1970" s="8">
        <v>7.62</v>
      </c>
      <c r="AT1970" s="8"/>
      <c r="AU1970" s="8"/>
      <c r="AV1970" s="8">
        <v>5.3</v>
      </c>
      <c r="AW1970" s="8"/>
      <c r="AX1970" s="8"/>
      <c r="AY1970" s="8"/>
      <c r="AZ1970" s="8"/>
      <c r="BA1970" s="8"/>
      <c r="BB1970" s="8"/>
      <c r="BC1970" s="8"/>
      <c r="BD1970" s="8"/>
      <c r="BE1970" s="8"/>
      <c r="BF1970" s="8"/>
      <c r="BG1970" s="8"/>
      <c r="BH1970" s="8"/>
      <c r="BI1970" s="8"/>
      <c r="BJ1970" s="8" t="s">
        <v>79</v>
      </c>
      <c r="BK1970" s="9">
        <v>44825</v>
      </c>
      <c r="BL1970" s="8" t="s">
        <v>2599</v>
      </c>
      <c r="BM1970" s="8">
        <v>79420</v>
      </c>
      <c r="BN1970" s="8" t="s">
        <v>1353</v>
      </c>
      <c r="BO1970" s="8" t="s">
        <v>2599</v>
      </c>
    </row>
    <row r="1971" spans="1:67" s="12" customFormat="1" x14ac:dyDescent="0.2">
      <c r="A1971" s="13" t="s">
        <v>1737</v>
      </c>
      <c r="B1971" s="13"/>
      <c r="C1971" s="13" t="s">
        <v>1519</v>
      </c>
      <c r="D1971" s="13" t="s">
        <v>123</v>
      </c>
      <c r="E1971" s="13" t="s">
        <v>351</v>
      </c>
      <c r="F1971" s="13" t="s">
        <v>457</v>
      </c>
      <c r="G1971" s="13" t="s">
        <v>351</v>
      </c>
      <c r="H1971" s="13" t="s">
        <v>1735</v>
      </c>
      <c r="I1971" s="13"/>
      <c r="J1971" s="13"/>
      <c r="K1971" s="13"/>
      <c r="L1971" s="13"/>
      <c r="M1971" s="13"/>
      <c r="N1971" s="13"/>
      <c r="O1971" s="13"/>
      <c r="P1971" s="13"/>
      <c r="Q1971" s="13"/>
      <c r="R1971" s="13"/>
      <c r="S1971" s="13"/>
      <c r="T1971" s="13"/>
      <c r="U1971" s="13"/>
      <c r="V1971" s="13"/>
      <c r="W1971" s="13"/>
      <c r="X1971" s="13"/>
      <c r="Y1971" s="13"/>
      <c r="Z1971" s="13"/>
      <c r="AA1971" s="13"/>
      <c r="AB1971" s="13"/>
      <c r="AC1971" s="13"/>
      <c r="AD1971" s="13"/>
      <c r="AE1971" s="13"/>
      <c r="AF1971" s="13"/>
      <c r="AG1971" s="13"/>
      <c r="AH1971" s="13"/>
      <c r="AI1971" s="13"/>
      <c r="AJ1971" s="13"/>
      <c r="AK1971" s="13"/>
      <c r="AL1971" s="13"/>
      <c r="AM1971" s="13"/>
      <c r="AN1971" s="13"/>
      <c r="AO1971" s="13"/>
      <c r="AP1971" s="13"/>
      <c r="AQ1971" s="13"/>
      <c r="AR1971" s="13"/>
      <c r="AS1971" s="13"/>
      <c r="AT1971" s="13"/>
      <c r="AU1971" s="13"/>
      <c r="AV1971" s="13"/>
      <c r="AW1971" s="13"/>
      <c r="AX1971" s="13"/>
      <c r="AY1971" s="13"/>
      <c r="AZ1971" s="13"/>
      <c r="BA1971" s="13"/>
      <c r="BB1971" s="13"/>
      <c r="BC1971" s="13"/>
      <c r="BD1971" s="13"/>
      <c r="BE1971" s="13"/>
      <c r="BF1971" s="13"/>
      <c r="BG1971" s="13"/>
      <c r="BH1971" s="13"/>
      <c r="BI1971" s="13"/>
      <c r="BJ1971" s="13"/>
      <c r="BK1971" s="13"/>
      <c r="BL1971" s="13"/>
      <c r="BM1971" s="13"/>
      <c r="BN1971" s="13"/>
      <c r="BO1971" s="13"/>
    </row>
    <row r="1972" spans="1:67" s="12" customFormat="1" x14ac:dyDescent="0.2">
      <c r="A1972" s="8" t="s">
        <v>1170</v>
      </c>
      <c r="B1972" s="8" t="s">
        <v>338</v>
      </c>
      <c r="C1972" s="8" t="s">
        <v>1519</v>
      </c>
      <c r="D1972" s="8" t="s">
        <v>123</v>
      </c>
      <c r="E1972" s="8" t="s">
        <v>351</v>
      </c>
      <c r="F1972" s="8" t="s">
        <v>457</v>
      </c>
      <c r="G1972" s="8" t="s">
        <v>351</v>
      </c>
      <c r="H1972" s="8" t="s">
        <v>1735</v>
      </c>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c r="AO1972" s="8"/>
      <c r="AP1972" s="8"/>
      <c r="AQ1972" s="8"/>
      <c r="AR1972" s="8"/>
      <c r="AS1972" s="8">
        <v>6.91</v>
      </c>
      <c r="AT1972" s="8"/>
      <c r="AU1972" s="8"/>
      <c r="AV1972" s="8">
        <v>4.76</v>
      </c>
      <c r="AW1972" s="8"/>
      <c r="AX1972" s="8"/>
      <c r="AY1972" s="8"/>
      <c r="AZ1972" s="8"/>
      <c r="BA1972" s="8"/>
      <c r="BB1972" s="8"/>
      <c r="BC1972" s="8"/>
      <c r="BD1972" s="8"/>
      <c r="BE1972" s="8"/>
      <c r="BF1972" s="8"/>
      <c r="BG1972" s="8"/>
      <c r="BH1972" s="8"/>
      <c r="BI1972" s="8"/>
      <c r="BJ1972" s="8" t="s">
        <v>79</v>
      </c>
      <c r="BK1972" s="9">
        <v>44825</v>
      </c>
      <c r="BL1972" s="8" t="s">
        <v>2599</v>
      </c>
      <c r="BM1972" s="8">
        <v>79420</v>
      </c>
      <c r="BN1972" s="8"/>
      <c r="BO1972" s="8"/>
    </row>
    <row r="1973" spans="1:67" s="12" customFormat="1" x14ac:dyDescent="0.2">
      <c r="A1973" s="13" t="s">
        <v>1737</v>
      </c>
      <c r="B1973" s="13"/>
      <c r="C1973" s="13" t="s">
        <v>1519</v>
      </c>
      <c r="D1973" s="13" t="s">
        <v>123</v>
      </c>
      <c r="E1973" s="13" t="s">
        <v>351</v>
      </c>
      <c r="F1973" s="13" t="s">
        <v>457</v>
      </c>
      <c r="G1973" s="13" t="s">
        <v>351</v>
      </c>
      <c r="H1973" s="13" t="s">
        <v>457</v>
      </c>
      <c r="I1973" s="13"/>
      <c r="J1973" s="13"/>
      <c r="K1973" s="13"/>
      <c r="L1973" s="13"/>
      <c r="M1973" s="13"/>
      <c r="N1973" s="13"/>
      <c r="O1973" s="13"/>
      <c r="P1973" s="13"/>
      <c r="Q1973" s="13"/>
      <c r="R1973" s="13"/>
      <c r="S1973" s="13"/>
      <c r="T1973" s="13"/>
      <c r="U1973" s="13"/>
      <c r="V1973" s="13"/>
      <c r="W1973" s="13"/>
      <c r="X1973" s="13"/>
      <c r="Y1973" s="13"/>
      <c r="Z1973" s="13"/>
      <c r="AA1973" s="13"/>
      <c r="AB1973" s="13"/>
      <c r="AC1973" s="13"/>
      <c r="AD1973" s="13"/>
      <c r="AE1973" s="13"/>
      <c r="AF1973" s="13"/>
      <c r="AG1973" s="13"/>
      <c r="AH1973" s="13"/>
      <c r="AI1973" s="13"/>
      <c r="AJ1973" s="13"/>
      <c r="AK1973" s="13"/>
      <c r="AL1973" s="13"/>
      <c r="AM1973" s="13"/>
      <c r="AN1973" s="13"/>
      <c r="AO1973" s="13"/>
      <c r="AP1973" s="13"/>
      <c r="AQ1973" s="13"/>
      <c r="AR1973" s="13"/>
      <c r="AS1973" s="13"/>
      <c r="AT1973" s="13"/>
      <c r="AU1973" s="13"/>
      <c r="AV1973" s="13"/>
      <c r="AW1973" s="13"/>
      <c r="AX1973" s="13"/>
      <c r="AY1973" s="13"/>
      <c r="AZ1973" s="13"/>
      <c r="BA1973" s="13"/>
      <c r="BB1973" s="13"/>
      <c r="BC1973" s="13"/>
      <c r="BD1973" s="13"/>
      <c r="BE1973" s="13"/>
      <c r="BF1973" s="13"/>
      <c r="BG1973" s="13"/>
      <c r="BH1973" s="13"/>
      <c r="BI1973" s="13"/>
      <c r="BJ1973" s="13"/>
      <c r="BK1973" s="13"/>
      <c r="BL1973" s="13"/>
      <c r="BM1973" s="13"/>
      <c r="BN1973" s="13"/>
      <c r="BO1973" s="13"/>
    </row>
    <row r="1974" spans="1:67" s="12" customFormat="1" x14ac:dyDescent="0.2">
      <c r="A1974" t="s">
        <v>1168</v>
      </c>
      <c r="B1974"/>
      <c r="C1974" t="s">
        <v>1519</v>
      </c>
      <c r="D1974" t="s">
        <v>123</v>
      </c>
      <c r="E1974" t="s">
        <v>351</v>
      </c>
      <c r="F1974" t="s">
        <v>457</v>
      </c>
      <c r="G1974" t="s">
        <v>351</v>
      </c>
      <c r="H1974" t="s">
        <v>457</v>
      </c>
      <c r="I1974"/>
      <c r="J1974"/>
      <c r="K1974"/>
      <c r="L1974"/>
      <c r="M1974"/>
      <c r="N1974"/>
      <c r="O1974"/>
      <c r="P1974"/>
      <c r="Q1974"/>
      <c r="R1974"/>
      <c r="S1974"/>
      <c r="T1974"/>
      <c r="U1974"/>
      <c r="V1974"/>
      <c r="W1974"/>
      <c r="X1974"/>
      <c r="Y1974"/>
      <c r="Z1974"/>
      <c r="AA1974"/>
      <c r="AB1974"/>
      <c r="AC1974"/>
      <c r="AD1974"/>
      <c r="AE1974"/>
      <c r="AF1974"/>
      <c r="AG1974"/>
      <c r="AH1974"/>
      <c r="AI1974"/>
      <c r="AJ1974"/>
      <c r="AK1974"/>
      <c r="AL1974"/>
      <c r="AM1974"/>
      <c r="AN1974"/>
      <c r="AO1974"/>
      <c r="AP1974"/>
      <c r="AQ1974"/>
      <c r="AR1974"/>
      <c r="AS1974"/>
      <c r="AT1974"/>
      <c r="AU1974"/>
      <c r="AV1974"/>
      <c r="AW1974"/>
      <c r="AX1974"/>
      <c r="AY1974"/>
      <c r="AZ1974"/>
      <c r="BA1974">
        <v>7.5</v>
      </c>
      <c r="BB1974"/>
      <c r="BC1974"/>
      <c r="BD1974">
        <v>6.8</v>
      </c>
      <c r="BE1974">
        <v>7.65</v>
      </c>
      <c r="BF1974"/>
      <c r="BG1974"/>
      <c r="BH1974">
        <v>5.65</v>
      </c>
      <c r="BI1974" t="s">
        <v>1169</v>
      </c>
      <c r="BJ1974" t="s">
        <v>79</v>
      </c>
      <c r="BK1974"/>
      <c r="BL1974" t="s">
        <v>119</v>
      </c>
      <c r="BM1974">
        <v>1358</v>
      </c>
      <c r="BN1974"/>
      <c r="BO1974"/>
    </row>
    <row r="1975" spans="1:67" s="12" customFormat="1" x14ac:dyDescent="0.2">
      <c r="A1975" t="s">
        <v>1170</v>
      </c>
      <c r="B1975"/>
      <c r="C1975" t="s">
        <v>1519</v>
      </c>
      <c r="D1975" t="s">
        <v>123</v>
      </c>
      <c r="E1975" t="s">
        <v>351</v>
      </c>
      <c r="F1975" t="s">
        <v>457</v>
      </c>
      <c r="G1975" t="s">
        <v>351</v>
      </c>
      <c r="H1975" t="s">
        <v>457</v>
      </c>
      <c r="I1975"/>
      <c r="J1975"/>
      <c r="K1975"/>
      <c r="L1975"/>
      <c r="M1975"/>
      <c r="N1975"/>
      <c r="O1975"/>
      <c r="P1975"/>
      <c r="Q1975"/>
      <c r="R1975"/>
      <c r="S1975"/>
      <c r="T1975"/>
      <c r="U1975"/>
      <c r="V1975"/>
      <c r="W1975"/>
      <c r="X1975"/>
      <c r="Y1975"/>
      <c r="Z1975"/>
      <c r="AA1975"/>
      <c r="AB1975"/>
      <c r="AC1975"/>
      <c r="AD1975"/>
      <c r="AE1975"/>
      <c r="AF1975"/>
      <c r="AG1975"/>
      <c r="AH1975"/>
      <c r="AI1975"/>
      <c r="AJ1975"/>
      <c r="AK1975"/>
      <c r="AL1975"/>
      <c r="AM1975"/>
      <c r="AN1975"/>
      <c r="AO1975"/>
      <c r="AP1975"/>
      <c r="AQ1975"/>
      <c r="AR1975"/>
      <c r="AS1975">
        <v>6.8</v>
      </c>
      <c r="AT1975"/>
      <c r="AU1975"/>
      <c r="AV1975">
        <v>4.7</v>
      </c>
      <c r="AW1975">
        <v>6.85</v>
      </c>
      <c r="AX1975"/>
      <c r="AY1975"/>
      <c r="AZ1975">
        <v>5.75</v>
      </c>
      <c r="BA1975"/>
      <c r="BB1975"/>
      <c r="BC1975"/>
      <c r="BD1975"/>
      <c r="BE1975">
        <v>7.4</v>
      </c>
      <c r="BF1975"/>
      <c r="BG1975"/>
      <c r="BH1975">
        <v>5.15</v>
      </c>
      <c r="BI1975" t="s">
        <v>1169</v>
      </c>
      <c r="BJ1975" t="s">
        <v>79</v>
      </c>
      <c r="BK1975"/>
      <c r="BL1975" t="s">
        <v>119</v>
      </c>
      <c r="BM1975">
        <v>1358</v>
      </c>
      <c r="BN1975"/>
      <c r="BO1975"/>
    </row>
    <row r="1976" spans="1:67" s="12" customFormat="1" x14ac:dyDescent="0.2">
      <c r="A1976" s="8" t="s">
        <v>2681</v>
      </c>
      <c r="B1976" s="8"/>
      <c r="C1976" s="8" t="s">
        <v>1519</v>
      </c>
      <c r="D1976" s="8" t="s">
        <v>123</v>
      </c>
      <c r="E1976" s="8" t="s">
        <v>351</v>
      </c>
      <c r="F1976" s="8" t="s">
        <v>457</v>
      </c>
      <c r="G1976" s="8" t="s">
        <v>351</v>
      </c>
      <c r="H1976" s="8" t="s">
        <v>457</v>
      </c>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c r="AO1976" s="8"/>
      <c r="AP1976" s="8"/>
      <c r="AQ1976" s="8"/>
      <c r="AR1976" s="8"/>
      <c r="AS1976" s="8">
        <v>8.02</v>
      </c>
      <c r="AT1976" s="8"/>
      <c r="AU1976" s="8"/>
      <c r="AV1976" s="8">
        <v>5.17</v>
      </c>
      <c r="AW1976" s="8"/>
      <c r="AX1976" s="8"/>
      <c r="AY1976" s="8"/>
      <c r="AZ1976" s="8"/>
      <c r="BA1976" s="8"/>
      <c r="BB1976" s="8"/>
      <c r="BC1976" s="8"/>
      <c r="BD1976" s="8"/>
      <c r="BE1976" s="8"/>
      <c r="BF1976" s="8"/>
      <c r="BG1976" s="8"/>
      <c r="BH1976" s="8"/>
      <c r="BI1976" s="8"/>
      <c r="BJ1976" s="8" t="s">
        <v>79</v>
      </c>
      <c r="BK1976" s="9">
        <v>44825</v>
      </c>
      <c r="BL1976" s="8" t="s">
        <v>2599</v>
      </c>
      <c r="BM1976" s="8">
        <v>79420</v>
      </c>
      <c r="BN1976" s="8"/>
      <c r="BO1976" s="8"/>
    </row>
    <row r="1977" spans="1:67" s="12" customFormat="1" x14ac:dyDescent="0.2">
      <c r="A1977" s="8" t="s">
        <v>2825</v>
      </c>
      <c r="B1977"/>
      <c r="C1977" t="s">
        <v>1519</v>
      </c>
      <c r="D1977" t="s">
        <v>123</v>
      </c>
      <c r="E1977" t="s">
        <v>351</v>
      </c>
      <c r="F1977" t="s">
        <v>457</v>
      </c>
      <c r="G1977" s="8" t="s">
        <v>351</v>
      </c>
      <c r="H1977" s="8" t="s">
        <v>457</v>
      </c>
      <c r="I1977" s="8"/>
      <c r="J1977"/>
      <c r="K1977"/>
      <c r="L1977" t="s">
        <v>2827</v>
      </c>
      <c r="M1977"/>
      <c r="N1977"/>
      <c r="O1977"/>
      <c r="P1977"/>
      <c r="Q1977"/>
      <c r="R1977"/>
      <c r="S1977"/>
      <c r="T1977"/>
      <c r="U1977"/>
      <c r="V1977"/>
      <c r="W1977"/>
      <c r="X1977"/>
      <c r="Y1977"/>
      <c r="Z1977"/>
      <c r="AA1977"/>
      <c r="AB1977"/>
      <c r="AC1977"/>
      <c r="AD1977"/>
      <c r="AE1977"/>
      <c r="AF1977"/>
      <c r="AG1977"/>
      <c r="AH1977"/>
      <c r="AI1977"/>
      <c r="AJ1977"/>
      <c r="AK1977"/>
      <c r="AL1977"/>
      <c r="AM1977"/>
      <c r="AN1977"/>
      <c r="AO1977"/>
      <c r="AP1977"/>
      <c r="AQ1977"/>
      <c r="AR1977"/>
      <c r="AS1977">
        <v>7.4</v>
      </c>
      <c r="AT1977">
        <v>4.5999999999999996</v>
      </c>
      <c r="AU1977">
        <v>4.95</v>
      </c>
      <c r="AV1977">
        <v>4.95</v>
      </c>
      <c r="AW1977">
        <v>7.25</v>
      </c>
      <c r="AX1977">
        <v>5.7</v>
      </c>
      <c r="AY1977">
        <v>6.2</v>
      </c>
      <c r="AZ1977">
        <v>6.2</v>
      </c>
      <c r="BA1977">
        <v>7.5</v>
      </c>
      <c r="BB1977">
        <v>6.7</v>
      </c>
      <c r="BC1977">
        <v>6.1</v>
      </c>
      <c r="BD1977">
        <v>6.7</v>
      </c>
      <c r="BE1977">
        <v>7.5</v>
      </c>
      <c r="BF1977" s="8">
        <v>5.35</v>
      </c>
      <c r="BG1977" s="8">
        <v>5.2</v>
      </c>
      <c r="BH1977" s="8">
        <v>5.35</v>
      </c>
      <c r="BI1977"/>
      <c r="BJ1977" s="8" t="s">
        <v>79</v>
      </c>
      <c r="BK1977" s="9">
        <v>44827</v>
      </c>
      <c r="BL1977" s="8" t="s">
        <v>2821</v>
      </c>
      <c r="BM1977" s="5">
        <v>3601</v>
      </c>
      <c r="BN1977"/>
      <c r="BO1977"/>
    </row>
    <row r="1978" spans="1:67" s="12" customFormat="1" x14ac:dyDescent="0.2">
      <c r="A1978" t="s">
        <v>1187</v>
      </c>
      <c r="B1978"/>
      <c r="C1978" t="s">
        <v>1519</v>
      </c>
      <c r="D1978" t="s">
        <v>123</v>
      </c>
      <c r="E1978" t="s">
        <v>351</v>
      </c>
      <c r="F1978" t="s">
        <v>283</v>
      </c>
      <c r="G1978" t="s">
        <v>351</v>
      </c>
      <c r="H1978" t="s">
        <v>283</v>
      </c>
      <c r="I1978"/>
      <c r="J1978"/>
      <c r="K1978" t="s">
        <v>478</v>
      </c>
      <c r="L1978" t="s">
        <v>479</v>
      </c>
      <c r="M1978"/>
      <c r="N1978"/>
      <c r="O1978"/>
      <c r="P1978"/>
      <c r="Q1978"/>
      <c r="R1978"/>
      <c r="S1978"/>
      <c r="T1978"/>
      <c r="U1978"/>
      <c r="V1978"/>
      <c r="W1978"/>
      <c r="X1978"/>
      <c r="Y1978"/>
      <c r="Z1978"/>
      <c r="AA1978"/>
      <c r="AB1978"/>
      <c r="AC1978"/>
      <c r="AD1978"/>
      <c r="AE1978"/>
      <c r="AF1978"/>
      <c r="AG1978"/>
      <c r="AH1978"/>
      <c r="AI1978"/>
      <c r="AJ1978"/>
      <c r="AK1978"/>
      <c r="AL1978"/>
      <c r="AM1978"/>
      <c r="AN1978"/>
      <c r="AO1978"/>
      <c r="AP1978"/>
      <c r="AQ1978"/>
      <c r="AR1978"/>
      <c r="AS1978"/>
      <c r="AT1978"/>
      <c r="AU1978"/>
      <c r="AV1978"/>
      <c r="AW1978"/>
      <c r="AX1978"/>
      <c r="AY1978"/>
      <c r="AZ1978"/>
      <c r="BA1978">
        <v>8.9</v>
      </c>
      <c r="BB1978"/>
      <c r="BC1978"/>
      <c r="BD1978">
        <v>7.8</v>
      </c>
      <c r="BE1978"/>
      <c r="BF1978"/>
      <c r="BG1978"/>
      <c r="BH1978"/>
      <c r="BI1978"/>
      <c r="BJ1978" t="s">
        <v>79</v>
      </c>
      <c r="BK1978"/>
      <c r="BL1978" t="s">
        <v>480</v>
      </c>
      <c r="BM1978">
        <v>2672</v>
      </c>
      <c r="BN1978"/>
      <c r="BO1978"/>
    </row>
    <row r="1979" spans="1:67" s="8" customFormat="1" x14ac:dyDescent="0.2">
      <c r="A1979" t="s">
        <v>1188</v>
      </c>
      <c r="B1979"/>
      <c r="C1979" t="s">
        <v>1519</v>
      </c>
      <c r="D1979" t="s">
        <v>123</v>
      </c>
      <c r="E1979" t="s">
        <v>351</v>
      </c>
      <c r="F1979" t="s">
        <v>283</v>
      </c>
      <c r="G1979" t="s">
        <v>351</v>
      </c>
      <c r="H1979" t="s">
        <v>283</v>
      </c>
      <c r="I1979"/>
      <c r="J1979"/>
      <c r="K1979" t="s">
        <v>478</v>
      </c>
      <c r="L1979" t="s">
        <v>479</v>
      </c>
      <c r="M1979"/>
      <c r="N1979"/>
      <c r="O1979"/>
      <c r="P1979"/>
      <c r="Q1979"/>
      <c r="R1979"/>
      <c r="S1979"/>
      <c r="T1979"/>
      <c r="U1979"/>
      <c r="V1979"/>
      <c r="W1979"/>
      <c r="X1979"/>
      <c r="Y1979"/>
      <c r="Z1979"/>
      <c r="AA1979"/>
      <c r="AB1979"/>
      <c r="AC1979"/>
      <c r="AD1979"/>
      <c r="AE1979"/>
      <c r="AF1979"/>
      <c r="AG1979"/>
      <c r="AH1979"/>
      <c r="AI1979"/>
      <c r="AJ1979"/>
      <c r="AK1979"/>
      <c r="AL1979"/>
      <c r="AM1979"/>
      <c r="AN1979"/>
      <c r="AO1979"/>
      <c r="AP1979"/>
      <c r="AQ1979"/>
      <c r="AR1979"/>
      <c r="AS1979"/>
      <c r="AT1979"/>
      <c r="AU1979"/>
      <c r="AV1979"/>
      <c r="AW1979"/>
      <c r="AX1979"/>
      <c r="AY1979"/>
      <c r="AZ1979"/>
      <c r="BA1979">
        <v>7</v>
      </c>
      <c r="BB1979"/>
      <c r="BC1979"/>
      <c r="BD1979">
        <v>6</v>
      </c>
      <c r="BE1979"/>
      <c r="BF1979"/>
      <c r="BG1979"/>
      <c r="BH1979"/>
      <c r="BI1979"/>
      <c r="BJ1979" t="s">
        <v>79</v>
      </c>
      <c r="BK1979"/>
      <c r="BL1979" t="s">
        <v>480</v>
      </c>
      <c r="BM1979">
        <v>2672</v>
      </c>
      <c r="BN1979"/>
      <c r="BO1979"/>
    </row>
    <row r="1980" spans="1:67" s="6" customFormat="1" x14ac:dyDescent="0.2">
      <c r="A1980" t="s">
        <v>1189</v>
      </c>
      <c r="B1980"/>
      <c r="C1980" t="s">
        <v>1519</v>
      </c>
      <c r="D1980" t="s">
        <v>123</v>
      </c>
      <c r="E1980" t="s">
        <v>351</v>
      </c>
      <c r="F1980" t="s">
        <v>283</v>
      </c>
      <c r="G1980" t="s">
        <v>351</v>
      </c>
      <c r="H1980" t="s">
        <v>283</v>
      </c>
      <c r="I1980"/>
      <c r="J1980"/>
      <c r="K1980" t="s">
        <v>478</v>
      </c>
      <c r="L1980" t="s">
        <v>479</v>
      </c>
      <c r="M1980"/>
      <c r="N1980"/>
      <c r="O1980"/>
      <c r="P1980"/>
      <c r="Q1980"/>
      <c r="R1980"/>
      <c r="S1980"/>
      <c r="T1980"/>
      <c r="U1980"/>
      <c r="V1980"/>
      <c r="W1980"/>
      <c r="X1980"/>
      <c r="Y1980"/>
      <c r="Z1980"/>
      <c r="AA1980"/>
      <c r="AB1980"/>
      <c r="AC1980"/>
      <c r="AD1980"/>
      <c r="AE1980"/>
      <c r="AF1980"/>
      <c r="AG1980"/>
      <c r="AH1980"/>
      <c r="AI1980"/>
      <c r="AJ1980"/>
      <c r="AK1980"/>
      <c r="AL1980"/>
      <c r="AM1980"/>
      <c r="AN1980"/>
      <c r="AO1980"/>
      <c r="AP1980"/>
      <c r="AQ1980"/>
      <c r="AR1980"/>
      <c r="AS1980"/>
      <c r="AT1980"/>
      <c r="AU1980"/>
      <c r="AV1980"/>
      <c r="AW1980"/>
      <c r="AX1980"/>
      <c r="AY1980"/>
      <c r="AZ1980"/>
      <c r="BA1980">
        <v>9.4</v>
      </c>
      <c r="BB1980"/>
      <c r="BC1980"/>
      <c r="BD1980">
        <v>8</v>
      </c>
      <c r="BE1980"/>
      <c r="BF1980"/>
      <c r="BG1980"/>
      <c r="BH1980"/>
      <c r="BI1980"/>
      <c r="BJ1980" t="s">
        <v>79</v>
      </c>
      <c r="BK1980"/>
      <c r="BL1980" t="s">
        <v>480</v>
      </c>
      <c r="BM1980">
        <v>2672</v>
      </c>
      <c r="BN1980"/>
      <c r="BO1980"/>
    </row>
    <row r="1981" spans="1:67" s="6" customFormat="1" x14ac:dyDescent="0.2">
      <c r="A1981" t="s">
        <v>1190</v>
      </c>
      <c r="B1981"/>
      <c r="C1981" t="s">
        <v>1519</v>
      </c>
      <c r="D1981" t="s">
        <v>123</v>
      </c>
      <c r="E1981" t="s">
        <v>351</v>
      </c>
      <c r="F1981" t="s">
        <v>283</v>
      </c>
      <c r="G1981" t="s">
        <v>351</v>
      </c>
      <c r="H1981" t="s">
        <v>283</v>
      </c>
      <c r="I1981"/>
      <c r="J1981"/>
      <c r="K1981" t="s">
        <v>478</v>
      </c>
      <c r="L1981" t="s">
        <v>479</v>
      </c>
      <c r="M1981"/>
      <c r="N1981"/>
      <c r="O1981"/>
      <c r="P1981"/>
      <c r="Q1981"/>
      <c r="R1981"/>
      <c r="S1981"/>
      <c r="T1981"/>
      <c r="U1981"/>
      <c r="V1981"/>
      <c r="W1981"/>
      <c r="X1981"/>
      <c r="Y1981"/>
      <c r="Z1981"/>
      <c r="AA1981"/>
      <c r="AB1981"/>
      <c r="AC1981"/>
      <c r="AD1981"/>
      <c r="AE1981"/>
      <c r="AF1981"/>
      <c r="AG1981"/>
      <c r="AH1981"/>
      <c r="AI1981"/>
      <c r="AJ1981"/>
      <c r="AK1981"/>
      <c r="AL1981"/>
      <c r="AM1981"/>
      <c r="AN1981"/>
      <c r="AO1981"/>
      <c r="AP1981"/>
      <c r="AQ1981"/>
      <c r="AR1981"/>
      <c r="AS1981"/>
      <c r="AT1981"/>
      <c r="AU1981"/>
      <c r="AV1981"/>
      <c r="AW1981"/>
      <c r="AX1981"/>
      <c r="AY1981"/>
      <c r="AZ1981"/>
      <c r="BA1981">
        <v>11.9</v>
      </c>
      <c r="BB1981"/>
      <c r="BC1981"/>
      <c r="BD1981">
        <v>10</v>
      </c>
      <c r="BE1981"/>
      <c r="BF1981"/>
      <c r="BG1981"/>
      <c r="BH1981"/>
      <c r="BI1981"/>
      <c r="BJ1981" t="s">
        <v>79</v>
      </c>
      <c r="BK1981"/>
      <c r="BL1981" t="s">
        <v>480</v>
      </c>
      <c r="BM1981">
        <v>2672</v>
      </c>
      <c r="BN1981"/>
      <c r="BO1981"/>
    </row>
    <row r="1982" spans="1:67" s="6" customFormat="1" x14ac:dyDescent="0.2">
      <c r="A1982" t="s">
        <v>1191</v>
      </c>
      <c r="B1982"/>
      <c r="C1982" t="s">
        <v>1519</v>
      </c>
      <c r="D1982" t="s">
        <v>123</v>
      </c>
      <c r="E1982" t="s">
        <v>351</v>
      </c>
      <c r="F1982" t="s">
        <v>283</v>
      </c>
      <c r="G1982" t="s">
        <v>1157</v>
      </c>
      <c r="H1982" t="s">
        <v>283</v>
      </c>
      <c r="I1982"/>
      <c r="J1982"/>
      <c r="K1982"/>
      <c r="L1982"/>
      <c r="M1982"/>
      <c r="N1982"/>
      <c r="O1982"/>
      <c r="P1982"/>
      <c r="Q1982"/>
      <c r="R1982"/>
      <c r="S1982"/>
      <c r="T1982"/>
      <c r="U1982"/>
      <c r="V1982"/>
      <c r="W1982"/>
      <c r="X1982"/>
      <c r="Y1982"/>
      <c r="Z1982"/>
      <c r="AA1982"/>
      <c r="AB1982"/>
      <c r="AC1982"/>
      <c r="AD1982"/>
      <c r="AE1982"/>
      <c r="AF1982"/>
      <c r="AG1982"/>
      <c r="AH1982"/>
      <c r="AI1982"/>
      <c r="AJ1982"/>
      <c r="AK1982"/>
      <c r="AL1982"/>
      <c r="AM1982"/>
      <c r="AN1982"/>
      <c r="AO1982"/>
      <c r="AP1982"/>
      <c r="AQ1982"/>
      <c r="AR1982"/>
      <c r="AS1982"/>
      <c r="AT1982"/>
      <c r="AU1982"/>
      <c r="AV1982"/>
      <c r="AW1982"/>
      <c r="AX1982"/>
      <c r="AY1982"/>
      <c r="AZ1982"/>
      <c r="BA1982"/>
      <c r="BB1982"/>
      <c r="BC1982"/>
      <c r="BD1982"/>
      <c r="BE1982">
        <v>13.6</v>
      </c>
      <c r="BF1982"/>
      <c r="BG1982"/>
      <c r="BH1982">
        <v>9.1999999999999993</v>
      </c>
      <c r="BI1982" t="s">
        <v>1192</v>
      </c>
      <c r="BJ1982" t="s">
        <v>79</v>
      </c>
      <c r="BK1982"/>
      <c r="BL1982" t="s">
        <v>229</v>
      </c>
      <c r="BM1982">
        <v>1609</v>
      </c>
      <c r="BN1982" t="s">
        <v>72</v>
      </c>
      <c r="BO1982" t="s">
        <v>229</v>
      </c>
    </row>
    <row r="1983" spans="1:67" s="6" customFormat="1" x14ac:dyDescent="0.2">
      <c r="A1983" s="13" t="s">
        <v>1737</v>
      </c>
      <c r="B1983" s="13"/>
      <c r="C1983" s="13" t="s">
        <v>1519</v>
      </c>
      <c r="D1983" s="13" t="s">
        <v>123</v>
      </c>
      <c r="E1983" s="13" t="s">
        <v>351</v>
      </c>
      <c r="F1983" s="13" t="s">
        <v>1002</v>
      </c>
      <c r="G1983" s="13" t="s">
        <v>351</v>
      </c>
      <c r="H1983" s="13" t="s">
        <v>1002</v>
      </c>
      <c r="I1983" s="13"/>
      <c r="J1983" s="13"/>
      <c r="K1983" s="13"/>
      <c r="L1983" s="13"/>
      <c r="M1983" s="13"/>
      <c r="N1983" s="13"/>
      <c r="O1983" s="13"/>
      <c r="P1983" s="13"/>
      <c r="Q1983" s="13"/>
      <c r="R1983" s="13"/>
      <c r="S1983" s="13"/>
      <c r="T1983" s="13"/>
      <c r="U1983" s="13"/>
      <c r="V1983" s="13"/>
      <c r="W1983" s="13"/>
      <c r="X1983" s="13"/>
      <c r="Y1983" s="13"/>
      <c r="Z1983" s="13"/>
      <c r="AA1983" s="13"/>
      <c r="AB1983" s="13"/>
      <c r="AC1983" s="13"/>
      <c r="AD1983" s="13"/>
      <c r="AE1983" s="13"/>
      <c r="AF1983" s="13"/>
      <c r="AG1983" s="13"/>
      <c r="AH1983" s="13"/>
      <c r="AI1983" s="13"/>
      <c r="AJ1983" s="13"/>
      <c r="AK1983" s="13"/>
      <c r="AL1983" s="13"/>
      <c r="AM1983" s="13"/>
      <c r="AN1983" s="13"/>
      <c r="AO1983" s="13"/>
      <c r="AP1983" s="13"/>
      <c r="AQ1983" s="13"/>
      <c r="AR1983" s="13"/>
      <c r="AS1983" s="13"/>
      <c r="AT1983" s="13"/>
      <c r="AU1983" s="13"/>
      <c r="AV1983" s="13"/>
      <c r="AW1983" s="13"/>
      <c r="AX1983" s="13"/>
      <c r="AY1983" s="13"/>
      <c r="AZ1983" s="13"/>
      <c r="BA1983" s="13"/>
      <c r="BB1983" s="13"/>
      <c r="BC1983" s="13"/>
      <c r="BD1983" s="13"/>
      <c r="BE1983" s="13"/>
      <c r="BF1983" s="13"/>
      <c r="BG1983" s="13"/>
      <c r="BH1983" s="13"/>
      <c r="BI1983" s="13"/>
      <c r="BJ1983" s="13"/>
      <c r="BK1983" s="13"/>
      <c r="BL1983" s="13"/>
      <c r="BM1983" s="13"/>
      <c r="BN1983" s="13"/>
      <c r="BO1983" s="13"/>
    </row>
    <row r="1984" spans="1:67" s="6" customFormat="1" ht="16" x14ac:dyDescent="0.2">
      <c r="A1984" t="s">
        <v>487</v>
      </c>
      <c r="B1984"/>
      <c r="C1984" t="s">
        <v>1519</v>
      </c>
      <c r="D1984" t="s">
        <v>123</v>
      </c>
      <c r="E1984" t="s">
        <v>351</v>
      </c>
      <c r="F1984" t="s">
        <v>1002</v>
      </c>
      <c r="G1984" t="s">
        <v>351</v>
      </c>
      <c r="H1984" t="s">
        <v>1002</v>
      </c>
      <c r="I1984"/>
      <c r="J1984"/>
      <c r="K1984"/>
      <c r="L1984"/>
      <c r="M1984"/>
      <c r="N1984"/>
      <c r="O1984"/>
      <c r="P1984"/>
      <c r="Q1984"/>
      <c r="R1984"/>
      <c r="S1984"/>
      <c r="T1984"/>
      <c r="U1984"/>
      <c r="V1984"/>
      <c r="W1984"/>
      <c r="X1984"/>
      <c r="Y1984"/>
      <c r="Z1984"/>
      <c r="AA1984"/>
      <c r="AB1984"/>
      <c r="AC1984">
        <v>6</v>
      </c>
      <c r="AD1984"/>
      <c r="AE1984"/>
      <c r="AF1984">
        <v>8</v>
      </c>
      <c r="AG1984"/>
      <c r="AH1984"/>
      <c r="AI1984"/>
      <c r="AJ1984"/>
      <c r="AK1984"/>
      <c r="AL1984"/>
      <c r="AM1984"/>
      <c r="AN1984"/>
      <c r="AO1984"/>
      <c r="AP1984"/>
      <c r="AQ1984"/>
      <c r="AR1984"/>
      <c r="AS1984"/>
      <c r="AT1984"/>
      <c r="AU1984"/>
      <c r="AV1984"/>
      <c r="AW1984"/>
      <c r="AX1984"/>
      <c r="AY1984"/>
      <c r="AZ1984"/>
      <c r="BA1984"/>
      <c r="BB1984"/>
      <c r="BC1984"/>
      <c r="BD1984"/>
      <c r="BE1984"/>
      <c r="BF1984"/>
      <c r="BG1984"/>
      <c r="BH1984"/>
      <c r="BI1984" t="s">
        <v>1003</v>
      </c>
      <c r="BJ1984" t="s">
        <v>79</v>
      </c>
      <c r="BK1984"/>
      <c r="BL1984" t="s">
        <v>3187</v>
      </c>
      <c r="BM1984" s="37">
        <v>53224</v>
      </c>
      <c r="BN1984"/>
      <c r="BO1984"/>
    </row>
    <row r="1985" spans="1:67" s="6" customFormat="1" x14ac:dyDescent="0.2">
      <c r="A1985" s="13" t="s">
        <v>1737</v>
      </c>
      <c r="B1985" s="13"/>
      <c r="C1985" s="13" t="s">
        <v>1519</v>
      </c>
      <c r="D1985" s="13" t="s">
        <v>123</v>
      </c>
      <c r="E1985" s="13" t="s">
        <v>351</v>
      </c>
      <c r="F1985" s="13" t="s">
        <v>1198</v>
      </c>
      <c r="G1985" s="13" t="s">
        <v>351</v>
      </c>
      <c r="H1985" s="13" t="s">
        <v>1615</v>
      </c>
      <c r="I1985" s="13"/>
      <c r="J1985" s="13"/>
      <c r="K1985" s="13"/>
      <c r="L1985" s="13"/>
      <c r="M1985" s="13"/>
      <c r="N1985" s="13"/>
      <c r="O1985" s="13"/>
      <c r="P1985" s="13"/>
      <c r="Q1985" s="13"/>
      <c r="R1985" s="13"/>
      <c r="S1985" s="13"/>
      <c r="T1985" s="13"/>
      <c r="U1985" s="13"/>
      <c r="V1985" s="13"/>
      <c r="W1985" s="13"/>
      <c r="X1985" s="13"/>
      <c r="Y1985" s="13"/>
      <c r="Z1985" s="13"/>
      <c r="AA1985" s="13"/>
      <c r="AB1985" s="13"/>
      <c r="AC1985" s="13"/>
      <c r="AD1985" s="13"/>
      <c r="AE1985" s="13"/>
      <c r="AF1985" s="13"/>
      <c r="AG1985" s="13"/>
      <c r="AH1985" s="13"/>
      <c r="AI1985" s="13"/>
      <c r="AJ1985" s="13"/>
      <c r="AK1985" s="13"/>
      <c r="AL1985" s="13"/>
      <c r="AM1985" s="13"/>
      <c r="AN1985" s="13"/>
      <c r="AO1985" s="13"/>
      <c r="AP1985" s="13"/>
      <c r="AQ1985" s="13"/>
      <c r="AR1985" s="13"/>
      <c r="AS1985" s="13"/>
      <c r="AT1985" s="13"/>
      <c r="AU1985" s="13"/>
      <c r="AV1985" s="13"/>
      <c r="AW1985" s="13"/>
      <c r="AX1985" s="13"/>
      <c r="AY1985" s="13"/>
      <c r="AZ1985" s="13"/>
      <c r="BA1985" s="13"/>
      <c r="BB1985" s="13"/>
      <c r="BC1985" s="13"/>
      <c r="BD1985" s="13"/>
      <c r="BE1985" s="13"/>
      <c r="BF1985" s="13"/>
      <c r="BG1985" s="13"/>
      <c r="BH1985" s="13"/>
      <c r="BI1985" s="13"/>
      <c r="BJ1985" s="13"/>
      <c r="BK1985" s="13"/>
      <c r="BL1985" s="13"/>
      <c r="BM1985" s="13"/>
      <c r="BN1985" s="13"/>
      <c r="BO1985" s="13"/>
    </row>
    <row r="1986" spans="1:67" s="6" customFormat="1" x14ac:dyDescent="0.2">
      <c r="A1986" s="13" t="s">
        <v>1737</v>
      </c>
      <c r="B1986" s="13"/>
      <c r="C1986" s="13" t="s">
        <v>1519</v>
      </c>
      <c r="D1986" s="13" t="s">
        <v>123</v>
      </c>
      <c r="E1986" s="13" t="s">
        <v>351</v>
      </c>
      <c r="F1986" s="13" t="s">
        <v>1198</v>
      </c>
      <c r="G1986" s="13" t="s">
        <v>351</v>
      </c>
      <c r="H1986" s="13" t="s">
        <v>1198</v>
      </c>
      <c r="I1986" s="13"/>
      <c r="J1986" s="13"/>
      <c r="K1986" s="13"/>
      <c r="L1986" s="13"/>
      <c r="M1986" s="13"/>
      <c r="N1986" s="13"/>
      <c r="O1986" s="13"/>
      <c r="P1986" s="13"/>
      <c r="Q1986" s="13"/>
      <c r="R1986" s="13"/>
      <c r="S1986" s="13"/>
      <c r="T1986" s="13"/>
      <c r="U1986" s="13"/>
      <c r="V1986" s="13"/>
      <c r="W1986" s="13"/>
      <c r="X1986" s="13"/>
      <c r="Y1986" s="13"/>
      <c r="Z1986" s="13"/>
      <c r="AA1986" s="13"/>
      <c r="AB1986" s="13"/>
      <c r="AC1986" s="13"/>
      <c r="AD1986" s="13"/>
      <c r="AE1986" s="13"/>
      <c r="AF1986" s="13"/>
      <c r="AG1986" s="13"/>
      <c r="AH1986" s="13"/>
      <c r="AI1986" s="13"/>
      <c r="AJ1986" s="13"/>
      <c r="AK1986" s="13"/>
      <c r="AL1986" s="13"/>
      <c r="AM1986" s="13"/>
      <c r="AN1986" s="13"/>
      <c r="AO1986" s="13"/>
      <c r="AP1986" s="13"/>
      <c r="AQ1986" s="13"/>
      <c r="AR1986" s="13"/>
      <c r="AS1986" s="13"/>
      <c r="AT1986" s="13"/>
      <c r="AU1986" s="13"/>
      <c r="AV1986" s="13"/>
      <c r="AW1986" s="13"/>
      <c r="AX1986" s="13"/>
      <c r="AY1986" s="13"/>
      <c r="AZ1986" s="13"/>
      <c r="BA1986" s="13"/>
      <c r="BB1986" s="13"/>
      <c r="BC1986" s="13"/>
      <c r="BD1986" s="13"/>
      <c r="BE1986" s="13"/>
      <c r="BF1986" s="13"/>
      <c r="BG1986" s="13"/>
      <c r="BH1986" s="13"/>
      <c r="BI1986" s="13"/>
      <c r="BJ1986" s="13"/>
      <c r="BK1986" s="13"/>
      <c r="BL1986" s="13"/>
      <c r="BM1986" s="13"/>
      <c r="BN1986" s="13"/>
      <c r="BO1986" s="13"/>
    </row>
    <row r="1987" spans="1:67" s="6" customFormat="1" x14ac:dyDescent="0.2">
      <c r="A1987" s="8" t="s">
        <v>2825</v>
      </c>
      <c r="B1987"/>
      <c r="C1987" t="s">
        <v>1519</v>
      </c>
      <c r="D1987" t="s">
        <v>123</v>
      </c>
      <c r="E1987" t="s">
        <v>351</v>
      </c>
      <c r="F1987" t="s">
        <v>1198</v>
      </c>
      <c r="G1987" t="s">
        <v>351</v>
      </c>
      <c r="H1987" t="s">
        <v>1198</v>
      </c>
      <c r="I1987"/>
      <c r="J1987"/>
      <c r="K1987"/>
      <c r="L1987" t="s">
        <v>569</v>
      </c>
      <c r="M1987"/>
      <c r="N1987"/>
      <c r="O1987"/>
      <c r="P1987"/>
      <c r="Q1987">
        <v>11.02</v>
      </c>
      <c r="R1987"/>
      <c r="S1987"/>
      <c r="T1987">
        <v>9.69</v>
      </c>
      <c r="U1987">
        <v>11.26</v>
      </c>
      <c r="V1987"/>
      <c r="W1987"/>
      <c r="X1987">
        <v>11.85</v>
      </c>
      <c r="Y1987">
        <v>13.51</v>
      </c>
      <c r="Z1987"/>
      <c r="AA1987"/>
      <c r="AB1987">
        <v>14.6</v>
      </c>
      <c r="AC1987">
        <v>14.01</v>
      </c>
      <c r="AD1987"/>
      <c r="AE1987"/>
      <c r="AF1987">
        <v>15.17</v>
      </c>
      <c r="AG1987">
        <v>12.87</v>
      </c>
      <c r="AH1987"/>
      <c r="AI1987"/>
      <c r="AJ1987">
        <v>12.02</v>
      </c>
      <c r="AK1987"/>
      <c r="AL1987"/>
      <c r="AM1987"/>
      <c r="AN1987"/>
      <c r="AO1987">
        <v>11.61</v>
      </c>
      <c r="AP1987"/>
      <c r="AQ1987"/>
      <c r="AR1987">
        <v>6.97</v>
      </c>
      <c r="AS1987">
        <v>12.47</v>
      </c>
      <c r="AT1987"/>
      <c r="AU1987"/>
      <c r="AV1987">
        <v>8.82</v>
      </c>
      <c r="AW1987">
        <v>12.57</v>
      </c>
      <c r="AX1987"/>
      <c r="AY1987"/>
      <c r="AZ1987">
        <v>10.68</v>
      </c>
      <c r="BA1987">
        <v>13.03</v>
      </c>
      <c r="BB1987"/>
      <c r="BC1987"/>
      <c r="BD1987">
        <v>11.83</v>
      </c>
      <c r="BE1987">
        <v>13.55</v>
      </c>
      <c r="BF1987"/>
      <c r="BG1987"/>
      <c r="BH1987">
        <v>10.27</v>
      </c>
      <c r="BI1987" t="s">
        <v>472</v>
      </c>
      <c r="BJ1987" t="s">
        <v>79</v>
      </c>
      <c r="BK1987"/>
      <c r="BL1987" t="s">
        <v>473</v>
      </c>
      <c r="BM1987">
        <v>3401</v>
      </c>
      <c r="BN1987"/>
      <c r="BO1987"/>
    </row>
    <row r="1988" spans="1:67" s="8" customFormat="1" x14ac:dyDescent="0.2">
      <c r="A1988" s="13" t="s">
        <v>1737</v>
      </c>
      <c r="B1988" s="13"/>
      <c r="C1988" s="13" t="s">
        <v>1519</v>
      </c>
      <c r="D1988" s="13" t="s">
        <v>123</v>
      </c>
      <c r="E1988" s="13" t="s">
        <v>351</v>
      </c>
      <c r="F1988" s="13" t="s">
        <v>1200</v>
      </c>
      <c r="G1988" s="13" t="s">
        <v>351</v>
      </c>
      <c r="H1988" s="13" t="s">
        <v>1210</v>
      </c>
      <c r="I1988" s="13"/>
      <c r="J1988" s="13"/>
      <c r="K1988" s="13"/>
      <c r="L1988" s="13"/>
      <c r="M1988" s="13"/>
      <c r="N1988" s="13"/>
      <c r="O1988" s="13"/>
      <c r="P1988" s="13"/>
      <c r="Q1988" s="13"/>
      <c r="R1988" s="13"/>
      <c r="S1988" s="13"/>
      <c r="T1988" s="13"/>
      <c r="U1988" s="13"/>
      <c r="V1988" s="13"/>
      <c r="W1988" s="13"/>
      <c r="X1988" s="13"/>
      <c r="Y1988" s="13"/>
      <c r="Z1988" s="13"/>
      <c r="AA1988" s="13"/>
      <c r="AB1988" s="13"/>
      <c r="AC1988" s="13"/>
      <c r="AD1988" s="13"/>
      <c r="AE1988" s="13"/>
      <c r="AF1988" s="13"/>
      <c r="AG1988" s="13"/>
      <c r="AH1988" s="13"/>
      <c r="AI1988" s="13"/>
      <c r="AJ1988" s="13"/>
      <c r="AK1988" s="13"/>
      <c r="AL1988" s="13"/>
      <c r="AM1988" s="13"/>
      <c r="AN1988" s="13"/>
      <c r="AO1988" s="13"/>
      <c r="AP1988" s="13"/>
      <c r="AQ1988" s="13"/>
      <c r="AR1988" s="13"/>
      <c r="AS1988" s="13"/>
      <c r="AT1988" s="13"/>
      <c r="AU1988" s="13"/>
      <c r="AV1988" s="13"/>
      <c r="AW1988" s="13"/>
      <c r="AX1988" s="13"/>
      <c r="AY1988" s="13"/>
      <c r="AZ1988" s="13"/>
      <c r="BA1988" s="13"/>
      <c r="BB1988" s="13"/>
      <c r="BC1988" s="13"/>
      <c r="BD1988" s="13"/>
      <c r="BE1988" s="13"/>
      <c r="BF1988" s="13"/>
      <c r="BG1988" s="13"/>
      <c r="BH1988" s="13"/>
      <c r="BI1988" s="13"/>
      <c r="BJ1988" s="13"/>
      <c r="BK1988" s="13"/>
      <c r="BL1988" s="13"/>
      <c r="BM1988" s="13"/>
      <c r="BN1988" s="13"/>
      <c r="BO1988" s="13"/>
    </row>
    <row r="1989" spans="1:67" s="6" customFormat="1" x14ac:dyDescent="0.2">
      <c r="A1989" t="s">
        <v>1209</v>
      </c>
      <c r="B1989"/>
      <c r="C1989" t="s">
        <v>1519</v>
      </c>
      <c r="D1989" t="s">
        <v>123</v>
      </c>
      <c r="E1989" t="s">
        <v>351</v>
      </c>
      <c r="F1989" t="s">
        <v>1200</v>
      </c>
      <c r="G1989" t="s">
        <v>351</v>
      </c>
      <c r="H1989" t="s">
        <v>1210</v>
      </c>
      <c r="I1989"/>
      <c r="J1989"/>
      <c r="K1989"/>
      <c r="L1989"/>
      <c r="M1989"/>
      <c r="N1989"/>
      <c r="O1989"/>
      <c r="P1989"/>
      <c r="Q1989">
        <v>8.1999999999999993</v>
      </c>
      <c r="R1989"/>
      <c r="S1989"/>
      <c r="T1989">
        <v>7.3</v>
      </c>
      <c r="U1989">
        <v>8.5</v>
      </c>
      <c r="V1989"/>
      <c r="W1989"/>
      <c r="X1989">
        <v>8.5</v>
      </c>
      <c r="Y1989">
        <v>9</v>
      </c>
      <c r="Z1989"/>
      <c r="AA1989"/>
      <c r="AB1989">
        <v>10</v>
      </c>
      <c r="AC1989">
        <v>9.1999999999999993</v>
      </c>
      <c r="AD1989"/>
      <c r="AE1989"/>
      <c r="AF1989">
        <v>11</v>
      </c>
      <c r="AG1989">
        <v>7.8</v>
      </c>
      <c r="AH1989"/>
      <c r="AI1989"/>
      <c r="AJ1989">
        <v>10.6</v>
      </c>
      <c r="AK1989"/>
      <c r="AL1989"/>
      <c r="AM1989"/>
      <c r="AN1989"/>
      <c r="AO1989"/>
      <c r="AP1989"/>
      <c r="AQ1989"/>
      <c r="AR1989"/>
      <c r="AS1989"/>
      <c r="AT1989"/>
      <c r="AU1989"/>
      <c r="AV1989"/>
      <c r="AW1989"/>
      <c r="AX1989"/>
      <c r="AY1989"/>
      <c r="AZ1989"/>
      <c r="BA1989"/>
      <c r="BB1989"/>
      <c r="BC1989"/>
      <c r="BD1989"/>
      <c r="BE1989"/>
      <c r="BF1989"/>
      <c r="BG1989"/>
      <c r="BH1989"/>
      <c r="BI1989"/>
      <c r="BJ1989" t="s">
        <v>79</v>
      </c>
      <c r="BK1989"/>
      <c r="BL1989" t="s">
        <v>1211</v>
      </c>
      <c r="BM1989">
        <v>4268</v>
      </c>
      <c r="BN1989"/>
      <c r="BO1989"/>
    </row>
    <row r="1990" spans="1:67" s="12" customFormat="1" x14ac:dyDescent="0.2">
      <c r="A1990" t="s">
        <v>1212</v>
      </c>
      <c r="B1990"/>
      <c r="C1990" t="s">
        <v>1519</v>
      </c>
      <c r="D1990" t="s">
        <v>123</v>
      </c>
      <c r="E1990" t="s">
        <v>351</v>
      </c>
      <c r="F1990" t="s">
        <v>1200</v>
      </c>
      <c r="G1990" t="s">
        <v>351</v>
      </c>
      <c r="H1990" t="s">
        <v>1210</v>
      </c>
      <c r="I1990"/>
      <c r="J1990"/>
      <c r="K1990"/>
      <c r="L1990"/>
      <c r="M1990"/>
      <c r="N1990"/>
      <c r="O1990"/>
      <c r="P1990"/>
      <c r="Q1990">
        <v>8.1999999999999993</v>
      </c>
      <c r="R1990"/>
      <c r="S1990"/>
      <c r="T1990">
        <v>7.4</v>
      </c>
      <c r="U1990">
        <v>8.5</v>
      </c>
      <c r="V1990"/>
      <c r="W1990"/>
      <c r="X1990">
        <v>8.5</v>
      </c>
      <c r="Y1990">
        <v>9</v>
      </c>
      <c r="Z1990"/>
      <c r="AA1990"/>
      <c r="AB1990">
        <v>10</v>
      </c>
      <c r="AC1990">
        <v>9.1999999999999993</v>
      </c>
      <c r="AD1990"/>
      <c r="AE1990"/>
      <c r="AF1990">
        <v>11.3</v>
      </c>
      <c r="AG1990">
        <v>7.7</v>
      </c>
      <c r="AH1990"/>
      <c r="AI1990"/>
      <c r="AJ1990">
        <v>10.8</v>
      </c>
      <c r="AK1990"/>
      <c r="AL1990"/>
      <c r="AM1990"/>
      <c r="AN1990"/>
      <c r="AO1990"/>
      <c r="AP1990"/>
      <c r="AQ1990"/>
      <c r="AR1990"/>
      <c r="AS1990"/>
      <c r="AT1990"/>
      <c r="AU1990"/>
      <c r="AV1990"/>
      <c r="AW1990"/>
      <c r="AX1990"/>
      <c r="AY1990"/>
      <c r="AZ1990"/>
      <c r="BA1990"/>
      <c r="BB1990"/>
      <c r="BC1990"/>
      <c r="BD1990"/>
      <c r="BE1990"/>
      <c r="BF1990"/>
      <c r="BG1990"/>
      <c r="BH1990"/>
      <c r="BI1990"/>
      <c r="BJ1990" t="s">
        <v>79</v>
      </c>
      <c r="BK1990"/>
      <c r="BL1990" t="s">
        <v>229</v>
      </c>
      <c r="BM1990">
        <v>4269</v>
      </c>
      <c r="BN1990"/>
      <c r="BO1990"/>
    </row>
    <row r="1991" spans="1:67" s="8" customFormat="1" x14ac:dyDescent="0.2">
      <c r="A1991" t="s">
        <v>1213</v>
      </c>
      <c r="B1991"/>
      <c r="C1991" t="s">
        <v>1519</v>
      </c>
      <c r="D1991" t="s">
        <v>123</v>
      </c>
      <c r="E1991" t="s">
        <v>351</v>
      </c>
      <c r="F1991" t="s">
        <v>1200</v>
      </c>
      <c r="G1991" t="s">
        <v>351</v>
      </c>
      <c r="H1991" t="s">
        <v>1210</v>
      </c>
      <c r="I1991"/>
      <c r="J1991"/>
      <c r="K1991"/>
      <c r="L1991"/>
      <c r="M1991"/>
      <c r="N1991"/>
      <c r="O1991"/>
      <c r="P1991"/>
      <c r="Q1991"/>
      <c r="R1991"/>
      <c r="S1991"/>
      <c r="T1991"/>
      <c r="U1991"/>
      <c r="V1991"/>
      <c r="W1991"/>
      <c r="X1991"/>
      <c r="Y1991"/>
      <c r="Z1991"/>
      <c r="AA1991"/>
      <c r="AB1991"/>
      <c r="AC1991"/>
      <c r="AD1991"/>
      <c r="AE1991"/>
      <c r="AF1991"/>
      <c r="AG1991"/>
      <c r="AH1991"/>
      <c r="AI1991"/>
      <c r="AJ1991"/>
      <c r="AK1991"/>
      <c r="AL1991"/>
      <c r="AM1991"/>
      <c r="AN1991"/>
      <c r="AO1991"/>
      <c r="AP1991"/>
      <c r="AQ1991"/>
      <c r="AR1991"/>
      <c r="AS1991">
        <v>9.6</v>
      </c>
      <c r="AT1991"/>
      <c r="AU1991"/>
      <c r="AV1991">
        <v>6.2</v>
      </c>
      <c r="AW1991">
        <v>9.1</v>
      </c>
      <c r="AX1991"/>
      <c r="AY1991"/>
      <c r="AZ1991">
        <v>7.4</v>
      </c>
      <c r="BA1991"/>
      <c r="BB1991"/>
      <c r="BC1991"/>
      <c r="BD1991"/>
      <c r="BE1991"/>
      <c r="BF1991"/>
      <c r="BG1991"/>
      <c r="BH1991"/>
      <c r="BI1991"/>
      <c r="BJ1991" t="s">
        <v>79</v>
      </c>
      <c r="BK1991"/>
      <c r="BL1991" t="s">
        <v>229</v>
      </c>
      <c r="BM1991">
        <v>4269</v>
      </c>
      <c r="BN1991"/>
      <c r="BO1991"/>
    </row>
    <row r="1992" spans="1:67" s="12" customFormat="1" x14ac:dyDescent="0.2">
      <c r="A1992" t="s">
        <v>1214</v>
      </c>
      <c r="B1992"/>
      <c r="C1992" t="s">
        <v>1519</v>
      </c>
      <c r="D1992" t="s">
        <v>123</v>
      </c>
      <c r="E1992" t="s">
        <v>351</v>
      </c>
      <c r="F1992" t="s">
        <v>1200</v>
      </c>
      <c r="G1992" t="s">
        <v>351</v>
      </c>
      <c r="H1992" t="s">
        <v>1210</v>
      </c>
      <c r="I1992"/>
      <c r="J1992"/>
      <c r="K1992"/>
      <c r="L1992"/>
      <c r="M1992"/>
      <c r="N1992"/>
      <c r="O1992"/>
      <c r="P1992"/>
      <c r="Q1992">
        <v>7.7</v>
      </c>
      <c r="R1992"/>
      <c r="S1992"/>
      <c r="T1992">
        <v>8.6</v>
      </c>
      <c r="U1992">
        <v>7.9</v>
      </c>
      <c r="V1992"/>
      <c r="W1992"/>
      <c r="X1992">
        <v>9.1999999999999993</v>
      </c>
      <c r="Y1992">
        <v>9</v>
      </c>
      <c r="Z1992"/>
      <c r="AA1992"/>
      <c r="AB1992">
        <v>11</v>
      </c>
      <c r="AC1992">
        <v>8.8000000000000007</v>
      </c>
      <c r="AD1992"/>
      <c r="AE1992"/>
      <c r="AF1992">
        <v>12.5</v>
      </c>
      <c r="AG1992">
        <v>8.6999999999999993</v>
      </c>
      <c r="AH1992"/>
      <c r="AI1992"/>
      <c r="AJ1992">
        <v>10.5</v>
      </c>
      <c r="AK1992"/>
      <c r="AL1992"/>
      <c r="AM1992"/>
      <c r="AN1992"/>
      <c r="AO1992"/>
      <c r="AP1992"/>
      <c r="AQ1992"/>
      <c r="AR1992"/>
      <c r="AS1992"/>
      <c r="AT1992"/>
      <c r="AU1992"/>
      <c r="AV1992"/>
      <c r="AW1992"/>
      <c r="AX1992"/>
      <c r="AY1992"/>
      <c r="AZ1992"/>
      <c r="BA1992"/>
      <c r="BB1992"/>
      <c r="BC1992"/>
      <c r="BD1992"/>
      <c r="BE1992"/>
      <c r="BF1992"/>
      <c r="BG1992"/>
      <c r="BH1992"/>
      <c r="BI1992" t="s">
        <v>1215</v>
      </c>
      <c r="BJ1992" t="s">
        <v>79</v>
      </c>
      <c r="BK1992"/>
      <c r="BL1992" t="s">
        <v>229</v>
      </c>
      <c r="BM1992">
        <v>4269</v>
      </c>
      <c r="BN1992"/>
      <c r="BO1992"/>
    </row>
    <row r="1993" spans="1:67" s="12" customFormat="1" x14ac:dyDescent="0.2">
      <c r="A1993" s="13" t="s">
        <v>1737</v>
      </c>
      <c r="B1993" s="13"/>
      <c r="C1993" s="13" t="s">
        <v>1519</v>
      </c>
      <c r="D1993" s="13" t="s">
        <v>123</v>
      </c>
      <c r="E1993" s="13" t="s">
        <v>351</v>
      </c>
      <c r="F1993" s="13" t="s">
        <v>1200</v>
      </c>
      <c r="G1993" s="13" t="s">
        <v>351</v>
      </c>
      <c r="H1993" s="13" t="s">
        <v>1483</v>
      </c>
      <c r="I1993" s="13"/>
      <c r="J1993" s="13"/>
      <c r="K1993" s="13"/>
      <c r="L1993" s="13"/>
      <c r="M1993" s="13"/>
      <c r="N1993" s="13"/>
      <c r="O1993" s="13"/>
      <c r="P1993" s="13"/>
      <c r="Q1993" s="13"/>
      <c r="R1993" s="13"/>
      <c r="S1993" s="13"/>
      <c r="T1993" s="13"/>
      <c r="U1993" s="13"/>
      <c r="V1993" s="13"/>
      <c r="W1993" s="13"/>
      <c r="X1993" s="13"/>
      <c r="Y1993" s="13"/>
      <c r="Z1993" s="13"/>
      <c r="AA1993" s="13"/>
      <c r="AB1993" s="13"/>
      <c r="AC1993" s="13"/>
      <c r="AD1993" s="13"/>
      <c r="AE1993" s="13"/>
      <c r="AF1993" s="13"/>
      <c r="AG1993" s="13"/>
      <c r="AH1993" s="13"/>
      <c r="AI1993" s="13"/>
      <c r="AJ1993" s="13"/>
      <c r="AK1993" s="13"/>
      <c r="AL1993" s="13"/>
      <c r="AM1993" s="13"/>
      <c r="AN1993" s="13"/>
      <c r="AO1993" s="13"/>
      <c r="AP1993" s="13"/>
      <c r="AQ1993" s="13"/>
      <c r="AR1993" s="13"/>
      <c r="AS1993" s="13"/>
      <c r="AT1993" s="13"/>
      <c r="AU1993" s="13"/>
      <c r="AV1993" s="13"/>
      <c r="AW1993" s="13"/>
      <c r="AX1993" s="13"/>
      <c r="AY1993" s="13"/>
      <c r="AZ1993" s="13"/>
      <c r="BA1993" s="13"/>
      <c r="BB1993" s="13"/>
      <c r="BC1993" s="13"/>
      <c r="BD1993" s="13"/>
      <c r="BE1993" s="13"/>
      <c r="BF1993" s="13"/>
      <c r="BG1993" s="13"/>
      <c r="BH1993" s="13"/>
      <c r="BI1993" s="13"/>
      <c r="BJ1993" s="13"/>
      <c r="BK1993" s="13"/>
      <c r="BL1993" s="13"/>
      <c r="BM1993" s="13"/>
      <c r="BN1993" s="13"/>
      <c r="BO1993" s="13"/>
    </row>
    <row r="1994" spans="1:67" s="12" customFormat="1" x14ac:dyDescent="0.2">
      <c r="A1994" s="8"/>
      <c r="B1994" s="8"/>
      <c r="C1994" s="8" t="s">
        <v>1519</v>
      </c>
      <c r="D1994" s="8" t="s">
        <v>123</v>
      </c>
      <c r="E1994" s="8" t="s">
        <v>351</v>
      </c>
      <c r="F1994" s="8" t="s">
        <v>1200</v>
      </c>
      <c r="G1994" s="8" t="s">
        <v>351</v>
      </c>
      <c r="H1994" s="8" t="s">
        <v>1483</v>
      </c>
      <c r="I1994" s="8"/>
      <c r="J1994" s="8"/>
      <c r="K1994" s="8"/>
      <c r="L1994" s="8"/>
      <c r="M1994" s="8"/>
      <c r="N1994" s="8"/>
      <c r="O1994" s="8"/>
      <c r="P1994" s="8"/>
      <c r="Q1994" s="8"/>
      <c r="R1994" s="8"/>
      <c r="S1994" s="8"/>
      <c r="T1994" s="8"/>
      <c r="U1994" s="8"/>
      <c r="V1994" s="8"/>
      <c r="W1994" s="8"/>
      <c r="X1994" s="8"/>
      <c r="Y1994" s="8"/>
      <c r="Z1994" s="8"/>
      <c r="AA1994" s="8"/>
      <c r="AB1994" s="8"/>
      <c r="AC1994" s="8"/>
      <c r="AD1994" s="8"/>
      <c r="AE1994" s="8"/>
      <c r="AF1994" s="8"/>
      <c r="AG1994" s="8"/>
      <c r="AH1994" s="8"/>
      <c r="AI1994" s="8"/>
      <c r="AJ1994" s="8"/>
      <c r="AK1994" s="8"/>
      <c r="AL1994" s="8"/>
      <c r="AM1994" s="8"/>
      <c r="AN1994" s="8"/>
      <c r="AO1994" s="8"/>
      <c r="AP1994" s="8"/>
      <c r="AQ1994" s="8"/>
      <c r="AR1994" s="8"/>
      <c r="AS1994" s="8"/>
      <c r="AT1994" s="8"/>
      <c r="AU1994" s="8"/>
      <c r="AV1994" s="8"/>
      <c r="AW1994" s="8"/>
      <c r="AX1994" s="8"/>
      <c r="AY1994" s="8"/>
      <c r="AZ1994" s="8"/>
      <c r="BA1994" s="8"/>
      <c r="BB1994" s="8"/>
      <c r="BC1994" s="8"/>
      <c r="BD1994" s="8"/>
      <c r="BE1994" s="8"/>
      <c r="BF1994" s="8"/>
      <c r="BG1994" s="8"/>
      <c r="BH1994" s="8"/>
      <c r="BI1994" s="8" t="s">
        <v>1484</v>
      </c>
      <c r="BJ1994" s="8" t="s">
        <v>79</v>
      </c>
      <c r="BK1994" s="9">
        <v>44806</v>
      </c>
      <c r="BL1994" s="8" t="s">
        <v>1478</v>
      </c>
      <c r="BM1994" s="8">
        <v>35427</v>
      </c>
      <c r="BN1994" s="8"/>
      <c r="BO1994" s="8"/>
    </row>
    <row r="1995" spans="1:67" s="8" customFormat="1" x14ac:dyDescent="0.2">
      <c r="A1995" t="s">
        <v>1205</v>
      </c>
      <c r="B1995"/>
      <c r="C1995" t="s">
        <v>1519</v>
      </c>
      <c r="D1995" t="s">
        <v>123</v>
      </c>
      <c r="E1995" t="s">
        <v>351</v>
      </c>
      <c r="F1995" t="s">
        <v>1200</v>
      </c>
      <c r="G1995" t="s">
        <v>351</v>
      </c>
      <c r="H1995" t="s">
        <v>1206</v>
      </c>
      <c r="I1995"/>
      <c r="J1995"/>
      <c r="K1995" t="s">
        <v>478</v>
      </c>
      <c r="L1995" t="s">
        <v>479</v>
      </c>
      <c r="M1995"/>
      <c r="N1995"/>
      <c r="O1995"/>
      <c r="P1995"/>
      <c r="Q1995"/>
      <c r="R1995"/>
      <c r="S1995"/>
      <c r="T1995"/>
      <c r="U1995"/>
      <c r="V1995"/>
      <c r="W1995"/>
      <c r="X1995"/>
      <c r="Y1995"/>
      <c r="Z1995"/>
      <c r="AA1995"/>
      <c r="AB1995"/>
      <c r="AC1995"/>
      <c r="AD1995"/>
      <c r="AE1995"/>
      <c r="AF1995"/>
      <c r="AG1995"/>
      <c r="AH1995"/>
      <c r="AI1995"/>
      <c r="AJ1995"/>
      <c r="AK1995"/>
      <c r="AL1995"/>
      <c r="AM1995"/>
      <c r="AN1995"/>
      <c r="AO1995"/>
      <c r="AP1995"/>
      <c r="AQ1995"/>
      <c r="AR1995"/>
      <c r="AS1995"/>
      <c r="AT1995"/>
      <c r="AU1995"/>
      <c r="AV1995"/>
      <c r="AW1995"/>
      <c r="AX1995"/>
      <c r="AY1995"/>
      <c r="AZ1995"/>
      <c r="BA1995"/>
      <c r="BB1995"/>
      <c r="BC1995"/>
      <c r="BD1995"/>
      <c r="BE1995">
        <v>9.4</v>
      </c>
      <c r="BF1995"/>
      <c r="BG1995"/>
      <c r="BH1995">
        <v>6.1</v>
      </c>
      <c r="BI1995"/>
      <c r="BJ1995" t="s">
        <v>79</v>
      </c>
      <c r="BK1995"/>
      <c r="BL1995" t="s">
        <v>480</v>
      </c>
      <c r="BM1995">
        <v>2672</v>
      </c>
      <c r="BN1995" t="s">
        <v>72</v>
      </c>
      <c r="BO1995" t="s">
        <v>480</v>
      </c>
    </row>
    <row r="1996" spans="1:67" s="8" customFormat="1" x14ac:dyDescent="0.2">
      <c r="A1996" s="8" t="s">
        <v>2684</v>
      </c>
      <c r="B1996"/>
      <c r="C1996" t="s">
        <v>1519</v>
      </c>
      <c r="D1996" t="s">
        <v>123</v>
      </c>
      <c r="E1996" t="s">
        <v>351</v>
      </c>
      <c r="F1996" t="s">
        <v>1200</v>
      </c>
      <c r="G1996" s="8" t="s">
        <v>351</v>
      </c>
      <c r="H1996" s="8" t="s">
        <v>1206</v>
      </c>
      <c r="J1996"/>
      <c r="K1996"/>
      <c r="L1996"/>
      <c r="M1996"/>
      <c r="N1996"/>
      <c r="O1996"/>
      <c r="P1996"/>
      <c r="Q1996"/>
      <c r="R1996"/>
      <c r="S1996"/>
      <c r="T1996"/>
      <c r="U1996"/>
      <c r="V1996"/>
      <c r="W1996"/>
      <c r="X1996"/>
      <c r="Y1996"/>
      <c r="Z1996"/>
      <c r="AA1996"/>
      <c r="AB1996"/>
      <c r="AC1996"/>
      <c r="AD1996"/>
      <c r="AE1996"/>
      <c r="AF1996"/>
      <c r="AG1996"/>
      <c r="AH1996"/>
      <c r="AI1996"/>
      <c r="AJ1996"/>
      <c r="AK1996"/>
      <c r="AL1996"/>
      <c r="AM1996"/>
      <c r="AN1996"/>
      <c r="AO1996"/>
      <c r="AP1996"/>
      <c r="AQ1996"/>
      <c r="AR1996"/>
      <c r="AS1996">
        <v>10.199999999999999</v>
      </c>
      <c r="AT1996">
        <v>6.5</v>
      </c>
      <c r="AU1996">
        <v>6.4</v>
      </c>
      <c r="AV1996">
        <v>6.5</v>
      </c>
      <c r="AW1996"/>
      <c r="AX1996"/>
      <c r="AY1996"/>
      <c r="AZ1996"/>
      <c r="BA1996"/>
      <c r="BB1996"/>
      <c r="BC1996"/>
      <c r="BD1996"/>
      <c r="BE1996"/>
      <c r="BF1996"/>
      <c r="BG1996"/>
      <c r="BH1996"/>
      <c r="BI1996"/>
      <c r="BJ1996" s="8" t="s">
        <v>79</v>
      </c>
      <c r="BK1996" s="9">
        <v>44825</v>
      </c>
      <c r="BL1996" s="8" t="s">
        <v>2599</v>
      </c>
      <c r="BM1996" s="8">
        <v>79420</v>
      </c>
      <c r="BN1996" t="s">
        <v>72</v>
      </c>
      <c r="BO1996" t="s">
        <v>2599</v>
      </c>
    </row>
    <row r="1997" spans="1:67" s="6" customFormat="1" x14ac:dyDescent="0.2">
      <c r="A1997" s="13" t="s">
        <v>1737</v>
      </c>
      <c r="B1997" s="13"/>
      <c r="C1997" s="13" t="s">
        <v>1519</v>
      </c>
      <c r="D1997" s="13" t="s">
        <v>123</v>
      </c>
      <c r="E1997" s="13" t="s">
        <v>351</v>
      </c>
      <c r="F1997" s="13" t="s">
        <v>1200</v>
      </c>
      <c r="G1997" s="13" t="s">
        <v>351</v>
      </c>
      <c r="H1997" s="13" t="s">
        <v>1732</v>
      </c>
      <c r="I1997" s="13"/>
      <c r="J1997" s="13"/>
      <c r="K1997" s="13"/>
      <c r="L1997" s="13"/>
      <c r="M1997" s="13"/>
      <c r="N1997" s="13"/>
      <c r="O1997" s="13"/>
      <c r="P1997" s="13"/>
      <c r="Q1997" s="13"/>
      <c r="R1997" s="13"/>
      <c r="S1997" s="13"/>
      <c r="T1997" s="13"/>
      <c r="U1997" s="13"/>
      <c r="V1997" s="13"/>
      <c r="W1997" s="13"/>
      <c r="X1997" s="13"/>
      <c r="Y1997" s="13"/>
      <c r="Z1997" s="13"/>
      <c r="AA1997" s="13"/>
      <c r="AB1997" s="13"/>
      <c r="AC1997" s="13"/>
      <c r="AD1997" s="13"/>
      <c r="AE1997" s="13"/>
      <c r="AF1997" s="13"/>
      <c r="AG1997" s="13"/>
      <c r="AH1997" s="13"/>
      <c r="AI1997" s="13"/>
      <c r="AJ1997" s="13"/>
      <c r="AK1997" s="13"/>
      <c r="AL1997" s="13"/>
      <c r="AM1997" s="13"/>
      <c r="AN1997" s="13"/>
      <c r="AO1997" s="13"/>
      <c r="AP1997" s="13"/>
      <c r="AQ1997" s="13"/>
      <c r="AR1997" s="13"/>
      <c r="AS1997" s="13"/>
      <c r="AT1997" s="13"/>
      <c r="AU1997" s="13"/>
      <c r="AV1997" s="13"/>
      <c r="AW1997" s="13"/>
      <c r="AX1997" s="13"/>
      <c r="AY1997" s="13"/>
      <c r="AZ1997" s="13"/>
      <c r="BA1997" s="13"/>
      <c r="BB1997" s="13"/>
      <c r="BC1997" s="13"/>
      <c r="BD1997" s="13"/>
      <c r="BE1997" s="13"/>
      <c r="BF1997" s="13"/>
      <c r="BG1997" s="13"/>
      <c r="BH1997" s="13"/>
      <c r="BI1997" s="13"/>
      <c r="BJ1997" s="13"/>
      <c r="BK1997" s="13"/>
      <c r="BL1997" s="13"/>
      <c r="BM1997" s="13"/>
      <c r="BN1997" s="13"/>
      <c r="BO1997" s="13"/>
    </row>
    <row r="1998" spans="1:67" s="12" customFormat="1" x14ac:dyDescent="0.2">
      <c r="A1998" s="13" t="s">
        <v>1737</v>
      </c>
      <c r="B1998" s="13"/>
      <c r="C1998" s="13" t="s">
        <v>1519</v>
      </c>
      <c r="D1998" s="13" t="s">
        <v>123</v>
      </c>
      <c r="E1998" s="13" t="s">
        <v>351</v>
      </c>
      <c r="F1998" s="13" t="s">
        <v>1200</v>
      </c>
      <c r="G1998" s="13" t="s">
        <v>351</v>
      </c>
      <c r="H1998" s="13" t="s">
        <v>1200</v>
      </c>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c r="AH1998" s="13"/>
      <c r="AI1998" s="13"/>
      <c r="AJ1998" s="13"/>
      <c r="AK1998" s="13"/>
      <c r="AL1998" s="13"/>
      <c r="AM1998" s="13"/>
      <c r="AN1998" s="13"/>
      <c r="AO1998" s="13"/>
      <c r="AP1998" s="13"/>
      <c r="AQ1998" s="13"/>
      <c r="AR1998" s="13"/>
      <c r="AS1998" s="13"/>
      <c r="AT1998" s="13"/>
      <c r="AU1998" s="13"/>
      <c r="AV1998" s="13"/>
      <c r="AW1998" s="13"/>
      <c r="AX1998" s="13"/>
      <c r="AY1998" s="13"/>
      <c r="AZ1998" s="13"/>
      <c r="BA1998" s="13"/>
      <c r="BB1998" s="13"/>
      <c r="BC1998" s="13"/>
      <c r="BD1998" s="13"/>
      <c r="BE1998" s="13"/>
      <c r="BF1998" s="13"/>
      <c r="BG1998" s="13"/>
      <c r="BH1998" s="13"/>
      <c r="BI1998" s="13"/>
      <c r="BJ1998" s="13"/>
      <c r="BK1998" s="13"/>
      <c r="BL1998" s="13"/>
      <c r="BM1998" s="13"/>
      <c r="BN1998" s="13"/>
      <c r="BO1998" s="13"/>
    </row>
    <row r="1999" spans="1:67" s="12" customFormat="1" x14ac:dyDescent="0.2">
      <c r="A1999" t="s">
        <v>1199</v>
      </c>
      <c r="B1999"/>
      <c r="C1999" t="s">
        <v>1519</v>
      </c>
      <c r="D1999" t="s">
        <v>123</v>
      </c>
      <c r="E1999" t="s">
        <v>351</v>
      </c>
      <c r="F1999" t="s">
        <v>1200</v>
      </c>
      <c r="G1999" t="s">
        <v>351</v>
      </c>
      <c r="H1999" t="s">
        <v>1200</v>
      </c>
      <c r="I1999"/>
      <c r="J1999"/>
      <c r="K1999"/>
      <c r="L1999"/>
      <c r="M1999"/>
      <c r="N1999"/>
      <c r="O1999"/>
      <c r="P1999"/>
      <c r="Q1999"/>
      <c r="R1999"/>
      <c r="S1999"/>
      <c r="T1999"/>
      <c r="U1999">
        <v>7.25</v>
      </c>
      <c r="V1999"/>
      <c r="W1999"/>
      <c r="X1999">
        <v>7.7</v>
      </c>
      <c r="Y1999">
        <v>8.4250000000000007</v>
      </c>
      <c r="Z1999"/>
      <c r="AA1999"/>
      <c r="AB1999">
        <v>9.1750000000000007</v>
      </c>
      <c r="AC1999">
        <v>8</v>
      </c>
      <c r="AD1999"/>
      <c r="AE1999"/>
      <c r="AF1999">
        <v>9.6999999999999993</v>
      </c>
      <c r="AG1999">
        <v>6.2</v>
      </c>
      <c r="AH1999"/>
      <c r="AI1999"/>
      <c r="AJ1999">
        <v>7.85</v>
      </c>
      <c r="AK1999">
        <v>8.125</v>
      </c>
      <c r="AL1999"/>
      <c r="AM1999"/>
      <c r="AN1999">
        <v>4.05</v>
      </c>
      <c r="AO1999">
        <v>8.2750000000000004</v>
      </c>
      <c r="AP1999"/>
      <c r="AQ1999"/>
      <c r="AR1999">
        <v>4.8250000000000002</v>
      </c>
      <c r="AS1999">
        <v>8.4</v>
      </c>
      <c r="AT1999"/>
      <c r="AU1999"/>
      <c r="AV1999">
        <v>6.2</v>
      </c>
      <c r="AW1999">
        <v>8.875</v>
      </c>
      <c r="AX1999"/>
      <c r="AY1999"/>
      <c r="AZ1999">
        <v>7.1</v>
      </c>
      <c r="BA1999">
        <v>8.7750000000000004</v>
      </c>
      <c r="BB1999"/>
      <c r="BC1999"/>
      <c r="BD1999">
        <v>7.1050000000000004</v>
      </c>
      <c r="BE1999">
        <v>8.7249999999999996</v>
      </c>
      <c r="BF1999"/>
      <c r="BG1999"/>
      <c r="BH1999">
        <v>6.15</v>
      </c>
      <c r="BI1999" t="s">
        <v>1201</v>
      </c>
      <c r="BJ1999" t="s">
        <v>79</v>
      </c>
      <c r="BK1999"/>
      <c r="BL1999" t="s">
        <v>119</v>
      </c>
      <c r="BM1999">
        <v>1358</v>
      </c>
      <c r="BN1999"/>
      <c r="BO1999"/>
    </row>
    <row r="2000" spans="1:67" x14ac:dyDescent="0.2">
      <c r="A2000" t="s">
        <v>1202</v>
      </c>
      <c r="C2000" t="s">
        <v>1519</v>
      </c>
      <c r="D2000" t="s">
        <v>123</v>
      </c>
      <c r="E2000" t="s">
        <v>351</v>
      </c>
      <c r="F2000" t="s">
        <v>1200</v>
      </c>
      <c r="G2000" t="s">
        <v>351</v>
      </c>
      <c r="H2000" t="s">
        <v>1200</v>
      </c>
      <c r="AS2000">
        <v>8.6999999999999993</v>
      </c>
      <c r="AV2000">
        <v>5.95</v>
      </c>
      <c r="BI2000" t="s">
        <v>1203</v>
      </c>
      <c r="BJ2000" t="s">
        <v>79</v>
      </c>
      <c r="BL2000" t="s">
        <v>119</v>
      </c>
      <c r="BM2000">
        <v>1358</v>
      </c>
    </row>
    <row r="2001" spans="1:67" x14ac:dyDescent="0.2">
      <c r="A2001" t="s">
        <v>1204</v>
      </c>
      <c r="C2001" t="s">
        <v>1519</v>
      </c>
      <c r="D2001" t="s">
        <v>123</v>
      </c>
      <c r="E2001" t="s">
        <v>351</v>
      </c>
      <c r="F2001" t="s">
        <v>1200</v>
      </c>
      <c r="G2001" t="s">
        <v>351</v>
      </c>
      <c r="H2001" t="s">
        <v>1200</v>
      </c>
      <c r="AG2001">
        <v>6.5</v>
      </c>
      <c r="AJ2001">
        <v>8.1999999999999993</v>
      </c>
      <c r="AK2001">
        <v>6.4</v>
      </c>
      <c r="AN2001">
        <v>3.1</v>
      </c>
      <c r="AO2001">
        <v>7.65</v>
      </c>
      <c r="AR2001">
        <v>4.3250000000000002</v>
      </c>
      <c r="AS2001">
        <v>8.85</v>
      </c>
      <c r="AV2001">
        <v>5.3</v>
      </c>
      <c r="AW2001">
        <v>8.5</v>
      </c>
      <c r="AZ2001">
        <v>7.15</v>
      </c>
      <c r="BA2001">
        <v>8.4</v>
      </c>
      <c r="BD2001">
        <v>6.95</v>
      </c>
      <c r="BI2001" t="s">
        <v>1169</v>
      </c>
      <c r="BJ2001" t="s">
        <v>79</v>
      </c>
      <c r="BL2001" t="s">
        <v>119</v>
      </c>
      <c r="BM2001">
        <v>1358</v>
      </c>
      <c r="BN2001" t="s">
        <v>72</v>
      </c>
      <c r="BO2001" t="s">
        <v>119</v>
      </c>
    </row>
    <row r="2002" spans="1:67" s="12" customFormat="1" x14ac:dyDescent="0.2">
      <c r="A2002" s="8" t="s">
        <v>2825</v>
      </c>
      <c r="B2002"/>
      <c r="C2002" t="s">
        <v>1519</v>
      </c>
      <c r="D2002" t="s">
        <v>123</v>
      </c>
      <c r="E2002" t="s">
        <v>351</v>
      </c>
      <c r="F2002" t="s">
        <v>1200</v>
      </c>
      <c r="G2002" t="s">
        <v>351</v>
      </c>
      <c r="H2002" t="s">
        <v>1200</v>
      </c>
      <c r="I2002"/>
      <c r="J2002"/>
      <c r="K2002"/>
      <c r="L2002" t="s">
        <v>1207</v>
      </c>
      <c r="M2002"/>
      <c r="N2002"/>
      <c r="O2002"/>
      <c r="P2002"/>
      <c r="Q2002"/>
      <c r="R2002"/>
      <c r="S2002"/>
      <c r="T2002"/>
      <c r="U2002"/>
      <c r="V2002"/>
      <c r="W2002"/>
      <c r="X2002">
        <v>9.6</v>
      </c>
      <c r="Y2002">
        <v>9.4</v>
      </c>
      <c r="Z2002"/>
      <c r="AA2002"/>
      <c r="AB2002">
        <v>11.15</v>
      </c>
      <c r="AC2002">
        <v>9.75</v>
      </c>
      <c r="AD2002"/>
      <c r="AE2002"/>
      <c r="AF2002">
        <v>10.5</v>
      </c>
      <c r="AG2002">
        <v>9.48</v>
      </c>
      <c r="AH2002"/>
      <c r="AI2002"/>
      <c r="AJ2002">
        <v>8.8800000000000008</v>
      </c>
      <c r="AK2002"/>
      <c r="AL2002"/>
      <c r="AM2002"/>
      <c r="AN2002"/>
      <c r="AO2002">
        <v>8.4700000000000006</v>
      </c>
      <c r="AP2002"/>
      <c r="AQ2002"/>
      <c r="AR2002">
        <v>5.6</v>
      </c>
      <c r="AS2002">
        <v>9.48</v>
      </c>
      <c r="AT2002"/>
      <c r="AU2002"/>
      <c r="AV2002">
        <v>6.48</v>
      </c>
      <c r="AW2002">
        <v>9.6300000000000008</v>
      </c>
      <c r="AX2002"/>
      <c r="AY2002"/>
      <c r="AZ2002">
        <v>7.67</v>
      </c>
      <c r="BA2002">
        <v>9.66</v>
      </c>
      <c r="BB2002"/>
      <c r="BC2002"/>
      <c r="BD2002">
        <v>8.1</v>
      </c>
      <c r="BE2002">
        <v>9.84</v>
      </c>
      <c r="BF2002"/>
      <c r="BG2002"/>
      <c r="BH2002">
        <v>6.91</v>
      </c>
      <c r="BI2002" t="s">
        <v>472</v>
      </c>
      <c r="BJ2002" t="s">
        <v>79</v>
      </c>
      <c r="BK2002"/>
      <c r="BL2002" t="s">
        <v>473</v>
      </c>
      <c r="BM2002">
        <v>3401</v>
      </c>
      <c r="BN2002"/>
      <c r="BO2002"/>
    </row>
    <row r="2003" spans="1:67" s="12" customFormat="1" x14ac:dyDescent="0.2">
      <c r="A2003" s="8" t="s">
        <v>2825</v>
      </c>
      <c r="B2003"/>
      <c r="C2003" t="s">
        <v>1519</v>
      </c>
      <c r="D2003" t="s">
        <v>123</v>
      </c>
      <c r="E2003" t="s">
        <v>351</v>
      </c>
      <c r="F2003" t="s">
        <v>1200</v>
      </c>
      <c r="G2003" t="s">
        <v>351</v>
      </c>
      <c r="H2003" t="s">
        <v>1200</v>
      </c>
      <c r="I2003"/>
      <c r="J2003"/>
      <c r="K2003"/>
      <c r="L2003" t="s">
        <v>1208</v>
      </c>
      <c r="M2003"/>
      <c r="N2003"/>
      <c r="O2003"/>
      <c r="P2003"/>
      <c r="Q2003">
        <v>8.65</v>
      </c>
      <c r="R2003"/>
      <c r="S2003"/>
      <c r="T2003">
        <v>7.05</v>
      </c>
      <c r="U2003">
        <v>8.5</v>
      </c>
      <c r="V2003"/>
      <c r="W2003"/>
      <c r="X2003">
        <v>9.3000000000000007</v>
      </c>
      <c r="Y2003">
        <v>9.35</v>
      </c>
      <c r="Z2003"/>
      <c r="AA2003"/>
      <c r="AB2003">
        <v>10.57</v>
      </c>
      <c r="AC2003">
        <v>10.08</v>
      </c>
      <c r="AD2003"/>
      <c r="AE2003"/>
      <c r="AF2003">
        <v>10.56</v>
      </c>
      <c r="AG2003">
        <v>8.5500000000000007</v>
      </c>
      <c r="AH2003"/>
      <c r="AI2003"/>
      <c r="AJ2003">
        <v>8.33</v>
      </c>
      <c r="AK2003"/>
      <c r="AL2003"/>
      <c r="AM2003"/>
      <c r="AN2003"/>
      <c r="AO2003">
        <v>8.9499999999999993</v>
      </c>
      <c r="AP2003"/>
      <c r="AQ2003"/>
      <c r="AR2003">
        <v>5.2</v>
      </c>
      <c r="AS2003">
        <v>9.7100000000000009</v>
      </c>
      <c r="AT2003"/>
      <c r="AU2003"/>
      <c r="AV2003">
        <v>6.1</v>
      </c>
      <c r="AW2003">
        <v>9.32</v>
      </c>
      <c r="AX2003"/>
      <c r="AY2003"/>
      <c r="AZ2003">
        <v>7.66</v>
      </c>
      <c r="BA2003">
        <v>9.09</v>
      </c>
      <c r="BB2003"/>
      <c r="BC2003"/>
      <c r="BD2003">
        <v>7.79</v>
      </c>
      <c r="BE2003">
        <v>9.5299999999999994</v>
      </c>
      <c r="BF2003"/>
      <c r="BG2003"/>
      <c r="BH2003">
        <v>6.78</v>
      </c>
      <c r="BI2003" t="s">
        <v>472</v>
      </c>
      <c r="BJ2003" t="s">
        <v>79</v>
      </c>
      <c r="BK2003"/>
      <c r="BL2003" t="s">
        <v>473</v>
      </c>
      <c r="BM2003">
        <v>3401</v>
      </c>
      <c r="BN2003"/>
      <c r="BO2003"/>
    </row>
    <row r="2004" spans="1:67" s="12" customFormat="1" x14ac:dyDescent="0.2">
      <c r="A2004" s="8" t="s">
        <v>2825</v>
      </c>
      <c r="B2004"/>
      <c r="C2004" t="s">
        <v>1519</v>
      </c>
      <c r="D2004" t="s">
        <v>123</v>
      </c>
      <c r="E2004" t="s">
        <v>351</v>
      </c>
      <c r="F2004" t="s">
        <v>1200</v>
      </c>
      <c r="G2004" t="s">
        <v>351</v>
      </c>
      <c r="H2004" t="s">
        <v>1200</v>
      </c>
      <c r="I2004"/>
      <c r="J2004"/>
      <c r="K2004"/>
      <c r="L2004" t="s">
        <v>471</v>
      </c>
      <c r="M2004"/>
      <c r="N2004"/>
      <c r="O2004"/>
      <c r="P2004"/>
      <c r="Q2004">
        <v>8.1999999999999993</v>
      </c>
      <c r="R2004"/>
      <c r="S2004"/>
      <c r="T2004">
        <v>7.55</v>
      </c>
      <c r="U2004">
        <v>7.63</v>
      </c>
      <c r="V2004"/>
      <c r="W2004"/>
      <c r="X2004">
        <v>8.43</v>
      </c>
      <c r="Y2004">
        <v>8.74</v>
      </c>
      <c r="Z2004"/>
      <c r="AA2004"/>
      <c r="AB2004">
        <v>10.02</v>
      </c>
      <c r="AC2004">
        <v>8.99</v>
      </c>
      <c r="AD2004"/>
      <c r="AE2004"/>
      <c r="AF2004">
        <v>9.8000000000000007</v>
      </c>
      <c r="AG2004">
        <v>8.0500000000000007</v>
      </c>
      <c r="AH2004"/>
      <c r="AI2004"/>
      <c r="AJ2004">
        <v>7.48</v>
      </c>
      <c r="AK2004"/>
      <c r="AL2004"/>
      <c r="AM2004"/>
      <c r="AN2004"/>
      <c r="AO2004">
        <v>7.97</v>
      </c>
      <c r="AP2004"/>
      <c r="AQ2004"/>
      <c r="AR2004">
        <v>4.7</v>
      </c>
      <c r="AS2004">
        <v>8.8800000000000008</v>
      </c>
      <c r="AT2004"/>
      <c r="AU2004"/>
      <c r="AV2004">
        <v>5.95</v>
      </c>
      <c r="AW2004">
        <v>8.51</v>
      </c>
      <c r="AX2004"/>
      <c r="AY2004"/>
      <c r="AZ2004">
        <v>7.04</v>
      </c>
      <c r="BA2004">
        <v>8.5299999999999994</v>
      </c>
      <c r="BB2004"/>
      <c r="BC2004"/>
      <c r="BD2004">
        <v>7.33</v>
      </c>
      <c r="BE2004">
        <v>8.44</v>
      </c>
      <c r="BF2004"/>
      <c r="BG2004"/>
      <c r="BH2004">
        <v>6.16</v>
      </c>
      <c r="BI2004" t="s">
        <v>472</v>
      </c>
      <c r="BJ2004" t="s">
        <v>79</v>
      </c>
      <c r="BK2004"/>
      <c r="BL2004" t="s">
        <v>473</v>
      </c>
      <c r="BM2004">
        <v>3401</v>
      </c>
      <c r="BN2004"/>
      <c r="BO2004"/>
    </row>
    <row r="2005" spans="1:67" s="12" customFormat="1" x14ac:dyDescent="0.2">
      <c r="A2005" s="8" t="s">
        <v>2825</v>
      </c>
      <c r="B2005"/>
      <c r="C2005" t="s">
        <v>1519</v>
      </c>
      <c r="D2005" t="s">
        <v>123</v>
      </c>
      <c r="E2005" t="s">
        <v>351</v>
      </c>
      <c r="F2005" t="s">
        <v>1200</v>
      </c>
      <c r="G2005" t="s">
        <v>351</v>
      </c>
      <c r="H2005" t="s">
        <v>1200</v>
      </c>
      <c r="I2005"/>
      <c r="J2005"/>
      <c r="K2005"/>
      <c r="L2005" t="s">
        <v>474</v>
      </c>
      <c r="M2005"/>
      <c r="N2005"/>
      <c r="O2005"/>
      <c r="P2005"/>
      <c r="Q2005">
        <v>7.22</v>
      </c>
      <c r="R2005"/>
      <c r="S2005"/>
      <c r="T2005">
        <v>7.1</v>
      </c>
      <c r="U2005">
        <v>7.88</v>
      </c>
      <c r="V2005"/>
      <c r="W2005"/>
      <c r="X2005">
        <v>8.86</v>
      </c>
      <c r="Y2005">
        <v>8.51</v>
      </c>
      <c r="Z2005"/>
      <c r="AA2005"/>
      <c r="AB2005">
        <v>10.3</v>
      </c>
      <c r="AC2005">
        <v>8.7200000000000006</v>
      </c>
      <c r="AD2005"/>
      <c r="AE2005"/>
      <c r="AF2005">
        <v>9.8800000000000008</v>
      </c>
      <c r="AG2005">
        <v>7.64</v>
      </c>
      <c r="AH2005"/>
      <c r="AI2005"/>
      <c r="AJ2005">
        <v>7.57</v>
      </c>
      <c r="AK2005"/>
      <c r="AL2005"/>
      <c r="AM2005"/>
      <c r="AN2005"/>
      <c r="AO2005">
        <v>7.92</v>
      </c>
      <c r="AP2005"/>
      <c r="AQ2005"/>
      <c r="AR2005">
        <v>4.67</v>
      </c>
      <c r="AS2005">
        <v>8.75</v>
      </c>
      <c r="AT2005"/>
      <c r="AU2005"/>
      <c r="AV2005">
        <v>5.97</v>
      </c>
      <c r="AW2005">
        <v>8.2799999999999994</v>
      </c>
      <c r="AX2005"/>
      <c r="AY2005"/>
      <c r="AZ2005">
        <v>7</v>
      </c>
      <c r="BA2005">
        <v>8.4</v>
      </c>
      <c r="BB2005"/>
      <c r="BC2005"/>
      <c r="BD2005">
        <v>7.18</v>
      </c>
      <c r="BE2005">
        <v>8.82</v>
      </c>
      <c r="BF2005"/>
      <c r="BG2005"/>
      <c r="BH2005">
        <v>6.25</v>
      </c>
      <c r="BI2005" t="s">
        <v>472</v>
      </c>
      <c r="BJ2005" t="s">
        <v>79</v>
      </c>
      <c r="BK2005"/>
      <c r="BL2005" t="s">
        <v>473</v>
      </c>
      <c r="BM2005">
        <v>3401</v>
      </c>
      <c r="BN2005"/>
      <c r="BO2005"/>
    </row>
    <row r="2006" spans="1:67" s="12" customFormat="1" x14ac:dyDescent="0.2">
      <c r="A2006" s="8" t="s">
        <v>2825</v>
      </c>
      <c r="B2006"/>
      <c r="C2006" t="s">
        <v>1519</v>
      </c>
      <c r="D2006" t="s">
        <v>123</v>
      </c>
      <c r="E2006" t="s">
        <v>351</v>
      </c>
      <c r="F2006" t="s">
        <v>1200</v>
      </c>
      <c r="G2006" t="s">
        <v>351</v>
      </c>
      <c r="H2006" t="s">
        <v>1200</v>
      </c>
      <c r="I2006"/>
      <c r="J2006"/>
      <c r="K2006"/>
      <c r="L2006" t="s">
        <v>475</v>
      </c>
      <c r="M2006"/>
      <c r="N2006"/>
      <c r="O2006"/>
      <c r="P2006"/>
      <c r="Q2006">
        <v>7.23</v>
      </c>
      <c r="R2006"/>
      <c r="S2006"/>
      <c r="T2006">
        <v>6.76</v>
      </c>
      <c r="U2006">
        <v>7.84</v>
      </c>
      <c r="V2006"/>
      <c r="W2006"/>
      <c r="X2006">
        <v>8.74</v>
      </c>
      <c r="Y2006">
        <v>8.81</v>
      </c>
      <c r="Z2006"/>
      <c r="AA2006"/>
      <c r="AB2006">
        <v>10.24</v>
      </c>
      <c r="AC2006">
        <v>8.83</v>
      </c>
      <c r="AD2006"/>
      <c r="AE2006"/>
      <c r="AF2006">
        <v>10.1</v>
      </c>
      <c r="AG2006">
        <v>7.71</v>
      </c>
      <c r="AH2006"/>
      <c r="AI2006"/>
      <c r="AJ2006">
        <v>7.53</v>
      </c>
      <c r="AK2006"/>
      <c r="AL2006"/>
      <c r="AM2006"/>
      <c r="AN2006"/>
      <c r="AO2006">
        <v>7.69</v>
      </c>
      <c r="AP2006"/>
      <c r="AQ2006"/>
      <c r="AR2006">
        <v>4.53</v>
      </c>
      <c r="AS2006">
        <v>8.76</v>
      </c>
      <c r="AT2006"/>
      <c r="AU2006"/>
      <c r="AV2006">
        <v>5.86</v>
      </c>
      <c r="AW2006">
        <v>8.41</v>
      </c>
      <c r="AX2006"/>
      <c r="AY2006"/>
      <c r="AZ2006">
        <v>7.04</v>
      </c>
      <c r="BA2006">
        <v>8.3800000000000008</v>
      </c>
      <c r="BB2006"/>
      <c r="BC2006"/>
      <c r="BD2006">
        <v>7.37</v>
      </c>
      <c r="BE2006">
        <v>8.73</v>
      </c>
      <c r="BF2006"/>
      <c r="BG2006"/>
      <c r="BH2006">
        <v>6.23</v>
      </c>
      <c r="BI2006" t="s">
        <v>472</v>
      </c>
      <c r="BJ2006" t="s">
        <v>79</v>
      </c>
      <c r="BK2006"/>
      <c r="BL2006" t="s">
        <v>473</v>
      </c>
      <c r="BM2006">
        <v>3401</v>
      </c>
      <c r="BN2006"/>
      <c r="BO2006"/>
    </row>
    <row r="2007" spans="1:67" s="12" customFormat="1" x14ac:dyDescent="0.2">
      <c r="A2007" s="8" t="s">
        <v>2825</v>
      </c>
      <c r="B2007"/>
      <c r="C2007" t="s">
        <v>1519</v>
      </c>
      <c r="D2007" t="s">
        <v>123</v>
      </c>
      <c r="E2007" t="s">
        <v>351</v>
      </c>
      <c r="F2007" t="s">
        <v>1200</v>
      </c>
      <c r="G2007" s="8" t="s">
        <v>351</v>
      </c>
      <c r="H2007" s="8" t="s">
        <v>1200</v>
      </c>
      <c r="I2007" s="8"/>
      <c r="J2007"/>
      <c r="K2007"/>
      <c r="L2007" t="s">
        <v>2831</v>
      </c>
      <c r="M2007"/>
      <c r="N2007"/>
      <c r="O2007"/>
      <c r="P2007"/>
      <c r="Q2007"/>
      <c r="R2007"/>
      <c r="S2007"/>
      <c r="T2007"/>
      <c r="U2007">
        <v>8.8800000000000008</v>
      </c>
      <c r="V2007"/>
      <c r="W2007"/>
      <c r="X2007">
        <v>9.73</v>
      </c>
      <c r="Y2007">
        <v>9.25</v>
      </c>
      <c r="Z2007">
        <v>10.9</v>
      </c>
      <c r="AA2007">
        <v>10.45</v>
      </c>
      <c r="AB2007">
        <v>10.9</v>
      </c>
      <c r="AC2007">
        <v>8.9700000000000006</v>
      </c>
      <c r="AD2007">
        <v>11.51</v>
      </c>
      <c r="AE2007">
        <v>10.56</v>
      </c>
      <c r="AF2007">
        <v>11.51</v>
      </c>
      <c r="AG2007">
        <v>7.23</v>
      </c>
      <c r="AH2007"/>
      <c r="AI2007"/>
      <c r="AJ2007">
        <v>10.050000000000001</v>
      </c>
      <c r="AK2007"/>
      <c r="AL2007"/>
      <c r="AM2007"/>
      <c r="AN2007"/>
      <c r="AO2007"/>
      <c r="AP2007"/>
      <c r="AQ2007"/>
      <c r="AR2007"/>
      <c r="AS2007">
        <v>9.75</v>
      </c>
      <c r="AT2007">
        <v>6.08</v>
      </c>
      <c r="AU2007">
        <v>6.48</v>
      </c>
      <c r="AV2007">
        <v>6.48</v>
      </c>
      <c r="AW2007">
        <v>9.4600000000000009</v>
      </c>
      <c r="AX2007">
        <v>7.36</v>
      </c>
      <c r="AY2007">
        <v>7.57</v>
      </c>
      <c r="AZ2007">
        <v>7.57</v>
      </c>
      <c r="BA2007">
        <v>10</v>
      </c>
      <c r="BB2007">
        <v>8.6999999999999993</v>
      </c>
      <c r="BC2007">
        <v>8.1199999999999992</v>
      </c>
      <c r="BD2007">
        <v>8.6999999999999993</v>
      </c>
      <c r="BE2007">
        <v>10.210000000000001</v>
      </c>
      <c r="BF2007" s="8">
        <v>7.24</v>
      </c>
      <c r="BG2007" s="8">
        <v>6.46</v>
      </c>
      <c r="BH2007" s="8">
        <v>7.24</v>
      </c>
      <c r="BI2007"/>
      <c r="BJ2007" s="8" t="s">
        <v>79</v>
      </c>
      <c r="BK2007" s="9">
        <v>44827</v>
      </c>
      <c r="BL2007" s="8" t="s">
        <v>2821</v>
      </c>
      <c r="BM2007" s="5">
        <v>3601</v>
      </c>
      <c r="BN2007"/>
      <c r="BO2007"/>
    </row>
    <row r="2008" spans="1:67" s="12" customFormat="1" x14ac:dyDescent="0.2">
      <c r="A2008" s="18" t="s">
        <v>2825</v>
      </c>
      <c r="B2008"/>
      <c r="C2008" t="s">
        <v>1519</v>
      </c>
      <c r="D2008" t="s">
        <v>123</v>
      </c>
      <c r="E2008" t="s">
        <v>351</v>
      </c>
      <c r="F2008" t="s">
        <v>1200</v>
      </c>
      <c r="G2008" s="8" t="s">
        <v>351</v>
      </c>
      <c r="H2008" s="8" t="s">
        <v>1200</v>
      </c>
      <c r="I2008" s="8"/>
      <c r="J2008"/>
      <c r="K2008"/>
      <c r="L2008" t="s">
        <v>2832</v>
      </c>
      <c r="M2008"/>
      <c r="N2008"/>
      <c r="O2008"/>
      <c r="P2008"/>
      <c r="Q2008"/>
      <c r="R2008"/>
      <c r="S2008"/>
      <c r="T2008"/>
      <c r="U2008">
        <v>8.2200000000000006</v>
      </c>
      <c r="V2008"/>
      <c r="W2008"/>
      <c r="X2008">
        <v>8.86</v>
      </c>
      <c r="Y2008">
        <v>8.9700000000000006</v>
      </c>
      <c r="Z2008">
        <v>10.55</v>
      </c>
      <c r="AA2008">
        <v>10.38</v>
      </c>
      <c r="AB2008">
        <v>10.55</v>
      </c>
      <c r="AC2008">
        <v>9.02</v>
      </c>
      <c r="AD2008">
        <v>11.58</v>
      </c>
      <c r="AE2008">
        <v>10.75</v>
      </c>
      <c r="AF2008">
        <v>11.58</v>
      </c>
      <c r="AG2008">
        <v>7.48</v>
      </c>
      <c r="AH2008"/>
      <c r="AI2008"/>
      <c r="AJ2008">
        <v>10</v>
      </c>
      <c r="AK2008"/>
      <c r="AL2008"/>
      <c r="AM2008"/>
      <c r="AN2008"/>
      <c r="AO2008"/>
      <c r="AP2008"/>
      <c r="AQ2008"/>
      <c r="AR2008"/>
      <c r="AS2008">
        <v>9.52</v>
      </c>
      <c r="AT2008">
        <v>6.12</v>
      </c>
      <c r="AU2008">
        <v>6.12</v>
      </c>
      <c r="AV2008">
        <v>6.12</v>
      </c>
      <c r="AW2008">
        <v>9.3000000000000007</v>
      </c>
      <c r="AX2008">
        <v>7.4</v>
      </c>
      <c r="AY2008">
        <v>7.44</v>
      </c>
      <c r="AZ2008">
        <v>7.44</v>
      </c>
      <c r="BA2008">
        <v>9.8000000000000007</v>
      </c>
      <c r="BB2008">
        <v>8</v>
      </c>
      <c r="BC2008">
        <v>7.8</v>
      </c>
      <c r="BD2008">
        <v>8</v>
      </c>
      <c r="BE2008">
        <v>10.1</v>
      </c>
      <c r="BF2008" s="8">
        <v>6.85</v>
      </c>
      <c r="BG2008" s="8">
        <v>5.98</v>
      </c>
      <c r="BH2008" s="8">
        <v>6.85</v>
      </c>
      <c r="BI2008"/>
      <c r="BJ2008" s="8" t="s">
        <v>79</v>
      </c>
      <c r="BK2008" s="9">
        <v>44827</v>
      </c>
      <c r="BL2008" s="8" t="s">
        <v>2821</v>
      </c>
      <c r="BM2008" s="5">
        <v>3601</v>
      </c>
      <c r="BN2008"/>
      <c r="BO2008"/>
    </row>
    <row r="2009" spans="1:67" s="12" customFormat="1" x14ac:dyDescent="0.2">
      <c r="A2009" s="8" t="s">
        <v>2825</v>
      </c>
      <c r="B2009"/>
      <c r="C2009" t="s">
        <v>1519</v>
      </c>
      <c r="D2009" t="s">
        <v>123</v>
      </c>
      <c r="E2009" t="s">
        <v>351</v>
      </c>
      <c r="F2009" t="s">
        <v>1200</v>
      </c>
      <c r="G2009" s="8" t="s">
        <v>351</v>
      </c>
      <c r="H2009" s="8" t="s">
        <v>1200</v>
      </c>
      <c r="I2009" s="8"/>
      <c r="J2009"/>
      <c r="K2009"/>
      <c r="L2009" t="s">
        <v>2833</v>
      </c>
      <c r="M2009"/>
      <c r="N2009"/>
      <c r="O2009"/>
      <c r="P2009"/>
      <c r="Q2009"/>
      <c r="R2009"/>
      <c r="S2009"/>
      <c r="T2009"/>
      <c r="U2009">
        <v>7.67</v>
      </c>
      <c r="V2009"/>
      <c r="W2009"/>
      <c r="X2009">
        <v>8.5</v>
      </c>
      <c r="Y2009">
        <v>8.16</v>
      </c>
      <c r="Z2009">
        <v>10.02</v>
      </c>
      <c r="AA2009">
        <v>9.2899999999999991</v>
      </c>
      <c r="AB2009">
        <v>10.02</v>
      </c>
      <c r="AC2009">
        <v>7.76</v>
      </c>
      <c r="AD2009">
        <v>10.39</v>
      </c>
      <c r="AE2009">
        <v>9.1199999999999992</v>
      </c>
      <c r="AF2009">
        <v>10.39</v>
      </c>
      <c r="AG2009">
        <v>6.48</v>
      </c>
      <c r="AH2009"/>
      <c r="AI2009"/>
      <c r="AJ2009">
        <v>8.4700000000000006</v>
      </c>
      <c r="AK2009"/>
      <c r="AL2009"/>
      <c r="AM2009"/>
      <c r="AN2009"/>
      <c r="AO2009"/>
      <c r="AP2009"/>
      <c r="AQ2009"/>
      <c r="AR2009"/>
      <c r="AS2009">
        <v>8.6300000000000008</v>
      </c>
      <c r="AT2009">
        <v>5.38</v>
      </c>
      <c r="AU2009">
        <v>5.76</v>
      </c>
      <c r="AV2009">
        <v>5.76</v>
      </c>
      <c r="AW2009">
        <v>8.5</v>
      </c>
      <c r="AX2009">
        <v>6.78</v>
      </c>
      <c r="AY2009">
        <v>6.84</v>
      </c>
      <c r="AZ2009">
        <v>6.84</v>
      </c>
      <c r="BA2009">
        <v>8.6</v>
      </c>
      <c r="BB2009">
        <v>7.22</v>
      </c>
      <c r="BC2009">
        <v>6.9</v>
      </c>
      <c r="BD2009">
        <v>7.22</v>
      </c>
      <c r="BE2009">
        <v>8.91</v>
      </c>
      <c r="BF2009" s="8">
        <v>6.2</v>
      </c>
      <c r="BG2009" s="8">
        <v>5.57</v>
      </c>
      <c r="BH2009" s="8">
        <v>6.2</v>
      </c>
      <c r="BI2009"/>
      <c r="BJ2009" s="8" t="s">
        <v>79</v>
      </c>
      <c r="BK2009" s="9">
        <v>44827</v>
      </c>
      <c r="BL2009" s="8" t="s">
        <v>2821</v>
      </c>
      <c r="BM2009" s="5">
        <v>3601</v>
      </c>
      <c r="BN2009"/>
      <c r="BO2009"/>
    </row>
    <row r="2010" spans="1:67" s="12" customFormat="1" x14ac:dyDescent="0.2">
      <c r="A2010" s="8" t="s">
        <v>2825</v>
      </c>
      <c r="B2010"/>
      <c r="C2010" t="s">
        <v>1519</v>
      </c>
      <c r="D2010" t="s">
        <v>123</v>
      </c>
      <c r="E2010" t="s">
        <v>351</v>
      </c>
      <c r="F2010" t="s">
        <v>1200</v>
      </c>
      <c r="G2010" s="8" t="s">
        <v>351</v>
      </c>
      <c r="H2010" s="8" t="s">
        <v>1200</v>
      </c>
      <c r="I2010" s="8"/>
      <c r="J2010"/>
      <c r="K2010"/>
      <c r="L2010" t="s">
        <v>2834</v>
      </c>
      <c r="M2010"/>
      <c r="N2010"/>
      <c r="O2010"/>
      <c r="P2010"/>
      <c r="Q2010"/>
      <c r="R2010"/>
      <c r="S2010"/>
      <c r="T2010"/>
      <c r="U2010">
        <v>7.51</v>
      </c>
      <c r="V2010"/>
      <c r="W2010"/>
      <c r="X2010">
        <v>8.7899999999999991</v>
      </c>
      <c r="Y2010">
        <v>8.1</v>
      </c>
      <c r="Z2010">
        <v>10.52</v>
      </c>
      <c r="AA2010">
        <v>9.57</v>
      </c>
      <c r="AB2010">
        <v>10.52</v>
      </c>
      <c r="AC2010">
        <v>8</v>
      </c>
      <c r="AD2010">
        <v>10.98</v>
      </c>
      <c r="AE2010">
        <v>9.5299999999999994</v>
      </c>
      <c r="AF2010">
        <v>10.98</v>
      </c>
      <c r="AG2010">
        <v>6.3</v>
      </c>
      <c r="AH2010"/>
      <c r="AI2010"/>
      <c r="AJ2010">
        <v>8.39</v>
      </c>
      <c r="AK2010"/>
      <c r="AL2010"/>
      <c r="AM2010"/>
      <c r="AN2010"/>
      <c r="AO2010"/>
      <c r="AP2010"/>
      <c r="AQ2010"/>
      <c r="AR2010"/>
      <c r="AS2010">
        <v>8.85</v>
      </c>
      <c r="AT2010">
        <v>5.58</v>
      </c>
      <c r="AU2010">
        <v>5.86</v>
      </c>
      <c r="AV2010">
        <v>5.86</v>
      </c>
      <c r="AW2010">
        <v>8.6</v>
      </c>
      <c r="AX2010">
        <v>7.08</v>
      </c>
      <c r="AY2010">
        <v>7.15</v>
      </c>
      <c r="AZ2010">
        <v>7.15</v>
      </c>
      <c r="BA2010">
        <v>8.64</v>
      </c>
      <c r="BB2010">
        <v>7.38</v>
      </c>
      <c r="BC2010">
        <v>7.06</v>
      </c>
      <c r="BD2010">
        <v>7.38</v>
      </c>
      <c r="BE2010">
        <v>9.0500000000000007</v>
      </c>
      <c r="BF2010" s="8">
        <v>6.39</v>
      </c>
      <c r="BG2010" s="8">
        <v>5.64</v>
      </c>
      <c r="BH2010" s="8">
        <v>6.39</v>
      </c>
      <c r="BI2010"/>
      <c r="BJ2010" s="8" t="s">
        <v>79</v>
      </c>
      <c r="BK2010" s="9">
        <v>44827</v>
      </c>
      <c r="BL2010" s="8" t="s">
        <v>2821</v>
      </c>
      <c r="BM2010" s="5">
        <v>3601</v>
      </c>
      <c r="BN2010"/>
      <c r="BO2010"/>
    </row>
    <row r="2011" spans="1:67" s="8" customFormat="1" x14ac:dyDescent="0.2">
      <c r="A2011" s="8" t="s">
        <v>2825</v>
      </c>
      <c r="B2011"/>
      <c r="C2011" t="s">
        <v>1519</v>
      </c>
      <c r="D2011" t="s">
        <v>123</v>
      </c>
      <c r="E2011" t="s">
        <v>351</v>
      </c>
      <c r="F2011" t="s">
        <v>1200</v>
      </c>
      <c r="G2011" s="8" t="s">
        <v>351</v>
      </c>
      <c r="H2011" s="8" t="s">
        <v>1200</v>
      </c>
      <c r="J2011"/>
      <c r="K2011"/>
      <c r="L2011" t="s">
        <v>2835</v>
      </c>
      <c r="M2011"/>
      <c r="N2011"/>
      <c r="O2011"/>
      <c r="P2011"/>
      <c r="Q2011"/>
      <c r="R2011"/>
      <c r="S2011"/>
      <c r="T2011"/>
      <c r="U2011">
        <v>7.8</v>
      </c>
      <c r="V2011"/>
      <c r="W2011"/>
      <c r="X2011">
        <v>8.68</v>
      </c>
      <c r="Y2011">
        <v>8.48</v>
      </c>
      <c r="Z2011">
        <v>10.73</v>
      </c>
      <c r="AA2011">
        <v>10</v>
      </c>
      <c r="AB2011">
        <v>10.73</v>
      </c>
      <c r="AC2011">
        <v>8.15</v>
      </c>
      <c r="AD2011">
        <v>11.03</v>
      </c>
      <c r="AE2011">
        <v>9.41</v>
      </c>
      <c r="AF2011">
        <v>11.03</v>
      </c>
      <c r="AG2011">
        <v>6.96</v>
      </c>
      <c r="AH2011"/>
      <c r="AI2011"/>
      <c r="AJ2011">
        <v>9.26</v>
      </c>
      <c r="AK2011"/>
      <c r="AL2011"/>
      <c r="AM2011"/>
      <c r="AN2011"/>
      <c r="AO2011"/>
      <c r="AP2011"/>
      <c r="AQ2011"/>
      <c r="AR2011"/>
      <c r="AS2011">
        <v>8.8000000000000007</v>
      </c>
      <c r="AT2011">
        <v>5.5</v>
      </c>
      <c r="AU2011">
        <v>5.84</v>
      </c>
      <c r="AV2011">
        <v>5.84</v>
      </c>
      <c r="AW2011">
        <v>8.6</v>
      </c>
      <c r="AX2011">
        <v>6.96</v>
      </c>
      <c r="AY2011">
        <v>7.06</v>
      </c>
      <c r="AZ2011">
        <v>7.06</v>
      </c>
      <c r="BA2011">
        <v>8.52</v>
      </c>
      <c r="BB2011">
        <v>7.43</v>
      </c>
      <c r="BC2011">
        <v>7.1</v>
      </c>
      <c r="BD2011">
        <v>7.43</v>
      </c>
      <c r="BE2011">
        <v>8.74</v>
      </c>
      <c r="BF2011" s="8">
        <v>6.32</v>
      </c>
      <c r="BG2011" s="8">
        <v>5.63</v>
      </c>
      <c r="BH2011" s="8">
        <v>6.32</v>
      </c>
      <c r="BI2011"/>
      <c r="BJ2011" s="8" t="s">
        <v>79</v>
      </c>
      <c r="BK2011" s="9">
        <v>44827</v>
      </c>
      <c r="BL2011" s="8" t="s">
        <v>2821</v>
      </c>
      <c r="BM2011" s="5">
        <v>3601</v>
      </c>
      <c r="BN2011"/>
      <c r="BO2011"/>
    </row>
    <row r="2012" spans="1:67" s="8" customFormat="1" x14ac:dyDescent="0.2">
      <c r="A2012" s="8" t="s">
        <v>2825</v>
      </c>
      <c r="B2012"/>
      <c r="C2012" t="s">
        <v>1519</v>
      </c>
      <c r="D2012" t="s">
        <v>123</v>
      </c>
      <c r="E2012" t="s">
        <v>351</v>
      </c>
      <c r="F2012" t="s">
        <v>1200</v>
      </c>
      <c r="G2012" s="8" t="s">
        <v>351</v>
      </c>
      <c r="H2012" s="8" t="s">
        <v>1200</v>
      </c>
      <c r="J2012"/>
      <c r="K2012"/>
      <c r="L2012" t="s">
        <v>2836</v>
      </c>
      <c r="M2012"/>
      <c r="N2012"/>
      <c r="O2012"/>
      <c r="P2012"/>
      <c r="Q2012"/>
      <c r="R2012"/>
      <c r="S2012"/>
      <c r="T2012"/>
      <c r="U2012">
        <v>7.8</v>
      </c>
      <c r="V2012"/>
      <c r="W2012"/>
      <c r="X2012">
        <v>8.6999999999999993</v>
      </c>
      <c r="Y2012">
        <v>8.14</v>
      </c>
      <c r="Z2012">
        <v>10.52</v>
      </c>
      <c r="AA2012">
        <v>10.1</v>
      </c>
      <c r="AB2012">
        <v>10.52</v>
      </c>
      <c r="AC2012">
        <v>7.6</v>
      </c>
      <c r="AD2012">
        <v>10.85</v>
      </c>
      <c r="AE2012">
        <v>9.65</v>
      </c>
      <c r="AF2012">
        <v>10.85</v>
      </c>
      <c r="AG2012">
        <v>6.4</v>
      </c>
      <c r="AH2012"/>
      <c r="AI2012"/>
      <c r="AJ2012">
        <v>8.3000000000000007</v>
      </c>
      <c r="AK2012"/>
      <c r="AL2012"/>
      <c r="AM2012"/>
      <c r="AN2012"/>
      <c r="AO2012"/>
      <c r="AP2012"/>
      <c r="AQ2012"/>
      <c r="AR2012"/>
      <c r="AS2012">
        <v>8.23</v>
      </c>
      <c r="AT2012">
        <v>5.0199999999999996</v>
      </c>
      <c r="AU2012">
        <v>5.56</v>
      </c>
      <c r="AV2012">
        <v>5.56</v>
      </c>
      <c r="AW2012">
        <v>8</v>
      </c>
      <c r="AX2012">
        <v>6.66</v>
      </c>
      <c r="AY2012">
        <v>6.67</v>
      </c>
      <c r="AZ2012">
        <v>6.67</v>
      </c>
      <c r="BA2012">
        <v>8.1199999999999992</v>
      </c>
      <c r="BB2012">
        <v>6.93</v>
      </c>
      <c r="BC2012">
        <v>6.6</v>
      </c>
      <c r="BD2012">
        <v>6.93</v>
      </c>
      <c r="BE2012">
        <v>8.51</v>
      </c>
      <c r="BF2012" s="8">
        <v>6.02</v>
      </c>
      <c r="BG2012" s="8">
        <v>5.34</v>
      </c>
      <c r="BH2012" s="8">
        <v>6.02</v>
      </c>
      <c r="BI2012"/>
      <c r="BJ2012" s="8" t="s">
        <v>79</v>
      </c>
      <c r="BK2012" s="9">
        <v>44827</v>
      </c>
      <c r="BL2012" s="8" t="s">
        <v>2821</v>
      </c>
      <c r="BM2012" s="5">
        <v>3601</v>
      </c>
      <c r="BN2012"/>
      <c r="BO2012"/>
    </row>
    <row r="2013" spans="1:67" s="12" customFormat="1" x14ac:dyDescent="0.2">
      <c r="A2013" s="8" t="s">
        <v>108</v>
      </c>
      <c r="B2013"/>
      <c r="C2013" t="s">
        <v>1519</v>
      </c>
      <c r="D2013" t="s">
        <v>123</v>
      </c>
      <c r="E2013" t="s">
        <v>351</v>
      </c>
      <c r="F2013" t="s">
        <v>1200</v>
      </c>
      <c r="G2013" s="8" t="s">
        <v>351</v>
      </c>
      <c r="H2013" s="8" t="s">
        <v>1200</v>
      </c>
      <c r="I2013" s="8"/>
      <c r="J2013"/>
      <c r="K2013"/>
      <c r="L2013"/>
      <c r="M2013"/>
      <c r="N2013"/>
      <c r="O2013"/>
      <c r="P2013"/>
      <c r="Q2013"/>
      <c r="R2013"/>
      <c r="S2013"/>
      <c r="T2013"/>
      <c r="U2013"/>
      <c r="V2013"/>
      <c r="W2013"/>
      <c r="X2013"/>
      <c r="Y2013"/>
      <c r="Z2013"/>
      <c r="AA2013"/>
      <c r="AB2013"/>
      <c r="AC2013"/>
      <c r="AD2013"/>
      <c r="AE2013"/>
      <c r="AF2013"/>
      <c r="AG2013"/>
      <c r="AH2013"/>
      <c r="AI2013"/>
      <c r="AJ2013"/>
      <c r="AK2013"/>
      <c r="AL2013"/>
      <c r="AM2013"/>
      <c r="AN2013"/>
      <c r="AO2013"/>
      <c r="AP2013"/>
      <c r="AQ2013"/>
      <c r="AR2013"/>
      <c r="AS2013">
        <f>AVERAGE(9.1,9.8)</f>
        <v>9.4499999999999993</v>
      </c>
      <c r="AT2013"/>
      <c r="AU2013"/>
      <c r="AV2013">
        <f>AVERAGE(5.7,7.1)</f>
        <v>6.4</v>
      </c>
      <c r="AW2013"/>
      <c r="AX2013"/>
      <c r="AY2013"/>
      <c r="AZ2013"/>
      <c r="BA2013"/>
      <c r="BB2013"/>
      <c r="BC2013"/>
      <c r="BD2013"/>
      <c r="BE2013"/>
      <c r="BF2013"/>
      <c r="BG2013"/>
      <c r="BH2013"/>
      <c r="BI2013" t="s">
        <v>2685</v>
      </c>
      <c r="BJ2013" s="8" t="s">
        <v>79</v>
      </c>
      <c r="BK2013" s="9">
        <v>44825</v>
      </c>
      <c r="BL2013" s="8" t="s">
        <v>2599</v>
      </c>
      <c r="BM2013" s="8">
        <v>79420</v>
      </c>
      <c r="BN2013"/>
      <c r="BO2013"/>
    </row>
    <row r="2014" spans="1:67" s="8" customFormat="1" x14ac:dyDescent="0.2">
      <c r="A2014"/>
      <c r="B2014"/>
      <c r="C2014" t="s">
        <v>1519</v>
      </c>
      <c r="D2014" t="s">
        <v>123</v>
      </c>
      <c r="E2014" t="s">
        <v>351</v>
      </c>
      <c r="F2014" t="s">
        <v>1200</v>
      </c>
      <c r="G2014" t="s">
        <v>351</v>
      </c>
      <c r="H2014" t="s">
        <v>1200</v>
      </c>
      <c r="I2014"/>
      <c r="J2014"/>
      <c r="K2014"/>
      <c r="L2014"/>
      <c r="M2014"/>
      <c r="N2014"/>
      <c r="O2014"/>
      <c r="P2014"/>
      <c r="Q2014">
        <v>7</v>
      </c>
      <c r="R2014"/>
      <c r="S2014"/>
      <c r="T2014">
        <v>6</v>
      </c>
      <c r="U2014">
        <v>7.5</v>
      </c>
      <c r="V2014"/>
      <c r="W2014"/>
      <c r="X2014">
        <v>8</v>
      </c>
      <c r="Y2014"/>
      <c r="Z2014"/>
      <c r="AA2014"/>
      <c r="AB2014"/>
      <c r="AC2014">
        <v>8</v>
      </c>
      <c r="AD2014"/>
      <c r="AE2014"/>
      <c r="AF2014">
        <v>10</v>
      </c>
      <c r="AG2014">
        <v>6</v>
      </c>
      <c r="AH2014"/>
      <c r="AI2014"/>
      <c r="AJ2014">
        <v>9</v>
      </c>
      <c r="AK2014">
        <v>6.5</v>
      </c>
      <c r="AL2014"/>
      <c r="AM2014"/>
      <c r="AN2014"/>
      <c r="AO2014">
        <v>8</v>
      </c>
      <c r="AP2014"/>
      <c r="AQ2014"/>
      <c r="AR2014">
        <v>4</v>
      </c>
      <c r="AS2014">
        <v>9</v>
      </c>
      <c r="AT2014"/>
      <c r="AU2014"/>
      <c r="AV2014">
        <v>5.5</v>
      </c>
      <c r="AW2014">
        <v>9</v>
      </c>
      <c r="AX2014"/>
      <c r="AY2014"/>
      <c r="AZ2014">
        <v>6.6</v>
      </c>
      <c r="BA2014"/>
      <c r="BB2014"/>
      <c r="BC2014"/>
      <c r="BD2014"/>
      <c r="BE2014">
        <v>10</v>
      </c>
      <c r="BF2014"/>
      <c r="BG2014"/>
      <c r="BH2014">
        <v>6</v>
      </c>
      <c r="BI2014"/>
      <c r="BJ2014" t="s">
        <v>79</v>
      </c>
      <c r="BK2014" s="1">
        <v>44797</v>
      </c>
      <c r="BL2014" t="s">
        <v>87</v>
      </c>
      <c r="BM2014">
        <v>36083</v>
      </c>
      <c r="BN2014" t="s">
        <v>72</v>
      </c>
      <c r="BO2014" t="s">
        <v>87</v>
      </c>
    </row>
    <row r="2015" spans="1:67" x14ac:dyDescent="0.2">
      <c r="A2015" s="8"/>
      <c r="B2015" s="8"/>
      <c r="C2015" s="8" t="s">
        <v>1519</v>
      </c>
      <c r="D2015" s="8" t="s">
        <v>123</v>
      </c>
      <c r="E2015" s="8" t="s">
        <v>351</v>
      </c>
      <c r="F2015" s="8" t="s">
        <v>1200</v>
      </c>
      <c r="G2015" s="8" t="s">
        <v>351</v>
      </c>
      <c r="H2015" s="8" t="s">
        <v>1200</v>
      </c>
      <c r="I2015" s="8"/>
      <c r="J2015" s="8"/>
      <c r="K2015" s="8"/>
      <c r="L2015" s="8"/>
      <c r="M2015" s="8"/>
      <c r="N2015" s="8"/>
      <c r="O2015" s="8"/>
      <c r="P2015" s="8"/>
      <c r="Q2015" s="8"/>
      <c r="R2015" s="8"/>
      <c r="S2015" s="8"/>
      <c r="T2015" s="8"/>
      <c r="U2015" s="8"/>
      <c r="V2015" s="8"/>
      <c r="W2015" s="8"/>
      <c r="X2015" s="8"/>
      <c r="Y2015" s="8"/>
      <c r="Z2015" s="8"/>
      <c r="AA2015" s="8"/>
      <c r="AB2015" s="8"/>
      <c r="AC2015" s="8"/>
      <c r="AD2015" s="8"/>
      <c r="AE2015" s="8"/>
      <c r="AF2015" s="8"/>
      <c r="AG2015" s="8"/>
      <c r="AH2015" s="8"/>
      <c r="AI2015" s="8"/>
      <c r="AJ2015" s="8"/>
      <c r="AK2015" s="8"/>
      <c r="AL2015" s="8"/>
      <c r="AM2015" s="8"/>
      <c r="AN2015" s="8"/>
      <c r="AO2015" s="8"/>
      <c r="AP2015" s="8"/>
      <c r="AQ2015" s="8"/>
      <c r="AR2015" s="8"/>
      <c r="AS2015" s="8"/>
      <c r="AT2015" s="8"/>
      <c r="AU2015" s="8"/>
      <c r="AV2015" s="8"/>
      <c r="AW2015" s="8"/>
      <c r="AX2015" s="8"/>
      <c r="AY2015" s="8"/>
      <c r="AZ2015" s="8"/>
      <c r="BA2015" s="8"/>
      <c r="BB2015" s="8"/>
      <c r="BC2015" s="8"/>
      <c r="BD2015" s="8"/>
      <c r="BE2015" s="8"/>
      <c r="BF2015" s="8"/>
      <c r="BG2015" s="8"/>
      <c r="BH2015" s="8"/>
      <c r="BI2015" s="8" t="s">
        <v>1485</v>
      </c>
      <c r="BJ2015" s="8" t="s">
        <v>79</v>
      </c>
      <c r="BK2015" s="9">
        <v>44806</v>
      </c>
      <c r="BL2015" s="8" t="s">
        <v>1478</v>
      </c>
      <c r="BM2015" s="8">
        <v>35427</v>
      </c>
      <c r="BN2015" s="8"/>
      <c r="BO2015" s="8"/>
    </row>
    <row r="2016" spans="1:67" x14ac:dyDescent="0.2">
      <c r="A2016" s="13" t="s">
        <v>1737</v>
      </c>
      <c r="B2016" s="13"/>
      <c r="C2016" s="13" t="s">
        <v>1519</v>
      </c>
      <c r="D2016" s="13" t="s">
        <v>123</v>
      </c>
      <c r="E2016" s="13" t="s">
        <v>351</v>
      </c>
      <c r="F2016" s="13" t="s">
        <v>1216</v>
      </c>
      <c r="G2016" s="13" t="s">
        <v>351</v>
      </c>
      <c r="H2016" s="13" t="s">
        <v>1216</v>
      </c>
      <c r="I2016" s="13"/>
      <c r="J2016" s="13"/>
      <c r="K2016" s="13"/>
      <c r="L2016" s="13"/>
      <c r="M2016" s="13"/>
      <c r="N2016" s="13"/>
      <c r="O2016" s="13"/>
      <c r="P2016" s="13"/>
      <c r="Q2016" s="13"/>
      <c r="R2016" s="13"/>
      <c r="S2016" s="13"/>
      <c r="T2016" s="13"/>
      <c r="U2016" s="13"/>
      <c r="V2016" s="13"/>
      <c r="W2016" s="13"/>
      <c r="X2016" s="13"/>
      <c r="Y2016" s="13"/>
      <c r="Z2016" s="13"/>
      <c r="AA2016" s="13"/>
      <c r="AB2016" s="13"/>
      <c r="AC2016" s="13"/>
      <c r="AD2016" s="13"/>
      <c r="AE2016" s="13"/>
      <c r="AF2016" s="13"/>
      <c r="AG2016" s="13"/>
      <c r="AH2016" s="13"/>
      <c r="AI2016" s="13"/>
      <c r="AJ2016" s="13"/>
      <c r="AK2016" s="13"/>
      <c r="AL2016" s="13"/>
      <c r="AM2016" s="13"/>
      <c r="AN2016" s="13"/>
      <c r="AO2016" s="13"/>
      <c r="AP2016" s="13"/>
      <c r="AQ2016" s="13"/>
      <c r="AR2016" s="13"/>
      <c r="AS2016" s="13"/>
      <c r="AT2016" s="13"/>
      <c r="AU2016" s="13"/>
      <c r="AV2016" s="13"/>
      <c r="AW2016" s="13"/>
      <c r="AX2016" s="13"/>
      <c r="AY2016" s="13"/>
      <c r="AZ2016" s="13"/>
      <c r="BA2016" s="13"/>
      <c r="BB2016" s="13"/>
      <c r="BC2016" s="13"/>
      <c r="BD2016" s="13"/>
      <c r="BE2016" s="13"/>
      <c r="BF2016" s="13"/>
      <c r="BG2016" s="13"/>
      <c r="BH2016" s="13"/>
      <c r="BI2016" s="13"/>
      <c r="BJ2016" s="13"/>
      <c r="BK2016" s="13"/>
      <c r="BL2016" s="13"/>
      <c r="BM2016" s="13"/>
      <c r="BN2016" s="13"/>
      <c r="BO2016" s="13"/>
    </row>
    <row r="2017" spans="1:67" x14ac:dyDescent="0.2">
      <c r="C2017" t="s">
        <v>1519</v>
      </c>
      <c r="D2017" t="s">
        <v>123</v>
      </c>
      <c r="E2017" t="s">
        <v>351</v>
      </c>
      <c r="F2017" t="s">
        <v>1216</v>
      </c>
      <c r="G2017" t="s">
        <v>351</v>
      </c>
      <c r="H2017" t="s">
        <v>1216</v>
      </c>
      <c r="AW2017">
        <v>6</v>
      </c>
      <c r="AZ2017">
        <v>4</v>
      </c>
      <c r="BE2017">
        <v>6</v>
      </c>
      <c r="BJ2017" t="s">
        <v>79</v>
      </c>
      <c r="BK2017" s="1">
        <v>44797</v>
      </c>
      <c r="BL2017" t="s">
        <v>87</v>
      </c>
      <c r="BM2017">
        <v>36083</v>
      </c>
      <c r="BN2017" t="s">
        <v>72</v>
      </c>
      <c r="BO2017" t="s">
        <v>87</v>
      </c>
    </row>
    <row r="2018" spans="1:67" x14ac:dyDescent="0.2">
      <c r="A2018" s="8"/>
      <c r="B2018" s="8"/>
      <c r="C2018" s="8" t="s">
        <v>1519</v>
      </c>
      <c r="D2018" s="8" t="s">
        <v>123</v>
      </c>
      <c r="E2018" s="8" t="s">
        <v>351</v>
      </c>
      <c r="F2018" s="8" t="s">
        <v>1216</v>
      </c>
      <c r="G2018" s="8" t="s">
        <v>351</v>
      </c>
      <c r="H2018" s="8" t="s">
        <v>1216</v>
      </c>
      <c r="I2018" s="8"/>
      <c r="J2018" s="8"/>
      <c r="K2018" s="8"/>
      <c r="L2018" s="8"/>
      <c r="M2018" s="8"/>
      <c r="N2018" s="8"/>
      <c r="O2018" s="8"/>
      <c r="P2018" s="8"/>
      <c r="Q2018" s="8"/>
      <c r="R2018" s="8"/>
      <c r="S2018" s="8"/>
      <c r="T2018" s="8"/>
      <c r="U2018" s="8"/>
      <c r="V2018" s="8"/>
      <c r="W2018" s="8"/>
      <c r="X2018" s="8"/>
      <c r="Y2018" s="8"/>
      <c r="Z2018" s="8"/>
      <c r="AA2018" s="8"/>
      <c r="AB2018" s="8"/>
      <c r="AC2018" s="8"/>
      <c r="AD2018" s="8"/>
      <c r="AE2018" s="8"/>
      <c r="AF2018" s="8"/>
      <c r="AG2018" s="8"/>
      <c r="AH2018" s="8"/>
      <c r="AI2018" s="8"/>
      <c r="AJ2018" s="8"/>
      <c r="AK2018" s="8"/>
      <c r="AL2018" s="8"/>
      <c r="AM2018" s="8"/>
      <c r="AN2018" s="8"/>
      <c r="AO2018" s="8"/>
      <c r="AP2018" s="8"/>
      <c r="AQ2018" s="8"/>
      <c r="AR2018" s="8"/>
      <c r="AS2018" s="8"/>
      <c r="AT2018" s="8"/>
      <c r="AU2018" s="8"/>
      <c r="AV2018" s="8"/>
      <c r="AW2018" s="8"/>
      <c r="AX2018" s="8"/>
      <c r="AY2018" s="8"/>
      <c r="AZ2018" s="8"/>
      <c r="BA2018" s="8"/>
      <c r="BB2018" s="8"/>
      <c r="BC2018" s="8"/>
      <c r="BD2018" s="8"/>
      <c r="BE2018" s="8"/>
      <c r="BF2018" s="8"/>
      <c r="BG2018" s="8"/>
      <c r="BH2018" s="8"/>
      <c r="BI2018" s="8" t="s">
        <v>1489</v>
      </c>
      <c r="BJ2018" s="8" t="s">
        <v>79</v>
      </c>
      <c r="BK2018" s="9">
        <v>44806</v>
      </c>
      <c r="BL2018" s="8" t="s">
        <v>1478</v>
      </c>
      <c r="BM2018" s="8">
        <v>35427</v>
      </c>
      <c r="BN2018" s="8"/>
      <c r="BO2018" s="8"/>
    </row>
    <row r="2019" spans="1:67" s="12" customFormat="1" x14ac:dyDescent="0.2">
      <c r="A2019" s="13" t="s">
        <v>1737</v>
      </c>
      <c r="B2019" s="13"/>
      <c r="C2019" s="13" t="s">
        <v>1519</v>
      </c>
      <c r="D2019" s="13" t="s">
        <v>123</v>
      </c>
      <c r="E2019" s="13" t="s">
        <v>351</v>
      </c>
      <c r="F2019" s="13"/>
      <c r="G2019" s="13" t="s">
        <v>1698</v>
      </c>
      <c r="H2019" s="13" t="s">
        <v>1661</v>
      </c>
      <c r="I2019" s="13"/>
      <c r="J2019" s="13"/>
      <c r="K2019" s="13"/>
      <c r="L2019" s="13"/>
      <c r="M2019" s="13"/>
      <c r="N2019" s="13"/>
      <c r="O2019" s="13"/>
      <c r="P2019" s="13"/>
      <c r="Q2019" s="13"/>
      <c r="R2019" s="13"/>
      <c r="S2019" s="13"/>
      <c r="T2019" s="13"/>
      <c r="U2019" s="13"/>
      <c r="V2019" s="13"/>
      <c r="W2019" s="13"/>
      <c r="X2019" s="13"/>
      <c r="Y2019" s="13"/>
      <c r="Z2019" s="13"/>
      <c r="AA2019" s="13"/>
      <c r="AB2019" s="13"/>
      <c r="AC2019" s="13"/>
      <c r="AD2019" s="13"/>
      <c r="AE2019" s="13"/>
      <c r="AF2019" s="13"/>
      <c r="AG2019" s="13"/>
      <c r="AH2019" s="13"/>
      <c r="AI2019" s="13"/>
      <c r="AJ2019" s="13"/>
      <c r="AK2019" s="13"/>
      <c r="AL2019" s="13"/>
      <c r="AM2019" s="13"/>
      <c r="AN2019" s="13"/>
      <c r="AO2019" s="13"/>
      <c r="AP2019" s="13"/>
      <c r="AQ2019" s="13"/>
      <c r="AR2019" s="13"/>
      <c r="AS2019" s="13"/>
      <c r="AT2019" s="13"/>
      <c r="AU2019" s="13"/>
      <c r="AV2019" s="13"/>
      <c r="AW2019" s="13"/>
      <c r="AX2019" s="13"/>
      <c r="AY2019" s="13"/>
      <c r="AZ2019" s="13"/>
      <c r="BA2019" s="13"/>
      <c r="BB2019" s="13"/>
      <c r="BC2019" s="13"/>
      <c r="BD2019" s="13"/>
      <c r="BE2019" s="13"/>
      <c r="BF2019" s="13"/>
      <c r="BG2019" s="13"/>
      <c r="BH2019" s="13"/>
      <c r="BI2019" s="13"/>
      <c r="BJ2019" s="13"/>
      <c r="BK2019" s="13"/>
      <c r="BL2019" s="13"/>
      <c r="BM2019" s="13"/>
      <c r="BN2019" s="13"/>
      <c r="BO2019" s="13"/>
    </row>
    <row r="2020" spans="1:67" x14ac:dyDescent="0.2">
      <c r="A2020" s="13" t="s">
        <v>1737</v>
      </c>
      <c r="B2020" s="13"/>
      <c r="C2020" s="13" t="s">
        <v>1519</v>
      </c>
      <c r="D2020" s="13" t="s">
        <v>123</v>
      </c>
      <c r="E2020" s="13" t="s">
        <v>351</v>
      </c>
      <c r="F2020" s="13"/>
      <c r="G2020" s="13" t="s">
        <v>1698</v>
      </c>
      <c r="H2020" s="13"/>
      <c r="I2020" s="13"/>
      <c r="J2020" s="13"/>
      <c r="K2020" s="13"/>
      <c r="L2020" s="13"/>
      <c r="M2020" s="13"/>
      <c r="N2020" s="13"/>
      <c r="O2020" s="13"/>
      <c r="P2020" s="13"/>
      <c r="Q2020" s="13"/>
      <c r="R2020" s="13"/>
      <c r="S2020" s="13"/>
      <c r="T2020" s="13"/>
      <c r="U2020" s="13"/>
      <c r="V2020" s="13"/>
      <c r="W2020" s="13"/>
      <c r="X2020" s="13"/>
      <c r="Y2020" s="13"/>
      <c r="Z2020" s="13"/>
      <c r="AA2020" s="13"/>
      <c r="AB2020" s="13"/>
      <c r="AC2020" s="13"/>
      <c r="AD2020" s="13"/>
      <c r="AE2020" s="13"/>
      <c r="AF2020" s="13"/>
      <c r="AG2020" s="13"/>
      <c r="AH2020" s="13"/>
      <c r="AI2020" s="13"/>
      <c r="AJ2020" s="13"/>
      <c r="AK2020" s="13"/>
      <c r="AL2020" s="13"/>
      <c r="AM2020" s="13"/>
      <c r="AN2020" s="13"/>
      <c r="AO2020" s="13"/>
      <c r="AP2020" s="13"/>
      <c r="AQ2020" s="13"/>
      <c r="AR2020" s="13"/>
      <c r="AS2020" s="13"/>
      <c r="AT2020" s="13"/>
      <c r="AU2020" s="13"/>
      <c r="AV2020" s="13"/>
      <c r="AW2020" s="13"/>
      <c r="AX2020" s="13"/>
      <c r="AY2020" s="13"/>
      <c r="AZ2020" s="13"/>
      <c r="BA2020" s="13"/>
      <c r="BB2020" s="13"/>
      <c r="BC2020" s="13"/>
      <c r="BD2020" s="13"/>
      <c r="BE2020" s="13"/>
      <c r="BF2020" s="13"/>
      <c r="BG2020" s="13"/>
      <c r="BH2020" s="13"/>
      <c r="BI2020" s="13"/>
      <c r="BJ2020" s="13"/>
      <c r="BK2020" s="13"/>
      <c r="BL2020" s="13"/>
      <c r="BM2020" s="13"/>
      <c r="BN2020" s="13"/>
      <c r="BO2020" s="13"/>
    </row>
    <row r="2021" spans="1:67" x14ac:dyDescent="0.2">
      <c r="A2021" s="13" t="s">
        <v>1737</v>
      </c>
      <c r="B2021" s="13"/>
      <c r="C2021" s="13" t="s">
        <v>1519</v>
      </c>
      <c r="D2021" s="13" t="s">
        <v>123</v>
      </c>
      <c r="E2021" s="13" t="s">
        <v>351</v>
      </c>
      <c r="F2021" s="13"/>
      <c r="G2021" s="13" t="s">
        <v>1004</v>
      </c>
      <c r="H2021" s="13"/>
      <c r="I2021" s="13"/>
      <c r="J2021" s="13"/>
      <c r="K2021" s="13"/>
      <c r="L2021" s="13"/>
      <c r="M2021" s="13"/>
      <c r="N2021" s="13"/>
      <c r="O2021" s="13"/>
      <c r="P2021" s="13"/>
      <c r="Q2021" s="13"/>
      <c r="R2021" s="13"/>
      <c r="S2021" s="13"/>
      <c r="T2021" s="13"/>
      <c r="U2021" s="13"/>
      <c r="V2021" s="13"/>
      <c r="W2021" s="13"/>
      <c r="X2021" s="13"/>
      <c r="Y2021" s="13"/>
      <c r="Z2021" s="13"/>
      <c r="AA2021" s="13"/>
      <c r="AB2021" s="13"/>
      <c r="AC2021" s="13"/>
      <c r="AD2021" s="13"/>
      <c r="AE2021" s="13"/>
      <c r="AF2021" s="13"/>
      <c r="AG2021" s="13"/>
      <c r="AH2021" s="13"/>
      <c r="AI2021" s="13"/>
      <c r="AJ2021" s="13"/>
      <c r="AK2021" s="13"/>
      <c r="AL2021" s="13"/>
      <c r="AM2021" s="13"/>
      <c r="AN2021" s="13"/>
      <c r="AO2021" s="13"/>
      <c r="AP2021" s="13"/>
      <c r="AQ2021" s="13"/>
      <c r="AR2021" s="13"/>
      <c r="AS2021" s="13"/>
      <c r="AT2021" s="13"/>
      <c r="AU2021" s="13"/>
      <c r="AV2021" s="13"/>
      <c r="AW2021" s="13"/>
      <c r="AX2021" s="13"/>
      <c r="AY2021" s="13"/>
      <c r="AZ2021" s="13"/>
      <c r="BA2021" s="13"/>
      <c r="BB2021" s="13"/>
      <c r="BC2021" s="13"/>
      <c r="BD2021" s="13"/>
      <c r="BE2021" s="13"/>
      <c r="BF2021" s="13"/>
      <c r="BG2021" s="13"/>
      <c r="BH2021" s="13"/>
      <c r="BI2021" s="13"/>
      <c r="BJ2021" s="13"/>
      <c r="BK2021" s="13"/>
      <c r="BL2021" s="13"/>
      <c r="BM2021" s="13"/>
      <c r="BN2021" s="13"/>
      <c r="BO2021" s="13"/>
    </row>
    <row r="2022" spans="1:67" x14ac:dyDescent="0.2">
      <c r="A2022" s="13" t="s">
        <v>1737</v>
      </c>
      <c r="B2022" s="13"/>
      <c r="C2022" s="13" t="s">
        <v>1519</v>
      </c>
      <c r="D2022" s="13" t="s">
        <v>123</v>
      </c>
      <c r="E2022" s="13" t="s">
        <v>351</v>
      </c>
      <c r="F2022" s="13"/>
      <c r="G2022" s="13" t="s">
        <v>351</v>
      </c>
      <c r="H2022" s="13" t="s">
        <v>1163</v>
      </c>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c r="AJ2022" s="13"/>
      <c r="AK2022" s="13"/>
      <c r="AL2022" s="13"/>
      <c r="AM2022" s="13"/>
      <c r="AN2022" s="13"/>
      <c r="AO2022" s="13"/>
      <c r="AP2022" s="13"/>
      <c r="AQ2022" s="13"/>
      <c r="AR2022" s="13"/>
      <c r="AS2022" s="13"/>
      <c r="AT2022" s="13"/>
      <c r="AU2022" s="13"/>
      <c r="AV2022" s="13"/>
      <c r="AW2022" s="13"/>
      <c r="AX2022" s="13"/>
      <c r="AY2022" s="13"/>
      <c r="AZ2022" s="13"/>
      <c r="BA2022" s="13"/>
      <c r="BB2022" s="13"/>
      <c r="BC2022" s="13"/>
      <c r="BD2022" s="13"/>
      <c r="BE2022" s="13"/>
      <c r="BF2022" s="13"/>
      <c r="BG2022" s="13"/>
      <c r="BH2022" s="13"/>
      <c r="BI2022" s="13"/>
      <c r="BJ2022" s="13"/>
      <c r="BK2022" s="13"/>
      <c r="BL2022" s="13"/>
      <c r="BM2022" s="13"/>
      <c r="BN2022" s="13"/>
      <c r="BO2022" s="13"/>
    </row>
    <row r="2023" spans="1:67" x14ac:dyDescent="0.2">
      <c r="C2023" t="s">
        <v>1519</v>
      </c>
      <c r="D2023" t="s">
        <v>123</v>
      </c>
      <c r="E2023" t="s">
        <v>351</v>
      </c>
      <c r="G2023" t="s">
        <v>351</v>
      </c>
      <c r="H2023" t="s">
        <v>1163</v>
      </c>
      <c r="AC2023">
        <v>9</v>
      </c>
      <c r="AF2023">
        <v>12</v>
      </c>
      <c r="AG2023">
        <v>10</v>
      </c>
      <c r="AJ2023">
        <v>13</v>
      </c>
      <c r="BJ2023" t="s">
        <v>79</v>
      </c>
      <c r="BK2023" s="1">
        <v>44797</v>
      </c>
      <c r="BL2023" t="s">
        <v>87</v>
      </c>
      <c r="BM2023">
        <v>36083</v>
      </c>
      <c r="BN2023" t="s">
        <v>72</v>
      </c>
      <c r="BO2023" t="s">
        <v>87</v>
      </c>
    </row>
    <row r="2024" spans="1:67" x14ac:dyDescent="0.2">
      <c r="A2024" s="8"/>
      <c r="B2024" s="8"/>
      <c r="C2024" s="8" t="s">
        <v>1519</v>
      </c>
      <c r="D2024" s="8" t="s">
        <v>123</v>
      </c>
      <c r="E2024" s="8" t="s">
        <v>351</v>
      </c>
      <c r="F2024" s="8"/>
      <c r="G2024" s="8" t="s">
        <v>351</v>
      </c>
      <c r="H2024" s="8" t="s">
        <v>1163</v>
      </c>
      <c r="I2024" s="8"/>
      <c r="J2024" s="8"/>
      <c r="K2024" s="8"/>
      <c r="L2024" s="8"/>
      <c r="M2024" s="8"/>
      <c r="N2024" s="8"/>
      <c r="O2024" s="8"/>
      <c r="P2024" s="8"/>
      <c r="Q2024" s="8"/>
      <c r="R2024" s="8"/>
      <c r="S2024" s="8"/>
      <c r="T2024" s="8"/>
      <c r="U2024" s="8"/>
      <c r="V2024" s="8"/>
      <c r="W2024" s="8"/>
      <c r="X2024" s="8"/>
      <c r="Y2024" s="8"/>
      <c r="Z2024" s="8"/>
      <c r="AA2024" s="8"/>
      <c r="AB2024" s="8"/>
      <c r="AC2024" s="8">
        <v>9</v>
      </c>
      <c r="AD2024" s="8"/>
      <c r="AE2024" s="8"/>
      <c r="AF2024" s="8">
        <v>12</v>
      </c>
      <c r="AG2024" s="8">
        <v>10</v>
      </c>
      <c r="AH2024" s="8"/>
      <c r="AI2024" s="8"/>
      <c r="AJ2024" s="8">
        <v>13</v>
      </c>
      <c r="AK2024" s="8"/>
      <c r="AL2024" s="8"/>
      <c r="AM2024" s="8"/>
      <c r="AN2024" s="8"/>
      <c r="AO2024" s="8"/>
      <c r="AP2024" s="8"/>
      <c r="AQ2024" s="8"/>
      <c r="AR2024" s="8"/>
      <c r="AS2024" s="8"/>
      <c r="AT2024" s="8"/>
      <c r="AU2024" s="8"/>
      <c r="AV2024" s="8"/>
      <c r="AW2024" s="8"/>
      <c r="AX2024" s="8"/>
      <c r="AY2024" s="8"/>
      <c r="AZ2024" s="8"/>
      <c r="BA2024" s="8"/>
      <c r="BB2024" s="8"/>
      <c r="BC2024" s="8"/>
      <c r="BD2024" s="8"/>
      <c r="BE2024" s="8"/>
      <c r="BF2024" s="8"/>
      <c r="BG2024" s="8"/>
      <c r="BH2024" s="8"/>
      <c r="BI2024" s="8"/>
      <c r="BJ2024" s="8" t="s">
        <v>79</v>
      </c>
      <c r="BK2024" s="9">
        <v>44806</v>
      </c>
      <c r="BL2024" s="8" t="s">
        <v>1478</v>
      </c>
      <c r="BM2024" s="8">
        <v>35427</v>
      </c>
      <c r="BN2024" s="8"/>
      <c r="BO2024" s="8"/>
    </row>
    <row r="2025" spans="1:67" x14ac:dyDescent="0.2">
      <c r="A2025" s="13" t="s">
        <v>1737</v>
      </c>
      <c r="B2025" s="13"/>
      <c r="C2025" s="13" t="s">
        <v>1519</v>
      </c>
      <c r="D2025" s="13" t="s">
        <v>123</v>
      </c>
      <c r="E2025" s="13" t="s">
        <v>351</v>
      </c>
      <c r="F2025" s="13"/>
      <c r="G2025" s="13" t="s">
        <v>351</v>
      </c>
      <c r="H2025" s="13" t="s">
        <v>1734</v>
      </c>
      <c r="I2025" s="13"/>
      <c r="J2025" s="13"/>
      <c r="K2025" s="13"/>
      <c r="L2025" s="13"/>
      <c r="M2025" s="13"/>
      <c r="N2025" s="13"/>
      <c r="O2025" s="13"/>
      <c r="P2025" s="13"/>
      <c r="Q2025" s="13"/>
      <c r="R2025" s="13"/>
      <c r="S2025" s="13"/>
      <c r="T2025" s="13"/>
      <c r="U2025" s="13"/>
      <c r="V2025" s="13"/>
      <c r="W2025" s="13"/>
      <c r="X2025" s="13"/>
      <c r="Y2025" s="13"/>
      <c r="Z2025" s="13"/>
      <c r="AA2025" s="13"/>
      <c r="AB2025" s="13"/>
      <c r="AC2025" s="13"/>
      <c r="AD2025" s="13"/>
      <c r="AE2025" s="13"/>
      <c r="AF2025" s="13"/>
      <c r="AG2025" s="13"/>
      <c r="AH2025" s="13"/>
      <c r="AI2025" s="13"/>
      <c r="AJ2025" s="13"/>
      <c r="AK2025" s="13"/>
      <c r="AL2025" s="13"/>
      <c r="AM2025" s="13"/>
      <c r="AN2025" s="13"/>
      <c r="AO2025" s="13"/>
      <c r="AP2025" s="13"/>
      <c r="AQ2025" s="13"/>
      <c r="AR2025" s="13"/>
      <c r="AS2025" s="13"/>
      <c r="AT2025" s="13"/>
      <c r="AU2025" s="13"/>
      <c r="AV2025" s="13"/>
      <c r="AW2025" s="13"/>
      <c r="AX2025" s="13"/>
      <c r="AY2025" s="13"/>
      <c r="AZ2025" s="13"/>
      <c r="BA2025" s="13"/>
      <c r="BB2025" s="13"/>
      <c r="BC2025" s="13"/>
      <c r="BD2025" s="13"/>
      <c r="BE2025" s="13"/>
      <c r="BF2025" s="13"/>
      <c r="BG2025" s="13"/>
      <c r="BH2025" s="13"/>
      <c r="BI2025" s="13"/>
      <c r="BJ2025" s="13"/>
      <c r="BK2025" s="13"/>
      <c r="BL2025" s="13"/>
      <c r="BM2025" s="13"/>
      <c r="BN2025" s="13"/>
      <c r="BO2025" s="13"/>
    </row>
    <row r="2026" spans="1:67" x14ac:dyDescent="0.2">
      <c r="A2026" s="13" t="s">
        <v>1737</v>
      </c>
      <c r="B2026" s="13"/>
      <c r="C2026" s="13" t="s">
        <v>1519</v>
      </c>
      <c r="D2026" s="13" t="s">
        <v>123</v>
      </c>
      <c r="E2026" s="13" t="s">
        <v>351</v>
      </c>
      <c r="F2026" s="13"/>
      <c r="G2026" s="13" t="s">
        <v>351</v>
      </c>
      <c r="H2026" s="13" t="s">
        <v>998</v>
      </c>
      <c r="I2026" s="13"/>
      <c r="J2026" s="13"/>
      <c r="K2026" s="13"/>
      <c r="L2026" s="13"/>
      <c r="M2026" s="13"/>
      <c r="N2026" s="13"/>
      <c r="O2026" s="13"/>
      <c r="P2026" s="13"/>
      <c r="Q2026" s="13"/>
      <c r="R2026" s="13"/>
      <c r="S2026" s="13"/>
      <c r="T2026" s="13"/>
      <c r="U2026" s="13"/>
      <c r="V2026" s="13"/>
      <c r="W2026" s="13"/>
      <c r="X2026" s="13"/>
      <c r="Y2026" s="13"/>
      <c r="Z2026" s="13"/>
      <c r="AA2026" s="13"/>
      <c r="AB2026" s="13"/>
      <c r="AC2026" s="13"/>
      <c r="AD2026" s="13"/>
      <c r="AE2026" s="13"/>
      <c r="AF2026" s="13"/>
      <c r="AG2026" s="13"/>
      <c r="AH2026" s="13"/>
      <c r="AI2026" s="13"/>
      <c r="AJ2026" s="13"/>
      <c r="AK2026" s="13"/>
      <c r="AL2026" s="13"/>
      <c r="AM2026" s="13"/>
      <c r="AN2026" s="13"/>
      <c r="AO2026" s="13"/>
      <c r="AP2026" s="13"/>
      <c r="AQ2026" s="13"/>
      <c r="AR2026" s="13"/>
      <c r="AS2026" s="13"/>
      <c r="AT2026" s="13"/>
      <c r="AU2026" s="13"/>
      <c r="AV2026" s="13"/>
      <c r="AW2026" s="13"/>
      <c r="AX2026" s="13"/>
      <c r="AY2026" s="13"/>
      <c r="AZ2026" s="13"/>
      <c r="BA2026" s="13"/>
      <c r="BB2026" s="13"/>
      <c r="BC2026" s="13"/>
      <c r="BD2026" s="13"/>
      <c r="BE2026" s="13"/>
      <c r="BF2026" s="13"/>
      <c r="BG2026" s="13"/>
      <c r="BH2026" s="13"/>
      <c r="BI2026" s="13"/>
      <c r="BJ2026" s="13"/>
      <c r="BK2026" s="13"/>
      <c r="BL2026" s="13"/>
      <c r="BM2026" s="13"/>
      <c r="BN2026" s="13"/>
      <c r="BO2026" s="13"/>
    </row>
    <row r="2027" spans="1:67" ht="16" x14ac:dyDescent="0.2">
      <c r="A2027" t="s">
        <v>487</v>
      </c>
      <c r="C2027" t="s">
        <v>1519</v>
      </c>
      <c r="D2027" t="s">
        <v>123</v>
      </c>
      <c r="E2027" t="s">
        <v>351</v>
      </c>
      <c r="G2027" t="s">
        <v>351</v>
      </c>
      <c r="H2027" t="s">
        <v>998</v>
      </c>
      <c r="AC2027">
        <v>10</v>
      </c>
      <c r="AF2027">
        <v>14</v>
      </c>
      <c r="BI2027" t="s">
        <v>999</v>
      </c>
      <c r="BJ2027" t="s">
        <v>79</v>
      </c>
      <c r="BL2027" t="s">
        <v>3187</v>
      </c>
      <c r="BM2027" s="37">
        <v>53224</v>
      </c>
    </row>
    <row r="2028" spans="1:67" x14ac:dyDescent="0.2">
      <c r="C2028" t="s">
        <v>1519</v>
      </c>
      <c r="D2028" t="s">
        <v>123</v>
      </c>
      <c r="E2028" t="s">
        <v>351</v>
      </c>
      <c r="G2028" t="s">
        <v>351</v>
      </c>
      <c r="H2028" t="s">
        <v>1195</v>
      </c>
      <c r="AC2028">
        <v>9.3000000000000007</v>
      </c>
      <c r="AF2028">
        <v>14</v>
      </c>
      <c r="BI2028" t="s">
        <v>1196</v>
      </c>
      <c r="BJ2028" t="s">
        <v>79</v>
      </c>
      <c r="BL2028" t="s">
        <v>1197</v>
      </c>
      <c r="BM2028">
        <v>53196</v>
      </c>
    </row>
    <row r="2029" spans="1:67" x14ac:dyDescent="0.2">
      <c r="A2029" s="13" t="s">
        <v>1737</v>
      </c>
      <c r="B2029" s="13"/>
      <c r="C2029" s="13" t="s">
        <v>1519</v>
      </c>
      <c r="D2029" s="13" t="s">
        <v>123</v>
      </c>
      <c r="E2029" s="13" t="s">
        <v>351</v>
      </c>
      <c r="F2029" s="13"/>
      <c r="G2029" s="13" t="s">
        <v>351</v>
      </c>
      <c r="H2029" s="13" t="s">
        <v>1000</v>
      </c>
      <c r="I2029" s="13"/>
      <c r="J2029" s="13"/>
      <c r="K2029" s="13"/>
      <c r="L2029" s="13"/>
      <c r="M2029" s="13"/>
      <c r="N2029" s="13"/>
      <c r="O2029" s="13"/>
      <c r="P2029" s="13"/>
      <c r="Q2029" s="13"/>
      <c r="R2029" s="13"/>
      <c r="S2029" s="13"/>
      <c r="T2029" s="13"/>
      <c r="U2029" s="13"/>
      <c r="V2029" s="13"/>
      <c r="W2029" s="13"/>
      <c r="X2029" s="13"/>
      <c r="Y2029" s="13"/>
      <c r="Z2029" s="13"/>
      <c r="AA2029" s="13"/>
      <c r="AB2029" s="13"/>
      <c r="AC2029" s="13"/>
      <c r="AD2029" s="13"/>
      <c r="AE2029" s="13"/>
      <c r="AF2029" s="13"/>
      <c r="AG2029" s="13"/>
      <c r="AH2029" s="13"/>
      <c r="AI2029" s="13"/>
      <c r="AJ2029" s="13"/>
      <c r="AK2029" s="13"/>
      <c r="AL2029" s="13"/>
      <c r="AM2029" s="13"/>
      <c r="AN2029" s="13"/>
      <c r="AO2029" s="13"/>
      <c r="AP2029" s="13"/>
      <c r="AQ2029" s="13"/>
      <c r="AR2029" s="13"/>
      <c r="AS2029" s="13"/>
      <c r="AT2029" s="13"/>
      <c r="AU2029" s="13"/>
      <c r="AV2029" s="13"/>
      <c r="AW2029" s="13"/>
      <c r="AX2029" s="13"/>
      <c r="AY2029" s="13"/>
      <c r="AZ2029" s="13"/>
      <c r="BA2029" s="13"/>
      <c r="BB2029" s="13"/>
      <c r="BC2029" s="13"/>
      <c r="BD2029" s="13"/>
      <c r="BE2029" s="13"/>
      <c r="BF2029" s="13"/>
      <c r="BG2029" s="13"/>
      <c r="BH2029" s="13"/>
      <c r="BI2029" s="13"/>
      <c r="BJ2029" s="13"/>
      <c r="BK2029" s="13"/>
      <c r="BL2029" s="13"/>
      <c r="BM2029" s="13"/>
      <c r="BN2029" s="13"/>
      <c r="BO2029" s="13"/>
    </row>
    <row r="2030" spans="1:67" x14ac:dyDescent="0.2">
      <c r="A2030" t="s">
        <v>1177</v>
      </c>
      <c r="C2030" t="s">
        <v>1519</v>
      </c>
      <c r="D2030" t="s">
        <v>123</v>
      </c>
      <c r="E2030" t="s">
        <v>351</v>
      </c>
      <c r="G2030" t="s">
        <v>351</v>
      </c>
      <c r="H2030" t="s">
        <v>1000</v>
      </c>
      <c r="AC2030">
        <v>11</v>
      </c>
      <c r="AF2030">
        <v>13.85</v>
      </c>
      <c r="AW2030">
        <v>12.43</v>
      </c>
      <c r="AZ2030">
        <v>11.23</v>
      </c>
      <c r="BA2030">
        <v>13.65</v>
      </c>
      <c r="BD2030">
        <v>10.96</v>
      </c>
      <c r="BE2030">
        <v>12.87</v>
      </c>
      <c r="BH2030">
        <v>9.34</v>
      </c>
      <c r="BI2030" t="s">
        <v>1178</v>
      </c>
      <c r="BJ2030" t="s">
        <v>79</v>
      </c>
      <c r="BL2030" t="s">
        <v>1179</v>
      </c>
      <c r="BM2030">
        <v>3608</v>
      </c>
      <c r="BN2030" t="s">
        <v>81</v>
      </c>
      <c r="BO2030" t="s">
        <v>1179</v>
      </c>
    </row>
    <row r="2031" spans="1:67" x14ac:dyDescent="0.2">
      <c r="A2031" t="s">
        <v>1180</v>
      </c>
      <c r="C2031" t="s">
        <v>1519</v>
      </c>
      <c r="D2031" t="s">
        <v>123</v>
      </c>
      <c r="E2031" t="s">
        <v>351</v>
      </c>
      <c r="G2031" t="s">
        <v>351</v>
      </c>
      <c r="H2031" t="s">
        <v>1000</v>
      </c>
      <c r="AG2031">
        <v>8.6999999999999993</v>
      </c>
      <c r="AJ2031">
        <v>12.05</v>
      </c>
      <c r="BJ2031" t="s">
        <v>79</v>
      </c>
      <c r="BL2031" t="s">
        <v>119</v>
      </c>
      <c r="BM2031">
        <v>1358</v>
      </c>
    </row>
    <row r="2032" spans="1:67" x14ac:dyDescent="0.2">
      <c r="A2032" t="s">
        <v>1181</v>
      </c>
      <c r="C2032" t="s">
        <v>1519</v>
      </c>
      <c r="D2032" t="s">
        <v>123</v>
      </c>
      <c r="E2032" t="s">
        <v>351</v>
      </c>
      <c r="G2032" t="s">
        <v>351</v>
      </c>
      <c r="H2032" t="s">
        <v>1000</v>
      </c>
      <c r="AG2032">
        <v>8.9</v>
      </c>
      <c r="AJ2032">
        <v>12.4</v>
      </c>
      <c r="BJ2032" t="s">
        <v>79</v>
      </c>
      <c r="BL2032" t="s">
        <v>119</v>
      </c>
      <c r="BM2032">
        <v>1358</v>
      </c>
    </row>
    <row r="2033" spans="1:67" x14ac:dyDescent="0.2">
      <c r="A2033" t="s">
        <v>1182</v>
      </c>
      <c r="C2033" t="s">
        <v>1519</v>
      </c>
      <c r="D2033" t="s">
        <v>123</v>
      </c>
      <c r="E2033" t="s">
        <v>351</v>
      </c>
      <c r="G2033" t="s">
        <v>351</v>
      </c>
      <c r="H2033" t="s">
        <v>1000</v>
      </c>
      <c r="U2033">
        <v>10.65</v>
      </c>
      <c r="X2033">
        <v>11.15</v>
      </c>
      <c r="BJ2033" t="s">
        <v>79</v>
      </c>
      <c r="BL2033" t="s">
        <v>119</v>
      </c>
      <c r="BM2033">
        <v>1358</v>
      </c>
    </row>
    <row r="2034" spans="1:67" x14ac:dyDescent="0.2">
      <c r="A2034" t="s">
        <v>1183</v>
      </c>
      <c r="C2034" t="s">
        <v>1519</v>
      </c>
      <c r="D2034" t="s">
        <v>123</v>
      </c>
      <c r="E2034" t="s">
        <v>351</v>
      </c>
      <c r="G2034" t="s">
        <v>351</v>
      </c>
      <c r="H2034" t="s">
        <v>1000</v>
      </c>
      <c r="U2034">
        <v>10.4</v>
      </c>
      <c r="X2034">
        <v>11.1</v>
      </c>
      <c r="BJ2034" t="s">
        <v>79</v>
      </c>
      <c r="BL2034" t="s">
        <v>119</v>
      </c>
      <c r="BM2034">
        <v>1358</v>
      </c>
    </row>
    <row r="2035" spans="1:67" x14ac:dyDescent="0.2">
      <c r="A2035" s="2" t="s">
        <v>1184</v>
      </c>
      <c r="B2035" s="2"/>
      <c r="C2035" s="2" t="s">
        <v>1519</v>
      </c>
      <c r="D2035" s="2" t="s">
        <v>123</v>
      </c>
      <c r="E2035" s="2" t="s">
        <v>351</v>
      </c>
      <c r="F2035" s="2"/>
      <c r="G2035" s="2" t="s">
        <v>351</v>
      </c>
      <c r="H2035" s="2" t="s">
        <v>1000</v>
      </c>
      <c r="I2035" s="2"/>
      <c r="J2035" s="2"/>
      <c r="K2035" s="2"/>
      <c r="L2035" s="2"/>
      <c r="M2035" s="2"/>
      <c r="N2035" s="2"/>
      <c r="O2035" s="2"/>
      <c r="P2035" s="2"/>
      <c r="Q2035" s="2"/>
      <c r="R2035" s="2"/>
      <c r="S2035" s="2"/>
      <c r="T2035" s="2"/>
      <c r="U2035" s="2"/>
      <c r="V2035" s="2"/>
      <c r="W2035" s="2"/>
      <c r="X2035" s="2"/>
      <c r="Y2035" s="2"/>
      <c r="Z2035" s="2"/>
      <c r="AA2035" s="2"/>
      <c r="AB2035" s="2"/>
      <c r="AC2035" s="2"/>
      <c r="AD2035" s="2"/>
      <c r="AE2035" s="2"/>
      <c r="AF2035" s="2"/>
      <c r="AG2035" s="2"/>
      <c r="AH2035" s="2"/>
      <c r="AI2035" s="2"/>
      <c r="AJ2035" s="2"/>
      <c r="AK2035" s="2"/>
      <c r="AL2035" s="2"/>
      <c r="AM2035" s="2"/>
      <c r="AN2035" s="2"/>
      <c r="AO2035" s="2"/>
      <c r="AP2035" s="2"/>
      <c r="AQ2035" s="2"/>
      <c r="AR2035" s="2"/>
      <c r="AS2035" s="2"/>
      <c r="AT2035" s="2"/>
      <c r="AU2035" s="2"/>
      <c r="AV2035" s="2"/>
      <c r="AW2035" s="2"/>
      <c r="AX2035" s="2"/>
      <c r="AY2035" s="2"/>
      <c r="AZ2035" s="2"/>
      <c r="BA2035" s="2"/>
      <c r="BB2035" s="2"/>
      <c r="BC2035" s="2"/>
      <c r="BD2035" s="2"/>
      <c r="BE2035" s="2"/>
      <c r="BF2035" s="2"/>
      <c r="BG2035" s="2"/>
      <c r="BH2035" s="2"/>
      <c r="BI2035" s="2"/>
      <c r="BJ2035" s="2"/>
      <c r="BK2035" s="2"/>
      <c r="BL2035" s="2" t="s">
        <v>1179</v>
      </c>
      <c r="BM2035" s="2">
        <v>3608</v>
      </c>
      <c r="BN2035" s="2" t="s">
        <v>81</v>
      </c>
      <c r="BO2035" s="2" t="s">
        <v>1179</v>
      </c>
    </row>
    <row r="2036" spans="1:67" x14ac:dyDescent="0.2">
      <c r="A2036" s="8" t="s">
        <v>2825</v>
      </c>
      <c r="C2036" t="s">
        <v>1519</v>
      </c>
      <c r="D2036" t="s">
        <v>123</v>
      </c>
      <c r="E2036" t="s">
        <v>351</v>
      </c>
      <c r="G2036" s="8" t="s">
        <v>351</v>
      </c>
      <c r="H2036" s="8" t="s">
        <v>1000</v>
      </c>
      <c r="I2036" s="8"/>
      <c r="L2036" t="s">
        <v>2837</v>
      </c>
      <c r="U2036">
        <v>9.9600000000000009</v>
      </c>
      <c r="X2036">
        <v>11.3</v>
      </c>
      <c r="Y2036">
        <v>11.3</v>
      </c>
      <c r="Z2036">
        <v>13.51</v>
      </c>
      <c r="AA2036">
        <v>13.08</v>
      </c>
      <c r="AB2036">
        <v>13.51</v>
      </c>
      <c r="AC2036">
        <v>11.15</v>
      </c>
      <c r="AD2036">
        <v>14.7</v>
      </c>
      <c r="AE2036">
        <v>13.66</v>
      </c>
      <c r="AF2036">
        <v>14.7</v>
      </c>
      <c r="AG2036">
        <v>9.2100000000000009</v>
      </c>
      <c r="AJ2036">
        <v>12.36</v>
      </c>
      <c r="AS2036">
        <v>11.37</v>
      </c>
      <c r="AT2036">
        <v>7.97</v>
      </c>
      <c r="AU2036">
        <v>8.0500000000000007</v>
      </c>
      <c r="AV2036">
        <v>8.0500000000000007</v>
      </c>
      <c r="AW2036">
        <v>12.07</v>
      </c>
      <c r="AX2036">
        <v>9.7200000000000006</v>
      </c>
      <c r="AY2036">
        <v>9.74</v>
      </c>
      <c r="AZ2036">
        <v>9.74</v>
      </c>
      <c r="BA2036">
        <v>12.22</v>
      </c>
      <c r="BB2036">
        <v>10.58</v>
      </c>
      <c r="BC2036">
        <v>11.11</v>
      </c>
      <c r="BD2036">
        <v>11.11</v>
      </c>
      <c r="BE2036">
        <v>12.61</v>
      </c>
      <c r="BF2036" s="8">
        <v>9.16</v>
      </c>
      <c r="BG2036" s="8">
        <v>8.09</v>
      </c>
      <c r="BH2036" s="8">
        <v>9.16</v>
      </c>
      <c r="BJ2036" s="8" t="s">
        <v>79</v>
      </c>
      <c r="BK2036" s="9">
        <v>44827</v>
      </c>
      <c r="BL2036" s="8" t="s">
        <v>2821</v>
      </c>
      <c r="BM2036" s="5">
        <v>3601</v>
      </c>
    </row>
    <row r="2037" spans="1:67" x14ac:dyDescent="0.2">
      <c r="A2037" s="8" t="s">
        <v>2825</v>
      </c>
      <c r="C2037" t="s">
        <v>1519</v>
      </c>
      <c r="D2037" t="s">
        <v>123</v>
      </c>
      <c r="E2037" t="s">
        <v>351</v>
      </c>
      <c r="G2037" s="8" t="s">
        <v>351</v>
      </c>
      <c r="H2037" s="8" t="s">
        <v>1000</v>
      </c>
      <c r="I2037" s="8"/>
      <c r="L2037" t="s">
        <v>2833</v>
      </c>
      <c r="U2037">
        <v>10.37</v>
      </c>
      <c r="X2037">
        <v>11.08</v>
      </c>
      <c r="Y2037">
        <v>11.52</v>
      </c>
      <c r="Z2037">
        <v>13.67</v>
      </c>
      <c r="AA2037">
        <v>13.43</v>
      </c>
      <c r="AB2037">
        <v>13.67</v>
      </c>
      <c r="AC2037">
        <v>11.35</v>
      </c>
      <c r="AD2037">
        <v>14.72</v>
      </c>
      <c r="AE2037">
        <v>13.6</v>
      </c>
      <c r="AF2037">
        <v>14.72</v>
      </c>
      <c r="AG2037">
        <v>9.75</v>
      </c>
      <c r="AJ2037">
        <v>12.63</v>
      </c>
      <c r="AS2037">
        <v>11.65</v>
      </c>
      <c r="AT2037">
        <v>7.78</v>
      </c>
      <c r="AU2037">
        <v>8.06</v>
      </c>
      <c r="AV2037">
        <v>8.06</v>
      </c>
      <c r="AW2037">
        <v>12.04</v>
      </c>
      <c r="AX2037">
        <v>9.84</v>
      </c>
      <c r="AY2037">
        <v>10.1</v>
      </c>
      <c r="AZ2037">
        <v>10.1</v>
      </c>
      <c r="BA2037">
        <v>12.47</v>
      </c>
      <c r="BB2037">
        <v>11.16</v>
      </c>
      <c r="BC2037">
        <v>19.75</v>
      </c>
      <c r="BD2037">
        <v>11.16</v>
      </c>
      <c r="BE2037">
        <v>12.84</v>
      </c>
      <c r="BF2037" s="8">
        <v>9.6199999999999992</v>
      </c>
      <c r="BG2037" s="8">
        <v>8.16</v>
      </c>
      <c r="BH2037" s="8">
        <v>9.6199999999999992</v>
      </c>
      <c r="BJ2037" s="8" t="s">
        <v>79</v>
      </c>
      <c r="BK2037" s="9">
        <v>44827</v>
      </c>
      <c r="BL2037" s="8" t="s">
        <v>2821</v>
      </c>
      <c r="BM2037" s="5">
        <v>3601</v>
      </c>
    </row>
    <row r="2038" spans="1:67" ht="16" x14ac:dyDescent="0.2">
      <c r="A2038" t="s">
        <v>487</v>
      </c>
      <c r="C2038" t="s">
        <v>1519</v>
      </c>
      <c r="D2038" t="s">
        <v>123</v>
      </c>
      <c r="E2038" t="s">
        <v>351</v>
      </c>
      <c r="G2038" t="s">
        <v>351</v>
      </c>
      <c r="H2038" t="s">
        <v>1000</v>
      </c>
      <c r="AG2038">
        <v>15</v>
      </c>
      <c r="AH2038">
        <v>11</v>
      </c>
      <c r="AI2038">
        <v>5</v>
      </c>
      <c r="AJ2038">
        <v>11</v>
      </c>
      <c r="BI2038" t="s">
        <v>1001</v>
      </c>
      <c r="BJ2038" t="s">
        <v>79</v>
      </c>
      <c r="BL2038" t="s">
        <v>3187</v>
      </c>
      <c r="BM2038" s="37">
        <v>53224</v>
      </c>
    </row>
    <row r="2039" spans="1:67" x14ac:dyDescent="0.2">
      <c r="A2039" t="s">
        <v>1185</v>
      </c>
      <c r="C2039" t="s">
        <v>1519</v>
      </c>
      <c r="D2039" t="s">
        <v>123</v>
      </c>
      <c r="E2039" t="s">
        <v>351</v>
      </c>
      <c r="G2039" t="s">
        <v>351</v>
      </c>
      <c r="H2039" t="s">
        <v>1000</v>
      </c>
      <c r="AG2039">
        <v>8.6999999999999993</v>
      </c>
      <c r="AJ2039">
        <v>12.5</v>
      </c>
      <c r="BI2039" t="s">
        <v>1186</v>
      </c>
      <c r="BJ2039" t="s">
        <v>79</v>
      </c>
      <c r="BL2039" t="s">
        <v>119</v>
      </c>
      <c r="BM2039">
        <v>1358</v>
      </c>
    </row>
    <row r="2040" spans="1:67" x14ac:dyDescent="0.2">
      <c r="A2040" t="s">
        <v>1193</v>
      </c>
      <c r="C2040" t="s">
        <v>1519</v>
      </c>
      <c r="D2040" t="s">
        <v>123</v>
      </c>
      <c r="E2040" t="s">
        <v>351</v>
      </c>
      <c r="G2040" t="s">
        <v>351</v>
      </c>
      <c r="H2040" t="s">
        <v>1000</v>
      </c>
      <c r="AS2040">
        <v>12.7</v>
      </c>
      <c r="AV2040">
        <v>10.199999999999999</v>
      </c>
      <c r="AW2040">
        <v>12.1</v>
      </c>
      <c r="AZ2040">
        <v>11.2</v>
      </c>
      <c r="BA2040">
        <v>12.5</v>
      </c>
      <c r="BD2040">
        <v>12.5</v>
      </c>
      <c r="BI2040" s="5" t="s">
        <v>1194</v>
      </c>
      <c r="BJ2040" t="s">
        <v>79</v>
      </c>
      <c r="BL2040" t="s">
        <v>229</v>
      </c>
      <c r="BM2040">
        <v>4269</v>
      </c>
    </row>
    <row r="2041" spans="1:67" x14ac:dyDescent="0.2">
      <c r="C2041" t="s">
        <v>1519</v>
      </c>
      <c r="D2041" t="s">
        <v>123</v>
      </c>
      <c r="E2041" t="s">
        <v>351</v>
      </c>
      <c r="G2041" t="s">
        <v>351</v>
      </c>
      <c r="H2041" t="s">
        <v>1000</v>
      </c>
      <c r="M2041">
        <v>11</v>
      </c>
      <c r="Q2041">
        <v>12</v>
      </c>
      <c r="T2041">
        <v>10</v>
      </c>
      <c r="U2041">
        <v>12</v>
      </c>
      <c r="X2041">
        <v>12</v>
      </c>
      <c r="AC2041">
        <v>13</v>
      </c>
      <c r="AF2041">
        <v>15</v>
      </c>
      <c r="AG2041">
        <v>11</v>
      </c>
      <c r="AJ2041">
        <v>13</v>
      </c>
      <c r="AO2041">
        <v>12</v>
      </c>
      <c r="AS2041">
        <v>14</v>
      </c>
      <c r="AV2041">
        <v>9</v>
      </c>
      <c r="AW2041">
        <v>13</v>
      </c>
      <c r="AZ2041">
        <v>11</v>
      </c>
      <c r="BE2041">
        <v>14</v>
      </c>
      <c r="BH2041">
        <v>11</v>
      </c>
      <c r="BJ2041" t="s">
        <v>79</v>
      </c>
      <c r="BK2041" s="1">
        <v>44797</v>
      </c>
      <c r="BL2041" t="s">
        <v>87</v>
      </c>
      <c r="BM2041">
        <v>36083</v>
      </c>
      <c r="BN2041" t="s">
        <v>72</v>
      </c>
      <c r="BO2041" t="s">
        <v>87</v>
      </c>
    </row>
    <row r="2042" spans="1:67" x14ac:dyDescent="0.2">
      <c r="A2042" s="8"/>
      <c r="B2042" s="8"/>
      <c r="C2042" s="8" t="s">
        <v>1519</v>
      </c>
      <c r="D2042" s="8" t="s">
        <v>123</v>
      </c>
      <c r="E2042" s="8" t="s">
        <v>351</v>
      </c>
      <c r="F2042" s="8"/>
      <c r="G2042" s="8" t="s">
        <v>351</v>
      </c>
      <c r="H2042" s="8" t="s">
        <v>1000</v>
      </c>
      <c r="I2042" s="8"/>
      <c r="J2042" s="8"/>
      <c r="K2042" s="8"/>
      <c r="L2042" s="8"/>
      <c r="M2042" s="8"/>
      <c r="N2042" s="8"/>
      <c r="O2042" s="8"/>
      <c r="P2042" s="8"/>
      <c r="Q2042" s="8"/>
      <c r="R2042" s="8"/>
      <c r="S2042" s="8"/>
      <c r="T2042" s="8"/>
      <c r="U2042" s="8"/>
      <c r="V2042" s="8"/>
      <c r="W2042" s="8"/>
      <c r="X2042" s="8"/>
      <c r="Y2042" s="8"/>
      <c r="Z2042" s="8"/>
      <c r="AA2042" s="8"/>
      <c r="AB2042" s="8"/>
      <c r="AC2042" s="8"/>
      <c r="AD2042" s="8"/>
      <c r="AE2042" s="8"/>
      <c r="AF2042" s="8"/>
      <c r="AG2042" s="8"/>
      <c r="AH2042" s="8"/>
      <c r="AI2042" s="8"/>
      <c r="AJ2042" s="8"/>
      <c r="AK2042" s="8"/>
      <c r="AL2042" s="8"/>
      <c r="AM2042" s="8"/>
      <c r="AN2042" s="8"/>
      <c r="AO2042" s="8"/>
      <c r="AP2042" s="8"/>
      <c r="AQ2042" s="8"/>
      <c r="AR2042" s="8"/>
      <c r="AS2042" s="8">
        <v>14</v>
      </c>
      <c r="AT2042" s="8"/>
      <c r="AU2042" s="8"/>
      <c r="AV2042" s="8"/>
      <c r="AW2042" s="8"/>
      <c r="AX2042" s="8"/>
      <c r="AY2042" s="8"/>
      <c r="AZ2042" s="8"/>
      <c r="BA2042" s="8"/>
      <c r="BB2042" s="8"/>
      <c r="BC2042" s="8"/>
      <c r="BD2042" s="8"/>
      <c r="BE2042" s="8"/>
      <c r="BF2042" s="8"/>
      <c r="BG2042" s="8"/>
      <c r="BH2042" s="8"/>
      <c r="BI2042" s="8" t="s">
        <v>1482</v>
      </c>
      <c r="BJ2042" s="8" t="s">
        <v>79</v>
      </c>
      <c r="BK2042" s="9">
        <v>44806</v>
      </c>
      <c r="BL2042" s="8" t="s">
        <v>1478</v>
      </c>
      <c r="BM2042" s="8">
        <v>35427</v>
      </c>
      <c r="BN2042" s="8"/>
      <c r="BO2042" s="8"/>
    </row>
    <row r="2043" spans="1:67" x14ac:dyDescent="0.2">
      <c r="A2043" s="13" t="s">
        <v>1737</v>
      </c>
      <c r="B2043" s="13"/>
      <c r="C2043" s="13" t="s">
        <v>1519</v>
      </c>
      <c r="D2043" s="13" t="s">
        <v>123</v>
      </c>
      <c r="E2043" s="13" t="s">
        <v>351</v>
      </c>
      <c r="F2043" s="13"/>
      <c r="G2043" s="13" t="s">
        <v>351</v>
      </c>
      <c r="H2043" s="13"/>
      <c r="I2043" s="13"/>
      <c r="J2043" s="13"/>
      <c r="K2043" s="13"/>
      <c r="L2043" s="13"/>
      <c r="M2043" s="13"/>
      <c r="N2043" s="13"/>
      <c r="O2043" s="13"/>
      <c r="P2043" s="13"/>
      <c r="Q2043" s="13"/>
      <c r="R2043" s="13"/>
      <c r="S2043" s="13"/>
      <c r="T2043" s="13"/>
      <c r="U2043" s="13"/>
      <c r="V2043" s="13"/>
      <c r="W2043" s="13"/>
      <c r="X2043" s="13"/>
      <c r="Y2043" s="13"/>
      <c r="Z2043" s="13"/>
      <c r="AA2043" s="13"/>
      <c r="AB2043" s="13"/>
      <c r="AC2043" s="13"/>
      <c r="AD2043" s="13"/>
      <c r="AE2043" s="13"/>
      <c r="AF2043" s="13"/>
      <c r="AG2043" s="13"/>
      <c r="AH2043" s="13"/>
      <c r="AI2043" s="13"/>
      <c r="AJ2043" s="13"/>
      <c r="AK2043" s="13"/>
      <c r="AL2043" s="13"/>
      <c r="AM2043" s="13"/>
      <c r="AN2043" s="13"/>
      <c r="AO2043" s="13"/>
      <c r="AP2043" s="13"/>
      <c r="AQ2043" s="13"/>
      <c r="AR2043" s="13"/>
      <c r="AS2043" s="13"/>
      <c r="AT2043" s="13"/>
      <c r="AU2043" s="13"/>
      <c r="AV2043" s="13"/>
      <c r="AW2043" s="13"/>
      <c r="AX2043" s="13"/>
      <c r="AY2043" s="13"/>
      <c r="AZ2043" s="13"/>
      <c r="BA2043" s="13"/>
      <c r="BB2043" s="13"/>
      <c r="BC2043" s="13"/>
      <c r="BD2043" s="13"/>
      <c r="BE2043" s="13"/>
      <c r="BF2043" s="13"/>
      <c r="BG2043" s="13"/>
      <c r="BH2043" s="13"/>
      <c r="BI2043" s="13"/>
      <c r="BJ2043" s="13"/>
      <c r="BK2043" s="13"/>
      <c r="BL2043" s="13"/>
      <c r="BM2043" s="13"/>
      <c r="BN2043" s="13"/>
      <c r="BO2043" s="13"/>
    </row>
    <row r="2044" spans="1:67" x14ac:dyDescent="0.2">
      <c r="A2044" s="13" t="s">
        <v>1737</v>
      </c>
      <c r="B2044" s="13"/>
      <c r="C2044" s="13" t="s">
        <v>1519</v>
      </c>
      <c r="D2044" s="13" t="s">
        <v>123</v>
      </c>
      <c r="E2044" s="13" t="s">
        <v>351</v>
      </c>
      <c r="F2044" s="13"/>
      <c r="G2044" s="13" t="s">
        <v>1733</v>
      </c>
      <c r="H2044" s="13"/>
      <c r="I2044" s="13"/>
      <c r="J2044" s="13"/>
      <c r="K2044" s="13"/>
      <c r="L2044" s="13"/>
      <c r="M2044" s="13"/>
      <c r="N2044" s="13"/>
      <c r="O2044" s="13"/>
      <c r="P2044" s="13"/>
      <c r="Q2044" s="13"/>
      <c r="R2044" s="13"/>
      <c r="S2044" s="13"/>
      <c r="T2044" s="13"/>
      <c r="U2044" s="13"/>
      <c r="V2044" s="13"/>
      <c r="W2044" s="13"/>
      <c r="X2044" s="13"/>
      <c r="Y2044" s="13"/>
      <c r="Z2044" s="13"/>
      <c r="AA2044" s="13"/>
      <c r="AB2044" s="13"/>
      <c r="AC2044" s="13"/>
      <c r="AD2044" s="13"/>
      <c r="AE2044" s="13"/>
      <c r="AF2044" s="13"/>
      <c r="AG2044" s="13"/>
      <c r="AH2044" s="13"/>
      <c r="AI2044" s="13"/>
      <c r="AJ2044" s="13"/>
      <c r="AK2044" s="13"/>
      <c r="AL2044" s="13"/>
      <c r="AM2044" s="13"/>
      <c r="AN2044" s="13"/>
      <c r="AO2044" s="13"/>
      <c r="AP2044" s="13"/>
      <c r="AQ2044" s="13"/>
      <c r="AR2044" s="13"/>
      <c r="AS2044" s="13"/>
      <c r="AT2044" s="13"/>
      <c r="AU2044" s="13"/>
      <c r="AV2044" s="13"/>
      <c r="AW2044" s="13"/>
      <c r="AX2044" s="13"/>
      <c r="AY2044" s="13"/>
      <c r="AZ2044" s="13"/>
      <c r="BA2044" s="13"/>
      <c r="BB2044" s="13"/>
      <c r="BC2044" s="13"/>
      <c r="BD2044" s="13"/>
      <c r="BE2044" s="13"/>
      <c r="BF2044" s="13"/>
      <c r="BG2044" s="13"/>
      <c r="BH2044" s="13"/>
      <c r="BI2044" s="13"/>
      <c r="BJ2044" s="13"/>
      <c r="BK2044" s="13"/>
      <c r="BL2044" s="13"/>
      <c r="BM2044" s="13"/>
      <c r="BN2044" s="13"/>
      <c r="BO2044" s="13"/>
    </row>
    <row r="2045" spans="1:67" x14ac:dyDescent="0.2">
      <c r="A2045" s="13" t="s">
        <v>1737</v>
      </c>
      <c r="B2045" s="13"/>
      <c r="C2045" s="13" t="s">
        <v>1524</v>
      </c>
      <c r="D2045" s="13" t="s">
        <v>140</v>
      </c>
      <c r="E2045" s="13" t="s">
        <v>1650</v>
      </c>
      <c r="F2045" s="13"/>
      <c r="G2045" s="13" t="s">
        <v>1650</v>
      </c>
      <c r="H2045" s="13"/>
      <c r="I2045" s="13"/>
      <c r="J2045" s="13"/>
      <c r="K2045" s="13"/>
      <c r="L2045" s="13"/>
      <c r="M2045" s="13"/>
      <c r="N2045" s="13"/>
      <c r="O2045" s="13"/>
      <c r="P2045" s="13"/>
      <c r="Q2045" s="13"/>
      <c r="R2045" s="13"/>
      <c r="S2045" s="13"/>
      <c r="T2045" s="13"/>
      <c r="U2045" s="13"/>
      <c r="V2045" s="13"/>
      <c r="W2045" s="13"/>
      <c r="X2045" s="13"/>
      <c r="Y2045" s="13"/>
      <c r="Z2045" s="13"/>
      <c r="AA2045" s="13"/>
      <c r="AB2045" s="13"/>
      <c r="AC2045" s="13"/>
      <c r="AD2045" s="13"/>
      <c r="AE2045" s="13"/>
      <c r="AF2045" s="13"/>
      <c r="AG2045" s="13"/>
      <c r="AH2045" s="13"/>
      <c r="AI2045" s="13"/>
      <c r="AJ2045" s="13"/>
      <c r="AK2045" s="13"/>
      <c r="AL2045" s="13"/>
      <c r="AM2045" s="13"/>
      <c r="AN2045" s="13"/>
      <c r="AO2045" s="13"/>
      <c r="AP2045" s="13"/>
      <c r="AQ2045" s="13"/>
      <c r="AR2045" s="13"/>
      <c r="AS2045" s="13"/>
      <c r="AT2045" s="13"/>
      <c r="AU2045" s="13"/>
      <c r="AV2045" s="13"/>
      <c r="AW2045" s="13"/>
      <c r="AX2045" s="13"/>
      <c r="AY2045" s="13"/>
      <c r="AZ2045" s="13"/>
      <c r="BA2045" s="13"/>
      <c r="BB2045" s="13"/>
      <c r="BC2045" s="13"/>
      <c r="BD2045" s="13"/>
      <c r="BE2045" s="13"/>
      <c r="BF2045" s="13"/>
      <c r="BG2045" s="13"/>
      <c r="BH2045" s="13"/>
      <c r="BI2045" s="13"/>
      <c r="BJ2045" s="13"/>
      <c r="BK2045" s="13"/>
      <c r="BL2045" s="13"/>
      <c r="BM2045" s="13"/>
      <c r="BN2045" s="13"/>
      <c r="BO2045" s="13"/>
    </row>
    <row r="2046" spans="1:67" x14ac:dyDescent="0.2">
      <c r="A2046" t="s">
        <v>2848</v>
      </c>
      <c r="C2046" t="s">
        <v>1518</v>
      </c>
      <c r="D2046" t="s">
        <v>76</v>
      </c>
      <c r="E2046" t="s">
        <v>1217</v>
      </c>
      <c r="F2046" t="s">
        <v>1218</v>
      </c>
      <c r="G2046" t="s">
        <v>1217</v>
      </c>
      <c r="H2046" t="s">
        <v>2857</v>
      </c>
      <c r="L2046" t="s">
        <v>2887</v>
      </c>
      <c r="AC2046">
        <v>5.64</v>
      </c>
      <c r="AF2046">
        <v>7.2</v>
      </c>
      <c r="BJ2046" s="8" t="s">
        <v>79</v>
      </c>
      <c r="BK2046" s="9">
        <v>44830</v>
      </c>
      <c r="BL2046" s="8" t="s">
        <v>2859</v>
      </c>
      <c r="BM2046">
        <v>63104</v>
      </c>
    </row>
    <row r="2047" spans="1:67" x14ac:dyDescent="0.2">
      <c r="A2047" t="s">
        <v>2849</v>
      </c>
      <c r="C2047" t="s">
        <v>1518</v>
      </c>
      <c r="D2047" t="s">
        <v>76</v>
      </c>
      <c r="E2047" t="s">
        <v>1217</v>
      </c>
      <c r="F2047" t="s">
        <v>1218</v>
      </c>
      <c r="G2047" t="s">
        <v>1217</v>
      </c>
      <c r="H2047" t="s">
        <v>2857</v>
      </c>
      <c r="L2047" t="s">
        <v>2887</v>
      </c>
      <c r="Q2047">
        <v>4</v>
      </c>
      <c r="T2047">
        <v>3.27</v>
      </c>
      <c r="BJ2047" s="8" t="s">
        <v>79</v>
      </c>
      <c r="BK2047" s="9">
        <v>44830</v>
      </c>
      <c r="BL2047" s="8" t="s">
        <v>2859</v>
      </c>
      <c r="BM2047">
        <v>63104</v>
      </c>
    </row>
    <row r="2048" spans="1:67" x14ac:dyDescent="0.2">
      <c r="A2048" t="s">
        <v>2850</v>
      </c>
      <c r="C2048" t="s">
        <v>1518</v>
      </c>
      <c r="D2048" t="s">
        <v>76</v>
      </c>
      <c r="E2048" t="s">
        <v>1217</v>
      </c>
      <c r="F2048" t="s">
        <v>1218</v>
      </c>
      <c r="G2048" t="s">
        <v>1217</v>
      </c>
      <c r="H2048" t="s">
        <v>2857</v>
      </c>
      <c r="L2048" t="s">
        <v>2887</v>
      </c>
      <c r="AC2048">
        <v>5.5</v>
      </c>
      <c r="AF2048">
        <v>6.71</v>
      </c>
      <c r="BJ2048" s="8" t="s">
        <v>79</v>
      </c>
      <c r="BK2048" s="9">
        <v>44830</v>
      </c>
      <c r="BL2048" s="8" t="s">
        <v>2859</v>
      </c>
      <c r="BM2048">
        <v>63104</v>
      </c>
    </row>
    <row r="2049" spans="1:67" x14ac:dyDescent="0.2">
      <c r="A2049" t="s">
        <v>2851</v>
      </c>
      <c r="C2049" t="s">
        <v>1518</v>
      </c>
      <c r="D2049" t="s">
        <v>76</v>
      </c>
      <c r="E2049" t="s">
        <v>1217</v>
      </c>
      <c r="F2049" t="s">
        <v>1218</v>
      </c>
      <c r="G2049" t="s">
        <v>1217</v>
      </c>
      <c r="H2049" t="s">
        <v>2857</v>
      </c>
      <c r="L2049" t="s">
        <v>2887</v>
      </c>
      <c r="M2049">
        <v>4</v>
      </c>
      <c r="BJ2049" s="8" t="s">
        <v>79</v>
      </c>
      <c r="BK2049" s="9">
        <v>44830</v>
      </c>
      <c r="BL2049" s="8" t="s">
        <v>2859</v>
      </c>
      <c r="BM2049">
        <v>63104</v>
      </c>
    </row>
    <row r="2050" spans="1:67" x14ac:dyDescent="0.2">
      <c r="A2050" t="s">
        <v>2852</v>
      </c>
      <c r="C2050" t="s">
        <v>1518</v>
      </c>
      <c r="D2050" t="s">
        <v>76</v>
      </c>
      <c r="E2050" t="s">
        <v>1217</v>
      </c>
      <c r="F2050" t="s">
        <v>1218</v>
      </c>
      <c r="G2050" t="s">
        <v>1217</v>
      </c>
      <c r="H2050" t="s">
        <v>2857</v>
      </c>
      <c r="L2050" t="s">
        <v>2887</v>
      </c>
      <c r="Q2050">
        <v>4.4000000000000004</v>
      </c>
      <c r="T2050">
        <v>3.41</v>
      </c>
      <c r="BJ2050" s="8" t="s">
        <v>79</v>
      </c>
      <c r="BK2050" s="9">
        <v>44830</v>
      </c>
      <c r="BL2050" s="8" t="s">
        <v>2859</v>
      </c>
      <c r="BM2050">
        <v>63104</v>
      </c>
    </row>
    <row r="2051" spans="1:67" x14ac:dyDescent="0.2">
      <c r="A2051" t="s">
        <v>2853</v>
      </c>
      <c r="C2051" t="s">
        <v>1518</v>
      </c>
      <c r="D2051" t="s">
        <v>76</v>
      </c>
      <c r="E2051" t="s">
        <v>1217</v>
      </c>
      <c r="F2051" t="s">
        <v>1218</v>
      </c>
      <c r="G2051" t="s">
        <v>1217</v>
      </c>
      <c r="H2051" t="s">
        <v>2857</v>
      </c>
      <c r="L2051" t="s">
        <v>2887</v>
      </c>
      <c r="AC2051">
        <v>5.0599999999999996</v>
      </c>
      <c r="AF2051">
        <v>6.8</v>
      </c>
      <c r="BJ2051" s="8" t="s">
        <v>79</v>
      </c>
      <c r="BK2051" s="9">
        <v>44830</v>
      </c>
      <c r="BL2051" s="8" t="s">
        <v>2859</v>
      </c>
      <c r="BM2051">
        <v>63104</v>
      </c>
    </row>
    <row r="2052" spans="1:67" s="2" customFormat="1" x14ac:dyDescent="0.2">
      <c r="A2052" t="s">
        <v>2858</v>
      </c>
      <c r="B2052"/>
      <c r="C2052" t="s">
        <v>1518</v>
      </c>
      <c r="D2052" t="s">
        <v>76</v>
      </c>
      <c r="E2052" t="s">
        <v>1217</v>
      </c>
      <c r="F2052" t="s">
        <v>1218</v>
      </c>
      <c r="G2052" t="s">
        <v>1217</v>
      </c>
      <c r="H2052" t="s">
        <v>2857</v>
      </c>
      <c r="I2052"/>
      <c r="J2052"/>
      <c r="K2052"/>
      <c r="L2052" t="s">
        <v>2887</v>
      </c>
      <c r="M2052"/>
      <c r="N2052"/>
      <c r="O2052"/>
      <c r="P2052"/>
      <c r="Q2052"/>
      <c r="R2052"/>
      <c r="S2052"/>
      <c r="T2052"/>
      <c r="U2052"/>
      <c r="V2052"/>
      <c r="W2052"/>
      <c r="X2052"/>
      <c r="Y2052">
        <v>5.36</v>
      </c>
      <c r="Z2052"/>
      <c r="AA2052"/>
      <c r="AB2052">
        <v>6.34</v>
      </c>
      <c r="AC2052"/>
      <c r="AD2052"/>
      <c r="AE2052"/>
      <c r="AF2052"/>
      <c r="AG2052"/>
      <c r="AH2052"/>
      <c r="AI2052"/>
      <c r="AJ2052"/>
      <c r="AK2052"/>
      <c r="AL2052"/>
      <c r="AM2052"/>
      <c r="AN2052"/>
      <c r="AO2052"/>
      <c r="AP2052"/>
      <c r="AQ2052"/>
      <c r="AR2052"/>
      <c r="AS2052"/>
      <c r="AT2052"/>
      <c r="AU2052"/>
      <c r="AV2052"/>
      <c r="AW2052"/>
      <c r="AX2052"/>
      <c r="AY2052"/>
      <c r="AZ2052"/>
      <c r="BA2052"/>
      <c r="BB2052"/>
      <c r="BC2052"/>
      <c r="BD2052"/>
      <c r="BE2052"/>
      <c r="BF2052"/>
      <c r="BG2052"/>
      <c r="BH2052"/>
      <c r="BI2052"/>
      <c r="BJ2052" s="8" t="s">
        <v>79</v>
      </c>
      <c r="BK2052" s="9">
        <v>44830</v>
      </c>
      <c r="BL2052" s="8" t="s">
        <v>2859</v>
      </c>
      <c r="BM2052">
        <v>63104</v>
      </c>
      <c r="BN2052"/>
      <c r="BO2052"/>
    </row>
    <row r="2053" spans="1:67" x14ac:dyDescent="0.2">
      <c r="A2053" t="s">
        <v>2854</v>
      </c>
      <c r="C2053" t="s">
        <v>1518</v>
      </c>
      <c r="D2053" t="s">
        <v>76</v>
      </c>
      <c r="E2053" t="s">
        <v>1217</v>
      </c>
      <c r="F2053" t="s">
        <v>1218</v>
      </c>
      <c r="G2053" t="s">
        <v>1217</v>
      </c>
      <c r="H2053" t="s">
        <v>2857</v>
      </c>
      <c r="L2053" t="s">
        <v>2886</v>
      </c>
      <c r="Y2053">
        <v>4.67</v>
      </c>
      <c r="AB2053">
        <v>5.54</v>
      </c>
      <c r="AC2053">
        <v>4.87</v>
      </c>
      <c r="AF2053">
        <v>6.57</v>
      </c>
      <c r="AG2053">
        <v>4.03</v>
      </c>
      <c r="AJ2053">
        <v>5.0999999999999996</v>
      </c>
      <c r="BJ2053" s="8" t="s">
        <v>79</v>
      </c>
      <c r="BK2053" s="9">
        <v>44830</v>
      </c>
      <c r="BL2053" s="8" t="s">
        <v>2859</v>
      </c>
      <c r="BM2053">
        <v>63104</v>
      </c>
      <c r="BN2053" t="s">
        <v>72</v>
      </c>
      <c r="BO2053" s="8" t="s">
        <v>2859</v>
      </c>
    </row>
    <row r="2054" spans="1:67" x14ac:dyDescent="0.2">
      <c r="A2054" t="s">
        <v>2855</v>
      </c>
      <c r="C2054" t="s">
        <v>1518</v>
      </c>
      <c r="D2054" t="s">
        <v>76</v>
      </c>
      <c r="E2054" t="s">
        <v>1217</v>
      </c>
      <c r="F2054" t="s">
        <v>1218</v>
      </c>
      <c r="G2054" t="s">
        <v>1217</v>
      </c>
      <c r="H2054" t="s">
        <v>2857</v>
      </c>
      <c r="L2054" t="s">
        <v>2885</v>
      </c>
      <c r="AW2054">
        <v>5.49</v>
      </c>
      <c r="AZ2054">
        <v>3.77</v>
      </c>
      <c r="BA2054">
        <v>5.3</v>
      </c>
      <c r="BD2054">
        <v>3.98</v>
      </c>
      <c r="BE2054">
        <v>5.46</v>
      </c>
      <c r="BH2054">
        <v>3.35</v>
      </c>
      <c r="BJ2054" s="8" t="s">
        <v>79</v>
      </c>
      <c r="BK2054" s="9">
        <v>44830</v>
      </c>
      <c r="BL2054" s="8" t="s">
        <v>2859</v>
      </c>
      <c r="BM2054">
        <v>63104</v>
      </c>
    </row>
    <row r="2055" spans="1:67" x14ac:dyDescent="0.2">
      <c r="A2055" t="s">
        <v>2856</v>
      </c>
      <c r="C2055" t="s">
        <v>1518</v>
      </c>
      <c r="D2055" t="s">
        <v>76</v>
      </c>
      <c r="E2055" t="s">
        <v>1217</v>
      </c>
      <c r="F2055" t="s">
        <v>1218</v>
      </c>
      <c r="G2055" t="s">
        <v>1217</v>
      </c>
      <c r="H2055" t="s">
        <v>2857</v>
      </c>
      <c r="L2055" t="s">
        <v>2885</v>
      </c>
      <c r="AK2055">
        <v>3.39</v>
      </c>
      <c r="AN2055">
        <v>1.6</v>
      </c>
      <c r="AO2055">
        <v>3.99</v>
      </c>
      <c r="AR2055">
        <v>2.21</v>
      </c>
      <c r="AS2055">
        <v>4.51</v>
      </c>
      <c r="AV2055">
        <v>2.44</v>
      </c>
      <c r="AW2055">
        <v>5.45</v>
      </c>
      <c r="AZ2055">
        <v>3.45</v>
      </c>
      <c r="BA2055">
        <v>5.25</v>
      </c>
      <c r="BD2055">
        <v>3.87</v>
      </c>
      <c r="BE2055">
        <v>4.72</v>
      </c>
      <c r="BH2055">
        <v>3.15</v>
      </c>
      <c r="BJ2055" s="8" t="s">
        <v>79</v>
      </c>
      <c r="BK2055" s="9">
        <v>44830</v>
      </c>
      <c r="BL2055" s="8" t="s">
        <v>2859</v>
      </c>
      <c r="BM2055">
        <v>63104</v>
      </c>
      <c r="BN2055" t="s">
        <v>72</v>
      </c>
      <c r="BO2055" s="8" t="s">
        <v>2859</v>
      </c>
    </row>
    <row r="2056" spans="1:67" x14ac:dyDescent="0.2">
      <c r="A2056" s="13" t="s">
        <v>1737</v>
      </c>
      <c r="B2056" s="13"/>
      <c r="C2056" s="13" t="s">
        <v>1518</v>
      </c>
      <c r="D2056" s="13" t="s">
        <v>76</v>
      </c>
      <c r="E2056" s="13" t="s">
        <v>1217</v>
      </c>
      <c r="F2056" s="13" t="s">
        <v>1218</v>
      </c>
      <c r="G2056" s="13" t="s">
        <v>1217</v>
      </c>
      <c r="H2056" s="13" t="s">
        <v>1218</v>
      </c>
      <c r="I2056" s="13"/>
      <c r="J2056" s="13"/>
      <c r="K2056" s="13"/>
      <c r="L2056" s="13"/>
      <c r="M2056" s="13"/>
      <c r="N2056" s="13"/>
      <c r="O2056" s="13"/>
      <c r="P2056" s="13"/>
      <c r="Q2056" s="13"/>
      <c r="R2056" s="13"/>
      <c r="S2056" s="13"/>
      <c r="T2056" s="13"/>
      <c r="U2056" s="13"/>
      <c r="V2056" s="13"/>
      <c r="W2056" s="13"/>
      <c r="X2056" s="13"/>
      <c r="Y2056" s="13"/>
      <c r="Z2056" s="13"/>
      <c r="AA2056" s="13"/>
      <c r="AB2056" s="13"/>
      <c r="AC2056" s="13"/>
      <c r="AD2056" s="13"/>
      <c r="AE2056" s="13"/>
      <c r="AF2056" s="13"/>
      <c r="AG2056" s="13"/>
      <c r="AH2056" s="13"/>
      <c r="AI2056" s="13"/>
      <c r="AJ2056" s="13"/>
      <c r="AK2056" s="13"/>
      <c r="AL2056" s="13"/>
      <c r="AM2056" s="13"/>
      <c r="AN2056" s="13"/>
      <c r="AO2056" s="13"/>
      <c r="AP2056" s="13"/>
      <c r="AQ2056" s="13"/>
      <c r="AR2056" s="13"/>
      <c r="AS2056" s="13"/>
      <c r="AT2056" s="13"/>
      <c r="AU2056" s="13"/>
      <c r="AV2056" s="13"/>
      <c r="AW2056" s="13"/>
      <c r="AX2056" s="13"/>
      <c r="AY2056" s="13"/>
      <c r="AZ2056" s="13"/>
      <c r="BA2056" s="13"/>
      <c r="BB2056" s="13"/>
      <c r="BC2056" s="13"/>
      <c r="BD2056" s="13"/>
      <c r="BE2056" s="13"/>
      <c r="BF2056" s="13"/>
      <c r="BG2056" s="13"/>
      <c r="BH2056" s="13"/>
      <c r="BI2056" s="13"/>
      <c r="BJ2056" s="13"/>
      <c r="BK2056" s="13"/>
      <c r="BL2056" s="13"/>
      <c r="BM2056" s="13"/>
      <c r="BN2056" s="13"/>
      <c r="BO2056" s="13"/>
    </row>
    <row r="2057" spans="1:67" x14ac:dyDescent="0.2">
      <c r="A2057" t="s">
        <v>1219</v>
      </c>
      <c r="C2057" t="s">
        <v>1518</v>
      </c>
      <c r="D2057" t="s">
        <v>76</v>
      </c>
      <c r="E2057" t="s">
        <v>1217</v>
      </c>
      <c r="F2057" t="s">
        <v>1218</v>
      </c>
      <c r="G2057" t="s">
        <v>1217</v>
      </c>
      <c r="H2057" t="s">
        <v>1218</v>
      </c>
      <c r="AS2057">
        <v>5.5</v>
      </c>
      <c r="AV2057" t="s">
        <v>2017</v>
      </c>
      <c r="BA2057">
        <v>5.3</v>
      </c>
      <c r="BD2057">
        <v>4</v>
      </c>
      <c r="BE2057">
        <v>5.3</v>
      </c>
      <c r="BH2057">
        <v>3.4</v>
      </c>
      <c r="BI2057" s="5" t="s">
        <v>1220</v>
      </c>
      <c r="BJ2057" t="s">
        <v>79</v>
      </c>
      <c r="BL2057" t="s">
        <v>284</v>
      </c>
      <c r="BM2057">
        <v>1657</v>
      </c>
      <c r="BN2057" t="s">
        <v>81</v>
      </c>
      <c r="BO2057" t="s">
        <v>284</v>
      </c>
    </row>
    <row r="2058" spans="1:67" x14ac:dyDescent="0.2">
      <c r="A2058" t="s">
        <v>1219</v>
      </c>
      <c r="B2058" t="s">
        <v>338</v>
      </c>
      <c r="C2058" t="s">
        <v>1518</v>
      </c>
      <c r="D2058" t="s">
        <v>76</v>
      </c>
      <c r="E2058" t="s">
        <v>1217</v>
      </c>
      <c r="F2058" t="s">
        <v>1218</v>
      </c>
      <c r="G2058" t="s">
        <v>1217</v>
      </c>
      <c r="H2058" t="s">
        <v>1218</v>
      </c>
      <c r="L2058" t="s">
        <v>2884</v>
      </c>
      <c r="BA2058">
        <v>5.56</v>
      </c>
      <c r="BD2058">
        <v>3.9</v>
      </c>
      <c r="BH2058">
        <v>3.5</v>
      </c>
      <c r="BJ2058" s="8" t="s">
        <v>79</v>
      </c>
      <c r="BK2058" s="9">
        <v>44830</v>
      </c>
      <c r="BL2058" s="8" t="s">
        <v>2859</v>
      </c>
      <c r="BM2058">
        <v>63104</v>
      </c>
    </row>
    <row r="2059" spans="1:67" x14ac:dyDescent="0.2">
      <c r="A2059" s="13" t="s">
        <v>1737</v>
      </c>
      <c r="B2059" s="13"/>
      <c r="C2059" s="13" t="s">
        <v>1518</v>
      </c>
      <c r="D2059" s="13" t="s">
        <v>76</v>
      </c>
      <c r="E2059" s="13" t="s">
        <v>1217</v>
      </c>
      <c r="F2059" s="13"/>
      <c r="G2059" s="13" t="s">
        <v>1217</v>
      </c>
      <c r="H2059" s="13"/>
      <c r="I2059" s="13"/>
      <c r="J2059" s="13"/>
      <c r="K2059" s="13"/>
      <c r="L2059" s="13"/>
      <c r="M2059" s="13"/>
      <c r="N2059" s="13"/>
      <c r="O2059" s="13"/>
      <c r="P2059" s="13"/>
      <c r="Q2059" s="13"/>
      <c r="R2059" s="13"/>
      <c r="S2059" s="13"/>
      <c r="T2059" s="13"/>
      <c r="U2059" s="13"/>
      <c r="V2059" s="13"/>
      <c r="W2059" s="13"/>
      <c r="X2059" s="13"/>
      <c r="Y2059" s="13"/>
      <c r="Z2059" s="13"/>
      <c r="AA2059" s="13"/>
      <c r="AB2059" s="13"/>
      <c r="AC2059" s="13"/>
      <c r="AD2059" s="13"/>
      <c r="AE2059" s="13"/>
      <c r="AF2059" s="13"/>
      <c r="AG2059" s="13"/>
      <c r="AH2059" s="13"/>
      <c r="AI2059" s="13"/>
      <c r="AJ2059" s="13"/>
      <c r="AK2059" s="13"/>
      <c r="AL2059" s="13"/>
      <c r="AM2059" s="13"/>
      <c r="AN2059" s="13"/>
      <c r="AO2059" s="13"/>
      <c r="AP2059" s="13"/>
      <c r="AQ2059" s="13"/>
      <c r="AR2059" s="13"/>
      <c r="AS2059" s="13"/>
      <c r="AT2059" s="13"/>
      <c r="AU2059" s="13"/>
      <c r="AV2059" s="13"/>
      <c r="AW2059" s="13"/>
      <c r="AX2059" s="13"/>
      <c r="AY2059" s="13"/>
      <c r="AZ2059" s="13"/>
      <c r="BA2059" s="13"/>
      <c r="BB2059" s="13"/>
      <c r="BC2059" s="13"/>
      <c r="BD2059" s="13"/>
      <c r="BE2059" s="13"/>
      <c r="BF2059" s="13"/>
      <c r="BG2059" s="13"/>
      <c r="BH2059" s="13"/>
      <c r="BI2059" s="13"/>
      <c r="BJ2059" s="13"/>
      <c r="BK2059" s="13"/>
      <c r="BL2059" s="13"/>
      <c r="BM2059" s="13"/>
      <c r="BN2059" s="13"/>
      <c r="BO2059" s="13"/>
    </row>
    <row r="2060" spans="1:67" x14ac:dyDescent="0.2">
      <c r="B2060" t="s">
        <v>75</v>
      </c>
      <c r="C2060" t="s">
        <v>1532</v>
      </c>
      <c r="D2060" t="s">
        <v>1533</v>
      </c>
      <c r="E2060" t="s">
        <v>1221</v>
      </c>
      <c r="F2060" t="s">
        <v>283</v>
      </c>
      <c r="G2060" t="s">
        <v>1221</v>
      </c>
      <c r="H2060" t="s">
        <v>283</v>
      </c>
      <c r="Q2060">
        <v>11.5</v>
      </c>
      <c r="T2060">
        <v>13.3</v>
      </c>
      <c r="BJ2060" t="s">
        <v>79</v>
      </c>
      <c r="BK2060" s="1">
        <v>44795</v>
      </c>
      <c r="BL2060" t="s">
        <v>229</v>
      </c>
      <c r="BM2060">
        <v>4269</v>
      </c>
    </row>
    <row r="2061" spans="1:67" x14ac:dyDescent="0.2">
      <c r="A2061" t="s">
        <v>1222</v>
      </c>
      <c r="C2061" t="s">
        <v>1532</v>
      </c>
      <c r="D2061" t="s">
        <v>1533</v>
      </c>
      <c r="E2061" t="s">
        <v>1221</v>
      </c>
      <c r="F2061" t="s">
        <v>283</v>
      </c>
      <c r="G2061" t="s">
        <v>1223</v>
      </c>
      <c r="H2061" t="s">
        <v>283</v>
      </c>
      <c r="Q2061">
        <v>14.6</v>
      </c>
      <c r="BJ2061" t="s">
        <v>79</v>
      </c>
      <c r="BK2061" s="1">
        <v>44795</v>
      </c>
      <c r="BL2061" t="s">
        <v>229</v>
      </c>
      <c r="BM2061">
        <v>4269</v>
      </c>
    </row>
    <row r="2062" spans="1:67" x14ac:dyDescent="0.2">
      <c r="A2062" s="8" t="s">
        <v>2337</v>
      </c>
      <c r="B2062" s="8" t="s">
        <v>338</v>
      </c>
      <c r="C2062" t="s">
        <v>1522</v>
      </c>
      <c r="D2062" t="s">
        <v>2278</v>
      </c>
      <c r="E2062" t="s">
        <v>2335</v>
      </c>
      <c r="F2062" t="s">
        <v>2336</v>
      </c>
      <c r="G2062" s="8" t="s">
        <v>2335</v>
      </c>
      <c r="H2062" s="8" t="s">
        <v>2336</v>
      </c>
      <c r="I2062" s="8"/>
      <c r="BA2062">
        <v>2.8</v>
      </c>
      <c r="BB2062">
        <v>1.8</v>
      </c>
      <c r="BC2062">
        <v>1.7</v>
      </c>
      <c r="BD2062">
        <v>1.8</v>
      </c>
      <c r="BI2062" t="s">
        <v>2338</v>
      </c>
      <c r="BJ2062" s="8" t="s">
        <v>79</v>
      </c>
      <c r="BK2062" s="1">
        <v>44819</v>
      </c>
      <c r="BL2062" s="8" t="s">
        <v>71</v>
      </c>
      <c r="BM2062" s="8">
        <v>3485</v>
      </c>
      <c r="BN2062" s="8" t="s">
        <v>72</v>
      </c>
      <c r="BO2062" s="8" t="s">
        <v>71</v>
      </c>
    </row>
    <row r="2063" spans="1:67" x14ac:dyDescent="0.2">
      <c r="A2063" t="s">
        <v>108</v>
      </c>
      <c r="C2063" t="s">
        <v>1524</v>
      </c>
      <c r="D2063" t="s">
        <v>140</v>
      </c>
      <c r="E2063" t="s">
        <v>1225</v>
      </c>
      <c r="F2063" t="s">
        <v>1226</v>
      </c>
      <c r="G2063" t="s">
        <v>1454</v>
      </c>
      <c r="H2063" t="s">
        <v>1226</v>
      </c>
      <c r="K2063" t="s">
        <v>424</v>
      </c>
      <c r="AC2063">
        <v>2.8</v>
      </c>
      <c r="AF2063">
        <v>3.6</v>
      </c>
      <c r="AK2063">
        <v>2.75</v>
      </c>
      <c r="AN2063">
        <v>1.35</v>
      </c>
      <c r="AO2063">
        <v>3.2</v>
      </c>
      <c r="AR2063">
        <v>1.6</v>
      </c>
      <c r="AS2063">
        <v>3.7</v>
      </c>
      <c r="AV2063">
        <v>2.2000000000000002</v>
      </c>
      <c r="AW2063">
        <v>1.8</v>
      </c>
      <c r="AX2063">
        <v>2.5</v>
      </c>
      <c r="AY2063">
        <v>2.6</v>
      </c>
      <c r="AZ2063">
        <v>2.6</v>
      </c>
      <c r="BA2063">
        <v>3.23</v>
      </c>
      <c r="BB2063">
        <v>2.8</v>
      </c>
      <c r="BC2063">
        <v>2.87</v>
      </c>
      <c r="BD2063">
        <v>2.87</v>
      </c>
      <c r="BF2063">
        <v>2.5499999999999998</v>
      </c>
      <c r="BG2063">
        <v>2.2000000000000002</v>
      </c>
      <c r="BH2063">
        <v>2.5499999999999998</v>
      </c>
      <c r="BJ2063" t="s">
        <v>79</v>
      </c>
      <c r="BL2063" t="s">
        <v>425</v>
      </c>
      <c r="BM2063">
        <v>8868</v>
      </c>
      <c r="BN2063" t="s">
        <v>72</v>
      </c>
    </row>
    <row r="2064" spans="1:67" x14ac:dyDescent="0.2">
      <c r="A2064" s="13" t="s">
        <v>1737</v>
      </c>
      <c r="B2064" s="13"/>
      <c r="C2064" s="13" t="s">
        <v>1524</v>
      </c>
      <c r="D2064" s="13" t="s">
        <v>140</v>
      </c>
      <c r="E2064" s="13" t="s">
        <v>1225</v>
      </c>
      <c r="F2064" s="13" t="s">
        <v>1226</v>
      </c>
      <c r="G2064" s="13" t="s">
        <v>590</v>
      </c>
      <c r="H2064" s="13" t="s">
        <v>362</v>
      </c>
      <c r="I2064" s="13"/>
      <c r="J2064" s="13"/>
      <c r="K2064" s="13"/>
      <c r="L2064" s="13"/>
      <c r="M2064" s="13"/>
      <c r="N2064" s="13"/>
      <c r="O2064" s="13"/>
      <c r="P2064" s="13"/>
      <c r="Q2064" s="13"/>
      <c r="R2064" s="13"/>
      <c r="S2064" s="13"/>
      <c r="T2064" s="13"/>
      <c r="U2064" s="13"/>
      <c r="V2064" s="13"/>
      <c r="W2064" s="13"/>
      <c r="X2064" s="13"/>
      <c r="Y2064" s="13"/>
      <c r="Z2064" s="13"/>
      <c r="AA2064" s="13"/>
      <c r="AB2064" s="13"/>
      <c r="AC2064" s="13"/>
      <c r="AD2064" s="13"/>
      <c r="AE2064" s="13"/>
      <c r="AF2064" s="13"/>
      <c r="AG2064" s="13"/>
      <c r="AH2064" s="13"/>
      <c r="AI2064" s="13"/>
      <c r="AJ2064" s="13"/>
      <c r="AK2064" s="13"/>
      <c r="AL2064" s="13"/>
      <c r="AM2064" s="13"/>
      <c r="AN2064" s="13"/>
      <c r="AO2064" s="13"/>
      <c r="AP2064" s="13"/>
      <c r="AQ2064" s="13"/>
      <c r="AR2064" s="13"/>
      <c r="AS2064" s="13"/>
      <c r="AT2064" s="13"/>
      <c r="AU2064" s="13"/>
      <c r="AV2064" s="13"/>
      <c r="AW2064" s="13"/>
      <c r="AX2064" s="13"/>
      <c r="AY2064" s="13"/>
      <c r="AZ2064" s="13"/>
      <c r="BA2064" s="13"/>
      <c r="BB2064" s="13"/>
      <c r="BC2064" s="13"/>
      <c r="BD2064" s="13"/>
      <c r="BE2064" s="13"/>
      <c r="BF2064" s="13"/>
      <c r="BG2064" s="13"/>
      <c r="BH2064" s="13"/>
      <c r="BI2064" s="13"/>
      <c r="BJ2064" s="13"/>
      <c r="BK2064" s="13"/>
      <c r="BL2064" s="13"/>
      <c r="BM2064" s="13"/>
      <c r="BN2064" s="13"/>
      <c r="BO2064" s="13"/>
    </row>
    <row r="2065" spans="1:67" x14ac:dyDescent="0.2">
      <c r="A2065" t="s">
        <v>108</v>
      </c>
      <c r="C2065" t="s">
        <v>1524</v>
      </c>
      <c r="D2065" t="s">
        <v>140</v>
      </c>
      <c r="E2065" t="s">
        <v>1225</v>
      </c>
      <c r="F2065" t="s">
        <v>1226</v>
      </c>
      <c r="G2065" t="s">
        <v>590</v>
      </c>
      <c r="H2065" t="s">
        <v>362</v>
      </c>
      <c r="Q2065">
        <v>3.23</v>
      </c>
      <c r="T2065">
        <v>2.71</v>
      </c>
      <c r="U2065">
        <v>3.11</v>
      </c>
      <c r="X2065">
        <v>3.96</v>
      </c>
      <c r="Y2065">
        <v>3.21</v>
      </c>
      <c r="AB2065">
        <v>4.29</v>
      </c>
      <c r="AC2065">
        <v>3.43</v>
      </c>
      <c r="AF2065">
        <v>5.2</v>
      </c>
      <c r="AG2065">
        <v>2.4</v>
      </c>
      <c r="AJ2065">
        <v>3.71</v>
      </c>
      <c r="AO2065">
        <v>3.22</v>
      </c>
      <c r="AR2065">
        <v>1.88</v>
      </c>
      <c r="AS2065">
        <v>3.41</v>
      </c>
      <c r="AV2065">
        <v>2.31</v>
      </c>
      <c r="AW2065">
        <v>3.4</v>
      </c>
      <c r="AZ2065">
        <v>2.9</v>
      </c>
      <c r="BA2065">
        <v>3.58</v>
      </c>
      <c r="BD2065">
        <v>3.3</v>
      </c>
      <c r="BE2065">
        <v>3.82</v>
      </c>
      <c r="BH2065">
        <v>2.75</v>
      </c>
      <c r="BJ2065" t="s">
        <v>79</v>
      </c>
      <c r="BL2065" t="s">
        <v>109</v>
      </c>
      <c r="BM2065">
        <v>3144</v>
      </c>
      <c r="BN2065" t="s">
        <v>81</v>
      </c>
      <c r="BO2065" t="s">
        <v>109</v>
      </c>
    </row>
    <row r="2066" spans="1:67" x14ac:dyDescent="0.2">
      <c r="A2066" t="s">
        <v>1238</v>
      </c>
      <c r="B2066" t="s">
        <v>169</v>
      </c>
      <c r="C2066" t="s">
        <v>1524</v>
      </c>
      <c r="D2066" t="s">
        <v>140</v>
      </c>
      <c r="E2066" t="s">
        <v>1225</v>
      </c>
      <c r="F2066" t="s">
        <v>1226</v>
      </c>
      <c r="G2066" t="s">
        <v>590</v>
      </c>
      <c r="H2066" t="s">
        <v>362</v>
      </c>
      <c r="AO2066">
        <v>3.3</v>
      </c>
      <c r="AR2066">
        <v>1.9</v>
      </c>
      <c r="AS2066">
        <v>3.5</v>
      </c>
      <c r="AV2066">
        <v>2.4</v>
      </c>
      <c r="AW2066">
        <v>3.1</v>
      </c>
      <c r="AZ2066">
        <v>2.7</v>
      </c>
      <c r="BA2066">
        <v>3.2</v>
      </c>
      <c r="BD2066">
        <v>3</v>
      </c>
      <c r="BE2066">
        <v>3.7</v>
      </c>
      <c r="BH2066">
        <v>2.6</v>
      </c>
      <c r="BJ2066" t="s">
        <v>70</v>
      </c>
      <c r="BL2066" t="s">
        <v>388</v>
      </c>
      <c r="BM2066">
        <v>3140</v>
      </c>
    </row>
    <row r="2067" spans="1:67" x14ac:dyDescent="0.2">
      <c r="A2067" s="2" t="s">
        <v>1238</v>
      </c>
      <c r="B2067" s="2"/>
      <c r="C2067" s="2" t="s">
        <v>1524</v>
      </c>
      <c r="D2067" s="2" t="s">
        <v>140</v>
      </c>
      <c r="E2067" s="2" t="s">
        <v>1225</v>
      </c>
      <c r="F2067" s="2" t="s">
        <v>1226</v>
      </c>
      <c r="G2067" s="2" t="s">
        <v>590</v>
      </c>
      <c r="H2067" s="2" t="s">
        <v>362</v>
      </c>
      <c r="I2067" s="2"/>
      <c r="J2067" s="2"/>
      <c r="K2067" s="2"/>
      <c r="L2067" s="2"/>
      <c r="M2067" s="2"/>
      <c r="N2067" s="2"/>
      <c r="O2067" s="2"/>
      <c r="P2067" s="2"/>
      <c r="Q2067" s="2"/>
      <c r="R2067" s="2"/>
      <c r="S2067" s="2"/>
      <c r="T2067" s="2"/>
      <c r="U2067" s="2"/>
      <c r="V2067" s="2"/>
      <c r="W2067" s="2"/>
      <c r="X2067" s="2"/>
      <c r="Y2067" s="2"/>
      <c r="Z2067" s="2"/>
      <c r="AA2067" s="2"/>
      <c r="AB2067" s="2"/>
      <c r="AC2067" s="2"/>
      <c r="AD2067" s="2"/>
      <c r="AE2067" s="2"/>
      <c r="AF2067" s="2"/>
      <c r="AG2067" s="2"/>
      <c r="AH2067" s="2"/>
      <c r="AI2067" s="2"/>
      <c r="AJ2067" s="2"/>
      <c r="AK2067" s="2"/>
      <c r="AL2067" s="2"/>
      <c r="AM2067" s="2"/>
      <c r="AN2067" s="2"/>
      <c r="AO2067" s="2"/>
      <c r="AP2067" s="2"/>
      <c r="AQ2067" s="2"/>
      <c r="AR2067" s="2"/>
      <c r="AS2067" s="2"/>
      <c r="AT2067" s="2"/>
      <c r="AU2067" s="2"/>
      <c r="AV2067" s="2"/>
      <c r="AW2067" s="2"/>
      <c r="AX2067" s="2"/>
      <c r="AY2067" s="2"/>
      <c r="AZ2067" s="2"/>
      <c r="BA2067" s="2"/>
      <c r="BB2067" s="2"/>
      <c r="BC2067" s="2"/>
      <c r="BD2067" s="2"/>
      <c r="BE2067" s="2"/>
      <c r="BF2067" s="2"/>
      <c r="BG2067" s="2"/>
      <c r="BH2067" s="2"/>
      <c r="BI2067" s="2"/>
      <c r="BJ2067" s="2" t="s">
        <v>79</v>
      </c>
      <c r="BK2067" s="3">
        <v>44797</v>
      </c>
      <c r="BL2067" s="2" t="s">
        <v>109</v>
      </c>
      <c r="BM2067" s="2">
        <v>3144</v>
      </c>
      <c r="BN2067" s="2" t="s">
        <v>81</v>
      </c>
      <c r="BO2067" s="2" t="s">
        <v>109</v>
      </c>
    </row>
    <row r="2068" spans="1:67" x14ac:dyDescent="0.2">
      <c r="A2068" s="2" t="s">
        <v>1239</v>
      </c>
      <c r="B2068" s="2"/>
      <c r="C2068" s="2" t="s">
        <v>1524</v>
      </c>
      <c r="D2068" s="2" t="s">
        <v>140</v>
      </c>
      <c r="E2068" s="2" t="s">
        <v>1225</v>
      </c>
      <c r="F2068" s="2" t="s">
        <v>1226</v>
      </c>
      <c r="G2068" s="2" t="s">
        <v>590</v>
      </c>
      <c r="H2068" s="2" t="s">
        <v>362</v>
      </c>
      <c r="I2068" s="2"/>
      <c r="J2068" s="2"/>
      <c r="K2068" s="2"/>
      <c r="L2068" s="2"/>
      <c r="M2068" s="2"/>
      <c r="N2068" s="2"/>
      <c r="O2068" s="2"/>
      <c r="P2068" s="2"/>
      <c r="Q2068" s="2"/>
      <c r="R2068" s="2"/>
      <c r="S2068" s="2"/>
      <c r="T2068" s="2"/>
      <c r="U2068" s="2"/>
      <c r="V2068" s="2"/>
      <c r="W2068" s="2"/>
      <c r="X2068" s="2"/>
      <c r="Y2068" s="2"/>
      <c r="Z2068" s="2"/>
      <c r="AA2068" s="2"/>
      <c r="AB2068" s="2"/>
      <c r="AC2068" s="2"/>
      <c r="AD2068" s="2"/>
      <c r="AE2068" s="2"/>
      <c r="AF2068" s="2"/>
      <c r="AG2068" s="2"/>
      <c r="AH2068" s="2"/>
      <c r="AI2068" s="2"/>
      <c r="AJ2068" s="2"/>
      <c r="AK2068" s="2"/>
      <c r="AL2068" s="2"/>
      <c r="AM2068" s="2"/>
      <c r="AN2068" s="2"/>
      <c r="AO2068" s="2"/>
      <c r="AP2068" s="2"/>
      <c r="AQ2068" s="2"/>
      <c r="AR2068" s="2"/>
      <c r="AS2068" s="2"/>
      <c r="AT2068" s="2"/>
      <c r="AU2068" s="2"/>
      <c r="AV2068" s="2"/>
      <c r="AW2068" s="2"/>
      <c r="AX2068" s="2"/>
      <c r="AY2068" s="2"/>
      <c r="AZ2068" s="2"/>
      <c r="BA2068" s="2"/>
      <c r="BB2068" s="2"/>
      <c r="BC2068" s="2"/>
      <c r="BD2068" s="2"/>
      <c r="BE2068" s="2"/>
      <c r="BF2068" s="2"/>
      <c r="BG2068" s="2"/>
      <c r="BH2068" s="2"/>
      <c r="BI2068" s="2"/>
      <c r="BJ2068" s="2" t="s">
        <v>79</v>
      </c>
      <c r="BK2068" s="3">
        <v>44797</v>
      </c>
      <c r="BL2068" s="2" t="s">
        <v>109</v>
      </c>
      <c r="BM2068" s="2">
        <v>3144</v>
      </c>
      <c r="BN2068" s="2" t="s">
        <v>81</v>
      </c>
      <c r="BO2068" s="2" t="s">
        <v>109</v>
      </c>
    </row>
    <row r="2069" spans="1:67" x14ac:dyDescent="0.2">
      <c r="C2069" t="s">
        <v>1524</v>
      </c>
      <c r="D2069" t="s">
        <v>140</v>
      </c>
      <c r="E2069" t="s">
        <v>1225</v>
      </c>
      <c r="F2069" t="s">
        <v>1226</v>
      </c>
      <c r="G2069" t="s">
        <v>808</v>
      </c>
      <c r="H2069" t="s">
        <v>1226</v>
      </c>
      <c r="BA2069">
        <v>3.8</v>
      </c>
      <c r="BD2069">
        <v>3.4</v>
      </c>
      <c r="BE2069">
        <v>3.8</v>
      </c>
      <c r="BH2069">
        <v>2.8</v>
      </c>
      <c r="BJ2069" t="s">
        <v>79</v>
      </c>
      <c r="BK2069" s="1">
        <v>44797</v>
      </c>
      <c r="BL2069" t="s">
        <v>87</v>
      </c>
      <c r="BM2069">
        <v>36083</v>
      </c>
      <c r="BN2069" t="s">
        <v>72</v>
      </c>
      <c r="BO2069" t="s">
        <v>87</v>
      </c>
    </row>
    <row r="2070" spans="1:67" s="8" customFormat="1" ht="18" x14ac:dyDescent="0.2">
      <c r="A2070" s="12" t="s">
        <v>2430</v>
      </c>
      <c r="B2070" s="12"/>
      <c r="C2070" s="12" t="s">
        <v>1524</v>
      </c>
      <c r="D2070" s="12" t="s">
        <v>140</v>
      </c>
      <c r="E2070" s="12" t="s">
        <v>1225</v>
      </c>
      <c r="F2070" s="12" t="s">
        <v>1226</v>
      </c>
      <c r="G2070" s="12" t="s">
        <v>141</v>
      </c>
      <c r="H2070" s="12" t="s">
        <v>1226</v>
      </c>
      <c r="I2070" s="12"/>
      <c r="J2070" s="12"/>
      <c r="K2070" s="12"/>
      <c r="L2070" s="12"/>
      <c r="M2070" s="12"/>
      <c r="N2070" s="12"/>
      <c r="O2070" s="12"/>
      <c r="P2070" s="12"/>
      <c r="Q2070" s="12"/>
      <c r="R2070" s="12"/>
      <c r="S2070" s="12"/>
      <c r="T2070" s="12"/>
      <c r="U2070" s="12"/>
      <c r="V2070" s="12"/>
      <c r="W2070" s="12"/>
      <c r="X2070" s="12"/>
      <c r="Y2070" s="12"/>
      <c r="Z2070" s="12"/>
      <c r="AA2070" s="12"/>
      <c r="AB2070" s="12"/>
      <c r="AC2070" s="12"/>
      <c r="AD2070" s="12"/>
      <c r="AE2070" s="12"/>
      <c r="AF2070" s="12"/>
      <c r="AG2070" s="12"/>
      <c r="AH2070" s="12"/>
      <c r="AI2070" s="12"/>
      <c r="AJ2070" s="12"/>
      <c r="AK2070" s="12"/>
      <c r="AL2070" s="12"/>
      <c r="AM2070" s="12"/>
      <c r="AN2070" s="12"/>
      <c r="AO2070" s="12"/>
      <c r="AP2070" s="12"/>
      <c r="AQ2070" s="12"/>
      <c r="AR2070" s="12"/>
      <c r="AS2070" s="12"/>
      <c r="AT2070" s="12"/>
      <c r="AU2070" s="12"/>
      <c r="AV2070" s="12"/>
      <c r="AW2070" s="12"/>
      <c r="AX2070" s="12"/>
      <c r="AY2070" s="12"/>
      <c r="AZ2070" s="12"/>
      <c r="BA2070" s="12"/>
      <c r="BB2070" s="12"/>
      <c r="BC2070" s="12"/>
      <c r="BD2070" s="12"/>
      <c r="BE2070" s="12"/>
      <c r="BF2070" s="12"/>
      <c r="BG2070" s="12"/>
      <c r="BH2070" s="12"/>
      <c r="BI2070" s="12"/>
      <c r="BJ2070" s="12" t="s">
        <v>79</v>
      </c>
      <c r="BK2070" s="14">
        <v>44820</v>
      </c>
      <c r="BL2070" s="12" t="s">
        <v>2414</v>
      </c>
      <c r="BM2070" s="36">
        <v>82637</v>
      </c>
      <c r="BN2070" s="12" t="s">
        <v>72</v>
      </c>
      <c r="BO2070" s="12" t="s">
        <v>2414</v>
      </c>
    </row>
    <row r="2071" spans="1:67" ht="18" x14ac:dyDescent="0.2">
      <c r="A2071" s="12" t="s">
        <v>2431</v>
      </c>
      <c r="B2071" s="12"/>
      <c r="C2071" s="12" t="s">
        <v>1524</v>
      </c>
      <c r="D2071" s="12" t="s">
        <v>140</v>
      </c>
      <c r="E2071" s="12" t="s">
        <v>1225</v>
      </c>
      <c r="F2071" s="12" t="s">
        <v>1226</v>
      </c>
      <c r="G2071" s="12" t="s">
        <v>141</v>
      </c>
      <c r="H2071" s="12" t="s">
        <v>1226</v>
      </c>
      <c r="I2071" s="12"/>
      <c r="J2071" s="12"/>
      <c r="K2071" s="12"/>
      <c r="L2071" s="12"/>
      <c r="M2071" s="12"/>
      <c r="N2071" s="12"/>
      <c r="O2071" s="12"/>
      <c r="P2071" s="12"/>
      <c r="Q2071" s="12"/>
      <c r="R2071" s="12"/>
      <c r="S2071" s="12"/>
      <c r="T2071" s="12"/>
      <c r="U2071" s="12"/>
      <c r="V2071" s="12"/>
      <c r="W2071" s="12"/>
      <c r="X2071" s="12"/>
      <c r="Y2071" s="12"/>
      <c r="Z2071" s="12"/>
      <c r="AA2071" s="12"/>
      <c r="AB2071" s="12"/>
      <c r="AC2071" s="12"/>
      <c r="AD2071" s="12"/>
      <c r="AE2071" s="12"/>
      <c r="AF2071" s="12"/>
      <c r="AG2071" s="12"/>
      <c r="AH2071" s="12"/>
      <c r="AI2071" s="12"/>
      <c r="AJ2071" s="12"/>
      <c r="AK2071" s="12"/>
      <c r="AL2071" s="12"/>
      <c r="AM2071" s="12"/>
      <c r="AN2071" s="12"/>
      <c r="AO2071" s="12"/>
      <c r="AP2071" s="12"/>
      <c r="AQ2071" s="12"/>
      <c r="AR2071" s="12"/>
      <c r="AS2071" s="12"/>
      <c r="AT2071" s="12"/>
      <c r="AU2071" s="12"/>
      <c r="AV2071" s="12"/>
      <c r="AW2071" s="12"/>
      <c r="AX2071" s="12"/>
      <c r="AY2071" s="12"/>
      <c r="AZ2071" s="12"/>
      <c r="BA2071" s="12"/>
      <c r="BB2071" s="12"/>
      <c r="BC2071" s="12"/>
      <c r="BD2071" s="12"/>
      <c r="BE2071" s="12"/>
      <c r="BF2071" s="12"/>
      <c r="BG2071" s="12"/>
      <c r="BH2071" s="12"/>
      <c r="BI2071" s="12"/>
      <c r="BJ2071" s="12" t="s">
        <v>79</v>
      </c>
      <c r="BK2071" s="14">
        <v>44820</v>
      </c>
      <c r="BL2071" s="12" t="s">
        <v>2414</v>
      </c>
      <c r="BM2071" s="36">
        <v>82637</v>
      </c>
      <c r="BN2071" s="12" t="s">
        <v>72</v>
      </c>
      <c r="BO2071" s="12" t="s">
        <v>2414</v>
      </c>
    </row>
    <row r="2072" spans="1:67" s="12" customFormat="1" x14ac:dyDescent="0.2">
      <c r="A2072" s="13" t="s">
        <v>1737</v>
      </c>
      <c r="B2072" s="13"/>
      <c r="C2072" s="13" t="s">
        <v>1524</v>
      </c>
      <c r="D2072" s="13" t="s">
        <v>140</v>
      </c>
      <c r="E2072" s="13" t="s">
        <v>1225</v>
      </c>
      <c r="F2072" s="13" t="s">
        <v>1226</v>
      </c>
      <c r="G2072" s="13" t="s">
        <v>141</v>
      </c>
      <c r="H2072" s="13" t="s">
        <v>1240</v>
      </c>
      <c r="I2072" s="13"/>
      <c r="J2072" s="13"/>
      <c r="K2072" s="13"/>
      <c r="L2072" s="13"/>
      <c r="M2072" s="13"/>
      <c r="N2072" s="13"/>
      <c r="O2072" s="13"/>
      <c r="P2072" s="13"/>
      <c r="Q2072" s="13"/>
      <c r="R2072" s="13"/>
      <c r="S2072" s="13"/>
      <c r="T2072" s="13"/>
      <c r="U2072" s="13"/>
      <c r="V2072" s="13"/>
      <c r="W2072" s="13"/>
      <c r="X2072" s="13"/>
      <c r="Y2072" s="13"/>
      <c r="Z2072" s="13"/>
      <c r="AA2072" s="13"/>
      <c r="AB2072" s="13"/>
      <c r="AC2072" s="13"/>
      <c r="AD2072" s="13"/>
      <c r="AE2072" s="13"/>
      <c r="AF2072" s="13"/>
      <c r="AG2072" s="13"/>
      <c r="AH2072" s="13"/>
      <c r="AI2072" s="13"/>
      <c r="AJ2072" s="13"/>
      <c r="AK2072" s="13"/>
      <c r="AL2072" s="13"/>
      <c r="AM2072" s="13"/>
      <c r="AN2072" s="13"/>
      <c r="AO2072" s="13"/>
      <c r="AP2072" s="13"/>
      <c r="AQ2072" s="13"/>
      <c r="AR2072" s="13"/>
      <c r="AS2072" s="13"/>
      <c r="AT2072" s="13"/>
      <c r="AU2072" s="13"/>
      <c r="AV2072" s="13"/>
      <c r="AW2072" s="13"/>
      <c r="AX2072" s="13"/>
      <c r="AY2072" s="13"/>
      <c r="AZ2072" s="13"/>
      <c r="BA2072" s="13"/>
      <c r="BB2072" s="13"/>
      <c r="BC2072" s="13"/>
      <c r="BD2072" s="13"/>
      <c r="BE2072" s="13"/>
      <c r="BF2072" s="13"/>
      <c r="BG2072" s="13"/>
      <c r="BH2072" s="13"/>
      <c r="BI2072" s="13"/>
      <c r="BJ2072" s="13"/>
      <c r="BK2072" s="13"/>
      <c r="BL2072" s="13"/>
      <c r="BM2072" s="13"/>
      <c r="BN2072" s="13"/>
      <c r="BO2072" s="13"/>
    </row>
    <row r="2073" spans="1:67" s="8" customFormat="1" x14ac:dyDescent="0.2">
      <c r="A2073"/>
      <c r="B2073"/>
      <c r="C2073" t="s">
        <v>1524</v>
      </c>
      <c r="D2073" t="s">
        <v>140</v>
      </c>
      <c r="E2073" t="s">
        <v>1225</v>
      </c>
      <c r="F2073" t="s">
        <v>1226</v>
      </c>
      <c r="G2073" t="s">
        <v>141</v>
      </c>
      <c r="H2073" t="s">
        <v>1240</v>
      </c>
      <c r="I2073"/>
      <c r="J2073"/>
      <c r="K2073"/>
      <c r="L2073"/>
      <c r="M2073"/>
      <c r="N2073"/>
      <c r="O2073"/>
      <c r="P2073"/>
      <c r="Q2073"/>
      <c r="R2073"/>
      <c r="S2073"/>
      <c r="T2073"/>
      <c r="U2073"/>
      <c r="V2073"/>
      <c r="W2073"/>
      <c r="X2073"/>
      <c r="Y2073"/>
      <c r="Z2073"/>
      <c r="AA2073"/>
      <c r="AB2073"/>
      <c r="AC2073"/>
      <c r="AD2073"/>
      <c r="AE2073"/>
      <c r="AF2073"/>
      <c r="AG2073"/>
      <c r="AH2073"/>
      <c r="AI2073"/>
      <c r="AJ2073"/>
      <c r="AK2073"/>
      <c r="AL2073"/>
      <c r="AM2073"/>
      <c r="AN2073"/>
      <c r="AO2073"/>
      <c r="AP2073"/>
      <c r="AQ2073"/>
      <c r="AR2073"/>
      <c r="AS2073"/>
      <c r="AT2073"/>
      <c r="AU2073"/>
      <c r="AV2073"/>
      <c r="AW2073"/>
      <c r="AX2073"/>
      <c r="AY2073"/>
      <c r="AZ2073"/>
      <c r="BA2073">
        <v>4</v>
      </c>
      <c r="BB2073"/>
      <c r="BC2073"/>
      <c r="BD2073">
        <v>3.5</v>
      </c>
      <c r="BE2073"/>
      <c r="BF2073"/>
      <c r="BG2073"/>
      <c r="BH2073"/>
      <c r="BI2073"/>
      <c r="BJ2073" t="s">
        <v>79</v>
      </c>
      <c r="BK2073" s="1">
        <v>44797</v>
      </c>
      <c r="BL2073" t="s">
        <v>87</v>
      </c>
      <c r="BM2073">
        <v>36083</v>
      </c>
      <c r="BN2073" t="s">
        <v>72</v>
      </c>
      <c r="BO2073" t="s">
        <v>87</v>
      </c>
    </row>
    <row r="2074" spans="1:67" s="8" customFormat="1" x14ac:dyDescent="0.2">
      <c r="A2074" s="13" t="s">
        <v>1737</v>
      </c>
      <c r="B2074" s="13"/>
      <c r="C2074" s="13" t="s">
        <v>1524</v>
      </c>
      <c r="D2074" s="13" t="s">
        <v>140</v>
      </c>
      <c r="E2074" s="13" t="s">
        <v>1225</v>
      </c>
      <c r="F2074" s="13" t="s">
        <v>1226</v>
      </c>
      <c r="G2074" s="13" t="s">
        <v>1225</v>
      </c>
      <c r="H2074" s="13" t="s">
        <v>1226</v>
      </c>
      <c r="I2074" s="13"/>
      <c r="J2074" s="13"/>
      <c r="K2074" s="13"/>
      <c r="L2074" s="13"/>
      <c r="M2074" s="13"/>
      <c r="N2074" s="13"/>
      <c r="O2074" s="13"/>
      <c r="P2074" s="13"/>
      <c r="Q2074" s="13"/>
      <c r="R2074" s="13"/>
      <c r="S2074" s="13"/>
      <c r="T2074" s="13"/>
      <c r="U2074" s="13"/>
      <c r="V2074" s="13"/>
      <c r="W2074" s="13"/>
      <c r="X2074" s="13"/>
      <c r="Y2074" s="13"/>
      <c r="Z2074" s="13"/>
      <c r="AA2074" s="13"/>
      <c r="AB2074" s="13"/>
      <c r="AC2074" s="13"/>
      <c r="AD2074" s="13"/>
      <c r="AE2074" s="13"/>
      <c r="AF2074" s="13"/>
      <c r="AG2074" s="13"/>
      <c r="AH2074" s="13"/>
      <c r="AI2074" s="13"/>
      <c r="AJ2074" s="13"/>
      <c r="AK2074" s="13"/>
      <c r="AL2074" s="13"/>
      <c r="AM2074" s="13"/>
      <c r="AN2074" s="13"/>
      <c r="AO2074" s="13"/>
      <c r="AP2074" s="13"/>
      <c r="AQ2074" s="13"/>
      <c r="AR2074" s="13"/>
      <c r="AS2074" s="13"/>
      <c r="AT2074" s="13"/>
      <c r="AU2074" s="13"/>
      <c r="AV2074" s="13"/>
      <c r="AW2074" s="13"/>
      <c r="AX2074" s="13"/>
      <c r="AY2074" s="13"/>
      <c r="AZ2074" s="13"/>
      <c r="BA2074" s="13"/>
      <c r="BB2074" s="13"/>
      <c r="BC2074" s="13"/>
      <c r="BD2074" s="13"/>
      <c r="BE2074" s="13"/>
      <c r="BF2074" s="13"/>
      <c r="BG2074" s="13"/>
      <c r="BH2074" s="13"/>
      <c r="BI2074" s="13"/>
      <c r="BJ2074" s="13"/>
      <c r="BK2074" s="13"/>
      <c r="BL2074" s="13"/>
      <c r="BM2074" s="13"/>
      <c r="BN2074" s="13"/>
      <c r="BO2074" s="13"/>
    </row>
    <row r="2075" spans="1:67" s="12" customFormat="1" x14ac:dyDescent="0.2">
      <c r="A2075" s="12" t="s">
        <v>2403</v>
      </c>
      <c r="C2075" s="12" t="s">
        <v>1524</v>
      </c>
      <c r="D2075" s="12" t="s">
        <v>140</v>
      </c>
      <c r="E2075" s="12" t="s">
        <v>1225</v>
      </c>
      <c r="F2075" s="12" t="s">
        <v>1226</v>
      </c>
      <c r="G2075" s="12" t="s">
        <v>1225</v>
      </c>
      <c r="H2075" s="12" t="s">
        <v>1226</v>
      </c>
      <c r="BJ2075" s="12" t="s">
        <v>79</v>
      </c>
      <c r="BK2075" s="14">
        <v>44820</v>
      </c>
      <c r="BL2075" s="12" t="s">
        <v>2354</v>
      </c>
      <c r="BM2075" s="12">
        <v>2905</v>
      </c>
      <c r="BN2075" s="12" t="s">
        <v>72</v>
      </c>
      <c r="BO2075" s="12" t="s">
        <v>2354</v>
      </c>
    </row>
    <row r="2076" spans="1:67" s="12" customFormat="1" x14ac:dyDescent="0.2">
      <c r="A2076" s="12" t="s">
        <v>2404</v>
      </c>
      <c r="C2076" s="12" t="s">
        <v>1524</v>
      </c>
      <c r="D2076" s="12" t="s">
        <v>140</v>
      </c>
      <c r="E2076" s="12" t="s">
        <v>1225</v>
      </c>
      <c r="F2076" s="12" t="s">
        <v>1226</v>
      </c>
      <c r="G2076" s="12" t="s">
        <v>1225</v>
      </c>
      <c r="H2076" s="12" t="s">
        <v>1226</v>
      </c>
      <c r="BJ2076" s="12" t="s">
        <v>79</v>
      </c>
      <c r="BK2076" s="14">
        <v>44820</v>
      </c>
      <c r="BL2076" s="12" t="s">
        <v>2354</v>
      </c>
      <c r="BM2076" s="12">
        <v>2905</v>
      </c>
      <c r="BN2076" s="12" t="s">
        <v>72</v>
      </c>
      <c r="BO2076" s="12" t="s">
        <v>2354</v>
      </c>
    </row>
    <row r="2077" spans="1:67" s="12" customFormat="1" x14ac:dyDescent="0.2">
      <c r="A2077" s="12" t="s">
        <v>2402</v>
      </c>
      <c r="C2077" s="12" t="s">
        <v>1524</v>
      </c>
      <c r="D2077" s="12" t="s">
        <v>140</v>
      </c>
      <c r="E2077" s="12" t="s">
        <v>1225</v>
      </c>
      <c r="F2077" s="12" t="s">
        <v>1226</v>
      </c>
      <c r="G2077" s="12" t="s">
        <v>1225</v>
      </c>
      <c r="H2077" s="12" t="s">
        <v>1226</v>
      </c>
      <c r="BJ2077" s="12" t="s">
        <v>79</v>
      </c>
      <c r="BK2077" s="14">
        <v>44820</v>
      </c>
      <c r="BL2077" s="12" t="s">
        <v>2354</v>
      </c>
      <c r="BM2077" s="12">
        <v>2905</v>
      </c>
      <c r="BN2077" s="12" t="s">
        <v>72</v>
      </c>
      <c r="BO2077" s="12" t="s">
        <v>2354</v>
      </c>
    </row>
    <row r="2078" spans="1:67" s="8" customFormat="1" x14ac:dyDescent="0.2">
      <c r="A2078" s="8" t="s">
        <v>2566</v>
      </c>
      <c r="B2078"/>
      <c r="C2078" t="s">
        <v>1524</v>
      </c>
      <c r="D2078" t="s">
        <v>140</v>
      </c>
      <c r="E2078" t="s">
        <v>1225</v>
      </c>
      <c r="F2078" t="s">
        <v>1226</v>
      </c>
      <c r="G2078" s="8" t="s">
        <v>1225</v>
      </c>
      <c r="H2078" s="8" t="s">
        <v>1226</v>
      </c>
      <c r="J2078"/>
      <c r="K2078"/>
      <c r="L2078"/>
      <c r="M2078"/>
      <c r="N2078"/>
      <c r="O2078"/>
      <c r="P2078"/>
      <c r="Q2078"/>
      <c r="R2078"/>
      <c r="S2078"/>
      <c r="T2078"/>
      <c r="U2078"/>
      <c r="V2078"/>
      <c r="W2078"/>
      <c r="X2078"/>
      <c r="Y2078"/>
      <c r="Z2078"/>
      <c r="AA2078"/>
      <c r="AB2078"/>
      <c r="AC2078"/>
      <c r="AD2078"/>
      <c r="AE2078"/>
      <c r="AF2078"/>
      <c r="AG2078"/>
      <c r="AH2078"/>
      <c r="AI2078"/>
      <c r="AJ2078"/>
      <c r="AK2078"/>
      <c r="AL2078"/>
      <c r="AM2078"/>
      <c r="AN2078"/>
      <c r="AO2078"/>
      <c r="AP2078"/>
      <c r="AQ2078"/>
      <c r="AR2078"/>
      <c r="AS2078"/>
      <c r="AT2078"/>
      <c r="AU2078"/>
      <c r="AV2078"/>
      <c r="AW2078"/>
      <c r="AX2078"/>
      <c r="AY2078"/>
      <c r="AZ2078"/>
      <c r="BA2078"/>
      <c r="BB2078"/>
      <c r="BC2078"/>
      <c r="BD2078"/>
      <c r="BE2078">
        <v>3.75</v>
      </c>
      <c r="BF2078">
        <v>2.7</v>
      </c>
      <c r="BG2078">
        <v>2.2999999999999998</v>
      </c>
      <c r="BH2078">
        <v>2.7</v>
      </c>
      <c r="BI2078"/>
      <c r="BJ2078" t="s">
        <v>79</v>
      </c>
      <c r="BK2078" s="1">
        <v>44824</v>
      </c>
      <c r="BL2078" t="s">
        <v>2493</v>
      </c>
      <c r="BM2078">
        <v>2930</v>
      </c>
      <c r="BN2078" t="s">
        <v>72</v>
      </c>
      <c r="BO2078" t="s">
        <v>2493</v>
      </c>
    </row>
    <row r="2079" spans="1:67" s="8" customFormat="1" x14ac:dyDescent="0.2">
      <c r="A2079" s="2" t="s">
        <v>1228</v>
      </c>
      <c r="B2079" s="2"/>
      <c r="C2079" s="2" t="s">
        <v>1524</v>
      </c>
      <c r="D2079" s="2" t="s">
        <v>140</v>
      </c>
      <c r="E2079" s="2" t="s">
        <v>1225</v>
      </c>
      <c r="F2079" s="2" t="s">
        <v>1226</v>
      </c>
      <c r="G2079" s="2" t="s">
        <v>1225</v>
      </c>
      <c r="H2079" s="2" t="s">
        <v>1226</v>
      </c>
      <c r="I2079" s="2"/>
      <c r="J2079" s="2"/>
      <c r="K2079" s="2"/>
      <c r="L2079" s="2"/>
      <c r="M2079" s="2"/>
      <c r="N2079" s="2"/>
      <c r="O2079" s="2"/>
      <c r="P2079" s="2"/>
      <c r="Q2079" s="2"/>
      <c r="R2079" s="2"/>
      <c r="S2079" s="2"/>
      <c r="T2079" s="2"/>
      <c r="U2079" s="2"/>
      <c r="V2079" s="2"/>
      <c r="W2079" s="2"/>
      <c r="X2079" s="2"/>
      <c r="Y2079" s="2"/>
      <c r="Z2079" s="2"/>
      <c r="AA2079" s="2"/>
      <c r="AB2079" s="2"/>
      <c r="AC2079" s="2"/>
      <c r="AD2079" s="2"/>
      <c r="AE2079" s="2"/>
      <c r="AF2079" s="2"/>
      <c r="AG2079" s="2"/>
      <c r="AH2079" s="2"/>
      <c r="AI2079" s="2"/>
      <c r="AJ2079" s="2"/>
      <c r="AK2079" s="2"/>
      <c r="AL2079" s="2"/>
      <c r="AM2079" s="2"/>
      <c r="AN2079" s="2"/>
      <c r="AO2079" s="2"/>
      <c r="AP2079" s="2"/>
      <c r="AQ2079" s="2"/>
      <c r="AR2079" s="2"/>
      <c r="AS2079" s="2"/>
      <c r="AT2079" s="2"/>
      <c r="AU2079" s="2"/>
      <c r="AV2079" s="2"/>
      <c r="AW2079" s="2"/>
      <c r="AX2079" s="2"/>
      <c r="AY2079" s="2"/>
      <c r="AZ2079" s="2"/>
      <c r="BA2079" s="2"/>
      <c r="BB2079" s="2"/>
      <c r="BC2079" s="2"/>
      <c r="BD2079" s="2"/>
      <c r="BE2079" s="2"/>
      <c r="BF2079" s="2"/>
      <c r="BG2079" s="2"/>
      <c r="BH2079" s="2"/>
      <c r="BI2079" s="2"/>
      <c r="BJ2079" s="2" t="s">
        <v>79</v>
      </c>
      <c r="BK2079" s="3">
        <v>44798</v>
      </c>
      <c r="BL2079" s="2" t="s">
        <v>605</v>
      </c>
      <c r="BM2079" s="2">
        <v>3701</v>
      </c>
      <c r="BN2079" s="2" t="s">
        <v>72</v>
      </c>
      <c r="BO2079" s="2" t="s">
        <v>605</v>
      </c>
    </row>
    <row r="2080" spans="1:67" s="8" customFormat="1" x14ac:dyDescent="0.2">
      <c r="A2080" s="2" t="s">
        <v>1229</v>
      </c>
      <c r="B2080" s="2"/>
      <c r="C2080" s="2" t="s">
        <v>1524</v>
      </c>
      <c r="D2080" s="2" t="s">
        <v>140</v>
      </c>
      <c r="E2080" s="2" t="s">
        <v>1225</v>
      </c>
      <c r="F2080" s="2" t="s">
        <v>1226</v>
      </c>
      <c r="G2080" s="2" t="s">
        <v>1225</v>
      </c>
      <c r="H2080" s="2" t="s">
        <v>1226</v>
      </c>
      <c r="I2080" s="2"/>
      <c r="J2080" s="2"/>
      <c r="K2080" s="2"/>
      <c r="L2080" s="2"/>
      <c r="M2080" s="2"/>
      <c r="N2080" s="2"/>
      <c r="O2080" s="2"/>
      <c r="P2080" s="2"/>
      <c r="Q2080" s="2"/>
      <c r="R2080" s="2"/>
      <c r="S2080" s="2"/>
      <c r="T2080" s="2"/>
      <c r="U2080" s="2"/>
      <c r="V2080" s="2"/>
      <c r="W2080" s="2"/>
      <c r="X2080" s="2"/>
      <c r="Y2080" s="2"/>
      <c r="Z2080" s="2"/>
      <c r="AA2080" s="2"/>
      <c r="AB2080" s="2"/>
      <c r="AC2080" s="2"/>
      <c r="AD2080" s="2"/>
      <c r="AE2080" s="2"/>
      <c r="AF2080" s="2"/>
      <c r="AG2080" s="2"/>
      <c r="AH2080" s="2"/>
      <c r="AI2080" s="2"/>
      <c r="AJ2080" s="2"/>
      <c r="AK2080" s="2"/>
      <c r="AL2080" s="2"/>
      <c r="AM2080" s="2"/>
      <c r="AN2080" s="2"/>
      <c r="AO2080" s="2"/>
      <c r="AP2080" s="2"/>
      <c r="AQ2080" s="2"/>
      <c r="AR2080" s="2"/>
      <c r="AS2080" s="2"/>
      <c r="AT2080" s="2"/>
      <c r="AU2080" s="2"/>
      <c r="AV2080" s="2"/>
      <c r="AW2080" s="2"/>
      <c r="AX2080" s="2"/>
      <c r="AY2080" s="2"/>
      <c r="AZ2080" s="2"/>
      <c r="BA2080" s="2"/>
      <c r="BB2080" s="2"/>
      <c r="BC2080" s="2"/>
      <c r="BD2080" s="2"/>
      <c r="BE2080" s="2"/>
      <c r="BF2080" s="2"/>
      <c r="BG2080" s="2"/>
      <c r="BH2080" s="2"/>
      <c r="BI2080" s="2"/>
      <c r="BJ2080" s="2" t="s">
        <v>79</v>
      </c>
      <c r="BK2080" s="3">
        <v>44798</v>
      </c>
      <c r="BL2080" s="2" t="s">
        <v>605</v>
      </c>
      <c r="BM2080" s="2">
        <v>3701</v>
      </c>
      <c r="BN2080" s="2" t="s">
        <v>72</v>
      </c>
      <c r="BO2080" s="2" t="s">
        <v>605</v>
      </c>
    </row>
    <row r="2081" spans="1:67" s="8" customFormat="1" x14ac:dyDescent="0.2">
      <c r="A2081" t="s">
        <v>108</v>
      </c>
      <c r="B2081"/>
      <c r="C2081" t="s">
        <v>1524</v>
      </c>
      <c r="D2081" t="s">
        <v>140</v>
      </c>
      <c r="E2081" t="s">
        <v>1225</v>
      </c>
      <c r="F2081" t="s">
        <v>1226</v>
      </c>
      <c r="G2081" t="s">
        <v>1225</v>
      </c>
      <c r="H2081" t="s">
        <v>1226</v>
      </c>
      <c r="I2081"/>
      <c r="J2081"/>
      <c r="K2081"/>
      <c r="L2081"/>
      <c r="M2081"/>
      <c r="N2081"/>
      <c r="O2081"/>
      <c r="P2081"/>
      <c r="Q2081"/>
      <c r="R2081"/>
      <c r="S2081"/>
      <c r="T2081"/>
      <c r="U2081"/>
      <c r="V2081"/>
      <c r="W2081"/>
      <c r="X2081"/>
      <c r="Y2081"/>
      <c r="Z2081"/>
      <c r="AA2081"/>
      <c r="AB2081"/>
      <c r="AC2081"/>
      <c r="AD2081"/>
      <c r="AE2081"/>
      <c r="AF2081"/>
      <c r="AG2081"/>
      <c r="AH2081"/>
      <c r="AI2081"/>
      <c r="AJ2081"/>
      <c r="AK2081"/>
      <c r="AL2081"/>
      <c r="AM2081"/>
      <c r="AN2081"/>
      <c r="AO2081"/>
      <c r="AP2081"/>
      <c r="AQ2081"/>
      <c r="AR2081"/>
      <c r="AS2081"/>
      <c r="AT2081"/>
      <c r="AU2081"/>
      <c r="AV2081"/>
      <c r="AW2081">
        <v>3.4</v>
      </c>
      <c r="AX2081">
        <v>2.77</v>
      </c>
      <c r="AY2081">
        <v>2.91</v>
      </c>
      <c r="AZ2081">
        <v>2.91</v>
      </c>
      <c r="BA2081">
        <v>3.6</v>
      </c>
      <c r="BB2081">
        <v>3.24</v>
      </c>
      <c r="BC2081">
        <v>3.1</v>
      </c>
      <c r="BD2081">
        <v>3.24</v>
      </c>
      <c r="BE2081"/>
      <c r="BF2081"/>
      <c r="BG2081"/>
      <c r="BH2081"/>
      <c r="BI2081" t="s">
        <v>304</v>
      </c>
      <c r="BJ2081" t="s">
        <v>79</v>
      </c>
      <c r="BK2081"/>
      <c r="BL2081" t="s">
        <v>305</v>
      </c>
      <c r="BM2081">
        <v>7306</v>
      </c>
      <c r="BN2081"/>
      <c r="BO2081"/>
    </row>
    <row r="2082" spans="1:67" s="8" customFormat="1" x14ac:dyDescent="0.2">
      <c r="A2082" s="8" t="s">
        <v>108</v>
      </c>
      <c r="B2082"/>
      <c r="C2082" t="s">
        <v>1524</v>
      </c>
      <c r="D2082" t="s">
        <v>140</v>
      </c>
      <c r="E2082" t="s">
        <v>1225</v>
      </c>
      <c r="F2082" t="s">
        <v>1226</v>
      </c>
      <c r="G2082" s="8" t="s">
        <v>1225</v>
      </c>
      <c r="H2082" s="8" t="s">
        <v>1226</v>
      </c>
      <c r="J2082"/>
      <c r="K2082"/>
      <c r="L2082"/>
      <c r="M2082"/>
      <c r="N2082"/>
      <c r="O2082"/>
      <c r="P2082"/>
      <c r="Q2082"/>
      <c r="R2082"/>
      <c r="S2082"/>
      <c r="T2082"/>
      <c r="U2082"/>
      <c r="V2082"/>
      <c r="W2082"/>
      <c r="X2082"/>
      <c r="Y2082">
        <v>3.34</v>
      </c>
      <c r="Z2082"/>
      <c r="AA2082"/>
      <c r="AB2082">
        <v>4.47</v>
      </c>
      <c r="AC2082">
        <v>3.44</v>
      </c>
      <c r="AD2082"/>
      <c r="AE2082"/>
      <c r="AF2082">
        <v>5.08</v>
      </c>
      <c r="AG2082">
        <v>2.3199999999999998</v>
      </c>
      <c r="AH2082"/>
      <c r="AI2082"/>
      <c r="AJ2082">
        <v>3.51</v>
      </c>
      <c r="AK2082"/>
      <c r="AL2082"/>
      <c r="AM2082"/>
      <c r="AN2082"/>
      <c r="AO2082">
        <v>3.75</v>
      </c>
      <c r="AP2082"/>
      <c r="AQ2082"/>
      <c r="AR2082">
        <v>2.23</v>
      </c>
      <c r="AS2082">
        <v>4.07</v>
      </c>
      <c r="AT2082"/>
      <c r="AU2082"/>
      <c r="AV2082">
        <v>2.77</v>
      </c>
      <c r="AW2082">
        <v>3.58</v>
      </c>
      <c r="AX2082">
        <v>2.84</v>
      </c>
      <c r="AY2082">
        <v>3.01</v>
      </c>
      <c r="AZ2082">
        <v>3.01</v>
      </c>
      <c r="BA2082">
        <v>3.92</v>
      </c>
      <c r="BB2082">
        <v>3.41</v>
      </c>
      <c r="BC2082">
        <v>3.42</v>
      </c>
      <c r="BD2082">
        <v>3.42</v>
      </c>
      <c r="BE2082">
        <v>3.82</v>
      </c>
      <c r="BF2082"/>
      <c r="BG2082"/>
      <c r="BH2082">
        <v>2.75</v>
      </c>
      <c r="BI2082"/>
      <c r="BJ2082" s="8" t="s">
        <v>79</v>
      </c>
      <c r="BK2082" s="9">
        <v>44820</v>
      </c>
      <c r="BL2082" s="8" t="s">
        <v>2354</v>
      </c>
      <c r="BM2082" s="8">
        <v>2905</v>
      </c>
      <c r="BN2082"/>
      <c r="BO2082"/>
    </row>
    <row r="2083" spans="1:67" s="8" customFormat="1" x14ac:dyDescent="0.2">
      <c r="A2083" t="s">
        <v>108</v>
      </c>
      <c r="B2083"/>
      <c r="C2083" t="s">
        <v>1524</v>
      </c>
      <c r="D2083" t="s">
        <v>140</v>
      </c>
      <c r="E2083" t="s">
        <v>1225</v>
      </c>
      <c r="F2083" t="s">
        <v>1226</v>
      </c>
      <c r="G2083" s="8" t="s">
        <v>1225</v>
      </c>
      <c r="H2083" t="s">
        <v>1226</v>
      </c>
      <c r="I2083"/>
      <c r="J2083"/>
      <c r="K2083"/>
      <c r="L2083"/>
      <c r="M2083"/>
      <c r="N2083"/>
      <c r="O2083"/>
      <c r="P2083"/>
      <c r="Q2083"/>
      <c r="R2083"/>
      <c r="S2083"/>
      <c r="T2083"/>
      <c r="U2083"/>
      <c r="V2083"/>
      <c r="W2083"/>
      <c r="X2083"/>
      <c r="Y2083"/>
      <c r="Z2083"/>
      <c r="AA2083"/>
      <c r="AB2083"/>
      <c r="AC2083"/>
      <c r="AD2083"/>
      <c r="AE2083"/>
      <c r="AF2083"/>
      <c r="AG2083"/>
      <c r="AH2083"/>
      <c r="AI2083"/>
      <c r="AJ2083"/>
      <c r="AK2083"/>
      <c r="AL2083"/>
      <c r="AM2083"/>
      <c r="AN2083"/>
      <c r="AO2083">
        <f>AVERAGE(3.6,3.9)</f>
        <v>3.75</v>
      </c>
      <c r="AP2083"/>
      <c r="AQ2083"/>
      <c r="AR2083">
        <f>AVERAGE(2.1,2.4)</f>
        <v>2.25</v>
      </c>
      <c r="AS2083">
        <f>AVERAGE(3.45,4.35)</f>
        <v>3.9</v>
      </c>
      <c r="AT2083"/>
      <c r="AU2083"/>
      <c r="AV2083">
        <f>AVERAGE(2.55,3.15)</f>
        <v>2.8499999999999996</v>
      </c>
      <c r="AW2083">
        <f>AVERAGE(3.15,4.05)</f>
        <v>3.5999999999999996</v>
      </c>
      <c r="AX2083">
        <f>AVERAGE(2.4,3.45)</f>
        <v>2.9249999999999998</v>
      </c>
      <c r="AY2083">
        <f>AVERAGE(2.55,3.45)</f>
        <v>3</v>
      </c>
      <c r="AZ2083">
        <f>MAX(AX2083:AY2083)</f>
        <v>3</v>
      </c>
      <c r="BA2083">
        <f>AVERAGE(3.45,4.5)</f>
        <v>3.9750000000000001</v>
      </c>
      <c r="BB2083">
        <f>AVERAGE(2.85,3.9)</f>
        <v>3.375</v>
      </c>
      <c r="BC2083">
        <f>AVERAGE(2.85,3.75)</f>
        <v>3.3</v>
      </c>
      <c r="BD2083">
        <f>MAX(BB2083:BC2083)</f>
        <v>3.375</v>
      </c>
      <c r="BE2083">
        <f>AVERAGE(3.15,4.35)</f>
        <v>3.75</v>
      </c>
      <c r="BF2083">
        <f>AVERAGE(2.4,3.15)</f>
        <v>2.7749999999999999</v>
      </c>
      <c r="BG2083"/>
      <c r="BH2083">
        <f>MAX(BF2083:BG2083)</f>
        <v>2.7749999999999999</v>
      </c>
      <c r="BI2083" t="s">
        <v>2639</v>
      </c>
      <c r="BJ2083" t="s">
        <v>79</v>
      </c>
      <c r="BK2083" s="1">
        <v>44825</v>
      </c>
      <c r="BL2083" t="s">
        <v>2599</v>
      </c>
      <c r="BM2083">
        <v>79420</v>
      </c>
      <c r="BN2083"/>
      <c r="BO2083"/>
    </row>
    <row r="2084" spans="1:67" s="8" customFormat="1" x14ac:dyDescent="0.2">
      <c r="A2084" s="8" t="s">
        <v>1989</v>
      </c>
      <c r="B2084"/>
      <c r="C2084" t="s">
        <v>1524</v>
      </c>
      <c r="D2084" t="s">
        <v>140</v>
      </c>
      <c r="E2084" t="s">
        <v>1225</v>
      </c>
      <c r="F2084" t="s">
        <v>1226</v>
      </c>
      <c r="G2084" s="8" t="s">
        <v>1225</v>
      </c>
      <c r="H2084" s="8" t="s">
        <v>1226</v>
      </c>
      <c r="J2084"/>
      <c r="K2084"/>
      <c r="L2084"/>
      <c r="M2084"/>
      <c r="N2084"/>
      <c r="O2084"/>
      <c r="P2084"/>
      <c r="Q2084"/>
      <c r="R2084"/>
      <c r="S2084"/>
      <c r="T2084"/>
      <c r="U2084"/>
      <c r="V2084"/>
      <c r="W2084"/>
      <c r="X2084"/>
      <c r="Y2084"/>
      <c r="Z2084"/>
      <c r="AA2084"/>
      <c r="AB2084"/>
      <c r="AC2084">
        <v>2.95</v>
      </c>
      <c r="AD2084"/>
      <c r="AE2084"/>
      <c r="AF2084">
        <v>4.53</v>
      </c>
      <c r="AG2084"/>
      <c r="AH2084"/>
      <c r="AI2084"/>
      <c r="AJ2084"/>
      <c r="AK2084"/>
      <c r="AL2084"/>
      <c r="AM2084"/>
      <c r="AN2084"/>
      <c r="AO2084"/>
      <c r="AP2084"/>
      <c r="AQ2084"/>
      <c r="AR2084"/>
      <c r="AS2084"/>
      <c r="AT2084"/>
      <c r="AU2084"/>
      <c r="AV2084"/>
      <c r="AW2084"/>
      <c r="AX2084"/>
      <c r="AY2084"/>
      <c r="AZ2084"/>
      <c r="BA2084"/>
      <c r="BB2084"/>
      <c r="BC2084"/>
      <c r="BD2084"/>
      <c r="BE2084"/>
      <c r="BF2084"/>
      <c r="BG2084"/>
      <c r="BH2084"/>
      <c r="BI2084"/>
      <c r="BJ2084" s="8" t="s">
        <v>79</v>
      </c>
      <c r="BK2084" s="9">
        <v>44813</v>
      </c>
      <c r="BL2084" t="s">
        <v>2000</v>
      </c>
      <c r="BM2084">
        <v>34317</v>
      </c>
      <c r="BN2084" t="s">
        <v>72</v>
      </c>
      <c r="BO2084" s="11" t="s">
        <v>2000</v>
      </c>
    </row>
    <row r="2085" spans="1:67" s="8" customFormat="1" x14ac:dyDescent="0.2">
      <c r="A2085" s="8" t="s">
        <v>1988</v>
      </c>
      <c r="B2085"/>
      <c r="C2085" t="s">
        <v>1524</v>
      </c>
      <c r="D2085" t="s">
        <v>140</v>
      </c>
      <c r="E2085" t="s">
        <v>1225</v>
      </c>
      <c r="F2085" t="s">
        <v>1226</v>
      </c>
      <c r="G2085" s="8" t="s">
        <v>1225</v>
      </c>
      <c r="H2085" s="8" t="s">
        <v>1226</v>
      </c>
      <c r="J2085"/>
      <c r="K2085"/>
      <c r="L2085"/>
      <c r="M2085"/>
      <c r="N2085"/>
      <c r="O2085"/>
      <c r="P2085"/>
      <c r="Q2085"/>
      <c r="R2085"/>
      <c r="S2085"/>
      <c r="T2085"/>
      <c r="U2085"/>
      <c r="V2085"/>
      <c r="W2085"/>
      <c r="X2085"/>
      <c r="Y2085"/>
      <c r="Z2085"/>
      <c r="AA2085"/>
      <c r="AB2085"/>
      <c r="AC2085">
        <v>3.1</v>
      </c>
      <c r="AD2085"/>
      <c r="AE2085"/>
      <c r="AF2085">
        <v>4.7</v>
      </c>
      <c r="AG2085"/>
      <c r="AH2085"/>
      <c r="AI2085"/>
      <c r="AJ2085"/>
      <c r="AK2085"/>
      <c r="AL2085"/>
      <c r="AM2085"/>
      <c r="AN2085"/>
      <c r="AO2085"/>
      <c r="AP2085"/>
      <c r="AQ2085"/>
      <c r="AR2085"/>
      <c r="AS2085"/>
      <c r="AT2085"/>
      <c r="AU2085"/>
      <c r="AV2085"/>
      <c r="AW2085"/>
      <c r="AX2085"/>
      <c r="AY2085"/>
      <c r="AZ2085"/>
      <c r="BA2085"/>
      <c r="BB2085"/>
      <c r="BC2085"/>
      <c r="BD2085"/>
      <c r="BE2085"/>
      <c r="BF2085"/>
      <c r="BG2085"/>
      <c r="BH2085"/>
      <c r="BI2085"/>
      <c r="BJ2085" s="8" t="s">
        <v>79</v>
      </c>
      <c r="BK2085" s="9">
        <v>44813</v>
      </c>
      <c r="BL2085" t="s">
        <v>2000</v>
      </c>
      <c r="BM2085">
        <v>34317</v>
      </c>
      <c r="BN2085" t="s">
        <v>72</v>
      </c>
      <c r="BO2085" s="11" t="s">
        <v>2000</v>
      </c>
    </row>
    <row r="2086" spans="1:67" x14ac:dyDescent="0.2">
      <c r="A2086" s="8" t="s">
        <v>1990</v>
      </c>
      <c r="C2086" t="s">
        <v>1524</v>
      </c>
      <c r="D2086" t="s">
        <v>140</v>
      </c>
      <c r="E2086" t="s">
        <v>1225</v>
      </c>
      <c r="F2086" t="s">
        <v>1226</v>
      </c>
      <c r="G2086" s="8" t="s">
        <v>1225</v>
      </c>
      <c r="H2086" s="8" t="s">
        <v>1226</v>
      </c>
      <c r="I2086" s="8"/>
      <c r="AO2086">
        <v>3.6</v>
      </c>
      <c r="AR2086">
        <v>1.68</v>
      </c>
      <c r="BJ2086" s="8" t="s">
        <v>79</v>
      </c>
      <c r="BK2086" s="9">
        <v>44813</v>
      </c>
      <c r="BL2086" t="s">
        <v>2000</v>
      </c>
      <c r="BM2086">
        <v>34317</v>
      </c>
      <c r="BN2086" t="s">
        <v>72</v>
      </c>
      <c r="BO2086" s="11" t="s">
        <v>2000</v>
      </c>
    </row>
    <row r="2087" spans="1:67" x14ac:dyDescent="0.2">
      <c r="A2087" s="8" t="s">
        <v>1986</v>
      </c>
      <c r="C2087" t="s">
        <v>1524</v>
      </c>
      <c r="D2087" t="s">
        <v>140</v>
      </c>
      <c r="E2087" t="s">
        <v>1225</v>
      </c>
      <c r="F2087" t="s">
        <v>1226</v>
      </c>
      <c r="G2087" s="8" t="s">
        <v>1225</v>
      </c>
      <c r="H2087" s="8" t="s">
        <v>1226</v>
      </c>
      <c r="I2087" s="8"/>
      <c r="U2087">
        <v>3</v>
      </c>
      <c r="X2087">
        <v>3.72</v>
      </c>
      <c r="BJ2087" s="8" t="s">
        <v>79</v>
      </c>
      <c r="BK2087" s="9">
        <v>44813</v>
      </c>
      <c r="BL2087" t="s">
        <v>2000</v>
      </c>
      <c r="BM2087">
        <v>34317</v>
      </c>
      <c r="BN2087" t="s">
        <v>72</v>
      </c>
      <c r="BO2087" s="11" t="s">
        <v>2000</v>
      </c>
    </row>
    <row r="2088" spans="1:67" x14ac:dyDescent="0.2">
      <c r="A2088" s="8" t="s">
        <v>1991</v>
      </c>
      <c r="C2088" t="s">
        <v>1524</v>
      </c>
      <c r="D2088" t="s">
        <v>140</v>
      </c>
      <c r="E2088" t="s">
        <v>1225</v>
      </c>
      <c r="F2088" t="s">
        <v>1226</v>
      </c>
      <c r="G2088" s="8" t="s">
        <v>1225</v>
      </c>
      <c r="H2088" s="8" t="s">
        <v>1226</v>
      </c>
      <c r="I2088" s="8"/>
      <c r="BA2088">
        <v>3.5</v>
      </c>
      <c r="BD2088">
        <v>2.89</v>
      </c>
      <c r="BJ2088" s="8" t="s">
        <v>79</v>
      </c>
      <c r="BK2088" s="9">
        <v>44813</v>
      </c>
      <c r="BL2088" t="s">
        <v>2000</v>
      </c>
      <c r="BM2088">
        <v>34317</v>
      </c>
      <c r="BN2088" t="s">
        <v>72</v>
      </c>
      <c r="BO2088" s="11" t="s">
        <v>2000</v>
      </c>
    </row>
    <row r="2089" spans="1:67" x14ac:dyDescent="0.2">
      <c r="A2089" s="8" t="s">
        <v>1987</v>
      </c>
      <c r="C2089" t="s">
        <v>1524</v>
      </c>
      <c r="D2089" t="s">
        <v>140</v>
      </c>
      <c r="E2089" t="s">
        <v>1225</v>
      </c>
      <c r="F2089" t="s">
        <v>1226</v>
      </c>
      <c r="G2089" s="8" t="s">
        <v>1225</v>
      </c>
      <c r="H2089" s="8" t="s">
        <v>1226</v>
      </c>
      <c r="I2089" s="8"/>
      <c r="U2089">
        <v>2.8</v>
      </c>
      <c r="X2089">
        <v>3.47</v>
      </c>
      <c r="BJ2089" s="8" t="s">
        <v>79</v>
      </c>
      <c r="BK2089" s="9">
        <v>44813</v>
      </c>
      <c r="BL2089" t="s">
        <v>2000</v>
      </c>
      <c r="BM2089">
        <v>34317</v>
      </c>
      <c r="BN2089" t="s">
        <v>72</v>
      </c>
      <c r="BO2089" t="s">
        <v>2000</v>
      </c>
    </row>
    <row r="2090" spans="1:67" x14ac:dyDescent="0.2">
      <c r="A2090" t="s">
        <v>1224</v>
      </c>
      <c r="C2090" t="s">
        <v>1524</v>
      </c>
      <c r="D2090" t="s">
        <v>140</v>
      </c>
      <c r="E2090" t="s">
        <v>1225</v>
      </c>
      <c r="F2090" t="s">
        <v>1226</v>
      </c>
      <c r="G2090" t="s">
        <v>1225</v>
      </c>
      <c r="H2090" t="s">
        <v>1227</v>
      </c>
      <c r="K2090" t="s">
        <v>424</v>
      </c>
      <c r="AK2090">
        <v>2.75</v>
      </c>
      <c r="AN2090">
        <v>1.35</v>
      </c>
      <c r="AO2090">
        <v>3.2</v>
      </c>
      <c r="AR2090">
        <v>1.6</v>
      </c>
      <c r="AS2090">
        <v>3.7</v>
      </c>
      <c r="AV2090">
        <v>2.2000000000000002</v>
      </c>
      <c r="AW2090">
        <v>2.8</v>
      </c>
      <c r="AZ2090">
        <v>1.6</v>
      </c>
      <c r="BA2090">
        <v>3.23</v>
      </c>
      <c r="BD2090">
        <v>1.87</v>
      </c>
      <c r="BH2090">
        <v>2.5499999999999998</v>
      </c>
      <c r="BI2090" t="s">
        <v>1224</v>
      </c>
      <c r="BJ2090" t="s">
        <v>79</v>
      </c>
      <c r="BL2090" t="s">
        <v>425</v>
      </c>
      <c r="BM2090">
        <v>8868</v>
      </c>
    </row>
    <row r="2091" spans="1:67" x14ac:dyDescent="0.2">
      <c r="A2091" t="s">
        <v>1230</v>
      </c>
      <c r="C2091" t="s">
        <v>1524</v>
      </c>
      <c r="D2091" t="s">
        <v>140</v>
      </c>
      <c r="E2091" t="s">
        <v>1225</v>
      </c>
      <c r="F2091" t="s">
        <v>1226</v>
      </c>
      <c r="G2091" t="s">
        <v>1225</v>
      </c>
      <c r="H2091" t="s">
        <v>1227</v>
      </c>
      <c r="K2091" t="s">
        <v>424</v>
      </c>
      <c r="AC2091">
        <v>2.8</v>
      </c>
      <c r="AF2091">
        <v>3.6</v>
      </c>
      <c r="BJ2091" t="s">
        <v>79</v>
      </c>
      <c r="BL2091" t="s">
        <v>425</v>
      </c>
      <c r="BM2091">
        <v>8868</v>
      </c>
      <c r="BN2091" t="s">
        <v>72</v>
      </c>
      <c r="BO2091" t="s">
        <v>425</v>
      </c>
    </row>
    <row r="2092" spans="1:67" x14ac:dyDescent="0.2">
      <c r="A2092" s="2" t="s">
        <v>1231</v>
      </c>
      <c r="B2092" s="2"/>
      <c r="C2092" s="2" t="s">
        <v>1524</v>
      </c>
      <c r="D2092" s="2" t="s">
        <v>140</v>
      </c>
      <c r="E2092" s="2" t="s">
        <v>1225</v>
      </c>
      <c r="F2092" s="2" t="s">
        <v>1226</v>
      </c>
      <c r="G2092" s="2" t="s">
        <v>1225</v>
      </c>
      <c r="H2092" s="2" t="s">
        <v>1227</v>
      </c>
      <c r="I2092" s="2"/>
      <c r="J2092" s="2"/>
      <c r="K2092" s="2" t="s">
        <v>424</v>
      </c>
      <c r="L2092" s="2"/>
      <c r="M2092" s="2"/>
      <c r="N2092" s="2"/>
      <c r="O2092" s="2"/>
      <c r="P2092" s="2"/>
      <c r="Q2092" s="2"/>
      <c r="R2092" s="2"/>
      <c r="S2092" s="2"/>
      <c r="T2092" s="2"/>
      <c r="U2092" s="2"/>
      <c r="V2092" s="2"/>
      <c r="W2092" s="2"/>
      <c r="X2092" s="2"/>
      <c r="Y2092" s="2"/>
      <c r="Z2092" s="2"/>
      <c r="AA2092" s="2"/>
      <c r="AB2092" s="2"/>
      <c r="AC2092" s="2"/>
      <c r="AD2092" s="2"/>
      <c r="AE2092" s="2"/>
      <c r="AF2092" s="2"/>
      <c r="AG2092" s="2"/>
      <c r="AH2092" s="2"/>
      <c r="AI2092" s="2"/>
      <c r="AJ2092" s="2"/>
      <c r="AK2092" s="2"/>
      <c r="AL2092" s="2"/>
      <c r="AM2092" s="2"/>
      <c r="AN2092" s="2"/>
      <c r="AO2092" s="2"/>
      <c r="AP2092" s="2"/>
      <c r="AQ2092" s="2"/>
      <c r="AR2092" s="2"/>
      <c r="AS2092" s="2"/>
      <c r="AT2092" s="2"/>
      <c r="AU2092" s="2"/>
      <c r="AV2092" s="2"/>
      <c r="AW2092" s="2"/>
      <c r="AX2092" s="2"/>
      <c r="AY2092" s="2"/>
      <c r="AZ2092" s="2"/>
      <c r="BA2092" s="2"/>
      <c r="BB2092" s="2"/>
      <c r="BC2092" s="2"/>
      <c r="BD2092" s="2"/>
      <c r="BE2092" s="2"/>
      <c r="BF2092" s="2"/>
      <c r="BG2092" s="2"/>
      <c r="BH2092" s="2"/>
      <c r="BI2092" s="2" t="s">
        <v>1232</v>
      </c>
      <c r="BJ2092" s="2" t="s">
        <v>79</v>
      </c>
      <c r="BK2092" s="2"/>
      <c r="BL2092" s="2" t="s">
        <v>425</v>
      </c>
      <c r="BM2092" s="2">
        <v>8868</v>
      </c>
      <c r="BN2092" s="2" t="s">
        <v>72</v>
      </c>
      <c r="BO2092" s="2" t="s">
        <v>425</v>
      </c>
    </row>
    <row r="2093" spans="1:67" x14ac:dyDescent="0.2">
      <c r="A2093" s="2" t="s">
        <v>1233</v>
      </c>
      <c r="B2093" s="2"/>
      <c r="C2093" s="2" t="s">
        <v>1524</v>
      </c>
      <c r="D2093" s="2" t="s">
        <v>140</v>
      </c>
      <c r="E2093" s="2" t="s">
        <v>1225</v>
      </c>
      <c r="F2093" s="2" t="s">
        <v>1226</v>
      </c>
      <c r="G2093" s="2" t="s">
        <v>1225</v>
      </c>
      <c r="H2093" s="2" t="s">
        <v>1227</v>
      </c>
      <c r="I2093" s="2"/>
      <c r="J2093" s="2"/>
      <c r="K2093" s="2" t="s">
        <v>424</v>
      </c>
      <c r="L2093" s="2"/>
      <c r="M2093" s="2"/>
      <c r="N2093" s="2"/>
      <c r="O2093" s="2"/>
      <c r="P2093" s="2"/>
      <c r="Q2093" s="2"/>
      <c r="R2093" s="2"/>
      <c r="S2093" s="2"/>
      <c r="T2093" s="2"/>
      <c r="U2093" s="2"/>
      <c r="V2093" s="2"/>
      <c r="W2093" s="2"/>
      <c r="X2093" s="2"/>
      <c r="Y2093" s="2"/>
      <c r="Z2093" s="2"/>
      <c r="AA2093" s="2"/>
      <c r="AB2093" s="2"/>
      <c r="AC2093" s="2"/>
      <c r="AD2093" s="2"/>
      <c r="AE2093" s="2"/>
      <c r="AF2093" s="2"/>
      <c r="AG2093" s="2"/>
      <c r="AH2093" s="2"/>
      <c r="AI2093" s="2"/>
      <c r="AJ2093" s="2"/>
      <c r="AK2093" s="2"/>
      <c r="AL2093" s="2"/>
      <c r="AM2093" s="2"/>
      <c r="AN2093" s="2"/>
      <c r="AO2093" s="2"/>
      <c r="AP2093" s="2"/>
      <c r="AQ2093" s="2"/>
      <c r="AR2093" s="2"/>
      <c r="AS2093" s="2"/>
      <c r="AT2093" s="2"/>
      <c r="AU2093" s="2"/>
      <c r="AV2093" s="2"/>
      <c r="AW2093" s="2"/>
      <c r="AX2093" s="2"/>
      <c r="AY2093" s="2"/>
      <c r="AZ2093" s="2"/>
      <c r="BA2093" s="2"/>
      <c r="BB2093" s="2"/>
      <c r="BC2093" s="2"/>
      <c r="BD2093" s="2"/>
      <c r="BE2093" s="2"/>
      <c r="BF2093" s="2"/>
      <c r="BG2093" s="2"/>
      <c r="BH2093" s="2"/>
      <c r="BI2093" s="2" t="s">
        <v>1232</v>
      </c>
      <c r="BJ2093" s="2" t="s">
        <v>79</v>
      </c>
      <c r="BK2093" s="2"/>
      <c r="BL2093" s="2" t="s">
        <v>425</v>
      </c>
      <c r="BM2093" s="2">
        <v>8868</v>
      </c>
      <c r="BN2093" s="2" t="s">
        <v>72</v>
      </c>
      <c r="BO2093" s="2" t="s">
        <v>425</v>
      </c>
    </row>
    <row r="2094" spans="1:67" x14ac:dyDescent="0.2">
      <c r="A2094" s="2" t="s">
        <v>1234</v>
      </c>
      <c r="B2094" s="2"/>
      <c r="C2094" s="2" t="s">
        <v>1524</v>
      </c>
      <c r="D2094" s="2" t="s">
        <v>140</v>
      </c>
      <c r="E2094" s="2" t="s">
        <v>1225</v>
      </c>
      <c r="F2094" s="2" t="s">
        <v>1226</v>
      </c>
      <c r="G2094" s="2" t="s">
        <v>1225</v>
      </c>
      <c r="H2094" s="2" t="s">
        <v>1227</v>
      </c>
      <c r="I2094" s="2"/>
      <c r="J2094" s="2"/>
      <c r="K2094" s="2" t="s">
        <v>424</v>
      </c>
      <c r="L2094" s="2"/>
      <c r="M2094" s="2"/>
      <c r="N2094" s="2"/>
      <c r="O2094" s="2"/>
      <c r="P2094" s="2"/>
      <c r="Q2094" s="2"/>
      <c r="R2094" s="2"/>
      <c r="S2094" s="2"/>
      <c r="T2094" s="2"/>
      <c r="U2094" s="2"/>
      <c r="V2094" s="2"/>
      <c r="W2094" s="2"/>
      <c r="X2094" s="2"/>
      <c r="Y2094" s="2"/>
      <c r="Z2094" s="2"/>
      <c r="AA2094" s="2"/>
      <c r="AB2094" s="2"/>
      <c r="AC2094" s="2"/>
      <c r="AD2094" s="2"/>
      <c r="AE2094" s="2"/>
      <c r="AF2094" s="2"/>
      <c r="AG2094" s="2"/>
      <c r="AH2094" s="2"/>
      <c r="AI2094" s="2"/>
      <c r="AJ2094" s="2"/>
      <c r="AK2094" s="2"/>
      <c r="AL2094" s="2"/>
      <c r="AM2094" s="2"/>
      <c r="AN2094" s="2"/>
      <c r="AO2094" s="2"/>
      <c r="AP2094" s="2"/>
      <c r="AQ2094" s="2"/>
      <c r="AR2094" s="2"/>
      <c r="AS2094" s="2"/>
      <c r="AT2094" s="2"/>
      <c r="AU2094" s="2"/>
      <c r="AV2094" s="2"/>
      <c r="AW2094" s="2"/>
      <c r="AX2094" s="2"/>
      <c r="AY2094" s="2"/>
      <c r="AZ2094" s="2"/>
      <c r="BA2094" s="2"/>
      <c r="BB2094" s="2"/>
      <c r="BC2094" s="2"/>
      <c r="BD2094" s="2"/>
      <c r="BE2094" s="2"/>
      <c r="BF2094" s="2"/>
      <c r="BG2094" s="2"/>
      <c r="BH2094" s="2"/>
      <c r="BI2094" s="2" t="s">
        <v>1232</v>
      </c>
      <c r="BJ2094" s="2" t="s">
        <v>79</v>
      </c>
      <c r="BK2094" s="2"/>
      <c r="BL2094" s="2" t="s">
        <v>425</v>
      </c>
      <c r="BM2094" s="2">
        <v>8868</v>
      </c>
      <c r="BN2094" s="2" t="s">
        <v>72</v>
      </c>
      <c r="BO2094" s="2" t="s">
        <v>425</v>
      </c>
    </row>
    <row r="2095" spans="1:67" x14ac:dyDescent="0.2">
      <c r="A2095" s="2" t="s">
        <v>1235</v>
      </c>
      <c r="B2095" s="2"/>
      <c r="C2095" s="2" t="s">
        <v>1524</v>
      </c>
      <c r="D2095" s="2" t="s">
        <v>140</v>
      </c>
      <c r="E2095" s="2" t="s">
        <v>1225</v>
      </c>
      <c r="F2095" s="2" t="s">
        <v>1226</v>
      </c>
      <c r="G2095" s="2" t="s">
        <v>1225</v>
      </c>
      <c r="H2095" s="2" t="s">
        <v>1227</v>
      </c>
      <c r="I2095" s="2"/>
      <c r="J2095" s="2"/>
      <c r="K2095" s="2" t="s">
        <v>424</v>
      </c>
      <c r="L2095" s="2"/>
      <c r="M2095" s="2"/>
      <c r="N2095" s="2"/>
      <c r="O2095" s="2"/>
      <c r="P2095" s="2"/>
      <c r="Q2095" s="2"/>
      <c r="R2095" s="2"/>
      <c r="S2095" s="2"/>
      <c r="T2095" s="2"/>
      <c r="U2095" s="2"/>
      <c r="V2095" s="2"/>
      <c r="W2095" s="2"/>
      <c r="X2095" s="2"/>
      <c r="Y2095" s="2"/>
      <c r="Z2095" s="2"/>
      <c r="AA2095" s="2"/>
      <c r="AB2095" s="2"/>
      <c r="AC2095" s="2"/>
      <c r="AD2095" s="2"/>
      <c r="AE2095" s="2"/>
      <c r="AF2095" s="2"/>
      <c r="AG2095" s="2"/>
      <c r="AH2095" s="2"/>
      <c r="AI2095" s="2"/>
      <c r="AJ2095" s="2"/>
      <c r="AK2095" s="2"/>
      <c r="AL2095" s="2"/>
      <c r="AM2095" s="2"/>
      <c r="AN2095" s="2"/>
      <c r="AO2095" s="2"/>
      <c r="AP2095" s="2"/>
      <c r="AQ2095" s="2"/>
      <c r="AR2095" s="2"/>
      <c r="AS2095" s="2"/>
      <c r="AT2095" s="2"/>
      <c r="AU2095" s="2"/>
      <c r="AV2095" s="2"/>
      <c r="AW2095" s="2"/>
      <c r="AX2095" s="2"/>
      <c r="AY2095" s="2"/>
      <c r="AZ2095" s="2"/>
      <c r="BA2095" s="2"/>
      <c r="BB2095" s="2"/>
      <c r="BC2095" s="2"/>
      <c r="BD2095" s="2"/>
      <c r="BE2095" s="2"/>
      <c r="BF2095" s="2"/>
      <c r="BG2095" s="2"/>
      <c r="BH2095" s="2"/>
      <c r="BI2095" s="2" t="s">
        <v>1232</v>
      </c>
      <c r="BJ2095" s="2" t="s">
        <v>79</v>
      </c>
      <c r="BK2095" s="2"/>
      <c r="BL2095" s="2" t="s">
        <v>425</v>
      </c>
      <c r="BM2095" s="2">
        <v>8868</v>
      </c>
      <c r="BN2095" s="2" t="s">
        <v>72</v>
      </c>
      <c r="BO2095" s="2" t="s">
        <v>425</v>
      </c>
    </row>
    <row r="2096" spans="1:67" x14ac:dyDescent="0.2">
      <c r="A2096" s="2" t="s">
        <v>1236</v>
      </c>
      <c r="B2096" s="2"/>
      <c r="C2096" s="2" t="s">
        <v>1524</v>
      </c>
      <c r="D2096" s="2" t="s">
        <v>140</v>
      </c>
      <c r="E2096" s="2" t="s">
        <v>1225</v>
      </c>
      <c r="F2096" s="2" t="s">
        <v>1226</v>
      </c>
      <c r="G2096" s="2" t="s">
        <v>1225</v>
      </c>
      <c r="H2096" s="2" t="s">
        <v>1227</v>
      </c>
      <c r="I2096" s="2"/>
      <c r="J2096" s="2"/>
      <c r="K2096" s="2" t="s">
        <v>424</v>
      </c>
      <c r="L2096" s="2"/>
      <c r="M2096" s="2"/>
      <c r="N2096" s="2"/>
      <c r="O2096" s="2"/>
      <c r="P2096" s="2"/>
      <c r="Q2096" s="2"/>
      <c r="R2096" s="2"/>
      <c r="S2096" s="2"/>
      <c r="T2096" s="2"/>
      <c r="U2096" s="2"/>
      <c r="V2096" s="2"/>
      <c r="W2096" s="2"/>
      <c r="X2096" s="2"/>
      <c r="Y2096" s="2"/>
      <c r="Z2096" s="2"/>
      <c r="AA2096" s="2"/>
      <c r="AB2096" s="2"/>
      <c r="AC2096" s="2"/>
      <c r="AD2096" s="2"/>
      <c r="AE2096" s="2"/>
      <c r="AF2096" s="2"/>
      <c r="AG2096" s="2"/>
      <c r="AH2096" s="2"/>
      <c r="AI2096" s="2"/>
      <c r="AJ2096" s="2"/>
      <c r="AK2096" s="2"/>
      <c r="AL2096" s="2"/>
      <c r="AM2096" s="2"/>
      <c r="AN2096" s="2"/>
      <c r="AO2096" s="2"/>
      <c r="AP2096" s="2"/>
      <c r="AQ2096" s="2"/>
      <c r="AR2096" s="2"/>
      <c r="AS2096" s="2"/>
      <c r="AT2096" s="2"/>
      <c r="AU2096" s="2"/>
      <c r="AV2096" s="2"/>
      <c r="AW2096" s="2"/>
      <c r="AX2096" s="2"/>
      <c r="AY2096" s="2"/>
      <c r="AZ2096" s="2"/>
      <c r="BA2096" s="2"/>
      <c r="BB2096" s="2"/>
      <c r="BC2096" s="2"/>
      <c r="BD2096" s="2"/>
      <c r="BE2096" s="2"/>
      <c r="BF2096" s="2"/>
      <c r="BG2096" s="2"/>
      <c r="BH2096" s="2"/>
      <c r="BI2096" s="2" t="s">
        <v>1232</v>
      </c>
      <c r="BJ2096" s="2" t="s">
        <v>79</v>
      </c>
      <c r="BK2096" s="2"/>
      <c r="BL2096" s="2" t="s">
        <v>425</v>
      </c>
      <c r="BM2096" s="2">
        <v>8868</v>
      </c>
      <c r="BN2096" s="2" t="s">
        <v>72</v>
      </c>
      <c r="BO2096" s="2" t="s">
        <v>425</v>
      </c>
    </row>
    <row r="2097" spans="1:67" x14ac:dyDescent="0.2">
      <c r="A2097" s="2" t="s">
        <v>1237</v>
      </c>
      <c r="B2097" s="2"/>
      <c r="C2097" s="2" t="s">
        <v>1524</v>
      </c>
      <c r="D2097" s="2" t="s">
        <v>140</v>
      </c>
      <c r="E2097" s="2" t="s">
        <v>1225</v>
      </c>
      <c r="F2097" s="2" t="s">
        <v>1226</v>
      </c>
      <c r="G2097" s="2" t="s">
        <v>1225</v>
      </c>
      <c r="H2097" s="2" t="s">
        <v>1227</v>
      </c>
      <c r="I2097" s="2"/>
      <c r="J2097" s="2"/>
      <c r="K2097" s="2" t="s">
        <v>424</v>
      </c>
      <c r="L2097" s="2"/>
      <c r="M2097" s="2"/>
      <c r="N2097" s="2"/>
      <c r="O2097" s="2"/>
      <c r="P2097" s="2"/>
      <c r="Q2097" s="2"/>
      <c r="R2097" s="2"/>
      <c r="S2097" s="2"/>
      <c r="T2097" s="2"/>
      <c r="U2097" s="2"/>
      <c r="V2097" s="2"/>
      <c r="W2097" s="2"/>
      <c r="X2097" s="2"/>
      <c r="Y2097" s="2"/>
      <c r="Z2097" s="2"/>
      <c r="AA2097" s="2"/>
      <c r="AB2097" s="2"/>
      <c r="AC2097" s="2"/>
      <c r="AD2097" s="2"/>
      <c r="AE2097" s="2"/>
      <c r="AF2097" s="2"/>
      <c r="AG2097" s="2"/>
      <c r="AH2097" s="2"/>
      <c r="AI2097" s="2"/>
      <c r="AJ2097" s="2"/>
      <c r="AK2097" s="2"/>
      <c r="AL2097" s="2"/>
      <c r="AM2097" s="2"/>
      <c r="AN2097" s="2"/>
      <c r="AO2097" s="2"/>
      <c r="AP2097" s="2"/>
      <c r="AQ2097" s="2"/>
      <c r="AR2097" s="2"/>
      <c r="AS2097" s="2"/>
      <c r="AT2097" s="2"/>
      <c r="AU2097" s="2"/>
      <c r="AV2097" s="2"/>
      <c r="AW2097" s="2"/>
      <c r="AX2097" s="2"/>
      <c r="AY2097" s="2"/>
      <c r="AZ2097" s="2"/>
      <c r="BA2097" s="2"/>
      <c r="BB2097" s="2"/>
      <c r="BC2097" s="2"/>
      <c r="BD2097" s="2"/>
      <c r="BE2097" s="2"/>
      <c r="BF2097" s="2"/>
      <c r="BG2097" s="2"/>
      <c r="BH2097" s="2"/>
      <c r="BI2097" s="2" t="s">
        <v>1232</v>
      </c>
      <c r="BJ2097" s="2" t="s">
        <v>79</v>
      </c>
      <c r="BK2097" s="2"/>
      <c r="BL2097" s="2" t="s">
        <v>425</v>
      </c>
      <c r="BM2097" s="2">
        <v>8868</v>
      </c>
      <c r="BN2097" s="2" t="s">
        <v>72</v>
      </c>
      <c r="BO2097" s="2" t="s">
        <v>425</v>
      </c>
    </row>
    <row r="2098" spans="1:67" x14ac:dyDescent="0.2">
      <c r="A2098" s="2" t="s">
        <v>1241</v>
      </c>
      <c r="B2098" s="2"/>
      <c r="C2098" s="2" t="s">
        <v>1524</v>
      </c>
      <c r="D2098" s="2" t="s">
        <v>140</v>
      </c>
      <c r="E2098" s="2" t="s">
        <v>1225</v>
      </c>
      <c r="F2098" s="2" t="s">
        <v>1242</v>
      </c>
      <c r="G2098" s="2" t="s">
        <v>590</v>
      </c>
      <c r="H2098" s="2" t="s">
        <v>1242</v>
      </c>
      <c r="I2098" s="2"/>
      <c r="J2098" s="2"/>
      <c r="K2098" s="2"/>
      <c r="L2098" s="2"/>
      <c r="M2098" s="2"/>
      <c r="N2098" s="2"/>
      <c r="O2098" s="2"/>
      <c r="P2098" s="2"/>
      <c r="Q2098" s="2"/>
      <c r="R2098" s="2"/>
      <c r="S2098" s="2"/>
      <c r="T2098" s="2"/>
      <c r="U2098" s="2"/>
      <c r="V2098" s="2"/>
      <c r="W2098" s="2"/>
      <c r="X2098" s="2"/>
      <c r="Y2098" s="2"/>
      <c r="Z2098" s="2"/>
      <c r="AA2098" s="2"/>
      <c r="AB2098" s="2"/>
      <c r="AC2098" s="2"/>
      <c r="AD2098" s="2"/>
      <c r="AE2098" s="2"/>
      <c r="AF2098" s="2"/>
      <c r="AG2098" s="2"/>
      <c r="AH2098" s="2"/>
      <c r="AI2098" s="2"/>
      <c r="AJ2098" s="2"/>
      <c r="AK2098" s="2"/>
      <c r="AL2098" s="2"/>
      <c r="AM2098" s="2"/>
      <c r="AN2098" s="2"/>
      <c r="AO2098" s="2"/>
      <c r="AP2098" s="2"/>
      <c r="AQ2098" s="2"/>
      <c r="AR2098" s="2"/>
      <c r="AS2098" s="2"/>
      <c r="AT2098" s="2"/>
      <c r="AU2098" s="2"/>
      <c r="AV2098" s="2"/>
      <c r="AW2098" s="2"/>
      <c r="AX2098" s="2"/>
      <c r="AY2098" s="2"/>
      <c r="AZ2098" s="2"/>
      <c r="BA2098" s="2"/>
      <c r="BB2098" s="2"/>
      <c r="BC2098" s="2"/>
      <c r="BD2098" s="2"/>
      <c r="BE2098" s="2"/>
      <c r="BF2098" s="2"/>
      <c r="BG2098" s="2"/>
      <c r="BH2098" s="2"/>
      <c r="BI2098" s="2"/>
      <c r="BJ2098" s="2" t="s">
        <v>79</v>
      </c>
      <c r="BK2098" s="2"/>
      <c r="BL2098" s="2" t="s">
        <v>216</v>
      </c>
      <c r="BM2098" s="2">
        <v>7016</v>
      </c>
      <c r="BN2098" s="2" t="s">
        <v>72</v>
      </c>
      <c r="BO2098" s="2" t="s">
        <v>216</v>
      </c>
    </row>
    <row r="2099" spans="1:67" x14ac:dyDescent="0.2">
      <c r="A2099" s="2" t="s">
        <v>1243</v>
      </c>
      <c r="B2099" s="2"/>
      <c r="C2099" s="2" t="s">
        <v>1524</v>
      </c>
      <c r="D2099" s="2" t="s">
        <v>140</v>
      </c>
      <c r="E2099" s="2" t="s">
        <v>1225</v>
      </c>
      <c r="F2099" s="2" t="s">
        <v>1242</v>
      </c>
      <c r="G2099" s="2" t="s">
        <v>590</v>
      </c>
      <c r="H2099" s="2" t="s">
        <v>1242</v>
      </c>
      <c r="I2099" s="2"/>
      <c r="J2099" s="2"/>
      <c r="K2099" s="2"/>
      <c r="L2099" s="2"/>
      <c r="M2099" s="2"/>
      <c r="N2099" s="2"/>
      <c r="O2099" s="2"/>
      <c r="P2099" s="2"/>
      <c r="Q2099" s="2"/>
      <c r="R2099" s="2"/>
      <c r="S2099" s="2"/>
      <c r="T2099" s="2"/>
      <c r="U2099" s="2"/>
      <c r="V2099" s="2"/>
      <c r="W2099" s="2"/>
      <c r="X2099" s="2"/>
      <c r="Y2099" s="2"/>
      <c r="Z2099" s="2"/>
      <c r="AA2099" s="2"/>
      <c r="AB2099" s="2"/>
      <c r="AC2099" s="2"/>
      <c r="AD2099" s="2"/>
      <c r="AE2099" s="2"/>
      <c r="AF2099" s="2"/>
      <c r="AG2099" s="2"/>
      <c r="AH2099" s="2"/>
      <c r="AI2099" s="2"/>
      <c r="AJ2099" s="2"/>
      <c r="AK2099" s="2"/>
      <c r="AL2099" s="2"/>
      <c r="AM2099" s="2"/>
      <c r="AN2099" s="2"/>
      <c r="AO2099" s="2"/>
      <c r="AP2099" s="2"/>
      <c r="AQ2099" s="2"/>
      <c r="AR2099" s="2"/>
      <c r="AS2099" s="2"/>
      <c r="AT2099" s="2"/>
      <c r="AU2099" s="2"/>
      <c r="AV2099" s="2"/>
      <c r="AW2099" s="2"/>
      <c r="AX2099" s="2"/>
      <c r="AY2099" s="2"/>
      <c r="AZ2099" s="2"/>
      <c r="BA2099" s="2"/>
      <c r="BB2099" s="2"/>
      <c r="BC2099" s="2"/>
      <c r="BD2099" s="2"/>
      <c r="BE2099" s="2"/>
      <c r="BF2099" s="2"/>
      <c r="BG2099" s="2"/>
      <c r="BH2099" s="2"/>
      <c r="BI2099" s="2"/>
      <c r="BJ2099" s="2" t="s">
        <v>79</v>
      </c>
      <c r="BK2099" s="2"/>
      <c r="BL2099" s="2" t="s">
        <v>216</v>
      </c>
      <c r="BM2099" s="2">
        <v>7016</v>
      </c>
      <c r="BN2099" s="2" t="s">
        <v>72</v>
      </c>
      <c r="BO2099" s="2" t="s">
        <v>216</v>
      </c>
    </row>
    <row r="2100" spans="1:67" x14ac:dyDescent="0.2">
      <c r="A2100" s="13" t="s">
        <v>1737</v>
      </c>
      <c r="B2100" s="13"/>
      <c r="C2100" s="13" t="s">
        <v>1524</v>
      </c>
      <c r="D2100" s="13" t="s">
        <v>140</v>
      </c>
      <c r="E2100" s="13" t="s">
        <v>1225</v>
      </c>
      <c r="F2100" s="13" t="s">
        <v>1242</v>
      </c>
      <c r="G2100" s="13" t="s">
        <v>590</v>
      </c>
      <c r="H2100" s="13" t="s">
        <v>1468</v>
      </c>
      <c r="I2100" s="13"/>
      <c r="J2100" s="13"/>
      <c r="K2100" s="13"/>
      <c r="L2100" s="13"/>
      <c r="M2100" s="13"/>
      <c r="N2100" s="13"/>
      <c r="O2100" s="13"/>
      <c r="P2100" s="13"/>
      <c r="Q2100" s="13"/>
      <c r="R2100" s="13"/>
      <c r="S2100" s="13"/>
      <c r="T2100" s="13"/>
      <c r="U2100" s="13"/>
      <c r="V2100" s="13"/>
      <c r="W2100" s="13"/>
      <c r="X2100" s="13"/>
      <c r="Y2100" s="13"/>
      <c r="Z2100" s="13"/>
      <c r="AA2100" s="13"/>
      <c r="AB2100" s="13"/>
      <c r="AC2100" s="13"/>
      <c r="AD2100" s="13"/>
      <c r="AE2100" s="13"/>
      <c r="AF2100" s="13"/>
      <c r="AG2100" s="13"/>
      <c r="AH2100" s="13"/>
      <c r="AI2100" s="13"/>
      <c r="AJ2100" s="13"/>
      <c r="AK2100" s="13"/>
      <c r="AL2100" s="13"/>
      <c r="AM2100" s="13"/>
      <c r="AN2100" s="13"/>
      <c r="AO2100" s="13"/>
      <c r="AP2100" s="13"/>
      <c r="AQ2100" s="13"/>
      <c r="AR2100" s="13"/>
      <c r="AS2100" s="13"/>
      <c r="AT2100" s="13"/>
      <c r="AU2100" s="13"/>
      <c r="AV2100" s="13"/>
      <c r="AW2100" s="13"/>
      <c r="AX2100" s="13"/>
      <c r="AY2100" s="13"/>
      <c r="AZ2100" s="13"/>
      <c r="BA2100" s="13"/>
      <c r="BB2100" s="13"/>
      <c r="BC2100" s="13"/>
      <c r="BD2100" s="13"/>
      <c r="BE2100" s="13"/>
      <c r="BF2100" s="13"/>
      <c r="BG2100" s="13"/>
      <c r="BH2100" s="13"/>
      <c r="BI2100" s="13"/>
      <c r="BJ2100" s="13"/>
      <c r="BK2100" s="13"/>
      <c r="BL2100" s="13"/>
      <c r="BM2100" s="13"/>
      <c r="BN2100" s="13"/>
      <c r="BO2100" s="13"/>
    </row>
    <row r="2101" spans="1:67" x14ac:dyDescent="0.2">
      <c r="A2101" t="s">
        <v>1469</v>
      </c>
      <c r="B2101" t="s">
        <v>75</v>
      </c>
      <c r="C2101" t="s">
        <v>1524</v>
      </c>
      <c r="D2101" t="s">
        <v>140</v>
      </c>
      <c r="E2101" t="s">
        <v>1225</v>
      </c>
      <c r="F2101" t="s">
        <v>1242</v>
      </c>
      <c r="G2101" t="s">
        <v>590</v>
      </c>
      <c r="H2101" t="s">
        <v>1468</v>
      </c>
      <c r="U2101">
        <v>3.7</v>
      </c>
      <c r="X2101">
        <v>4.5</v>
      </c>
      <c r="Y2101">
        <v>3.9</v>
      </c>
      <c r="AB2101">
        <v>4.9000000000000004</v>
      </c>
      <c r="AC2101">
        <v>3.6</v>
      </c>
      <c r="AF2101">
        <v>5.8</v>
      </c>
      <c r="BI2101" t="s">
        <v>1471</v>
      </c>
      <c r="BJ2101" t="s">
        <v>79</v>
      </c>
      <c r="BK2101" s="1">
        <v>44806</v>
      </c>
      <c r="BL2101" t="s">
        <v>1457</v>
      </c>
      <c r="BM2101">
        <v>6619</v>
      </c>
      <c r="BN2101" t="s">
        <v>72</v>
      </c>
      <c r="BO2101" t="s">
        <v>1457</v>
      </c>
    </row>
    <row r="2102" spans="1:67" x14ac:dyDescent="0.2">
      <c r="A2102" s="8" t="s">
        <v>1469</v>
      </c>
      <c r="C2102" t="s">
        <v>1524</v>
      </c>
      <c r="D2102" t="s">
        <v>140</v>
      </c>
      <c r="E2102" t="s">
        <v>1225</v>
      </c>
      <c r="F2102" t="s">
        <v>1242</v>
      </c>
      <c r="G2102" s="8" t="s">
        <v>590</v>
      </c>
      <c r="H2102" s="8" t="s">
        <v>1468</v>
      </c>
      <c r="I2102" s="8"/>
      <c r="BA2102">
        <v>4.4000000000000004</v>
      </c>
      <c r="BD2102">
        <v>4</v>
      </c>
      <c r="BE2102">
        <v>3.8</v>
      </c>
      <c r="BH2102">
        <v>2.9</v>
      </c>
      <c r="BJ2102" t="s">
        <v>79</v>
      </c>
      <c r="BK2102" s="9">
        <v>44820</v>
      </c>
      <c r="BL2102" s="8" t="s">
        <v>2434</v>
      </c>
      <c r="BM2102" s="8" t="s">
        <v>2471</v>
      </c>
      <c r="BN2102" t="s">
        <v>72</v>
      </c>
      <c r="BO2102" s="8" t="s">
        <v>2434</v>
      </c>
    </row>
    <row r="2103" spans="1:67" x14ac:dyDescent="0.2">
      <c r="A2103" t="s">
        <v>1470</v>
      </c>
      <c r="C2103" t="s">
        <v>1524</v>
      </c>
      <c r="D2103" t="s">
        <v>140</v>
      </c>
      <c r="E2103" t="s">
        <v>1225</v>
      </c>
      <c r="F2103" t="s">
        <v>1242</v>
      </c>
      <c r="G2103" t="s">
        <v>590</v>
      </c>
      <c r="H2103" t="s">
        <v>1468</v>
      </c>
      <c r="BA2103">
        <v>4.4000000000000004</v>
      </c>
      <c r="BD2103">
        <v>4</v>
      </c>
      <c r="BE2103">
        <v>3.8</v>
      </c>
      <c r="BH2103">
        <v>2.9</v>
      </c>
      <c r="BJ2103" t="s">
        <v>79</v>
      </c>
      <c r="BK2103" s="1">
        <v>44806</v>
      </c>
      <c r="BL2103" t="s">
        <v>1457</v>
      </c>
      <c r="BM2103">
        <v>6619</v>
      </c>
      <c r="BN2103" t="s">
        <v>72</v>
      </c>
      <c r="BO2103" t="s">
        <v>1457</v>
      </c>
    </row>
    <row r="2104" spans="1:67" x14ac:dyDescent="0.2">
      <c r="A2104" s="8" t="s">
        <v>1470</v>
      </c>
      <c r="C2104" t="s">
        <v>1524</v>
      </c>
      <c r="D2104" t="s">
        <v>140</v>
      </c>
      <c r="E2104" t="s">
        <v>1225</v>
      </c>
      <c r="F2104" t="s">
        <v>1242</v>
      </c>
      <c r="G2104" s="8" t="s">
        <v>590</v>
      </c>
      <c r="H2104" s="8" t="s">
        <v>1468</v>
      </c>
      <c r="I2104" s="8"/>
      <c r="U2104">
        <v>3.7</v>
      </c>
      <c r="X2104">
        <v>4.5</v>
      </c>
      <c r="Y2104">
        <v>3.9</v>
      </c>
      <c r="AB2104">
        <v>4.9000000000000004</v>
      </c>
      <c r="AC2104">
        <v>3.6</v>
      </c>
      <c r="AF2104">
        <v>5.8</v>
      </c>
      <c r="BJ2104" t="s">
        <v>79</v>
      </c>
      <c r="BK2104" s="1">
        <v>44820</v>
      </c>
      <c r="BL2104" s="8" t="s">
        <v>2434</v>
      </c>
      <c r="BM2104" s="8" t="s">
        <v>2471</v>
      </c>
      <c r="BN2104" s="27" t="s">
        <v>72</v>
      </c>
      <c r="BO2104" s="8" t="s">
        <v>2434</v>
      </c>
    </row>
    <row r="2105" spans="1:67" x14ac:dyDescent="0.2">
      <c r="A2105" s="13" t="s">
        <v>1737</v>
      </c>
      <c r="B2105" s="13"/>
      <c r="C2105" s="13" t="s">
        <v>1524</v>
      </c>
      <c r="D2105" s="13" t="s">
        <v>140</v>
      </c>
      <c r="E2105" s="13" t="s">
        <v>1225</v>
      </c>
      <c r="F2105" s="13" t="s">
        <v>1242</v>
      </c>
      <c r="G2105" s="13" t="s">
        <v>1475</v>
      </c>
      <c r="H2105" s="13" t="s">
        <v>1476</v>
      </c>
      <c r="I2105" s="13"/>
      <c r="J2105" s="13"/>
      <c r="K2105" s="13"/>
      <c r="L2105" s="13"/>
      <c r="M2105" s="13"/>
      <c r="N2105" s="13"/>
      <c r="O2105" s="13"/>
      <c r="P2105" s="13"/>
      <c r="Q2105" s="13"/>
      <c r="R2105" s="13"/>
      <c r="S2105" s="13"/>
      <c r="T2105" s="13"/>
      <c r="U2105" s="13"/>
      <c r="V2105" s="13"/>
      <c r="W2105" s="13"/>
      <c r="X2105" s="13"/>
      <c r="Y2105" s="13"/>
      <c r="Z2105" s="13"/>
      <c r="AA2105" s="13"/>
      <c r="AB2105" s="13"/>
      <c r="AC2105" s="13"/>
      <c r="AD2105" s="13"/>
      <c r="AE2105" s="13"/>
      <c r="AF2105" s="13"/>
      <c r="AG2105" s="13"/>
      <c r="AH2105" s="13"/>
      <c r="AI2105" s="13"/>
      <c r="AJ2105" s="13"/>
      <c r="AK2105" s="13"/>
      <c r="AL2105" s="13"/>
      <c r="AM2105" s="13"/>
      <c r="AN2105" s="13"/>
      <c r="AO2105" s="13"/>
      <c r="AP2105" s="13"/>
      <c r="AQ2105" s="13"/>
      <c r="AR2105" s="13"/>
      <c r="AS2105" s="13"/>
      <c r="AT2105" s="13"/>
      <c r="AU2105" s="13"/>
      <c r="AV2105" s="13"/>
      <c r="AW2105" s="13"/>
      <c r="AX2105" s="13"/>
      <c r="AY2105" s="13"/>
      <c r="AZ2105" s="13"/>
      <c r="BA2105" s="13"/>
      <c r="BB2105" s="13"/>
      <c r="BC2105" s="13"/>
      <c r="BD2105" s="13"/>
      <c r="BE2105" s="13"/>
      <c r="BF2105" s="13"/>
      <c r="BG2105" s="13"/>
      <c r="BH2105" s="13"/>
      <c r="BI2105" s="13"/>
      <c r="BJ2105" s="13"/>
      <c r="BK2105" s="13"/>
      <c r="BL2105" s="13"/>
      <c r="BM2105" s="13"/>
      <c r="BN2105" s="13"/>
      <c r="BO2105" s="13"/>
    </row>
    <row r="2106" spans="1:67" x14ac:dyDescent="0.2">
      <c r="A2106" t="s">
        <v>1474</v>
      </c>
      <c r="B2106" t="s">
        <v>75</v>
      </c>
      <c r="C2106" t="s">
        <v>1524</v>
      </c>
      <c r="D2106" t="s">
        <v>140</v>
      </c>
      <c r="E2106" t="s">
        <v>1225</v>
      </c>
      <c r="F2106" t="s">
        <v>1242</v>
      </c>
      <c r="G2106" t="s">
        <v>1475</v>
      </c>
      <c r="H2106" t="s">
        <v>1476</v>
      </c>
      <c r="Y2106">
        <v>4.5</v>
      </c>
      <c r="AB2106">
        <v>5.4</v>
      </c>
      <c r="AC2106">
        <v>4.4000000000000004</v>
      </c>
      <c r="AF2106">
        <v>6.4</v>
      </c>
      <c r="AG2106">
        <v>3</v>
      </c>
      <c r="AJ2106">
        <v>4.5999999999999996</v>
      </c>
      <c r="BI2106" t="s">
        <v>2597</v>
      </c>
      <c r="BJ2106" t="s">
        <v>79</v>
      </c>
      <c r="BK2106" s="1">
        <v>44806</v>
      </c>
      <c r="BL2106" t="s">
        <v>1457</v>
      </c>
      <c r="BM2106">
        <v>6619</v>
      </c>
      <c r="BN2106" t="s">
        <v>72</v>
      </c>
      <c r="BO2106" t="s">
        <v>1457</v>
      </c>
    </row>
    <row r="2107" spans="1:67" x14ac:dyDescent="0.2">
      <c r="A2107" s="8" t="s">
        <v>1474</v>
      </c>
      <c r="B2107" t="s">
        <v>338</v>
      </c>
      <c r="C2107" t="s">
        <v>1524</v>
      </c>
      <c r="D2107" t="s">
        <v>140</v>
      </c>
      <c r="E2107" t="s">
        <v>1225</v>
      </c>
      <c r="F2107" t="s">
        <v>1242</v>
      </c>
      <c r="G2107" s="8" t="s">
        <v>1475</v>
      </c>
      <c r="H2107" s="8" t="s">
        <v>1476</v>
      </c>
      <c r="I2107" s="8"/>
      <c r="Y2107">
        <v>4.5</v>
      </c>
      <c r="AB2107">
        <v>5.4</v>
      </c>
      <c r="AC2107">
        <v>4.4000000000000004</v>
      </c>
      <c r="AF2107">
        <v>6.4</v>
      </c>
      <c r="AG2107">
        <v>3</v>
      </c>
      <c r="AJ2107">
        <v>4.5999999999999996</v>
      </c>
      <c r="BJ2107" t="s">
        <v>79</v>
      </c>
      <c r="BK2107" s="1">
        <v>44820</v>
      </c>
      <c r="BL2107" s="8" t="s">
        <v>2434</v>
      </c>
      <c r="BM2107" s="8" t="s">
        <v>2471</v>
      </c>
      <c r="BN2107" t="s">
        <v>72</v>
      </c>
      <c r="BO2107" s="8" t="s">
        <v>2434</v>
      </c>
    </row>
    <row r="2108" spans="1:67" x14ac:dyDescent="0.2">
      <c r="A2108" s="8" t="s">
        <v>2799</v>
      </c>
      <c r="B2108" s="8"/>
      <c r="C2108" s="8" t="s">
        <v>1524</v>
      </c>
      <c r="D2108" s="8" t="s">
        <v>140</v>
      </c>
      <c r="E2108" s="8" t="s">
        <v>1225</v>
      </c>
      <c r="F2108" s="8" t="s">
        <v>1242</v>
      </c>
      <c r="G2108" s="8" t="s">
        <v>636</v>
      </c>
      <c r="H2108" s="8" t="s">
        <v>2798</v>
      </c>
      <c r="I2108" s="8"/>
      <c r="J2108" s="8"/>
      <c r="K2108" s="8"/>
      <c r="L2108" s="8"/>
      <c r="M2108" s="8"/>
      <c r="N2108" s="8"/>
      <c r="O2108" s="8"/>
      <c r="P2108" s="8"/>
      <c r="Q2108" s="8"/>
      <c r="R2108" s="8"/>
      <c r="S2108" s="8"/>
      <c r="T2108" s="8"/>
      <c r="U2108" s="8"/>
      <c r="V2108" s="8"/>
      <c r="W2108" s="8"/>
      <c r="X2108" s="8"/>
      <c r="Y2108" s="8"/>
      <c r="Z2108" s="8"/>
      <c r="AA2108" s="8"/>
      <c r="AB2108" s="8"/>
      <c r="AC2108" s="8" t="s">
        <v>2257</v>
      </c>
      <c r="AD2108" s="8" t="s">
        <v>2105</v>
      </c>
      <c r="AE2108" s="8" t="s">
        <v>1950</v>
      </c>
      <c r="AF2108" s="8" t="s">
        <v>2105</v>
      </c>
      <c r="AG2108" s="8"/>
      <c r="AH2108" s="8"/>
      <c r="AI2108" s="8"/>
      <c r="AJ2108" s="8"/>
      <c r="AK2108" s="8"/>
      <c r="AL2108" s="8"/>
      <c r="AM2108" s="8"/>
      <c r="AN2108" s="8"/>
      <c r="AO2108" s="8"/>
      <c r="AP2108" s="8"/>
      <c r="AQ2108" s="8"/>
      <c r="AR2108" s="8"/>
      <c r="AS2108" s="8"/>
      <c r="AT2108" s="8"/>
      <c r="AU2108" s="8"/>
      <c r="AV2108" s="8"/>
      <c r="AW2108" s="8"/>
      <c r="AX2108" s="8"/>
      <c r="AY2108" s="8"/>
      <c r="AZ2108" s="8"/>
      <c r="BA2108" s="8"/>
      <c r="BB2108" s="8"/>
      <c r="BC2108" s="8"/>
      <c r="BD2108" s="8"/>
      <c r="BE2108" s="8"/>
      <c r="BF2108" s="8"/>
      <c r="BG2108" s="8"/>
      <c r="BH2108" s="8"/>
      <c r="BI2108" s="8"/>
      <c r="BJ2108" s="8" t="s">
        <v>79</v>
      </c>
      <c r="BK2108" s="9">
        <v>44827</v>
      </c>
      <c r="BL2108" s="8" t="s">
        <v>2792</v>
      </c>
      <c r="BM2108" s="8">
        <v>1985</v>
      </c>
      <c r="BN2108" s="8" t="s">
        <v>72</v>
      </c>
      <c r="BO2108" s="8"/>
    </row>
    <row r="2109" spans="1:67" x14ac:dyDescent="0.2">
      <c r="A2109" s="8" t="s">
        <v>2800</v>
      </c>
      <c r="B2109" s="8"/>
      <c r="C2109" s="8" t="s">
        <v>1524</v>
      </c>
      <c r="D2109" s="8" t="s">
        <v>140</v>
      </c>
      <c r="E2109" s="8" t="s">
        <v>1225</v>
      </c>
      <c r="F2109" s="8" t="s">
        <v>1242</v>
      </c>
      <c r="G2109" s="8" t="s">
        <v>636</v>
      </c>
      <c r="H2109" s="8" t="s">
        <v>2798</v>
      </c>
      <c r="I2109" s="8"/>
      <c r="J2109" s="8"/>
      <c r="K2109" s="8"/>
      <c r="L2109" s="8"/>
      <c r="M2109" s="8"/>
      <c r="N2109" s="8"/>
      <c r="O2109" s="8"/>
      <c r="P2109" s="8"/>
      <c r="Q2109" s="8"/>
      <c r="R2109" s="8"/>
      <c r="S2109" s="8"/>
      <c r="T2109" s="8"/>
      <c r="U2109" s="8"/>
      <c r="V2109" s="8"/>
      <c r="W2109" s="8"/>
      <c r="X2109" s="8"/>
      <c r="Y2109" s="8"/>
      <c r="Z2109" s="8"/>
      <c r="AA2109" s="8"/>
      <c r="AB2109" s="8"/>
      <c r="AC2109" s="8"/>
      <c r="AD2109" s="8"/>
      <c r="AE2109" s="8"/>
      <c r="AF2109" s="8"/>
      <c r="AG2109" s="8"/>
      <c r="AH2109" s="8"/>
      <c r="AI2109" s="8"/>
      <c r="AJ2109" s="8"/>
      <c r="AK2109" s="8"/>
      <c r="AL2109" s="8"/>
      <c r="AM2109" s="8"/>
      <c r="AN2109" s="8"/>
      <c r="AO2109" s="8"/>
      <c r="AP2109" s="8"/>
      <c r="AQ2109" s="8"/>
      <c r="AR2109" s="8"/>
      <c r="AS2109" s="8"/>
      <c r="AT2109" s="8"/>
      <c r="AU2109" s="8"/>
      <c r="AV2109" s="8"/>
      <c r="AW2109" s="8"/>
      <c r="AX2109" s="8"/>
      <c r="AY2109" s="8"/>
      <c r="AZ2109" s="8"/>
      <c r="BA2109" s="8">
        <v>4.5</v>
      </c>
      <c r="BB2109" s="8">
        <v>3.9</v>
      </c>
      <c r="BC2109" s="8">
        <v>4</v>
      </c>
      <c r="BD2109" s="8">
        <v>4</v>
      </c>
      <c r="BE2109" s="8"/>
      <c r="BF2109" s="8"/>
      <c r="BG2109" s="8"/>
      <c r="BH2109" s="8"/>
      <c r="BI2109" s="8"/>
      <c r="BJ2109" s="8" t="s">
        <v>79</v>
      </c>
      <c r="BK2109" s="9">
        <v>44827</v>
      </c>
      <c r="BL2109" s="8" t="s">
        <v>2792</v>
      </c>
      <c r="BM2109" s="8">
        <v>1985</v>
      </c>
      <c r="BN2109" s="8" t="s">
        <v>72</v>
      </c>
      <c r="BO2109" s="8"/>
    </row>
    <row r="2110" spans="1:67" x14ac:dyDescent="0.2">
      <c r="A2110" s="12" t="s">
        <v>2406</v>
      </c>
      <c r="B2110" s="12"/>
      <c r="C2110" s="12" t="s">
        <v>1524</v>
      </c>
      <c r="D2110" s="12" t="s">
        <v>140</v>
      </c>
      <c r="E2110" s="12" t="s">
        <v>1225</v>
      </c>
      <c r="F2110" s="12" t="s">
        <v>1242</v>
      </c>
      <c r="G2110" s="12" t="s">
        <v>636</v>
      </c>
      <c r="H2110" s="12" t="s">
        <v>1476</v>
      </c>
      <c r="I2110" s="12"/>
      <c r="J2110" s="12"/>
      <c r="K2110" s="12"/>
      <c r="L2110" s="12"/>
      <c r="M2110" s="12"/>
      <c r="N2110" s="12"/>
      <c r="O2110" s="12"/>
      <c r="P2110" s="12"/>
      <c r="Q2110" s="12"/>
      <c r="R2110" s="12"/>
      <c r="S2110" s="12"/>
      <c r="T2110" s="12"/>
      <c r="U2110" s="12"/>
      <c r="V2110" s="12"/>
      <c r="W2110" s="12"/>
      <c r="X2110" s="12"/>
      <c r="Y2110" s="12"/>
      <c r="Z2110" s="12"/>
      <c r="AA2110" s="12"/>
      <c r="AB2110" s="12"/>
      <c r="AC2110" s="12"/>
      <c r="AD2110" s="12"/>
      <c r="AE2110" s="12"/>
      <c r="AF2110" s="12"/>
      <c r="AG2110" s="12"/>
      <c r="AH2110" s="12"/>
      <c r="AI2110" s="12"/>
      <c r="AJ2110" s="12"/>
      <c r="AK2110" s="12"/>
      <c r="AL2110" s="12"/>
      <c r="AM2110" s="12"/>
      <c r="AN2110" s="12"/>
      <c r="AO2110" s="12"/>
      <c r="AP2110" s="12"/>
      <c r="AQ2110" s="12"/>
      <c r="AR2110" s="12"/>
      <c r="AS2110" s="12"/>
      <c r="AT2110" s="12"/>
      <c r="AU2110" s="12"/>
      <c r="AV2110" s="12"/>
      <c r="AW2110" s="12"/>
      <c r="AX2110" s="12"/>
      <c r="AY2110" s="12"/>
      <c r="AZ2110" s="12"/>
      <c r="BA2110" s="12"/>
      <c r="BB2110" s="12"/>
      <c r="BC2110" s="12"/>
      <c r="BD2110" s="12"/>
      <c r="BE2110" s="12"/>
      <c r="BF2110" s="12"/>
      <c r="BG2110" s="12"/>
      <c r="BH2110" s="12"/>
      <c r="BI2110" s="12"/>
      <c r="BJ2110" s="12" t="s">
        <v>79</v>
      </c>
      <c r="BK2110" s="14">
        <v>44820</v>
      </c>
      <c r="BL2110" s="12" t="s">
        <v>2354</v>
      </c>
      <c r="BM2110" s="12">
        <v>2905</v>
      </c>
      <c r="BN2110" s="12" t="s">
        <v>72</v>
      </c>
      <c r="BO2110" s="12" t="s">
        <v>2354</v>
      </c>
    </row>
    <row r="2111" spans="1:67" x14ac:dyDescent="0.2">
      <c r="A2111" s="12" t="s">
        <v>2367</v>
      </c>
      <c r="B2111" s="12"/>
      <c r="C2111" s="12" t="s">
        <v>1524</v>
      </c>
      <c r="D2111" s="12" t="s">
        <v>140</v>
      </c>
      <c r="E2111" s="12" t="s">
        <v>1225</v>
      </c>
      <c r="F2111" s="12" t="s">
        <v>1242</v>
      </c>
      <c r="G2111" s="12" t="s">
        <v>636</v>
      </c>
      <c r="H2111" s="12" t="s">
        <v>1476</v>
      </c>
      <c r="I2111" s="12"/>
      <c r="J2111" s="12"/>
      <c r="K2111" s="12"/>
      <c r="L2111" s="12"/>
      <c r="M2111" s="12"/>
      <c r="N2111" s="12"/>
      <c r="O2111" s="12"/>
      <c r="P2111" s="12"/>
      <c r="Q2111" s="12"/>
      <c r="R2111" s="12"/>
      <c r="S2111" s="12"/>
      <c r="T2111" s="12"/>
      <c r="U2111" s="12"/>
      <c r="V2111" s="12"/>
      <c r="W2111" s="12"/>
      <c r="X2111" s="12"/>
      <c r="Y2111" s="12"/>
      <c r="Z2111" s="12"/>
      <c r="AA2111" s="12"/>
      <c r="AB2111" s="12"/>
      <c r="AC2111" s="12"/>
      <c r="AD2111" s="12"/>
      <c r="AE2111" s="12"/>
      <c r="AF2111" s="12"/>
      <c r="AG2111" s="12"/>
      <c r="AH2111" s="12"/>
      <c r="AI2111" s="12"/>
      <c r="AJ2111" s="12"/>
      <c r="AK2111" s="12"/>
      <c r="AL2111" s="12"/>
      <c r="AM2111" s="12"/>
      <c r="AN2111" s="12"/>
      <c r="AO2111" s="12"/>
      <c r="AP2111" s="12"/>
      <c r="AQ2111" s="12"/>
      <c r="AR2111" s="12"/>
      <c r="AS2111" s="12"/>
      <c r="AT2111" s="12"/>
      <c r="AU2111" s="12"/>
      <c r="AV2111" s="12"/>
      <c r="AW2111" s="12"/>
      <c r="AX2111" s="12"/>
      <c r="AY2111" s="12"/>
      <c r="AZ2111" s="12"/>
      <c r="BA2111" s="12"/>
      <c r="BB2111" s="12"/>
      <c r="BC2111" s="12"/>
      <c r="BD2111" s="12"/>
      <c r="BE2111" s="12"/>
      <c r="BF2111" s="12"/>
      <c r="BG2111" s="12"/>
      <c r="BH2111" s="12"/>
      <c r="BI2111" s="12"/>
      <c r="BJ2111" s="12" t="s">
        <v>79</v>
      </c>
      <c r="BK2111" s="14">
        <v>44820</v>
      </c>
      <c r="BL2111" s="12" t="s">
        <v>2354</v>
      </c>
      <c r="BM2111" s="12">
        <v>2905</v>
      </c>
      <c r="BN2111" s="12" t="s">
        <v>72</v>
      </c>
      <c r="BO2111" s="12" t="s">
        <v>2354</v>
      </c>
    </row>
    <row r="2112" spans="1:67" x14ac:dyDescent="0.2">
      <c r="A2112" s="12" t="s">
        <v>2405</v>
      </c>
      <c r="B2112" s="12"/>
      <c r="C2112" s="12" t="s">
        <v>1524</v>
      </c>
      <c r="D2112" s="12" t="s">
        <v>140</v>
      </c>
      <c r="E2112" s="12" t="s">
        <v>1225</v>
      </c>
      <c r="F2112" s="12" t="s">
        <v>1242</v>
      </c>
      <c r="G2112" s="12" t="s">
        <v>636</v>
      </c>
      <c r="H2112" s="12" t="s">
        <v>1476</v>
      </c>
      <c r="I2112" s="12"/>
      <c r="J2112" s="12"/>
      <c r="K2112" s="12"/>
      <c r="L2112" s="12"/>
      <c r="M2112" s="12"/>
      <c r="N2112" s="12"/>
      <c r="O2112" s="12"/>
      <c r="P2112" s="12"/>
      <c r="Q2112" s="12"/>
      <c r="R2112" s="12"/>
      <c r="S2112" s="12"/>
      <c r="T2112" s="12"/>
      <c r="U2112" s="12"/>
      <c r="V2112" s="12"/>
      <c r="W2112" s="12"/>
      <c r="X2112" s="12"/>
      <c r="Y2112" s="12"/>
      <c r="Z2112" s="12"/>
      <c r="AA2112" s="12"/>
      <c r="AB2112" s="12"/>
      <c r="AC2112" s="12"/>
      <c r="AD2112" s="12"/>
      <c r="AE2112" s="12"/>
      <c r="AF2112" s="12"/>
      <c r="AG2112" s="12"/>
      <c r="AH2112" s="12"/>
      <c r="AI2112" s="12"/>
      <c r="AJ2112" s="12"/>
      <c r="AK2112" s="12"/>
      <c r="AL2112" s="12"/>
      <c r="AM2112" s="12"/>
      <c r="AN2112" s="12"/>
      <c r="AO2112" s="12"/>
      <c r="AP2112" s="12"/>
      <c r="AQ2112" s="12"/>
      <c r="AR2112" s="12"/>
      <c r="AS2112" s="12"/>
      <c r="AT2112" s="12"/>
      <c r="AU2112" s="12"/>
      <c r="AV2112" s="12"/>
      <c r="AW2112" s="12"/>
      <c r="AX2112" s="12"/>
      <c r="AY2112" s="12"/>
      <c r="AZ2112" s="12"/>
      <c r="BA2112" s="12"/>
      <c r="BB2112" s="12"/>
      <c r="BC2112" s="12"/>
      <c r="BD2112" s="12"/>
      <c r="BE2112" s="12"/>
      <c r="BF2112" s="12"/>
      <c r="BG2112" s="12"/>
      <c r="BH2112" s="12"/>
      <c r="BI2112" s="12"/>
      <c r="BJ2112" s="12" t="s">
        <v>79</v>
      </c>
      <c r="BK2112" s="14">
        <v>44820</v>
      </c>
      <c r="BL2112" s="12" t="s">
        <v>2354</v>
      </c>
      <c r="BM2112" s="12">
        <v>2905</v>
      </c>
      <c r="BN2112" s="12" t="s">
        <v>72</v>
      </c>
      <c r="BO2112" s="12" t="s">
        <v>2354</v>
      </c>
    </row>
    <row r="2113" spans="1:67" x14ac:dyDescent="0.2">
      <c r="A2113" s="12" t="s">
        <v>2408</v>
      </c>
      <c r="B2113" s="12"/>
      <c r="C2113" s="12" t="s">
        <v>1524</v>
      </c>
      <c r="D2113" s="12" t="s">
        <v>140</v>
      </c>
      <c r="E2113" s="12" t="s">
        <v>1225</v>
      </c>
      <c r="F2113" s="12" t="s">
        <v>1242</v>
      </c>
      <c r="G2113" s="12" t="s">
        <v>636</v>
      </c>
      <c r="H2113" s="12" t="s">
        <v>1476</v>
      </c>
      <c r="I2113" s="12"/>
      <c r="J2113" s="12"/>
      <c r="K2113" s="12"/>
      <c r="L2113" s="12"/>
      <c r="M2113" s="12"/>
      <c r="N2113" s="12"/>
      <c r="O2113" s="12"/>
      <c r="P2113" s="12"/>
      <c r="Q2113" s="12"/>
      <c r="R2113" s="12"/>
      <c r="S2113" s="12"/>
      <c r="T2113" s="12"/>
      <c r="U2113" s="12"/>
      <c r="V2113" s="12"/>
      <c r="W2113" s="12"/>
      <c r="X2113" s="12"/>
      <c r="Y2113" s="12"/>
      <c r="Z2113" s="12"/>
      <c r="AA2113" s="12"/>
      <c r="AB2113" s="12"/>
      <c r="AC2113" s="12"/>
      <c r="AD2113" s="12"/>
      <c r="AE2113" s="12"/>
      <c r="AF2113" s="12"/>
      <c r="AG2113" s="12"/>
      <c r="AH2113" s="12"/>
      <c r="AI2113" s="12"/>
      <c r="AJ2113" s="12"/>
      <c r="AK2113" s="12"/>
      <c r="AL2113" s="12"/>
      <c r="AM2113" s="12"/>
      <c r="AN2113" s="12"/>
      <c r="AO2113" s="12"/>
      <c r="AP2113" s="12"/>
      <c r="AQ2113" s="12"/>
      <c r="AR2113" s="12"/>
      <c r="AS2113" s="12"/>
      <c r="AT2113" s="12"/>
      <c r="AU2113" s="12"/>
      <c r="AV2113" s="12"/>
      <c r="AW2113" s="12"/>
      <c r="AX2113" s="12"/>
      <c r="AY2113" s="12"/>
      <c r="AZ2113" s="12"/>
      <c r="BA2113" s="12"/>
      <c r="BB2113" s="12"/>
      <c r="BC2113" s="12"/>
      <c r="BD2113" s="12"/>
      <c r="BE2113" s="12"/>
      <c r="BF2113" s="12"/>
      <c r="BG2113" s="12"/>
      <c r="BH2113" s="12"/>
      <c r="BI2113" s="12"/>
      <c r="BJ2113" s="12" t="s">
        <v>79</v>
      </c>
      <c r="BK2113" s="14">
        <v>44820</v>
      </c>
      <c r="BL2113" s="12" t="s">
        <v>2354</v>
      </c>
      <c r="BM2113" s="12">
        <v>2905</v>
      </c>
      <c r="BN2113" s="12" t="s">
        <v>72</v>
      </c>
      <c r="BO2113" s="12" t="s">
        <v>2354</v>
      </c>
    </row>
    <row r="2114" spans="1:67" x14ac:dyDescent="0.2">
      <c r="A2114" s="12" t="s">
        <v>2407</v>
      </c>
      <c r="B2114" s="12"/>
      <c r="C2114" s="12" t="s">
        <v>1524</v>
      </c>
      <c r="D2114" s="12" t="s">
        <v>140</v>
      </c>
      <c r="E2114" s="12" t="s">
        <v>1225</v>
      </c>
      <c r="F2114" s="12" t="s">
        <v>1242</v>
      </c>
      <c r="G2114" s="12" t="s">
        <v>636</v>
      </c>
      <c r="H2114" s="12" t="s">
        <v>1476</v>
      </c>
      <c r="I2114" s="12"/>
      <c r="J2114" s="12"/>
      <c r="K2114" s="12"/>
      <c r="L2114" s="12"/>
      <c r="M2114" s="12"/>
      <c r="N2114" s="12"/>
      <c r="O2114" s="12"/>
      <c r="P2114" s="12"/>
      <c r="Q2114" s="12"/>
      <c r="R2114" s="12"/>
      <c r="S2114" s="12"/>
      <c r="T2114" s="12"/>
      <c r="U2114" s="12"/>
      <c r="V2114" s="12"/>
      <c r="W2114" s="12"/>
      <c r="X2114" s="12"/>
      <c r="Y2114" s="12"/>
      <c r="Z2114" s="12"/>
      <c r="AA2114" s="12"/>
      <c r="AB2114" s="12"/>
      <c r="AC2114" s="12"/>
      <c r="AD2114" s="12"/>
      <c r="AE2114" s="12"/>
      <c r="AF2114" s="12"/>
      <c r="AG2114" s="12"/>
      <c r="AH2114" s="12"/>
      <c r="AI2114" s="12"/>
      <c r="AJ2114" s="12"/>
      <c r="AK2114" s="12"/>
      <c r="AL2114" s="12"/>
      <c r="AM2114" s="12"/>
      <c r="AN2114" s="12"/>
      <c r="AO2114" s="12"/>
      <c r="AP2114" s="12"/>
      <c r="AQ2114" s="12"/>
      <c r="AR2114" s="12"/>
      <c r="AS2114" s="12"/>
      <c r="AT2114" s="12"/>
      <c r="AU2114" s="12"/>
      <c r="AV2114" s="12"/>
      <c r="AW2114" s="12"/>
      <c r="AX2114" s="12"/>
      <c r="AY2114" s="12"/>
      <c r="AZ2114" s="12"/>
      <c r="BA2114" s="12"/>
      <c r="BB2114" s="12"/>
      <c r="BC2114" s="12"/>
      <c r="BD2114" s="12"/>
      <c r="BE2114" s="12"/>
      <c r="BF2114" s="12"/>
      <c r="BG2114" s="12"/>
      <c r="BH2114" s="12"/>
      <c r="BI2114" s="12"/>
      <c r="BJ2114" s="12" t="s">
        <v>79</v>
      </c>
      <c r="BK2114" s="14">
        <v>44820</v>
      </c>
      <c r="BL2114" s="12" t="s">
        <v>2354</v>
      </c>
      <c r="BM2114" s="12">
        <v>2905</v>
      </c>
      <c r="BN2114" s="12" t="s">
        <v>72</v>
      </c>
      <c r="BO2114" s="12" t="s">
        <v>2354</v>
      </c>
    </row>
    <row r="2115" spans="1:67" x14ac:dyDescent="0.2">
      <c r="A2115" s="8" t="s">
        <v>108</v>
      </c>
      <c r="C2115" t="s">
        <v>1524</v>
      </c>
      <c r="D2115" t="s">
        <v>140</v>
      </c>
      <c r="E2115" t="s">
        <v>1225</v>
      </c>
      <c r="F2115" t="s">
        <v>1242</v>
      </c>
      <c r="G2115" s="8" t="s">
        <v>636</v>
      </c>
      <c r="H2115" s="8" t="s">
        <v>1476</v>
      </c>
      <c r="I2115" s="8"/>
      <c r="U2115">
        <v>3.3</v>
      </c>
      <c r="X2115">
        <v>4.8</v>
      </c>
      <c r="Y2115">
        <v>4.75</v>
      </c>
      <c r="AB2115">
        <v>5.56</v>
      </c>
      <c r="AC2115">
        <v>5.33</v>
      </c>
      <c r="AF2115">
        <v>6.97</v>
      </c>
      <c r="AG2115">
        <v>3.98</v>
      </c>
      <c r="AJ2115">
        <v>6.18</v>
      </c>
      <c r="AS2115">
        <v>4.8</v>
      </c>
      <c r="AV2115">
        <v>3.15</v>
      </c>
      <c r="AW2115">
        <v>4.83</v>
      </c>
      <c r="AX2115">
        <v>3.7</v>
      </c>
      <c r="AY2115">
        <v>3.82</v>
      </c>
      <c r="AZ2115">
        <v>3.82</v>
      </c>
      <c r="BA2115">
        <v>5.97</v>
      </c>
      <c r="BB2115">
        <v>4.55</v>
      </c>
      <c r="BC2115">
        <v>3.83</v>
      </c>
      <c r="BD2115">
        <v>4.55</v>
      </c>
      <c r="BE2115">
        <v>5.95</v>
      </c>
      <c r="BH2115">
        <v>3.94</v>
      </c>
      <c r="BJ2115" s="8" t="s">
        <v>79</v>
      </c>
      <c r="BK2115" s="9">
        <v>44820</v>
      </c>
      <c r="BL2115" s="8" t="s">
        <v>2354</v>
      </c>
      <c r="BM2115" s="8">
        <v>2905</v>
      </c>
    </row>
    <row r="2116" spans="1:67" ht="18" x14ac:dyDescent="0.2">
      <c r="A2116" s="12" t="s">
        <v>2428</v>
      </c>
      <c r="B2116" s="12"/>
      <c r="C2116" s="12" t="s">
        <v>1524</v>
      </c>
      <c r="D2116" s="12" t="s">
        <v>140</v>
      </c>
      <c r="E2116" s="12" t="s">
        <v>1225</v>
      </c>
      <c r="F2116" s="12" t="s">
        <v>1242</v>
      </c>
      <c r="G2116" s="12" t="s">
        <v>141</v>
      </c>
      <c r="H2116" s="12" t="s">
        <v>1242</v>
      </c>
      <c r="I2116" s="12"/>
      <c r="J2116" s="12"/>
      <c r="K2116" s="12"/>
      <c r="L2116" s="12"/>
      <c r="M2116" s="12"/>
      <c r="N2116" s="12"/>
      <c r="O2116" s="12"/>
      <c r="P2116" s="12"/>
      <c r="Q2116" s="12"/>
      <c r="R2116" s="12"/>
      <c r="S2116" s="12"/>
      <c r="T2116" s="12"/>
      <c r="U2116" s="12"/>
      <c r="V2116" s="12"/>
      <c r="W2116" s="12"/>
      <c r="X2116" s="12"/>
      <c r="Y2116" s="12"/>
      <c r="Z2116" s="12"/>
      <c r="AA2116" s="12"/>
      <c r="AB2116" s="12"/>
      <c r="AC2116" s="12"/>
      <c r="AD2116" s="12"/>
      <c r="AE2116" s="12"/>
      <c r="AF2116" s="12"/>
      <c r="AG2116" s="12"/>
      <c r="AH2116" s="12"/>
      <c r="AI2116" s="12"/>
      <c r="AJ2116" s="12"/>
      <c r="AK2116" s="12"/>
      <c r="AL2116" s="12"/>
      <c r="AM2116" s="12"/>
      <c r="AN2116" s="12"/>
      <c r="AO2116" s="12"/>
      <c r="AP2116" s="12"/>
      <c r="AQ2116" s="12"/>
      <c r="AR2116" s="12"/>
      <c r="AS2116" s="12"/>
      <c r="AT2116" s="12"/>
      <c r="AU2116" s="12"/>
      <c r="AV2116" s="12"/>
      <c r="AW2116" s="12"/>
      <c r="AX2116" s="12"/>
      <c r="AY2116" s="12"/>
      <c r="AZ2116" s="12"/>
      <c r="BA2116" s="12"/>
      <c r="BB2116" s="12"/>
      <c r="BC2116" s="12"/>
      <c r="BD2116" s="12"/>
      <c r="BE2116" s="12"/>
      <c r="BF2116" s="12"/>
      <c r="BG2116" s="12"/>
      <c r="BH2116" s="12"/>
      <c r="BI2116" s="12"/>
      <c r="BJ2116" s="12" t="s">
        <v>79</v>
      </c>
      <c r="BK2116" s="14">
        <v>44820</v>
      </c>
      <c r="BL2116" s="12" t="s">
        <v>2414</v>
      </c>
      <c r="BM2116" s="36">
        <v>82637</v>
      </c>
      <c r="BN2116" s="12" t="s">
        <v>72</v>
      </c>
      <c r="BO2116" s="12" t="s">
        <v>2414</v>
      </c>
    </row>
    <row r="2117" spans="1:67" ht="18" x14ac:dyDescent="0.2">
      <c r="A2117" s="12" t="s">
        <v>2429</v>
      </c>
      <c r="B2117" s="12"/>
      <c r="C2117" s="12" t="s">
        <v>1524</v>
      </c>
      <c r="D2117" s="12" t="s">
        <v>140</v>
      </c>
      <c r="E2117" s="12" t="s">
        <v>1225</v>
      </c>
      <c r="F2117" s="12" t="s">
        <v>1242</v>
      </c>
      <c r="G2117" s="12" t="s">
        <v>141</v>
      </c>
      <c r="H2117" s="12" t="s">
        <v>1242</v>
      </c>
      <c r="I2117" s="12"/>
      <c r="J2117" s="12"/>
      <c r="K2117" s="12"/>
      <c r="L2117" s="12"/>
      <c r="M2117" s="12"/>
      <c r="N2117" s="12"/>
      <c r="O2117" s="12"/>
      <c r="P2117" s="12"/>
      <c r="Q2117" s="12"/>
      <c r="R2117" s="12"/>
      <c r="S2117" s="12"/>
      <c r="T2117" s="12"/>
      <c r="U2117" s="12"/>
      <c r="V2117" s="12"/>
      <c r="W2117" s="12"/>
      <c r="X2117" s="12"/>
      <c r="Y2117" s="12"/>
      <c r="Z2117" s="12"/>
      <c r="AA2117" s="12"/>
      <c r="AB2117" s="12"/>
      <c r="AC2117" s="12"/>
      <c r="AD2117" s="12"/>
      <c r="AE2117" s="12"/>
      <c r="AF2117" s="12"/>
      <c r="AG2117" s="12"/>
      <c r="AH2117" s="12"/>
      <c r="AI2117" s="12"/>
      <c r="AJ2117" s="12"/>
      <c r="AK2117" s="12"/>
      <c r="AL2117" s="12"/>
      <c r="AM2117" s="12"/>
      <c r="AN2117" s="12"/>
      <c r="AO2117" s="12"/>
      <c r="AP2117" s="12"/>
      <c r="AQ2117" s="12"/>
      <c r="AR2117" s="12"/>
      <c r="AS2117" s="12"/>
      <c r="AT2117" s="12"/>
      <c r="AU2117" s="12"/>
      <c r="AV2117" s="12"/>
      <c r="AW2117" s="12"/>
      <c r="AX2117" s="12"/>
      <c r="AY2117" s="12"/>
      <c r="AZ2117" s="12"/>
      <c r="BA2117" s="12"/>
      <c r="BB2117" s="12"/>
      <c r="BC2117" s="12"/>
      <c r="BD2117" s="12"/>
      <c r="BE2117" s="12"/>
      <c r="BF2117" s="12"/>
      <c r="BG2117" s="12"/>
      <c r="BH2117" s="12"/>
      <c r="BI2117" s="12"/>
      <c r="BJ2117" s="12" t="s">
        <v>79</v>
      </c>
      <c r="BK2117" s="14">
        <v>44820</v>
      </c>
      <c r="BL2117" s="12" t="s">
        <v>2414</v>
      </c>
      <c r="BM2117" s="36">
        <v>82637</v>
      </c>
      <c r="BN2117" s="12" t="s">
        <v>72</v>
      </c>
      <c r="BO2117" s="12" t="s">
        <v>2414</v>
      </c>
    </row>
    <row r="2118" spans="1:67" x14ac:dyDescent="0.2">
      <c r="A2118" t="s">
        <v>1244</v>
      </c>
      <c r="C2118" t="s">
        <v>1524</v>
      </c>
      <c r="D2118" t="s">
        <v>140</v>
      </c>
      <c r="E2118" t="s">
        <v>1225</v>
      </c>
      <c r="F2118" t="s">
        <v>1242</v>
      </c>
      <c r="G2118" t="s">
        <v>1225</v>
      </c>
      <c r="H2118" t="s">
        <v>1245</v>
      </c>
      <c r="AC2118" t="s">
        <v>1929</v>
      </c>
      <c r="AF2118">
        <v>5.89</v>
      </c>
      <c r="BI2118" t="s">
        <v>1137</v>
      </c>
      <c r="BJ2118" t="s">
        <v>79</v>
      </c>
      <c r="BL2118" t="s">
        <v>130</v>
      </c>
      <c r="BM2118">
        <v>3096</v>
      </c>
    </row>
    <row r="2119" spans="1:67" x14ac:dyDescent="0.2">
      <c r="A2119" t="s">
        <v>1246</v>
      </c>
      <c r="C2119" t="s">
        <v>1524</v>
      </c>
      <c r="D2119" t="s">
        <v>140</v>
      </c>
      <c r="E2119" t="s">
        <v>1225</v>
      </c>
      <c r="F2119" t="s">
        <v>1242</v>
      </c>
      <c r="G2119" t="s">
        <v>1225</v>
      </c>
      <c r="H2119" t="s">
        <v>1245</v>
      </c>
      <c r="Y2119">
        <v>4.38</v>
      </c>
      <c r="AB2119">
        <v>5.96</v>
      </c>
      <c r="BI2119" t="s">
        <v>1247</v>
      </c>
      <c r="BJ2119" t="s">
        <v>79</v>
      </c>
      <c r="BL2119" t="s">
        <v>130</v>
      </c>
      <c r="BM2119">
        <v>3096</v>
      </c>
    </row>
    <row r="2120" spans="1:67" x14ac:dyDescent="0.2">
      <c r="A2120" s="13" t="s">
        <v>1737</v>
      </c>
      <c r="B2120" s="13"/>
      <c r="C2120" s="13" t="s">
        <v>1524</v>
      </c>
      <c r="D2120" s="13" t="s">
        <v>140</v>
      </c>
      <c r="E2120" s="13" t="s">
        <v>1225</v>
      </c>
      <c r="F2120" s="13" t="s">
        <v>1242</v>
      </c>
      <c r="G2120" s="13" t="s">
        <v>1225</v>
      </c>
      <c r="H2120" s="13" t="s">
        <v>1242</v>
      </c>
      <c r="I2120" s="13"/>
      <c r="J2120" s="13"/>
      <c r="K2120" s="13"/>
      <c r="L2120" s="13"/>
      <c r="M2120" s="13"/>
      <c r="N2120" s="13"/>
      <c r="O2120" s="13"/>
      <c r="P2120" s="13"/>
      <c r="Q2120" s="13"/>
      <c r="R2120" s="13"/>
      <c r="S2120" s="13"/>
      <c r="T2120" s="13"/>
      <c r="U2120" s="13"/>
      <c r="V2120" s="13"/>
      <c r="W2120" s="13"/>
      <c r="X2120" s="13"/>
      <c r="Y2120" s="13"/>
      <c r="Z2120" s="13"/>
      <c r="AA2120" s="13"/>
      <c r="AB2120" s="13"/>
      <c r="AC2120" s="13"/>
      <c r="AD2120" s="13"/>
      <c r="AE2120" s="13"/>
      <c r="AF2120" s="13"/>
      <c r="AG2120" s="13"/>
      <c r="AH2120" s="13"/>
      <c r="AI2120" s="13"/>
      <c r="AJ2120" s="13"/>
      <c r="AK2120" s="13"/>
      <c r="AL2120" s="13"/>
      <c r="AM2120" s="13"/>
      <c r="AN2120" s="13"/>
      <c r="AO2120" s="13"/>
      <c r="AP2120" s="13"/>
      <c r="AQ2120" s="13"/>
      <c r="AR2120" s="13"/>
      <c r="AS2120" s="13"/>
      <c r="AT2120" s="13"/>
      <c r="AU2120" s="13"/>
      <c r="AV2120" s="13"/>
      <c r="AW2120" s="13"/>
      <c r="AX2120" s="13"/>
      <c r="AY2120" s="13"/>
      <c r="AZ2120" s="13"/>
      <c r="BA2120" s="13"/>
      <c r="BB2120" s="13"/>
      <c r="BC2120" s="13"/>
      <c r="BD2120" s="13"/>
      <c r="BE2120" s="13"/>
      <c r="BF2120" s="13"/>
      <c r="BG2120" s="13"/>
      <c r="BH2120" s="13"/>
      <c r="BI2120" s="13"/>
      <c r="BJ2120" s="13"/>
      <c r="BK2120" s="13"/>
      <c r="BL2120" s="13"/>
      <c r="BM2120" s="13"/>
      <c r="BN2120" s="13"/>
      <c r="BO2120" s="13"/>
    </row>
    <row r="2121" spans="1:67" x14ac:dyDescent="0.2">
      <c r="A2121" t="s">
        <v>1243</v>
      </c>
      <c r="C2121" t="s">
        <v>1524</v>
      </c>
      <c r="D2121" t="s">
        <v>140</v>
      </c>
      <c r="E2121" t="s">
        <v>1225</v>
      </c>
      <c r="F2121" t="s">
        <v>1242</v>
      </c>
      <c r="G2121" t="s">
        <v>1225</v>
      </c>
      <c r="H2121" t="s">
        <v>1242</v>
      </c>
      <c r="Y2121">
        <v>4.4133333329999997</v>
      </c>
      <c r="AB2121">
        <v>5.82</v>
      </c>
      <c r="AC2121">
        <v>4</v>
      </c>
      <c r="AF2121">
        <v>6.1950000000000003</v>
      </c>
      <c r="BJ2121" t="s">
        <v>79</v>
      </c>
      <c r="BL2121" t="s">
        <v>130</v>
      </c>
      <c r="BM2121">
        <v>3096</v>
      </c>
    </row>
    <row r="2122" spans="1:67" x14ac:dyDescent="0.2">
      <c r="A2122" t="s">
        <v>2428</v>
      </c>
      <c r="B2122" t="s">
        <v>338</v>
      </c>
      <c r="C2122" t="s">
        <v>1524</v>
      </c>
      <c r="D2122" t="s">
        <v>140</v>
      </c>
      <c r="E2122" t="s">
        <v>1225</v>
      </c>
      <c r="F2122" t="s">
        <v>1242</v>
      </c>
      <c r="G2122" s="8" t="s">
        <v>1225</v>
      </c>
      <c r="H2122" t="s">
        <v>1242</v>
      </c>
      <c r="AK2122">
        <v>3.9</v>
      </c>
      <c r="AN2122">
        <v>2.09</v>
      </c>
      <c r="AO2122">
        <v>4.55</v>
      </c>
      <c r="AR2122">
        <v>2.83</v>
      </c>
      <c r="AS2122">
        <f>AVERAGE(4.62,4.72)</f>
        <v>4.67</v>
      </c>
      <c r="AV2122">
        <f>AVERAGE(3.36, 3.45)</f>
        <v>3.4050000000000002</v>
      </c>
      <c r="AW2122">
        <f>AVERAGE(4.19,4.36)</f>
        <v>4.2750000000000004</v>
      </c>
      <c r="AX2122">
        <f>AVERAGE(3.67,3.87)</f>
        <v>3.77</v>
      </c>
      <c r="AY2122">
        <f>AVERAGE(3.77,3.78)</f>
        <v>3.7749999999999999</v>
      </c>
      <c r="AZ2122">
        <f>MAX(AX2122:AY2122)</f>
        <v>3.7749999999999999</v>
      </c>
      <c r="BA2122">
        <f>AVERAGE(4.26,4.38)</f>
        <v>4.32</v>
      </c>
      <c r="BB2122">
        <f>AVERAGE(4.05,4.22)</f>
        <v>4.1349999999999998</v>
      </c>
      <c r="BC2122">
        <f>AVERAGE(3.77,3.82)</f>
        <v>3.7949999999999999</v>
      </c>
      <c r="BD2122">
        <f>MAX(BB2122:BC2122)</f>
        <v>4.1349999999999998</v>
      </c>
      <c r="BE2122">
        <v>4.49</v>
      </c>
      <c r="BF2122">
        <v>3.33</v>
      </c>
      <c r="BG2122">
        <v>2.64</v>
      </c>
      <c r="BH2122">
        <v>3.33</v>
      </c>
      <c r="BJ2122" t="s">
        <v>79</v>
      </c>
      <c r="BK2122" s="1">
        <v>44825</v>
      </c>
      <c r="BL2122" t="s">
        <v>2599</v>
      </c>
      <c r="BM2122">
        <v>79420</v>
      </c>
    </row>
    <row r="2123" spans="1:67" x14ac:dyDescent="0.2">
      <c r="A2123" s="8" t="s">
        <v>2570</v>
      </c>
      <c r="C2123" t="s">
        <v>1524</v>
      </c>
      <c r="D2123" t="s">
        <v>140</v>
      </c>
      <c r="E2123" t="s">
        <v>1225</v>
      </c>
      <c r="F2123" t="s">
        <v>1242</v>
      </c>
      <c r="G2123" s="8" t="s">
        <v>1225</v>
      </c>
      <c r="H2123" s="8" t="s">
        <v>1242</v>
      </c>
      <c r="I2123" s="8"/>
      <c r="BA2123">
        <v>4.45</v>
      </c>
      <c r="BB2123">
        <v>3.7</v>
      </c>
      <c r="BC2123">
        <v>3.4</v>
      </c>
      <c r="BD2123">
        <v>3.7</v>
      </c>
      <c r="BJ2123" t="s">
        <v>79</v>
      </c>
      <c r="BK2123" s="1">
        <v>44824</v>
      </c>
      <c r="BL2123" t="s">
        <v>2493</v>
      </c>
      <c r="BM2123">
        <v>2930</v>
      </c>
      <c r="BN2123" t="s">
        <v>72</v>
      </c>
      <c r="BO2123" t="s">
        <v>2493</v>
      </c>
    </row>
    <row r="2124" spans="1:67" x14ac:dyDescent="0.2">
      <c r="A2124" s="12" t="s">
        <v>2351</v>
      </c>
      <c r="B2124" s="12"/>
      <c r="C2124" s="12" t="s">
        <v>1524</v>
      </c>
      <c r="D2124" s="12" t="s">
        <v>140</v>
      </c>
      <c r="E2124" s="12" t="s">
        <v>1225</v>
      </c>
      <c r="F2124" s="12" t="s">
        <v>1242</v>
      </c>
      <c r="G2124" s="12" t="s">
        <v>1225</v>
      </c>
      <c r="H2124" s="12" t="s">
        <v>1242</v>
      </c>
      <c r="I2124" s="12"/>
      <c r="J2124" s="12"/>
      <c r="K2124" s="12"/>
      <c r="L2124" s="12"/>
      <c r="M2124" s="12"/>
      <c r="N2124" s="12"/>
      <c r="O2124" s="12"/>
      <c r="P2124" s="12"/>
      <c r="Q2124" s="12"/>
      <c r="R2124" s="12"/>
      <c r="S2124" s="12"/>
      <c r="T2124" s="12"/>
      <c r="U2124" s="12"/>
      <c r="V2124" s="12"/>
      <c r="W2124" s="12"/>
      <c r="X2124" s="12"/>
      <c r="Y2124" s="12"/>
      <c r="Z2124" s="12"/>
      <c r="AA2124" s="12"/>
      <c r="AB2124" s="12"/>
      <c r="AC2124" s="12"/>
      <c r="AD2124" s="12"/>
      <c r="AE2124" s="12"/>
      <c r="AF2124" s="12"/>
      <c r="AG2124" s="12"/>
      <c r="AH2124" s="12"/>
      <c r="AI2124" s="12"/>
      <c r="AJ2124" s="12"/>
      <c r="AK2124" s="12"/>
      <c r="AL2124" s="12"/>
      <c r="AM2124" s="12"/>
      <c r="AN2124" s="12"/>
      <c r="AO2124" s="12"/>
      <c r="AP2124" s="12"/>
      <c r="AQ2124" s="12"/>
      <c r="AR2124" s="12"/>
      <c r="AS2124" s="12"/>
      <c r="AT2124" s="12"/>
      <c r="AU2124" s="12"/>
      <c r="AV2124" s="12"/>
      <c r="AW2124" s="12"/>
      <c r="AX2124" s="12"/>
      <c r="AY2124" s="12"/>
      <c r="AZ2124" s="12"/>
      <c r="BA2124" s="12"/>
      <c r="BB2124" s="12"/>
      <c r="BC2124" s="12"/>
      <c r="BD2124" s="12"/>
      <c r="BE2124" s="12"/>
      <c r="BF2124" s="12"/>
      <c r="BG2124" s="12"/>
      <c r="BH2124" s="12"/>
      <c r="BI2124" s="12"/>
      <c r="BJ2124" s="12" t="s">
        <v>79</v>
      </c>
      <c r="BK2124" s="14">
        <v>44819</v>
      </c>
      <c r="BL2124" s="12" t="s">
        <v>2349</v>
      </c>
      <c r="BM2124" s="12">
        <v>3649</v>
      </c>
      <c r="BN2124" s="12" t="s">
        <v>72</v>
      </c>
      <c r="BO2124" s="12" t="s">
        <v>2349</v>
      </c>
    </row>
    <row r="2125" spans="1:67" x14ac:dyDescent="0.2">
      <c r="A2125" t="s">
        <v>108</v>
      </c>
      <c r="C2125" t="s">
        <v>1524</v>
      </c>
      <c r="D2125" t="s">
        <v>140</v>
      </c>
      <c r="E2125" t="s">
        <v>1225</v>
      </c>
      <c r="F2125" t="s">
        <v>1242</v>
      </c>
      <c r="G2125" s="8" t="s">
        <v>1225</v>
      </c>
      <c r="H2125" t="s">
        <v>1242</v>
      </c>
      <c r="AK2125">
        <f>AVERAGE(3.65,3.7)</f>
        <v>3.6749999999999998</v>
      </c>
      <c r="AN2125">
        <f>AVERAGE(1.9,1.97)</f>
        <v>1.9350000000000001</v>
      </c>
      <c r="AO2125">
        <f>AVERAGE(4.5,4.79)</f>
        <v>4.6449999999999996</v>
      </c>
      <c r="AR2125">
        <f>AVERAGE(2.52,2.84)</f>
        <v>2.6799999999999997</v>
      </c>
      <c r="AS2125">
        <f>AVERAGE(4.55,4.85)</f>
        <v>4.6999999999999993</v>
      </c>
      <c r="AV2125">
        <f>AVERAGE(3.16,3.47)</f>
        <v>3.3150000000000004</v>
      </c>
      <c r="AW2125">
        <f>AVERAGE(4.07,4.8)</f>
        <v>4.4350000000000005</v>
      </c>
      <c r="AX2125">
        <f>AVERAGE(3.23,4.22)</f>
        <v>3.7249999999999996</v>
      </c>
      <c r="AY2125">
        <f>AVERAGE(3.35,4.01)</f>
        <v>3.6799999999999997</v>
      </c>
      <c r="AZ2125">
        <f>MAX(AX2125:AY2125)</f>
        <v>3.7249999999999996</v>
      </c>
      <c r="BA2125">
        <f>AVERAGE(4.23,4.73)</f>
        <v>4.4800000000000004</v>
      </c>
      <c r="BB2125">
        <f>AVERAGE(3.92,4.49)</f>
        <v>4.2050000000000001</v>
      </c>
      <c r="BC2125">
        <f>AVERAGE(3.48,4.34)</f>
        <v>3.91</v>
      </c>
      <c r="BD2125">
        <f>MAX(BB2125:BC2125)</f>
        <v>4.2050000000000001</v>
      </c>
      <c r="BE2125">
        <f>AVERAGE(4.12,4.81)</f>
        <v>4.4649999999999999</v>
      </c>
      <c r="BF2125">
        <f>AVERAGE(2.94,3.5)</f>
        <v>3.2199999999999998</v>
      </c>
      <c r="BG2125">
        <f>AVERAGE(2.11,3.09)</f>
        <v>2.5999999999999996</v>
      </c>
      <c r="BH2125">
        <f>MAX(BF2125:BG2125)</f>
        <v>3.2199999999999998</v>
      </c>
      <c r="BI2125" t="s">
        <v>2638</v>
      </c>
      <c r="BJ2125" t="s">
        <v>79</v>
      </c>
      <c r="BK2125" s="1">
        <v>44825</v>
      </c>
      <c r="BL2125" t="s">
        <v>2599</v>
      </c>
      <c r="BM2125">
        <v>79420</v>
      </c>
    </row>
    <row r="2126" spans="1:67" x14ac:dyDescent="0.2">
      <c r="A2126" s="8" t="s">
        <v>2568</v>
      </c>
      <c r="C2126" t="s">
        <v>1524</v>
      </c>
      <c r="D2126" t="s">
        <v>140</v>
      </c>
      <c r="E2126" t="s">
        <v>1225</v>
      </c>
      <c r="F2126" t="s">
        <v>1242</v>
      </c>
      <c r="G2126" s="8" t="s">
        <v>1225</v>
      </c>
      <c r="H2126" s="8" t="s">
        <v>1468</v>
      </c>
      <c r="I2126" s="8"/>
      <c r="Y2126">
        <v>3.8</v>
      </c>
      <c r="AB2126">
        <v>5</v>
      </c>
      <c r="AO2126">
        <v>3.95</v>
      </c>
      <c r="AR2126">
        <v>2.1</v>
      </c>
      <c r="AS2126">
        <v>4.0999999999999996</v>
      </c>
      <c r="AV2126">
        <v>2.65</v>
      </c>
      <c r="AW2126" t="s">
        <v>2569</v>
      </c>
      <c r="AX2126">
        <v>3.25</v>
      </c>
      <c r="AY2126">
        <v>3.4</v>
      </c>
      <c r="AZ2126">
        <v>3.4</v>
      </c>
      <c r="BA2126">
        <v>4.55</v>
      </c>
      <c r="BB2126">
        <v>4.0999999999999996</v>
      </c>
      <c r="BC2126">
        <v>3.6</v>
      </c>
      <c r="BD2126">
        <v>4.0999999999999996</v>
      </c>
      <c r="BE2126">
        <v>3.75</v>
      </c>
      <c r="BF2126">
        <v>2.75</v>
      </c>
      <c r="BG2126">
        <v>2.15</v>
      </c>
      <c r="BH2126">
        <v>2.75</v>
      </c>
      <c r="BJ2126" s="8" t="s">
        <v>79</v>
      </c>
      <c r="BK2126" s="9">
        <v>44824</v>
      </c>
      <c r="BL2126" s="8" t="s">
        <v>2493</v>
      </c>
      <c r="BM2126">
        <v>2930</v>
      </c>
    </row>
    <row r="2127" spans="1:67" x14ac:dyDescent="0.2">
      <c r="A2127" s="13" t="s">
        <v>1737</v>
      </c>
      <c r="B2127" s="13"/>
      <c r="C2127" s="13" t="s">
        <v>1524</v>
      </c>
      <c r="D2127" s="13" t="s">
        <v>140</v>
      </c>
      <c r="E2127" s="13" t="s">
        <v>1225</v>
      </c>
      <c r="F2127" s="13" t="s">
        <v>1248</v>
      </c>
      <c r="G2127" s="13" t="s">
        <v>1225</v>
      </c>
      <c r="H2127" s="13" t="s">
        <v>1248</v>
      </c>
      <c r="I2127" s="13"/>
      <c r="J2127" s="13"/>
      <c r="K2127" s="13"/>
      <c r="L2127" s="13"/>
      <c r="M2127" s="13"/>
      <c r="N2127" s="13"/>
      <c r="O2127" s="13"/>
      <c r="P2127" s="13"/>
      <c r="Q2127" s="13"/>
      <c r="R2127" s="13"/>
      <c r="S2127" s="13"/>
      <c r="T2127" s="13"/>
      <c r="U2127" s="13"/>
      <c r="V2127" s="13"/>
      <c r="W2127" s="13"/>
      <c r="X2127" s="13"/>
      <c r="Y2127" s="13"/>
      <c r="Z2127" s="13"/>
      <c r="AA2127" s="13"/>
      <c r="AB2127" s="13"/>
      <c r="AC2127" s="13"/>
      <c r="AD2127" s="13"/>
      <c r="AE2127" s="13"/>
      <c r="AF2127" s="13"/>
      <c r="AG2127" s="13"/>
      <c r="AH2127" s="13"/>
      <c r="AI2127" s="13"/>
      <c r="AJ2127" s="13"/>
      <c r="AK2127" s="13"/>
      <c r="AL2127" s="13"/>
      <c r="AM2127" s="13"/>
      <c r="AN2127" s="13"/>
      <c r="AO2127" s="13"/>
      <c r="AP2127" s="13"/>
      <c r="AQ2127" s="13"/>
      <c r="AR2127" s="13"/>
      <c r="AS2127" s="13"/>
      <c r="AT2127" s="13"/>
      <c r="AU2127" s="13"/>
      <c r="AV2127" s="13"/>
      <c r="AW2127" s="13"/>
      <c r="AX2127" s="13"/>
      <c r="AY2127" s="13"/>
      <c r="AZ2127" s="13"/>
      <c r="BA2127" s="13"/>
      <c r="BB2127" s="13"/>
      <c r="BC2127" s="13"/>
      <c r="BD2127" s="13"/>
      <c r="BE2127" s="13"/>
      <c r="BF2127" s="13"/>
      <c r="BG2127" s="13"/>
      <c r="BH2127" s="13"/>
      <c r="BI2127" s="13"/>
      <c r="BJ2127" s="13"/>
      <c r="BK2127" s="13"/>
      <c r="BL2127" s="13"/>
      <c r="BM2127" s="13"/>
      <c r="BN2127" s="13"/>
      <c r="BO2127" s="13"/>
    </row>
    <row r="2128" spans="1:67" x14ac:dyDescent="0.2">
      <c r="A2128" s="8" t="s">
        <v>108</v>
      </c>
      <c r="C2128" t="s">
        <v>1524</v>
      </c>
      <c r="D2128" t="s">
        <v>140</v>
      </c>
      <c r="E2128" t="s">
        <v>1225</v>
      </c>
      <c r="F2128" t="s">
        <v>1248</v>
      </c>
      <c r="G2128" s="8" t="s">
        <v>1225</v>
      </c>
      <c r="H2128" t="s">
        <v>1248</v>
      </c>
      <c r="AK2128">
        <v>2.7</v>
      </c>
      <c r="AN2128">
        <v>1.6</v>
      </c>
      <c r="AO2128">
        <v>3.3</v>
      </c>
      <c r="AR2128">
        <v>2.1</v>
      </c>
      <c r="AS2128">
        <v>3.8</v>
      </c>
      <c r="AV2128">
        <v>2.8</v>
      </c>
      <c r="AW2128">
        <v>4.0999999999999996</v>
      </c>
      <c r="AY2128">
        <v>3.4</v>
      </c>
      <c r="AZ2128">
        <v>3.4</v>
      </c>
      <c r="BA2128">
        <v>4.4000000000000004</v>
      </c>
      <c r="BC2128">
        <v>3.7</v>
      </c>
      <c r="BD2128">
        <v>3.7</v>
      </c>
      <c r="BI2128" t="s">
        <v>2601</v>
      </c>
      <c r="BJ2128" t="s">
        <v>79</v>
      </c>
      <c r="BK2128" s="1">
        <v>44825</v>
      </c>
      <c r="BL2128" t="s">
        <v>2599</v>
      </c>
      <c r="BM2128">
        <v>79420</v>
      </c>
    </row>
    <row r="2129" spans="1:67" x14ac:dyDescent="0.2">
      <c r="A2129" t="s">
        <v>1249</v>
      </c>
      <c r="C2129" t="s">
        <v>1524</v>
      </c>
      <c r="D2129" t="s">
        <v>140</v>
      </c>
      <c r="E2129" t="s">
        <v>1225</v>
      </c>
      <c r="F2129" t="s">
        <v>1248</v>
      </c>
      <c r="G2129" t="s">
        <v>1225</v>
      </c>
      <c r="H2129" t="s">
        <v>1248</v>
      </c>
      <c r="AW2129">
        <v>4.0999999999999996</v>
      </c>
      <c r="AZ2129">
        <v>3.4</v>
      </c>
      <c r="BA2129">
        <v>4.4000000000000004</v>
      </c>
      <c r="BD2129">
        <v>3.7</v>
      </c>
      <c r="BJ2129" t="s">
        <v>79</v>
      </c>
      <c r="BL2129" t="s">
        <v>229</v>
      </c>
      <c r="BM2129">
        <v>1609</v>
      </c>
      <c r="BN2129" t="s">
        <v>72</v>
      </c>
      <c r="BO2129" t="s">
        <v>229</v>
      </c>
    </row>
    <row r="2130" spans="1:67" x14ac:dyDescent="0.2">
      <c r="A2130" t="s">
        <v>1250</v>
      </c>
      <c r="C2130" t="s">
        <v>1524</v>
      </c>
      <c r="D2130" t="s">
        <v>140</v>
      </c>
      <c r="E2130" t="s">
        <v>1225</v>
      </c>
      <c r="F2130" t="s">
        <v>1248</v>
      </c>
      <c r="G2130" t="s">
        <v>1225</v>
      </c>
      <c r="H2130" t="s">
        <v>1248</v>
      </c>
      <c r="AK2130">
        <v>2.7</v>
      </c>
      <c r="AN2130">
        <v>1.6</v>
      </c>
      <c r="AO2130">
        <v>3.3</v>
      </c>
      <c r="AR2130">
        <v>2.1</v>
      </c>
      <c r="AS2130">
        <v>3.8</v>
      </c>
      <c r="AV2130">
        <v>2.8</v>
      </c>
      <c r="BJ2130" t="s">
        <v>79</v>
      </c>
      <c r="BL2130" t="s">
        <v>229</v>
      </c>
      <c r="BM2130">
        <v>1609</v>
      </c>
      <c r="BN2130" t="s">
        <v>72</v>
      </c>
      <c r="BO2130" t="s">
        <v>229</v>
      </c>
    </row>
    <row r="2131" spans="1:67" x14ac:dyDescent="0.2">
      <c r="A2131" t="s">
        <v>1251</v>
      </c>
      <c r="C2131" t="s">
        <v>1524</v>
      </c>
      <c r="D2131" t="s">
        <v>140</v>
      </c>
      <c r="E2131" t="s">
        <v>1225</v>
      </c>
      <c r="F2131" t="s">
        <v>1248</v>
      </c>
      <c r="G2131" t="s">
        <v>1225</v>
      </c>
      <c r="H2131" t="s">
        <v>1248</v>
      </c>
      <c r="AC2131">
        <v>4</v>
      </c>
      <c r="AF2131">
        <v>5.87</v>
      </c>
      <c r="BJ2131" t="s">
        <v>79</v>
      </c>
      <c r="BL2131" t="s">
        <v>130</v>
      </c>
      <c r="BM2131">
        <v>3096</v>
      </c>
    </row>
    <row r="2132" spans="1:67" x14ac:dyDescent="0.2">
      <c r="A2132" t="s">
        <v>1253</v>
      </c>
      <c r="C2132" t="s">
        <v>1524</v>
      </c>
      <c r="D2132" t="s">
        <v>140</v>
      </c>
      <c r="E2132" t="s">
        <v>1225</v>
      </c>
      <c r="F2132" t="s">
        <v>283</v>
      </c>
      <c r="G2132" t="s">
        <v>1254</v>
      </c>
      <c r="H2132" t="s">
        <v>283</v>
      </c>
      <c r="BE2132">
        <v>4.66</v>
      </c>
      <c r="BF2132">
        <v>3.27</v>
      </c>
      <c r="BG2132">
        <v>2.94</v>
      </c>
      <c r="BH2132">
        <v>3.27</v>
      </c>
      <c r="BJ2132" t="s">
        <v>79</v>
      </c>
      <c r="BL2132" t="s">
        <v>93</v>
      </c>
      <c r="BM2132">
        <v>42805</v>
      </c>
      <c r="BN2132" t="s">
        <v>81</v>
      </c>
      <c r="BO2132" t="s">
        <v>93</v>
      </c>
    </row>
    <row r="2133" spans="1:67" x14ac:dyDescent="0.2">
      <c r="A2133" s="8" t="s">
        <v>2572</v>
      </c>
      <c r="C2133" t="s">
        <v>1524</v>
      </c>
      <c r="D2133" t="s">
        <v>140</v>
      </c>
      <c r="E2133" t="s">
        <v>1225</v>
      </c>
      <c r="F2133" t="s">
        <v>283</v>
      </c>
      <c r="G2133" s="8" t="s">
        <v>1225</v>
      </c>
      <c r="H2133" s="8" t="s">
        <v>283</v>
      </c>
      <c r="I2133" s="8"/>
      <c r="Y2133" t="s">
        <v>2144</v>
      </c>
      <c r="AB2133" t="s">
        <v>1947</v>
      </c>
      <c r="BJ2133" t="s">
        <v>79</v>
      </c>
      <c r="BK2133" s="1">
        <v>44824</v>
      </c>
      <c r="BL2133" t="s">
        <v>2493</v>
      </c>
      <c r="BM2133">
        <v>2930</v>
      </c>
    </row>
    <row r="2134" spans="1:67" x14ac:dyDescent="0.2">
      <c r="A2134" s="8" t="s">
        <v>2573</v>
      </c>
      <c r="C2134" t="s">
        <v>1524</v>
      </c>
      <c r="D2134" t="s">
        <v>140</v>
      </c>
      <c r="E2134" t="s">
        <v>1225</v>
      </c>
      <c r="F2134" t="s">
        <v>283</v>
      </c>
      <c r="G2134" s="8" t="s">
        <v>1225</v>
      </c>
      <c r="H2134" s="8" t="s">
        <v>283</v>
      </c>
      <c r="I2134" s="8"/>
      <c r="Y2134">
        <v>4.25</v>
      </c>
      <c r="BI2134" t="s">
        <v>2560</v>
      </c>
      <c r="BJ2134" s="8" t="s">
        <v>79</v>
      </c>
      <c r="BK2134" s="9">
        <v>44824</v>
      </c>
      <c r="BL2134" s="8" t="s">
        <v>2493</v>
      </c>
      <c r="BM2134">
        <v>2930</v>
      </c>
    </row>
    <row r="2135" spans="1:67" x14ac:dyDescent="0.2">
      <c r="A2135" s="8" t="s">
        <v>2574</v>
      </c>
      <c r="C2135" t="s">
        <v>1524</v>
      </c>
      <c r="D2135" t="s">
        <v>140</v>
      </c>
      <c r="E2135" t="s">
        <v>1225</v>
      </c>
      <c r="F2135" t="s">
        <v>283</v>
      </c>
      <c r="G2135" s="8" t="s">
        <v>1225</v>
      </c>
      <c r="H2135" s="8" t="s">
        <v>283</v>
      </c>
      <c r="I2135" s="8"/>
      <c r="Y2135">
        <v>4.3</v>
      </c>
      <c r="BI2135" t="s">
        <v>2560</v>
      </c>
      <c r="BJ2135" t="s">
        <v>79</v>
      </c>
      <c r="BK2135" s="1">
        <v>44824</v>
      </c>
      <c r="BL2135" t="s">
        <v>2493</v>
      </c>
      <c r="BM2135">
        <v>2930</v>
      </c>
    </row>
    <row r="2136" spans="1:67" x14ac:dyDescent="0.2">
      <c r="A2136" s="8" t="s">
        <v>2571</v>
      </c>
      <c r="C2136" t="s">
        <v>1524</v>
      </c>
      <c r="D2136" t="s">
        <v>140</v>
      </c>
      <c r="E2136" t="s">
        <v>1225</v>
      </c>
      <c r="F2136" t="s">
        <v>283</v>
      </c>
      <c r="G2136" s="8" t="s">
        <v>1225</v>
      </c>
      <c r="H2136" s="8" t="s">
        <v>283</v>
      </c>
      <c r="I2136" s="8"/>
      <c r="Y2136">
        <v>4.1500000000000004</v>
      </c>
      <c r="AB2136">
        <v>4.45</v>
      </c>
      <c r="BJ2136" t="s">
        <v>79</v>
      </c>
      <c r="BK2136" s="1">
        <v>44824</v>
      </c>
      <c r="BL2136" t="s">
        <v>2493</v>
      </c>
      <c r="BM2136">
        <v>2930</v>
      </c>
      <c r="BN2136" t="s">
        <v>72</v>
      </c>
      <c r="BO2136" t="s">
        <v>2493</v>
      </c>
    </row>
    <row r="2137" spans="1:67" x14ac:dyDescent="0.2">
      <c r="A2137" t="s">
        <v>1252</v>
      </c>
      <c r="C2137" t="s">
        <v>1524</v>
      </c>
      <c r="D2137" t="s">
        <v>140</v>
      </c>
      <c r="E2137" t="s">
        <v>1225</v>
      </c>
      <c r="F2137" t="s">
        <v>283</v>
      </c>
      <c r="G2137" t="s">
        <v>1225</v>
      </c>
      <c r="H2137" t="s">
        <v>283</v>
      </c>
      <c r="BE2137">
        <v>4.95</v>
      </c>
      <c r="BF2137">
        <v>3.5</v>
      </c>
      <c r="BG2137">
        <v>2.85</v>
      </c>
      <c r="BH2137">
        <v>3.5</v>
      </c>
      <c r="BJ2137" t="s">
        <v>79</v>
      </c>
      <c r="BL2137" t="s">
        <v>291</v>
      </c>
      <c r="BM2137">
        <v>17228</v>
      </c>
      <c r="BN2137" t="s">
        <v>72</v>
      </c>
      <c r="BO2137" t="s">
        <v>291</v>
      </c>
    </row>
    <row r="2138" spans="1:67" x14ac:dyDescent="0.2">
      <c r="A2138" s="8" t="s">
        <v>2635</v>
      </c>
      <c r="C2138" t="s">
        <v>1524</v>
      </c>
      <c r="D2138" t="s">
        <v>140</v>
      </c>
      <c r="E2138" t="s">
        <v>1225</v>
      </c>
      <c r="F2138" t="s">
        <v>283</v>
      </c>
      <c r="G2138" s="8" t="s">
        <v>1225</v>
      </c>
      <c r="H2138" t="s">
        <v>283</v>
      </c>
      <c r="BA2138">
        <v>4.75</v>
      </c>
      <c r="BD2138">
        <v>4</v>
      </c>
      <c r="BI2138" t="s">
        <v>2636</v>
      </c>
      <c r="BJ2138" t="s">
        <v>79</v>
      </c>
      <c r="BK2138" s="1">
        <v>44825</v>
      </c>
      <c r="BL2138" t="s">
        <v>2599</v>
      </c>
      <c r="BM2138">
        <v>79420</v>
      </c>
    </row>
    <row r="2139" spans="1:67" x14ac:dyDescent="0.2">
      <c r="A2139" s="13" t="s">
        <v>1737</v>
      </c>
      <c r="B2139" s="13"/>
      <c r="C2139" s="13" t="s">
        <v>1524</v>
      </c>
      <c r="D2139" s="13" t="s">
        <v>140</v>
      </c>
      <c r="E2139" s="13" t="s">
        <v>1225</v>
      </c>
      <c r="F2139" s="13" t="s">
        <v>1255</v>
      </c>
      <c r="G2139" s="13" t="s">
        <v>1225</v>
      </c>
      <c r="H2139" s="13" t="s">
        <v>1255</v>
      </c>
      <c r="I2139" s="13"/>
      <c r="J2139" s="13"/>
      <c r="K2139" s="13"/>
      <c r="L2139" s="13"/>
      <c r="M2139" s="13"/>
      <c r="N2139" s="13"/>
      <c r="O2139" s="13"/>
      <c r="P2139" s="13"/>
      <c r="Q2139" s="13"/>
      <c r="R2139" s="13"/>
      <c r="S2139" s="13"/>
      <c r="T2139" s="13"/>
      <c r="U2139" s="13"/>
      <c r="V2139" s="13"/>
      <c r="W2139" s="13"/>
      <c r="X2139" s="13"/>
      <c r="Y2139" s="13"/>
      <c r="Z2139" s="13"/>
      <c r="AA2139" s="13"/>
      <c r="AB2139" s="13"/>
      <c r="AC2139" s="13"/>
      <c r="AD2139" s="13"/>
      <c r="AE2139" s="13"/>
      <c r="AF2139" s="13"/>
      <c r="AG2139" s="13"/>
      <c r="AH2139" s="13"/>
      <c r="AI2139" s="13"/>
      <c r="AJ2139" s="13"/>
      <c r="AK2139" s="13"/>
      <c r="AL2139" s="13"/>
      <c r="AM2139" s="13"/>
      <c r="AN2139" s="13"/>
      <c r="AO2139" s="13"/>
      <c r="AP2139" s="13"/>
      <c r="AQ2139" s="13"/>
      <c r="AR2139" s="13"/>
      <c r="AS2139" s="13"/>
      <c r="AT2139" s="13"/>
      <c r="AU2139" s="13"/>
      <c r="AV2139" s="13"/>
      <c r="AW2139" s="13"/>
      <c r="AX2139" s="13"/>
      <c r="AY2139" s="13"/>
      <c r="AZ2139" s="13"/>
      <c r="BA2139" s="13"/>
      <c r="BB2139" s="13"/>
      <c r="BC2139" s="13"/>
      <c r="BD2139" s="13"/>
      <c r="BE2139" s="13"/>
      <c r="BF2139" s="13"/>
      <c r="BG2139" s="13"/>
      <c r="BH2139" s="13"/>
      <c r="BI2139" s="13"/>
      <c r="BJ2139" s="13"/>
      <c r="BK2139" s="13"/>
      <c r="BL2139" s="13"/>
      <c r="BM2139" s="13"/>
      <c r="BN2139" s="13"/>
      <c r="BO2139" s="13"/>
    </row>
    <row r="2140" spans="1:67" x14ac:dyDescent="0.2">
      <c r="A2140" t="s">
        <v>1256</v>
      </c>
      <c r="C2140" t="s">
        <v>1524</v>
      </c>
      <c r="D2140" t="s">
        <v>140</v>
      </c>
      <c r="E2140" t="s">
        <v>1225</v>
      </c>
      <c r="F2140" t="s">
        <v>1255</v>
      </c>
      <c r="G2140" t="s">
        <v>1225</v>
      </c>
      <c r="H2140" t="s">
        <v>1255</v>
      </c>
      <c r="BE2140">
        <v>3.5</v>
      </c>
      <c r="BF2140">
        <v>2.4</v>
      </c>
      <c r="BG2140">
        <v>1.9</v>
      </c>
      <c r="BH2140">
        <v>2.4</v>
      </c>
      <c r="BJ2140" t="s">
        <v>79</v>
      </c>
      <c r="BL2140" t="s">
        <v>218</v>
      </c>
      <c r="BM2140">
        <v>46399</v>
      </c>
    </row>
    <row r="2141" spans="1:67" x14ac:dyDescent="0.2">
      <c r="A2141" t="s">
        <v>1257</v>
      </c>
      <c r="C2141" t="s">
        <v>1524</v>
      </c>
      <c r="D2141" t="s">
        <v>140</v>
      </c>
      <c r="E2141" t="s">
        <v>1225</v>
      </c>
      <c r="F2141" t="s">
        <v>1255</v>
      </c>
      <c r="G2141" t="s">
        <v>1225</v>
      </c>
      <c r="H2141" t="s">
        <v>1255</v>
      </c>
      <c r="AC2141">
        <v>2.9</v>
      </c>
      <c r="AF2141">
        <v>4.3</v>
      </c>
      <c r="BJ2141" t="s">
        <v>79</v>
      </c>
      <c r="BL2141" t="s">
        <v>218</v>
      </c>
      <c r="BM2141">
        <v>46399</v>
      </c>
      <c r="BN2141" t="s">
        <v>81</v>
      </c>
      <c r="BO2141" t="s">
        <v>218</v>
      </c>
    </row>
    <row r="2142" spans="1:67" x14ac:dyDescent="0.2">
      <c r="A2142" t="s">
        <v>1258</v>
      </c>
      <c r="C2142" t="s">
        <v>1524</v>
      </c>
      <c r="D2142" t="s">
        <v>140</v>
      </c>
      <c r="E2142" t="s">
        <v>1225</v>
      </c>
      <c r="F2142" t="s">
        <v>1255</v>
      </c>
      <c r="G2142" t="s">
        <v>1225</v>
      </c>
      <c r="H2142" t="s">
        <v>1255</v>
      </c>
      <c r="U2142">
        <v>2.9</v>
      </c>
      <c r="X2142">
        <v>3.5</v>
      </c>
      <c r="BJ2142" t="s">
        <v>79</v>
      </c>
      <c r="BL2142" t="s">
        <v>218</v>
      </c>
      <c r="BM2142">
        <v>46399</v>
      </c>
      <c r="BN2142" t="s">
        <v>81</v>
      </c>
      <c r="BO2142" t="s">
        <v>218</v>
      </c>
    </row>
    <row r="2143" spans="1:67" x14ac:dyDescent="0.2">
      <c r="A2143" t="s">
        <v>1259</v>
      </c>
      <c r="C2143" t="s">
        <v>1524</v>
      </c>
      <c r="D2143" t="s">
        <v>140</v>
      </c>
      <c r="E2143" t="s">
        <v>1225</v>
      </c>
      <c r="F2143" t="s">
        <v>1255</v>
      </c>
      <c r="G2143" t="s">
        <v>1225</v>
      </c>
      <c r="H2143" t="s">
        <v>1255</v>
      </c>
      <c r="AO2143">
        <v>3</v>
      </c>
      <c r="AR2143">
        <v>2</v>
      </c>
      <c r="AS2143">
        <v>3.3</v>
      </c>
      <c r="AV2143">
        <v>2.2999999999999998</v>
      </c>
      <c r="AW2143">
        <v>3</v>
      </c>
      <c r="AX2143">
        <v>2.5</v>
      </c>
      <c r="AY2143">
        <v>2.6</v>
      </c>
      <c r="AZ2143">
        <v>2.6</v>
      </c>
      <c r="BA2143">
        <v>3.6</v>
      </c>
      <c r="BB2143">
        <v>3</v>
      </c>
      <c r="BC2143">
        <v>3.2</v>
      </c>
      <c r="BD2143">
        <v>3.2</v>
      </c>
      <c r="BE2143">
        <v>3.6</v>
      </c>
      <c r="BF2143">
        <v>2.6</v>
      </c>
      <c r="BG2143">
        <v>2.2999999999999998</v>
      </c>
      <c r="BH2143">
        <v>2.6</v>
      </c>
      <c r="BI2143" t="s">
        <v>338</v>
      </c>
      <c r="BJ2143" t="s">
        <v>79</v>
      </c>
      <c r="BL2143" t="s">
        <v>218</v>
      </c>
      <c r="BM2143">
        <v>46399</v>
      </c>
      <c r="BN2143" t="s">
        <v>81</v>
      </c>
      <c r="BO2143" t="s">
        <v>218</v>
      </c>
    </row>
    <row r="2144" spans="1:67" x14ac:dyDescent="0.2">
      <c r="A2144" t="s">
        <v>1260</v>
      </c>
      <c r="C2144" t="s">
        <v>1524</v>
      </c>
      <c r="D2144" t="s">
        <v>140</v>
      </c>
      <c r="E2144" t="s">
        <v>1225</v>
      </c>
      <c r="F2144" t="s">
        <v>1255</v>
      </c>
      <c r="G2144" t="s">
        <v>1225</v>
      </c>
      <c r="H2144" t="s">
        <v>1255</v>
      </c>
      <c r="U2144">
        <v>2.6</v>
      </c>
      <c r="X2144">
        <v>3</v>
      </c>
      <c r="BJ2144" t="s">
        <v>79</v>
      </c>
      <c r="BL2144" t="s">
        <v>218</v>
      </c>
      <c r="BM2144">
        <v>46399</v>
      </c>
    </row>
    <row r="2145" spans="1:67" x14ac:dyDescent="0.2">
      <c r="A2145" t="s">
        <v>1261</v>
      </c>
      <c r="C2145" t="s">
        <v>1524</v>
      </c>
      <c r="D2145" t="s">
        <v>140</v>
      </c>
      <c r="E2145" t="s">
        <v>1225</v>
      </c>
      <c r="F2145" t="s">
        <v>1255</v>
      </c>
      <c r="G2145" t="s">
        <v>1225</v>
      </c>
      <c r="H2145" t="s">
        <v>1255</v>
      </c>
      <c r="AS2145">
        <v>3.4</v>
      </c>
      <c r="AV2145">
        <v>2</v>
      </c>
      <c r="BJ2145" t="s">
        <v>79</v>
      </c>
      <c r="BL2145" t="s">
        <v>218</v>
      </c>
      <c r="BM2145">
        <v>46399</v>
      </c>
    </row>
    <row r="2146" spans="1:67" x14ac:dyDescent="0.2">
      <c r="A2146" t="s">
        <v>1262</v>
      </c>
      <c r="C2146" t="s">
        <v>1524</v>
      </c>
      <c r="D2146" t="s">
        <v>140</v>
      </c>
      <c r="E2146" t="s">
        <v>1225</v>
      </c>
      <c r="F2146" t="s">
        <v>1255</v>
      </c>
      <c r="G2146" t="s">
        <v>1225</v>
      </c>
      <c r="H2146" t="s">
        <v>1255</v>
      </c>
      <c r="AK2146">
        <v>2.2000000000000002</v>
      </c>
      <c r="AN2146">
        <v>1.6</v>
      </c>
      <c r="BI2146" t="s">
        <v>1263</v>
      </c>
      <c r="BJ2146" t="s">
        <v>79</v>
      </c>
      <c r="BL2146" t="s">
        <v>218</v>
      </c>
      <c r="BM2146">
        <v>46399</v>
      </c>
    </row>
    <row r="2147" spans="1:67" x14ac:dyDescent="0.2">
      <c r="A2147" t="s">
        <v>1264</v>
      </c>
      <c r="C2147" t="s">
        <v>1524</v>
      </c>
      <c r="D2147" t="s">
        <v>140</v>
      </c>
      <c r="E2147" t="s">
        <v>1225</v>
      </c>
      <c r="F2147" t="s">
        <v>1255</v>
      </c>
      <c r="G2147" t="s">
        <v>1225</v>
      </c>
      <c r="H2147" t="s">
        <v>1255</v>
      </c>
      <c r="Y2147">
        <v>2.8</v>
      </c>
      <c r="AB2147">
        <v>3.7</v>
      </c>
      <c r="BJ2147" t="s">
        <v>79</v>
      </c>
      <c r="BL2147" t="s">
        <v>218</v>
      </c>
      <c r="BM2147">
        <v>46399</v>
      </c>
      <c r="BN2147" t="s">
        <v>81</v>
      </c>
      <c r="BO2147" t="s">
        <v>218</v>
      </c>
    </row>
    <row r="2148" spans="1:67" x14ac:dyDescent="0.2">
      <c r="A2148" t="s">
        <v>1265</v>
      </c>
      <c r="C2148" t="s">
        <v>1524</v>
      </c>
      <c r="D2148" t="s">
        <v>140</v>
      </c>
      <c r="E2148" t="s">
        <v>1225</v>
      </c>
      <c r="F2148" t="s">
        <v>1255</v>
      </c>
      <c r="G2148" t="s">
        <v>1225</v>
      </c>
      <c r="H2148" t="s">
        <v>1255</v>
      </c>
      <c r="AC2148">
        <v>2.9</v>
      </c>
      <c r="AF2148" t="s">
        <v>1974</v>
      </c>
      <c r="BI2148" t="s">
        <v>1266</v>
      </c>
      <c r="BJ2148" t="s">
        <v>79</v>
      </c>
      <c r="BL2148" t="s">
        <v>218</v>
      </c>
      <c r="BM2148">
        <v>46399</v>
      </c>
    </row>
    <row r="2149" spans="1:67" x14ac:dyDescent="0.2">
      <c r="A2149" t="s">
        <v>1267</v>
      </c>
      <c r="C2149" t="s">
        <v>1524</v>
      </c>
      <c r="D2149" t="s">
        <v>140</v>
      </c>
      <c r="E2149" t="s">
        <v>1225</v>
      </c>
      <c r="F2149" t="s">
        <v>1255</v>
      </c>
      <c r="G2149" t="s">
        <v>1225</v>
      </c>
      <c r="H2149" t="s">
        <v>1255</v>
      </c>
      <c r="BE2149">
        <v>3.6</v>
      </c>
      <c r="BF2149">
        <v>2.4</v>
      </c>
      <c r="BG2149">
        <v>2</v>
      </c>
      <c r="BH2149">
        <v>2.4</v>
      </c>
      <c r="BJ2149" t="s">
        <v>79</v>
      </c>
      <c r="BL2149" t="s">
        <v>218</v>
      </c>
      <c r="BM2149">
        <v>46399</v>
      </c>
    </row>
    <row r="2150" spans="1:67" x14ac:dyDescent="0.2">
      <c r="A2150" t="s">
        <v>1268</v>
      </c>
      <c r="C2150" t="s">
        <v>1524</v>
      </c>
      <c r="D2150" t="s">
        <v>140</v>
      </c>
      <c r="E2150" t="s">
        <v>1225</v>
      </c>
      <c r="F2150" t="s">
        <v>1255</v>
      </c>
      <c r="G2150" t="s">
        <v>1225</v>
      </c>
      <c r="H2150" t="s">
        <v>1255</v>
      </c>
      <c r="Y2150">
        <v>2.6</v>
      </c>
      <c r="AB2150">
        <v>3.3</v>
      </c>
      <c r="BJ2150" t="s">
        <v>79</v>
      </c>
      <c r="BL2150" t="s">
        <v>218</v>
      </c>
      <c r="BM2150">
        <v>46399</v>
      </c>
    </row>
    <row r="2151" spans="1:67" x14ac:dyDescent="0.2">
      <c r="A2151" t="s">
        <v>1269</v>
      </c>
      <c r="C2151" t="s">
        <v>1524</v>
      </c>
      <c r="D2151" t="s">
        <v>140</v>
      </c>
      <c r="E2151" t="s">
        <v>1225</v>
      </c>
      <c r="F2151" t="s">
        <v>1255</v>
      </c>
      <c r="G2151" t="s">
        <v>1225</v>
      </c>
      <c r="H2151" t="s">
        <v>1255</v>
      </c>
      <c r="BF2151">
        <v>2.4</v>
      </c>
      <c r="BH2151">
        <v>2.4</v>
      </c>
      <c r="BI2151" t="s">
        <v>1270</v>
      </c>
      <c r="BJ2151" t="s">
        <v>79</v>
      </c>
      <c r="BL2151" t="s">
        <v>218</v>
      </c>
      <c r="BM2151">
        <v>46399</v>
      </c>
    </row>
    <row r="2152" spans="1:67" x14ac:dyDescent="0.2">
      <c r="A2152" t="s">
        <v>1271</v>
      </c>
      <c r="C2152" t="s">
        <v>1524</v>
      </c>
      <c r="D2152" t="s">
        <v>140</v>
      </c>
      <c r="E2152" t="s">
        <v>1225</v>
      </c>
      <c r="F2152" t="s">
        <v>1255</v>
      </c>
      <c r="G2152" t="s">
        <v>1225</v>
      </c>
      <c r="H2152" t="s">
        <v>1255</v>
      </c>
      <c r="Y2152">
        <v>2.7</v>
      </c>
      <c r="AB2152">
        <v>3.1</v>
      </c>
      <c r="BJ2152" t="s">
        <v>79</v>
      </c>
      <c r="BL2152" t="s">
        <v>218</v>
      </c>
      <c r="BM2152">
        <v>46399</v>
      </c>
    </row>
    <row r="2153" spans="1:67" x14ac:dyDescent="0.2">
      <c r="A2153" t="s">
        <v>1272</v>
      </c>
      <c r="C2153" t="s">
        <v>1524</v>
      </c>
      <c r="D2153" t="s">
        <v>140</v>
      </c>
      <c r="E2153" t="s">
        <v>1225</v>
      </c>
      <c r="F2153" t="s">
        <v>1255</v>
      </c>
      <c r="G2153" t="s">
        <v>1225</v>
      </c>
      <c r="H2153" t="s">
        <v>1255</v>
      </c>
      <c r="AK2153">
        <v>2.4</v>
      </c>
      <c r="AN2153">
        <v>1.5</v>
      </c>
      <c r="BJ2153" t="s">
        <v>79</v>
      </c>
      <c r="BL2153" t="s">
        <v>218</v>
      </c>
      <c r="BM2153">
        <v>46399</v>
      </c>
    </row>
    <row r="2154" spans="1:67" x14ac:dyDescent="0.2">
      <c r="A2154" t="s">
        <v>1273</v>
      </c>
      <c r="C2154" t="s">
        <v>1524</v>
      </c>
      <c r="D2154" t="s">
        <v>140</v>
      </c>
      <c r="E2154" t="s">
        <v>1225</v>
      </c>
      <c r="F2154" t="s">
        <v>1255</v>
      </c>
      <c r="G2154" t="s">
        <v>1225</v>
      </c>
      <c r="H2154" t="s">
        <v>1255</v>
      </c>
      <c r="AW2154">
        <v>3</v>
      </c>
      <c r="AX2154">
        <v>2.5</v>
      </c>
      <c r="AY2154">
        <v>2.5</v>
      </c>
      <c r="AZ2154">
        <v>2.5</v>
      </c>
      <c r="BJ2154" t="s">
        <v>79</v>
      </c>
      <c r="BL2154" t="s">
        <v>218</v>
      </c>
      <c r="BM2154">
        <v>46399</v>
      </c>
    </row>
    <row r="2155" spans="1:67" x14ac:dyDescent="0.2">
      <c r="A2155" s="13" t="s">
        <v>1737</v>
      </c>
      <c r="B2155" s="13"/>
      <c r="C2155" s="13" t="s">
        <v>1524</v>
      </c>
      <c r="D2155" s="13" t="s">
        <v>140</v>
      </c>
      <c r="E2155" s="13" t="s">
        <v>1225</v>
      </c>
      <c r="F2155" s="13" t="s">
        <v>1651</v>
      </c>
      <c r="G2155" s="13" t="s">
        <v>1225</v>
      </c>
      <c r="H2155" s="13" t="s">
        <v>1651</v>
      </c>
      <c r="I2155" s="13"/>
      <c r="J2155" s="13"/>
      <c r="K2155" s="13"/>
      <c r="L2155" s="13"/>
      <c r="M2155" s="13"/>
      <c r="N2155" s="13"/>
      <c r="O2155" s="13"/>
      <c r="P2155" s="13"/>
      <c r="Q2155" s="13"/>
      <c r="R2155" s="13"/>
      <c r="S2155" s="13"/>
      <c r="T2155" s="13"/>
      <c r="U2155" s="13"/>
      <c r="V2155" s="13"/>
      <c r="W2155" s="13"/>
      <c r="X2155" s="13"/>
      <c r="Y2155" s="13"/>
      <c r="Z2155" s="13"/>
      <c r="AA2155" s="13"/>
      <c r="AB2155" s="13"/>
      <c r="AC2155" s="13"/>
      <c r="AD2155" s="13"/>
      <c r="AE2155" s="13"/>
      <c r="AF2155" s="13"/>
      <c r="AG2155" s="13"/>
      <c r="AH2155" s="13"/>
      <c r="AI2155" s="13"/>
      <c r="AJ2155" s="13"/>
      <c r="AK2155" s="13"/>
      <c r="AL2155" s="13"/>
      <c r="AM2155" s="13"/>
      <c r="AN2155" s="13"/>
      <c r="AO2155" s="13"/>
      <c r="AP2155" s="13"/>
      <c r="AQ2155" s="13"/>
      <c r="AR2155" s="13"/>
      <c r="AS2155" s="13"/>
      <c r="AT2155" s="13"/>
      <c r="AU2155" s="13"/>
      <c r="AV2155" s="13"/>
      <c r="AW2155" s="13"/>
      <c r="AX2155" s="13"/>
      <c r="AY2155" s="13"/>
      <c r="AZ2155" s="13"/>
      <c r="BA2155" s="13"/>
      <c r="BB2155" s="13"/>
      <c r="BC2155" s="13"/>
      <c r="BD2155" s="13"/>
      <c r="BE2155" s="13"/>
      <c r="BF2155" s="13"/>
      <c r="BG2155" s="13"/>
      <c r="BH2155" s="13"/>
      <c r="BI2155" s="13"/>
      <c r="BJ2155" s="13"/>
      <c r="BK2155" s="13"/>
      <c r="BL2155" s="13"/>
      <c r="BM2155" s="13"/>
      <c r="BN2155" s="13"/>
      <c r="BO2155" s="13"/>
    </row>
    <row r="2156" spans="1:67" x14ac:dyDescent="0.2">
      <c r="A2156" s="8" t="s">
        <v>2633</v>
      </c>
      <c r="C2156" t="s">
        <v>1524</v>
      </c>
      <c r="D2156" t="s">
        <v>140</v>
      </c>
      <c r="E2156" t="s">
        <v>1225</v>
      </c>
      <c r="F2156" t="s">
        <v>1651</v>
      </c>
      <c r="G2156" s="8" t="s">
        <v>1225</v>
      </c>
      <c r="H2156" t="s">
        <v>1651</v>
      </c>
      <c r="AY2156">
        <v>4.05</v>
      </c>
      <c r="AZ2156">
        <v>4.05</v>
      </c>
      <c r="BA2156" s="5"/>
      <c r="BB2156" s="5"/>
      <c r="BC2156" s="5"/>
      <c r="BD2156" s="5"/>
      <c r="BE2156" s="5"/>
      <c r="BF2156" s="5"/>
      <c r="BG2156" s="5"/>
      <c r="BH2156" s="5"/>
      <c r="BI2156" s="5"/>
      <c r="BJ2156" t="s">
        <v>79</v>
      </c>
      <c r="BK2156" s="1">
        <v>44825</v>
      </c>
      <c r="BL2156" t="s">
        <v>2599</v>
      </c>
      <c r="BM2156">
        <v>79420</v>
      </c>
      <c r="BN2156" t="s">
        <v>72</v>
      </c>
      <c r="BO2156" t="s">
        <v>2599</v>
      </c>
    </row>
    <row r="2157" spans="1:67" x14ac:dyDescent="0.2">
      <c r="A2157" s="8" t="s">
        <v>2634</v>
      </c>
      <c r="C2157" t="s">
        <v>1524</v>
      </c>
      <c r="D2157" t="s">
        <v>140</v>
      </c>
      <c r="E2157" t="s">
        <v>1225</v>
      </c>
      <c r="F2157" t="s">
        <v>1651</v>
      </c>
      <c r="G2157" s="8" t="s">
        <v>1225</v>
      </c>
      <c r="H2157" t="s">
        <v>1651</v>
      </c>
      <c r="AC2157">
        <v>5.37</v>
      </c>
      <c r="AF2157">
        <v>6.65</v>
      </c>
      <c r="AG2157">
        <v>3.7</v>
      </c>
      <c r="AJ2157">
        <v>5.52</v>
      </c>
      <c r="BJ2157" t="s">
        <v>79</v>
      </c>
      <c r="BK2157" s="1">
        <v>44825</v>
      </c>
      <c r="BL2157" t="s">
        <v>2599</v>
      </c>
      <c r="BM2157">
        <v>79420</v>
      </c>
      <c r="BN2157" t="s">
        <v>72</v>
      </c>
      <c r="BO2157" t="s">
        <v>2599</v>
      </c>
    </row>
    <row r="2158" spans="1:67" x14ac:dyDescent="0.2">
      <c r="A2158" s="8" t="s">
        <v>2632</v>
      </c>
      <c r="B2158" t="s">
        <v>338</v>
      </c>
      <c r="C2158" t="s">
        <v>1524</v>
      </c>
      <c r="D2158" t="s">
        <v>140</v>
      </c>
      <c r="E2158" t="s">
        <v>1225</v>
      </c>
      <c r="F2158" t="s">
        <v>1651</v>
      </c>
      <c r="G2158" s="8" t="s">
        <v>1225</v>
      </c>
      <c r="H2158" t="s">
        <v>1651</v>
      </c>
      <c r="AW2158">
        <v>5.0999999999999996</v>
      </c>
      <c r="BA2158" s="5"/>
      <c r="BB2158" s="5"/>
      <c r="BC2158" s="5"/>
      <c r="BD2158" s="5"/>
      <c r="BE2158" s="5"/>
      <c r="BF2158" s="5"/>
      <c r="BG2158" s="5"/>
      <c r="BH2158" s="5"/>
      <c r="BI2158" s="5"/>
      <c r="BJ2158" t="s">
        <v>79</v>
      </c>
      <c r="BK2158" s="1">
        <v>44825</v>
      </c>
      <c r="BL2158" t="s">
        <v>2599</v>
      </c>
      <c r="BM2158">
        <v>79420</v>
      </c>
      <c r="BN2158" t="s">
        <v>72</v>
      </c>
      <c r="BO2158" t="s">
        <v>2599</v>
      </c>
    </row>
    <row r="2159" spans="1:67" x14ac:dyDescent="0.2">
      <c r="A2159" s="8" t="s">
        <v>2637</v>
      </c>
      <c r="C2159" t="s">
        <v>1524</v>
      </c>
      <c r="D2159" t="s">
        <v>140</v>
      </c>
      <c r="E2159" t="s">
        <v>1225</v>
      </c>
      <c r="F2159" t="s">
        <v>1651</v>
      </c>
      <c r="G2159" s="8" t="s">
        <v>1225</v>
      </c>
      <c r="H2159" t="s">
        <v>1651</v>
      </c>
      <c r="BA2159">
        <f>AVERAGE(4.96,5.5)</f>
        <v>5.23</v>
      </c>
      <c r="BB2159">
        <f>AVERAGE(4.65,4.82)</f>
        <v>4.7350000000000003</v>
      </c>
      <c r="BC2159">
        <f>AVERAGE(4.4,4.42)</f>
        <v>4.41</v>
      </c>
      <c r="BD2159">
        <f>MAX(BB2159:BC2159)</f>
        <v>4.7350000000000003</v>
      </c>
      <c r="BE2159">
        <f>AVERAGE(5.42,5.43)</f>
        <v>5.4249999999999998</v>
      </c>
      <c r="BF2159">
        <f>AVERAGE(4.08,4.14)</f>
        <v>4.1099999999999994</v>
      </c>
      <c r="BG2159">
        <f>AVERAGE(3.35,3.36)</f>
        <v>3.355</v>
      </c>
      <c r="BH2159">
        <f>MAX(BF2159:BG2159)</f>
        <v>4.1099999999999994</v>
      </c>
      <c r="BJ2159" t="s">
        <v>79</v>
      </c>
      <c r="BK2159" s="1">
        <v>44825</v>
      </c>
      <c r="BL2159" t="s">
        <v>2599</v>
      </c>
      <c r="BM2159">
        <v>79420</v>
      </c>
    </row>
    <row r="2160" spans="1:67" x14ac:dyDescent="0.2">
      <c r="A2160" s="13" t="s">
        <v>1737</v>
      </c>
      <c r="B2160" s="13"/>
      <c r="C2160" s="13" t="s">
        <v>1524</v>
      </c>
      <c r="D2160" s="13" t="s">
        <v>140</v>
      </c>
      <c r="E2160" s="13" t="s">
        <v>1225</v>
      </c>
      <c r="F2160" s="13"/>
      <c r="G2160" s="13" t="s">
        <v>1475</v>
      </c>
      <c r="H2160" s="13"/>
      <c r="I2160" s="13"/>
      <c r="J2160" s="13"/>
      <c r="K2160" s="13"/>
      <c r="L2160" s="13"/>
      <c r="M2160" s="13"/>
      <c r="N2160" s="13"/>
      <c r="O2160" s="13"/>
      <c r="P2160" s="13"/>
      <c r="Q2160" s="13"/>
      <c r="R2160" s="13"/>
      <c r="S2160" s="13"/>
      <c r="T2160" s="13"/>
      <c r="U2160" s="13"/>
      <c r="V2160" s="13"/>
      <c r="W2160" s="13"/>
      <c r="X2160" s="13"/>
      <c r="Y2160" s="13"/>
      <c r="Z2160" s="13"/>
      <c r="AA2160" s="13"/>
      <c r="AB2160" s="13"/>
      <c r="AC2160" s="13"/>
      <c r="AD2160" s="13"/>
      <c r="AE2160" s="13"/>
      <c r="AF2160" s="13"/>
      <c r="AG2160" s="13"/>
      <c r="AH2160" s="13"/>
      <c r="AI2160" s="13"/>
      <c r="AJ2160" s="13"/>
      <c r="AK2160" s="13"/>
      <c r="AL2160" s="13"/>
      <c r="AM2160" s="13"/>
      <c r="AN2160" s="13"/>
      <c r="AO2160" s="13"/>
      <c r="AP2160" s="13"/>
      <c r="AQ2160" s="13"/>
      <c r="AR2160" s="13"/>
      <c r="AS2160" s="13"/>
      <c r="AT2160" s="13"/>
      <c r="AU2160" s="13"/>
      <c r="AV2160" s="13"/>
      <c r="AW2160" s="13"/>
      <c r="AX2160" s="13"/>
      <c r="AY2160" s="13"/>
      <c r="AZ2160" s="13"/>
      <c r="BA2160" s="13"/>
      <c r="BB2160" s="13"/>
      <c r="BC2160" s="13"/>
      <c r="BD2160" s="13"/>
      <c r="BE2160" s="13"/>
      <c r="BF2160" s="13"/>
      <c r="BG2160" s="13"/>
      <c r="BH2160" s="13"/>
      <c r="BI2160" s="13"/>
      <c r="BJ2160" s="13"/>
      <c r="BK2160" s="13"/>
      <c r="BL2160" s="13"/>
      <c r="BM2160" s="13"/>
      <c r="BN2160" s="13"/>
      <c r="BO2160" s="13"/>
    </row>
    <row r="2161" spans="1:67" x14ac:dyDescent="0.2">
      <c r="A2161" s="13" t="s">
        <v>1737</v>
      </c>
      <c r="B2161" s="13"/>
      <c r="C2161" s="13" t="s">
        <v>1524</v>
      </c>
      <c r="D2161" s="13" t="s">
        <v>140</v>
      </c>
      <c r="E2161" s="13" t="s">
        <v>1225</v>
      </c>
      <c r="F2161" s="13"/>
      <c r="G2161" s="13" t="s">
        <v>1225</v>
      </c>
      <c r="H2161" s="13"/>
      <c r="I2161" s="13"/>
      <c r="J2161" s="13"/>
      <c r="K2161" s="13"/>
      <c r="L2161" s="13"/>
      <c r="M2161" s="13"/>
      <c r="N2161" s="13"/>
      <c r="O2161" s="13"/>
      <c r="P2161" s="13"/>
      <c r="Q2161" s="13"/>
      <c r="R2161" s="13"/>
      <c r="S2161" s="13"/>
      <c r="T2161" s="13"/>
      <c r="U2161" s="13"/>
      <c r="V2161" s="13"/>
      <c r="W2161" s="13"/>
      <c r="X2161" s="13"/>
      <c r="Y2161" s="13"/>
      <c r="Z2161" s="13"/>
      <c r="AA2161" s="13"/>
      <c r="AB2161" s="13"/>
      <c r="AC2161" s="13"/>
      <c r="AD2161" s="13"/>
      <c r="AE2161" s="13"/>
      <c r="AF2161" s="13"/>
      <c r="AG2161" s="13"/>
      <c r="AH2161" s="13"/>
      <c r="AI2161" s="13"/>
      <c r="AJ2161" s="13"/>
      <c r="AK2161" s="13"/>
      <c r="AL2161" s="13"/>
      <c r="AM2161" s="13"/>
      <c r="AN2161" s="13"/>
      <c r="AO2161" s="13"/>
      <c r="AP2161" s="13"/>
      <c r="AQ2161" s="13"/>
      <c r="AR2161" s="13"/>
      <c r="AS2161" s="13"/>
      <c r="AT2161" s="13"/>
      <c r="AU2161" s="13"/>
      <c r="AV2161" s="13"/>
      <c r="AW2161" s="13"/>
      <c r="AX2161" s="13"/>
      <c r="AY2161" s="13"/>
      <c r="AZ2161" s="13"/>
      <c r="BA2161" s="13"/>
      <c r="BB2161" s="13"/>
      <c r="BC2161" s="13"/>
      <c r="BD2161" s="13"/>
      <c r="BE2161" s="13"/>
      <c r="BF2161" s="13"/>
      <c r="BG2161" s="13"/>
      <c r="BH2161" s="13"/>
      <c r="BI2161" s="13"/>
      <c r="BJ2161" s="13"/>
      <c r="BK2161" s="13"/>
      <c r="BL2161" s="13"/>
      <c r="BM2161" s="13"/>
      <c r="BN2161" s="13"/>
      <c r="BO2161" s="13"/>
    </row>
    <row r="2162" spans="1:67" x14ac:dyDescent="0.2">
      <c r="C2162" t="s">
        <v>1524</v>
      </c>
      <c r="D2162" t="s">
        <v>1530</v>
      </c>
      <c r="E2162" t="s">
        <v>1274</v>
      </c>
      <c r="F2162" t="s">
        <v>1275</v>
      </c>
      <c r="G2162" t="s">
        <v>1091</v>
      </c>
      <c r="H2162" t="s">
        <v>1275</v>
      </c>
      <c r="BA2162">
        <v>3.8</v>
      </c>
      <c r="BI2162" t="s">
        <v>2312</v>
      </c>
      <c r="BJ2162" t="s">
        <v>70</v>
      </c>
      <c r="BK2162" s="1">
        <v>44819</v>
      </c>
      <c r="BL2162" t="s">
        <v>71</v>
      </c>
      <c r="BM2162">
        <v>3485</v>
      </c>
    </row>
    <row r="2163" spans="1:67" x14ac:dyDescent="0.2">
      <c r="A2163" s="13" t="s">
        <v>1737</v>
      </c>
      <c r="B2163" s="13"/>
      <c r="C2163" s="13" t="s">
        <v>1524</v>
      </c>
      <c r="D2163" s="13" t="s">
        <v>1530</v>
      </c>
      <c r="E2163" s="13" t="s">
        <v>1274</v>
      </c>
      <c r="F2163" s="13" t="s">
        <v>1275</v>
      </c>
      <c r="G2163" s="13" t="s">
        <v>1274</v>
      </c>
      <c r="H2163" s="13" t="s">
        <v>1275</v>
      </c>
      <c r="I2163" s="13"/>
      <c r="J2163" s="13"/>
      <c r="K2163" s="13"/>
      <c r="L2163" s="13"/>
      <c r="M2163" s="13"/>
      <c r="N2163" s="13"/>
      <c r="O2163" s="13"/>
      <c r="P2163" s="13"/>
      <c r="Q2163" s="13"/>
      <c r="R2163" s="13"/>
      <c r="S2163" s="13"/>
      <c r="T2163" s="13"/>
      <c r="U2163" s="13"/>
      <c r="V2163" s="13"/>
      <c r="W2163" s="13"/>
      <c r="X2163" s="13"/>
      <c r="Y2163" s="13"/>
      <c r="Z2163" s="13"/>
      <c r="AA2163" s="13"/>
      <c r="AB2163" s="13"/>
      <c r="AC2163" s="13"/>
      <c r="AD2163" s="13"/>
      <c r="AE2163" s="13"/>
      <c r="AF2163" s="13"/>
      <c r="AG2163" s="13"/>
      <c r="AH2163" s="13"/>
      <c r="AI2163" s="13"/>
      <c r="AJ2163" s="13"/>
      <c r="AK2163" s="13"/>
      <c r="AL2163" s="13"/>
      <c r="AM2163" s="13"/>
      <c r="AN2163" s="13"/>
      <c r="AO2163" s="13"/>
      <c r="AP2163" s="13"/>
      <c r="AQ2163" s="13"/>
      <c r="AR2163" s="13"/>
      <c r="AS2163" s="13"/>
      <c r="AT2163" s="13"/>
      <c r="AU2163" s="13"/>
      <c r="AV2163" s="13"/>
      <c r="AW2163" s="13"/>
      <c r="AX2163" s="13"/>
      <c r="AY2163" s="13"/>
      <c r="AZ2163" s="13"/>
      <c r="BA2163" s="13"/>
      <c r="BB2163" s="13"/>
      <c r="BC2163" s="13"/>
      <c r="BD2163" s="13"/>
      <c r="BE2163" s="13"/>
      <c r="BF2163" s="13"/>
      <c r="BG2163" s="13"/>
      <c r="BH2163" s="13"/>
      <c r="BI2163" s="13"/>
      <c r="BJ2163" s="13"/>
      <c r="BK2163" s="13"/>
      <c r="BL2163" s="13"/>
      <c r="BM2163" s="13"/>
      <c r="BN2163" s="13"/>
      <c r="BO2163" s="13"/>
    </row>
    <row r="2164" spans="1:67" x14ac:dyDescent="0.2">
      <c r="A2164" t="s">
        <v>1276</v>
      </c>
      <c r="C2164" t="s">
        <v>1524</v>
      </c>
      <c r="D2164" t="s">
        <v>1530</v>
      </c>
      <c r="E2164" t="s">
        <v>1274</v>
      </c>
      <c r="F2164" t="s">
        <v>1275</v>
      </c>
      <c r="G2164" t="s">
        <v>1274</v>
      </c>
      <c r="H2164" t="s">
        <v>1275</v>
      </c>
      <c r="K2164" t="s">
        <v>424</v>
      </c>
      <c r="AO2164">
        <v>2.8</v>
      </c>
      <c r="AR2164">
        <v>2.8</v>
      </c>
      <c r="BJ2164" t="s">
        <v>79</v>
      </c>
      <c r="BL2164" t="s">
        <v>425</v>
      </c>
      <c r="BM2164">
        <v>8868</v>
      </c>
      <c r="BO2164" t="s">
        <v>425</v>
      </c>
    </row>
    <row r="2165" spans="1:67" x14ac:dyDescent="0.2">
      <c r="A2165" t="s">
        <v>1277</v>
      </c>
      <c r="C2165" t="s">
        <v>1524</v>
      </c>
      <c r="D2165" t="s">
        <v>1530</v>
      </c>
      <c r="E2165" t="s">
        <v>1274</v>
      </c>
      <c r="F2165" t="s">
        <v>1275</v>
      </c>
      <c r="G2165" t="s">
        <v>1274</v>
      </c>
      <c r="H2165" t="s">
        <v>1275</v>
      </c>
      <c r="K2165" t="s">
        <v>424</v>
      </c>
      <c r="AS2165">
        <v>3.4</v>
      </c>
      <c r="AV2165">
        <v>1.8</v>
      </c>
      <c r="BJ2165" t="s">
        <v>79</v>
      </c>
      <c r="BL2165" t="s">
        <v>425</v>
      </c>
      <c r="BM2165">
        <v>8868</v>
      </c>
      <c r="BO2165" t="s">
        <v>425</v>
      </c>
    </row>
    <row r="2166" spans="1:67" x14ac:dyDescent="0.2">
      <c r="A2166" t="s">
        <v>1278</v>
      </c>
      <c r="C2166" t="s">
        <v>1524</v>
      </c>
      <c r="D2166" t="s">
        <v>1530</v>
      </c>
      <c r="E2166" t="s">
        <v>1274</v>
      </c>
      <c r="F2166" t="s">
        <v>1275</v>
      </c>
      <c r="G2166" t="s">
        <v>1274</v>
      </c>
      <c r="H2166" t="s">
        <v>1275</v>
      </c>
      <c r="K2166" t="s">
        <v>424</v>
      </c>
      <c r="AW2166">
        <v>4.0999999999999996</v>
      </c>
      <c r="AZ2166">
        <v>2.6</v>
      </c>
      <c r="BJ2166" t="s">
        <v>79</v>
      </c>
      <c r="BL2166" t="s">
        <v>425</v>
      </c>
      <c r="BM2166">
        <v>8868</v>
      </c>
      <c r="BO2166" t="s">
        <v>425</v>
      </c>
    </row>
    <row r="2167" spans="1:67" x14ac:dyDescent="0.2">
      <c r="A2167" t="s">
        <v>1279</v>
      </c>
      <c r="C2167" t="s">
        <v>1524</v>
      </c>
      <c r="D2167" t="s">
        <v>1530</v>
      </c>
      <c r="E2167" t="s">
        <v>1274</v>
      </c>
      <c r="F2167" t="s">
        <v>1275</v>
      </c>
      <c r="G2167" t="s">
        <v>1274</v>
      </c>
      <c r="H2167" t="s">
        <v>1275</v>
      </c>
      <c r="K2167" t="s">
        <v>424</v>
      </c>
      <c r="BA2167">
        <v>4</v>
      </c>
      <c r="BD2167">
        <v>2.9</v>
      </c>
      <c r="BJ2167" t="s">
        <v>79</v>
      </c>
      <c r="BL2167" t="s">
        <v>425</v>
      </c>
      <c r="BM2167">
        <v>8868</v>
      </c>
      <c r="BO2167" t="s">
        <v>425</v>
      </c>
    </row>
    <row r="2168" spans="1:67" x14ac:dyDescent="0.2">
      <c r="A2168" t="s">
        <v>1280</v>
      </c>
      <c r="C2168" t="s">
        <v>1524</v>
      </c>
      <c r="D2168" t="s">
        <v>1530</v>
      </c>
      <c r="E2168" t="s">
        <v>1274</v>
      </c>
      <c r="F2168" t="s">
        <v>1275</v>
      </c>
      <c r="G2168" t="s">
        <v>1274</v>
      </c>
      <c r="H2168" t="s">
        <v>1275</v>
      </c>
      <c r="AW2168">
        <v>3.86</v>
      </c>
      <c r="AX2168">
        <v>2.69</v>
      </c>
      <c r="AY2168">
        <v>2.65</v>
      </c>
      <c r="AZ2168">
        <v>2.69</v>
      </c>
      <c r="BI2168" t="s">
        <v>1113</v>
      </c>
      <c r="BJ2168" t="s">
        <v>79</v>
      </c>
      <c r="BL2168" t="s">
        <v>93</v>
      </c>
      <c r="BM2168">
        <v>42805</v>
      </c>
    </row>
    <row r="2169" spans="1:67" x14ac:dyDescent="0.2">
      <c r="A2169" t="s">
        <v>1281</v>
      </c>
      <c r="C2169" t="s">
        <v>1524</v>
      </c>
      <c r="D2169" t="s">
        <v>1530</v>
      </c>
      <c r="E2169" t="s">
        <v>1274</v>
      </c>
      <c r="F2169" t="s">
        <v>1275</v>
      </c>
      <c r="G2169" t="s">
        <v>1274</v>
      </c>
      <c r="H2169" t="s">
        <v>1275</v>
      </c>
      <c r="AW2169">
        <v>3.84</v>
      </c>
      <c r="AX2169">
        <v>2.79</v>
      </c>
      <c r="AY2169">
        <v>2.84</v>
      </c>
      <c r="AZ2169">
        <v>2.84</v>
      </c>
      <c r="BI2169" t="s">
        <v>1113</v>
      </c>
      <c r="BJ2169" t="s">
        <v>79</v>
      </c>
      <c r="BL2169" t="s">
        <v>93</v>
      </c>
      <c r="BM2169">
        <v>42805</v>
      </c>
    </row>
    <row r="2170" spans="1:67" x14ac:dyDescent="0.2">
      <c r="A2170" s="8" t="s">
        <v>2687</v>
      </c>
      <c r="B2170" t="s">
        <v>338</v>
      </c>
      <c r="C2170" t="s">
        <v>1524</v>
      </c>
      <c r="D2170" t="s">
        <v>1530</v>
      </c>
      <c r="E2170" t="s">
        <v>1274</v>
      </c>
      <c r="F2170" t="s">
        <v>1606</v>
      </c>
      <c r="G2170" s="8" t="s">
        <v>1605</v>
      </c>
      <c r="H2170" s="8" t="s">
        <v>2689</v>
      </c>
      <c r="I2170" s="8"/>
      <c r="AS2170">
        <v>3.9</v>
      </c>
      <c r="AV2170">
        <v>2</v>
      </c>
      <c r="BA2170">
        <v>4.5</v>
      </c>
      <c r="BB2170">
        <v>3.3</v>
      </c>
      <c r="BC2170">
        <v>3.4</v>
      </c>
      <c r="BD2170">
        <v>3.4</v>
      </c>
      <c r="BJ2170" s="8" t="s">
        <v>79</v>
      </c>
      <c r="BK2170" s="1">
        <v>44826</v>
      </c>
      <c r="BL2170" s="8" t="s">
        <v>2688</v>
      </c>
      <c r="BM2170" s="8">
        <v>44033</v>
      </c>
    </row>
    <row r="2171" spans="1:67" x14ac:dyDescent="0.2">
      <c r="A2171" s="13" t="s">
        <v>1737</v>
      </c>
      <c r="B2171" s="13"/>
      <c r="C2171" s="13" t="s">
        <v>1524</v>
      </c>
      <c r="D2171" s="13" t="s">
        <v>1530</v>
      </c>
      <c r="E2171" s="13" t="s">
        <v>1274</v>
      </c>
      <c r="F2171" s="13" t="s">
        <v>1606</v>
      </c>
      <c r="G2171" s="13" t="s">
        <v>1274</v>
      </c>
      <c r="H2171" s="13" t="s">
        <v>1606</v>
      </c>
      <c r="I2171" s="13"/>
      <c r="J2171" s="13"/>
      <c r="K2171" s="13"/>
      <c r="L2171" s="13"/>
      <c r="M2171" s="13"/>
      <c r="N2171" s="13"/>
      <c r="O2171" s="13"/>
      <c r="P2171" s="13"/>
      <c r="Q2171" s="13"/>
      <c r="R2171" s="13"/>
      <c r="S2171" s="13"/>
      <c r="T2171" s="13"/>
      <c r="U2171" s="13"/>
      <c r="V2171" s="13"/>
      <c r="W2171" s="13"/>
      <c r="X2171" s="13"/>
      <c r="Y2171" s="13"/>
      <c r="Z2171" s="13"/>
      <c r="AA2171" s="13"/>
      <c r="AB2171" s="13"/>
      <c r="AC2171" s="13"/>
      <c r="AD2171" s="13"/>
      <c r="AE2171" s="13"/>
      <c r="AF2171" s="13"/>
      <c r="AG2171" s="13"/>
      <c r="AH2171" s="13"/>
      <c r="AI2171" s="13"/>
      <c r="AJ2171" s="13"/>
      <c r="AK2171" s="13"/>
      <c r="AL2171" s="13"/>
      <c r="AM2171" s="13"/>
      <c r="AN2171" s="13"/>
      <c r="AO2171" s="13"/>
      <c r="AP2171" s="13"/>
      <c r="AQ2171" s="13"/>
      <c r="AR2171" s="13"/>
      <c r="AS2171" s="13"/>
      <c r="AT2171" s="13"/>
      <c r="AU2171" s="13"/>
      <c r="AV2171" s="13"/>
      <c r="AW2171" s="13"/>
      <c r="AX2171" s="13"/>
      <c r="AY2171" s="13"/>
      <c r="AZ2171" s="13"/>
      <c r="BA2171" s="13"/>
      <c r="BB2171" s="13"/>
      <c r="BC2171" s="13"/>
      <c r="BD2171" s="13"/>
      <c r="BE2171" s="13"/>
      <c r="BF2171" s="13"/>
      <c r="BG2171" s="13"/>
      <c r="BH2171" s="13"/>
      <c r="BI2171" s="13"/>
      <c r="BJ2171" s="13"/>
      <c r="BK2171" s="13"/>
      <c r="BL2171" s="13"/>
      <c r="BM2171" s="13"/>
      <c r="BN2171" s="13"/>
      <c r="BO2171" s="13"/>
    </row>
    <row r="2172" spans="1:67" x14ac:dyDescent="0.2">
      <c r="A2172" s="8" t="s">
        <v>108</v>
      </c>
      <c r="B2172" s="8"/>
      <c r="C2172" s="8" t="s">
        <v>1524</v>
      </c>
      <c r="D2172" s="8" t="s">
        <v>1530</v>
      </c>
      <c r="E2172" s="8" t="s">
        <v>1274</v>
      </c>
      <c r="F2172" s="8" t="s">
        <v>1282</v>
      </c>
      <c r="G2172" s="8" t="s">
        <v>1274</v>
      </c>
      <c r="H2172" s="8" t="s">
        <v>1284</v>
      </c>
      <c r="I2172" s="8"/>
      <c r="J2172" s="8"/>
      <c r="K2172" s="8"/>
      <c r="L2172" s="8"/>
      <c r="M2172" s="8"/>
      <c r="N2172" s="8"/>
      <c r="O2172" s="8"/>
      <c r="P2172" s="8"/>
      <c r="Q2172" s="8"/>
      <c r="R2172" s="8"/>
      <c r="S2172" s="8"/>
      <c r="T2172" s="8"/>
      <c r="U2172" s="8"/>
      <c r="V2172" s="8"/>
      <c r="W2172" s="8"/>
      <c r="X2172" s="8"/>
      <c r="Y2172" s="8"/>
      <c r="Z2172" s="8"/>
      <c r="AA2172" s="8"/>
      <c r="AB2172" s="8"/>
      <c r="AC2172" s="8"/>
      <c r="AD2172" s="8"/>
      <c r="AE2172" s="8"/>
      <c r="AF2172" s="8"/>
      <c r="AG2172" s="8"/>
      <c r="AH2172" s="8"/>
      <c r="AI2172" s="8"/>
      <c r="AJ2172" s="8"/>
      <c r="AK2172" s="8"/>
      <c r="AL2172" s="8"/>
      <c r="AM2172" s="8"/>
      <c r="AN2172" s="8"/>
      <c r="AO2172" s="8"/>
      <c r="AP2172" s="8"/>
      <c r="AQ2172" s="8"/>
      <c r="AR2172" s="8"/>
      <c r="AS2172" s="8"/>
      <c r="AT2172" s="8"/>
      <c r="AU2172" s="8"/>
      <c r="AV2172" s="8"/>
      <c r="AW2172" s="8">
        <v>5.1100000000000003</v>
      </c>
      <c r="AX2172" s="8">
        <v>3.15</v>
      </c>
      <c r="AY2172" s="8">
        <v>3.3</v>
      </c>
      <c r="AZ2172" s="8">
        <v>3.3</v>
      </c>
      <c r="BA2172" s="8">
        <v>4.97</v>
      </c>
      <c r="BB2172" s="8">
        <v>3.11</v>
      </c>
      <c r="BC2172" s="8">
        <v>3.23</v>
      </c>
      <c r="BD2172" s="8">
        <v>3.23</v>
      </c>
      <c r="BE2172" s="8">
        <v>5.61</v>
      </c>
      <c r="BF2172" s="8"/>
      <c r="BG2172" s="8"/>
      <c r="BH2172" s="8">
        <v>3.48</v>
      </c>
      <c r="BI2172" s="8"/>
      <c r="BJ2172" s="8" t="s">
        <v>79</v>
      </c>
      <c r="BK2172" s="9">
        <v>44820</v>
      </c>
      <c r="BL2172" s="8" t="s">
        <v>2354</v>
      </c>
      <c r="BM2172" s="8">
        <v>2905</v>
      </c>
      <c r="BN2172" s="8"/>
      <c r="BO2172" s="8"/>
    </row>
    <row r="2173" spans="1:67" x14ac:dyDescent="0.2">
      <c r="A2173" t="s">
        <v>1283</v>
      </c>
      <c r="C2173" t="s">
        <v>1524</v>
      </c>
      <c r="D2173" t="s">
        <v>1530</v>
      </c>
      <c r="E2173" t="s">
        <v>1274</v>
      </c>
      <c r="F2173" t="s">
        <v>1282</v>
      </c>
      <c r="G2173" t="s">
        <v>1274</v>
      </c>
      <c r="H2173" t="s">
        <v>1284</v>
      </c>
      <c r="BA2173">
        <v>4.8</v>
      </c>
      <c r="BB2173">
        <v>3.7</v>
      </c>
      <c r="BC2173">
        <v>3.8</v>
      </c>
      <c r="BD2173">
        <v>3.8</v>
      </c>
      <c r="BJ2173" t="s">
        <v>79</v>
      </c>
      <c r="BL2173" t="s">
        <v>218</v>
      </c>
      <c r="BM2173">
        <v>46399</v>
      </c>
      <c r="BN2173" t="s">
        <v>81</v>
      </c>
      <c r="BO2173" t="s">
        <v>218</v>
      </c>
    </row>
    <row r="2174" spans="1:67" x14ac:dyDescent="0.2">
      <c r="A2174" s="13" t="s">
        <v>1737</v>
      </c>
      <c r="B2174" s="13"/>
      <c r="C2174" s="13" t="s">
        <v>1524</v>
      </c>
      <c r="D2174" s="13" t="s">
        <v>1530</v>
      </c>
      <c r="E2174" s="13" t="s">
        <v>1274</v>
      </c>
      <c r="F2174" s="13" t="s">
        <v>1282</v>
      </c>
      <c r="G2174" s="13" t="s">
        <v>1274</v>
      </c>
      <c r="H2174" s="13" t="s">
        <v>1282</v>
      </c>
      <c r="I2174" s="13"/>
      <c r="J2174" s="13"/>
      <c r="K2174" s="13"/>
      <c r="L2174" s="13"/>
      <c r="M2174" s="13"/>
      <c r="N2174" s="13"/>
      <c r="O2174" s="13"/>
      <c r="P2174" s="13"/>
      <c r="Q2174" s="13"/>
      <c r="R2174" s="13"/>
      <c r="S2174" s="13"/>
      <c r="T2174" s="13"/>
      <c r="U2174" s="13"/>
      <c r="V2174" s="13"/>
      <c r="W2174" s="13"/>
      <c r="X2174" s="13"/>
      <c r="Y2174" s="13"/>
      <c r="Z2174" s="13"/>
      <c r="AA2174" s="13"/>
      <c r="AB2174" s="13"/>
      <c r="AC2174" s="13"/>
      <c r="AD2174" s="13"/>
      <c r="AE2174" s="13"/>
      <c r="AF2174" s="13"/>
      <c r="AG2174" s="13"/>
      <c r="AH2174" s="13"/>
      <c r="AI2174" s="13"/>
      <c r="AJ2174" s="13"/>
      <c r="AK2174" s="13"/>
      <c r="AL2174" s="13"/>
      <c r="AM2174" s="13"/>
      <c r="AN2174" s="13"/>
      <c r="AO2174" s="13"/>
      <c r="AP2174" s="13"/>
      <c r="AQ2174" s="13"/>
      <c r="AR2174" s="13"/>
      <c r="AS2174" s="13"/>
      <c r="AT2174" s="13"/>
      <c r="AU2174" s="13"/>
      <c r="AV2174" s="13"/>
      <c r="AW2174" s="13"/>
      <c r="AX2174" s="13"/>
      <c r="AY2174" s="13"/>
      <c r="AZ2174" s="13"/>
      <c r="BA2174" s="13"/>
      <c r="BB2174" s="13"/>
      <c r="BC2174" s="13"/>
      <c r="BD2174" s="13"/>
      <c r="BE2174" s="13"/>
      <c r="BF2174" s="13"/>
      <c r="BG2174" s="13"/>
      <c r="BH2174" s="13"/>
      <c r="BI2174" s="13"/>
      <c r="BJ2174" s="13"/>
      <c r="BK2174" s="13"/>
      <c r="BL2174" s="13"/>
      <c r="BM2174" s="13"/>
      <c r="BN2174" s="13"/>
      <c r="BO2174" s="13"/>
    </row>
    <row r="2175" spans="1:67" x14ac:dyDescent="0.2">
      <c r="A2175" t="s">
        <v>1285</v>
      </c>
      <c r="B2175" t="s">
        <v>169</v>
      </c>
      <c r="C2175" t="s">
        <v>1524</v>
      </c>
      <c r="D2175" t="s">
        <v>1530</v>
      </c>
      <c r="E2175" t="s">
        <v>1274</v>
      </c>
      <c r="F2175" t="s">
        <v>1282</v>
      </c>
      <c r="G2175" t="s">
        <v>1274</v>
      </c>
      <c r="H2175" t="s">
        <v>1282</v>
      </c>
      <c r="AS2175">
        <v>4.9000000000000004</v>
      </c>
      <c r="AV2175">
        <v>2.7</v>
      </c>
      <c r="AW2175">
        <v>5.2</v>
      </c>
      <c r="AZ2175">
        <v>3.7</v>
      </c>
      <c r="BA2175">
        <v>5.2</v>
      </c>
      <c r="BD2175">
        <v>4.2</v>
      </c>
      <c r="BE2175">
        <v>5.3</v>
      </c>
      <c r="BH2175">
        <v>4</v>
      </c>
      <c r="BJ2175" t="s">
        <v>70</v>
      </c>
      <c r="BL2175" t="s">
        <v>388</v>
      </c>
      <c r="BM2175">
        <v>3140</v>
      </c>
    </row>
    <row r="2176" spans="1:67" x14ac:dyDescent="0.2">
      <c r="A2176" t="s">
        <v>1285</v>
      </c>
      <c r="B2176" t="s">
        <v>169</v>
      </c>
      <c r="C2176" t="s">
        <v>1524</v>
      </c>
      <c r="D2176" t="s">
        <v>1530</v>
      </c>
      <c r="E2176" t="s">
        <v>1274</v>
      </c>
      <c r="F2176" t="s">
        <v>1282</v>
      </c>
      <c r="G2176" t="s">
        <v>1274</v>
      </c>
      <c r="H2176" t="s">
        <v>1282</v>
      </c>
      <c r="AS2176">
        <v>4.9000000000000004</v>
      </c>
      <c r="AV2176">
        <v>2.7</v>
      </c>
      <c r="AW2176">
        <v>5.2</v>
      </c>
      <c r="AZ2176">
        <v>3.7</v>
      </c>
      <c r="BA2176">
        <v>5.2</v>
      </c>
      <c r="BD2176">
        <v>4.2</v>
      </c>
      <c r="BE2176">
        <v>5.3</v>
      </c>
      <c r="BH2176">
        <v>4</v>
      </c>
      <c r="BJ2176" t="s">
        <v>79</v>
      </c>
      <c r="BL2176" t="s">
        <v>109</v>
      </c>
      <c r="BM2176">
        <v>3144</v>
      </c>
      <c r="BN2176" t="s">
        <v>81</v>
      </c>
      <c r="BO2176" t="s">
        <v>109</v>
      </c>
    </row>
    <row r="2177" spans="1:67" x14ac:dyDescent="0.2">
      <c r="A2177" t="s">
        <v>1286</v>
      </c>
      <c r="B2177" t="s">
        <v>169</v>
      </c>
      <c r="C2177" t="s">
        <v>1524</v>
      </c>
      <c r="D2177" t="s">
        <v>1530</v>
      </c>
      <c r="E2177" t="s">
        <v>1274</v>
      </c>
      <c r="F2177" t="s">
        <v>1282</v>
      </c>
      <c r="G2177" t="s">
        <v>1274</v>
      </c>
      <c r="H2177" t="s">
        <v>1282</v>
      </c>
      <c r="BA2177">
        <v>5.0999999999999996</v>
      </c>
      <c r="BD2177">
        <v>4.2</v>
      </c>
      <c r="BJ2177" t="s">
        <v>79</v>
      </c>
      <c r="BL2177" t="s">
        <v>109</v>
      </c>
      <c r="BM2177">
        <v>3144</v>
      </c>
      <c r="BN2177" t="s">
        <v>81</v>
      </c>
      <c r="BO2177" t="s">
        <v>109</v>
      </c>
    </row>
    <row r="2178" spans="1:67" x14ac:dyDescent="0.2">
      <c r="A2178" s="8" t="s">
        <v>108</v>
      </c>
      <c r="B2178" s="8"/>
      <c r="C2178" s="8" t="s">
        <v>1524</v>
      </c>
      <c r="D2178" s="8" t="s">
        <v>1530</v>
      </c>
      <c r="E2178" s="8" t="s">
        <v>1274</v>
      </c>
      <c r="F2178" s="8" t="s">
        <v>1604</v>
      </c>
      <c r="G2178" s="8" t="s">
        <v>1605</v>
      </c>
      <c r="H2178" s="8" t="s">
        <v>1604</v>
      </c>
      <c r="I2178" s="8"/>
      <c r="J2178" s="8"/>
      <c r="K2178" s="8"/>
      <c r="L2178" s="8"/>
      <c r="M2178" s="8"/>
      <c r="N2178" s="8"/>
      <c r="O2178" s="8"/>
      <c r="P2178" s="8"/>
      <c r="Q2178" s="8"/>
      <c r="R2178" s="8"/>
      <c r="S2178" s="8"/>
      <c r="T2178" s="8"/>
      <c r="U2178" s="8"/>
      <c r="V2178" s="8"/>
      <c r="W2178" s="8"/>
      <c r="X2178" s="8"/>
      <c r="Y2178" s="8">
        <v>4.59</v>
      </c>
      <c r="Z2178" s="8"/>
      <c r="AA2178" s="8"/>
      <c r="AB2178" s="8">
        <v>5.72</v>
      </c>
      <c r="AC2178" s="8">
        <v>4.91</v>
      </c>
      <c r="AD2178" s="8"/>
      <c r="AE2178" s="8"/>
      <c r="AF2178" s="8">
        <v>6.6</v>
      </c>
      <c r="AG2178" s="8"/>
      <c r="AH2178" s="8"/>
      <c r="AI2178" s="8"/>
      <c r="AJ2178" s="8"/>
      <c r="AK2178" s="8"/>
      <c r="AL2178" s="8"/>
      <c r="AM2178" s="8"/>
      <c r="AN2178" s="8"/>
      <c r="AO2178" s="8"/>
      <c r="AP2178" s="8"/>
      <c r="AQ2178" s="8"/>
      <c r="AR2178" s="8"/>
      <c r="AS2178" s="8"/>
      <c r="AT2178" s="8"/>
      <c r="AU2178" s="8"/>
      <c r="AV2178" s="8"/>
      <c r="AW2178" s="8">
        <v>4.51</v>
      </c>
      <c r="AX2178" s="8">
        <v>3.3</v>
      </c>
      <c r="AY2178" s="8">
        <v>3.44</v>
      </c>
      <c r="AZ2178" s="8">
        <v>3.44</v>
      </c>
      <c r="BA2178" s="8">
        <v>5.16</v>
      </c>
      <c r="BB2178" s="8">
        <v>3.84</v>
      </c>
      <c r="BC2178" s="8">
        <v>3.97</v>
      </c>
      <c r="BD2178" s="8">
        <v>3.97</v>
      </c>
      <c r="BE2178" s="8">
        <v>4.8099999999999996</v>
      </c>
      <c r="BF2178" s="8"/>
      <c r="BG2178" s="8"/>
      <c r="BH2178" s="8">
        <v>3.31</v>
      </c>
      <c r="BI2178" s="8"/>
      <c r="BJ2178" s="8" t="s">
        <v>79</v>
      </c>
      <c r="BK2178" s="9">
        <v>44820</v>
      </c>
      <c r="BL2178" s="8" t="s">
        <v>2354</v>
      </c>
      <c r="BM2178" s="8">
        <v>2905</v>
      </c>
      <c r="BN2178" s="8"/>
      <c r="BO2178" s="8"/>
    </row>
    <row r="2179" spans="1:67" x14ac:dyDescent="0.2">
      <c r="A2179" s="13" t="s">
        <v>1737</v>
      </c>
      <c r="B2179" s="13"/>
      <c r="C2179" s="13" t="s">
        <v>1524</v>
      </c>
      <c r="D2179" s="13" t="s">
        <v>1530</v>
      </c>
      <c r="E2179" s="13" t="s">
        <v>1274</v>
      </c>
      <c r="F2179" s="13" t="s">
        <v>1604</v>
      </c>
      <c r="G2179" s="13" t="s">
        <v>1274</v>
      </c>
      <c r="H2179" s="13" t="s">
        <v>1604</v>
      </c>
      <c r="I2179" s="13"/>
      <c r="J2179" s="13"/>
      <c r="K2179" s="13"/>
      <c r="L2179" s="13"/>
      <c r="M2179" s="13"/>
      <c r="N2179" s="13"/>
      <c r="O2179" s="13"/>
      <c r="P2179" s="13"/>
      <c r="Q2179" s="13"/>
      <c r="R2179" s="13"/>
      <c r="S2179" s="13"/>
      <c r="T2179" s="13"/>
      <c r="U2179" s="13"/>
      <c r="V2179" s="13"/>
      <c r="W2179" s="13"/>
      <c r="X2179" s="13"/>
      <c r="Y2179" s="13"/>
      <c r="Z2179" s="13"/>
      <c r="AA2179" s="13"/>
      <c r="AB2179" s="13"/>
      <c r="AC2179" s="13"/>
      <c r="AD2179" s="13"/>
      <c r="AE2179" s="13"/>
      <c r="AF2179" s="13"/>
      <c r="AG2179" s="13"/>
      <c r="AH2179" s="13"/>
      <c r="AI2179" s="13"/>
      <c r="AJ2179" s="13"/>
      <c r="AK2179" s="13"/>
      <c r="AL2179" s="13"/>
      <c r="AM2179" s="13"/>
      <c r="AN2179" s="13"/>
      <c r="AO2179" s="13"/>
      <c r="AP2179" s="13"/>
      <c r="AQ2179" s="13"/>
      <c r="AR2179" s="13"/>
      <c r="AS2179" s="13"/>
      <c r="AT2179" s="13"/>
      <c r="AU2179" s="13"/>
      <c r="AV2179" s="13"/>
      <c r="AW2179" s="13"/>
      <c r="AX2179" s="13"/>
      <c r="AY2179" s="13"/>
      <c r="AZ2179" s="13"/>
      <c r="BA2179" s="13"/>
      <c r="BB2179" s="13"/>
      <c r="BC2179" s="13"/>
      <c r="BD2179" s="13"/>
      <c r="BE2179" s="13"/>
      <c r="BF2179" s="13"/>
      <c r="BG2179" s="13"/>
      <c r="BH2179" s="13"/>
      <c r="BI2179" s="13"/>
      <c r="BJ2179" s="13"/>
      <c r="BK2179" s="13"/>
      <c r="BL2179" s="13"/>
      <c r="BM2179" s="13"/>
      <c r="BN2179" s="13"/>
      <c r="BO2179" s="13"/>
    </row>
    <row r="2180" spans="1:67" x14ac:dyDescent="0.2">
      <c r="A2180" s="12" t="s">
        <v>2395</v>
      </c>
      <c r="B2180" s="12"/>
      <c r="C2180" s="12" t="s">
        <v>1524</v>
      </c>
      <c r="D2180" s="12" t="s">
        <v>1530</v>
      </c>
      <c r="E2180" s="12" t="s">
        <v>1274</v>
      </c>
      <c r="F2180" s="12" t="s">
        <v>1604</v>
      </c>
      <c r="G2180" s="12" t="s">
        <v>1274</v>
      </c>
      <c r="H2180" s="12" t="s">
        <v>1604</v>
      </c>
      <c r="I2180" s="12"/>
      <c r="J2180" s="12"/>
      <c r="K2180" s="12"/>
      <c r="L2180" s="12"/>
      <c r="M2180" s="12"/>
      <c r="N2180" s="12"/>
      <c r="O2180" s="12"/>
      <c r="P2180" s="12"/>
      <c r="Q2180" s="12"/>
      <c r="R2180" s="12"/>
      <c r="S2180" s="12"/>
      <c r="T2180" s="12"/>
      <c r="U2180" s="12"/>
      <c r="V2180" s="12"/>
      <c r="W2180" s="12"/>
      <c r="X2180" s="12"/>
      <c r="Y2180" s="12"/>
      <c r="Z2180" s="12"/>
      <c r="AA2180" s="12"/>
      <c r="AB2180" s="12"/>
      <c r="AC2180" s="12"/>
      <c r="AD2180" s="12"/>
      <c r="AE2180" s="12"/>
      <c r="AF2180" s="12"/>
      <c r="AG2180" s="12"/>
      <c r="AH2180" s="12"/>
      <c r="AI2180" s="12"/>
      <c r="AJ2180" s="12"/>
      <c r="AK2180" s="12"/>
      <c r="AL2180" s="12"/>
      <c r="AM2180" s="12"/>
      <c r="AN2180" s="12"/>
      <c r="AO2180" s="12"/>
      <c r="AP2180" s="12"/>
      <c r="AQ2180" s="12"/>
      <c r="AR2180" s="12"/>
      <c r="AS2180" s="12"/>
      <c r="AT2180" s="12"/>
      <c r="AU2180" s="12"/>
      <c r="AV2180" s="12"/>
      <c r="AW2180" s="12"/>
      <c r="AX2180" s="12"/>
      <c r="AY2180" s="12"/>
      <c r="AZ2180" s="12"/>
      <c r="BA2180" s="12"/>
      <c r="BB2180" s="12"/>
      <c r="BC2180" s="12"/>
      <c r="BD2180" s="12"/>
      <c r="BE2180" s="12"/>
      <c r="BF2180" s="12"/>
      <c r="BG2180" s="12"/>
      <c r="BH2180" s="12"/>
      <c r="BI2180" s="12"/>
      <c r="BJ2180" s="12" t="s">
        <v>79</v>
      </c>
      <c r="BK2180" s="14">
        <v>44820</v>
      </c>
      <c r="BL2180" s="12" t="s">
        <v>2354</v>
      </c>
      <c r="BM2180" s="12">
        <v>2905</v>
      </c>
      <c r="BN2180" s="12" t="s">
        <v>72</v>
      </c>
      <c r="BO2180" s="12" t="s">
        <v>2354</v>
      </c>
    </row>
    <row r="2181" spans="1:67" x14ac:dyDescent="0.2">
      <c r="A2181" s="12" t="s">
        <v>2396</v>
      </c>
      <c r="B2181" s="12"/>
      <c r="C2181" s="12" t="s">
        <v>1524</v>
      </c>
      <c r="D2181" s="12" t="s">
        <v>1530</v>
      </c>
      <c r="E2181" s="12" t="s">
        <v>1274</v>
      </c>
      <c r="F2181" s="12" t="s">
        <v>1604</v>
      </c>
      <c r="G2181" s="12" t="s">
        <v>1274</v>
      </c>
      <c r="H2181" s="12" t="s">
        <v>1604</v>
      </c>
      <c r="I2181" s="12"/>
      <c r="J2181" s="12"/>
      <c r="K2181" s="12"/>
      <c r="L2181" s="12"/>
      <c r="M2181" s="12"/>
      <c r="N2181" s="12"/>
      <c r="O2181" s="12"/>
      <c r="P2181" s="12"/>
      <c r="Q2181" s="12"/>
      <c r="R2181" s="12"/>
      <c r="S2181" s="12"/>
      <c r="T2181" s="12"/>
      <c r="U2181" s="12"/>
      <c r="V2181" s="12"/>
      <c r="W2181" s="12"/>
      <c r="X2181" s="12"/>
      <c r="Y2181" s="12"/>
      <c r="Z2181" s="12"/>
      <c r="AA2181" s="12"/>
      <c r="AB2181" s="12"/>
      <c r="AC2181" s="12"/>
      <c r="AD2181" s="12"/>
      <c r="AE2181" s="12"/>
      <c r="AF2181" s="12"/>
      <c r="AG2181" s="12"/>
      <c r="AH2181" s="12"/>
      <c r="AI2181" s="12"/>
      <c r="AJ2181" s="12"/>
      <c r="AK2181" s="12"/>
      <c r="AL2181" s="12"/>
      <c r="AM2181" s="12"/>
      <c r="AN2181" s="12"/>
      <c r="AO2181" s="12"/>
      <c r="AP2181" s="12"/>
      <c r="AQ2181" s="12"/>
      <c r="AR2181" s="12"/>
      <c r="AS2181" s="12"/>
      <c r="AT2181" s="12"/>
      <c r="AU2181" s="12"/>
      <c r="AV2181" s="12"/>
      <c r="AW2181" s="12"/>
      <c r="AX2181" s="12"/>
      <c r="AY2181" s="12"/>
      <c r="AZ2181" s="12"/>
      <c r="BA2181" s="12"/>
      <c r="BB2181" s="12"/>
      <c r="BC2181" s="12"/>
      <c r="BD2181" s="12"/>
      <c r="BE2181" s="12"/>
      <c r="BF2181" s="12"/>
      <c r="BG2181" s="12"/>
      <c r="BH2181" s="12"/>
      <c r="BI2181" s="12"/>
      <c r="BJ2181" s="12" t="s">
        <v>79</v>
      </c>
      <c r="BK2181" s="14">
        <v>44820</v>
      </c>
      <c r="BL2181" s="12" t="s">
        <v>2354</v>
      </c>
      <c r="BM2181" s="12">
        <v>2905</v>
      </c>
      <c r="BN2181" s="12" t="s">
        <v>72</v>
      </c>
      <c r="BO2181" s="12" t="s">
        <v>2354</v>
      </c>
    </row>
    <row r="2182" spans="1:67" x14ac:dyDescent="0.2">
      <c r="A2182" s="12" t="s">
        <v>2394</v>
      </c>
      <c r="B2182" s="12"/>
      <c r="C2182" s="12" t="s">
        <v>1524</v>
      </c>
      <c r="D2182" s="12" t="s">
        <v>1530</v>
      </c>
      <c r="E2182" s="12" t="s">
        <v>1274</v>
      </c>
      <c r="F2182" s="12" t="s">
        <v>1604</v>
      </c>
      <c r="G2182" s="12" t="s">
        <v>1274</v>
      </c>
      <c r="H2182" s="12" t="s">
        <v>1604</v>
      </c>
      <c r="I2182" s="12"/>
      <c r="J2182" s="12"/>
      <c r="K2182" s="12"/>
      <c r="L2182" s="12"/>
      <c r="M2182" s="12"/>
      <c r="N2182" s="12"/>
      <c r="O2182" s="12"/>
      <c r="P2182" s="12"/>
      <c r="Q2182" s="12"/>
      <c r="R2182" s="12"/>
      <c r="S2182" s="12"/>
      <c r="T2182" s="12"/>
      <c r="U2182" s="12"/>
      <c r="V2182" s="12"/>
      <c r="W2182" s="12"/>
      <c r="X2182" s="12"/>
      <c r="Y2182" s="12"/>
      <c r="Z2182" s="12"/>
      <c r="AA2182" s="12"/>
      <c r="AB2182" s="12"/>
      <c r="AC2182" s="12"/>
      <c r="AD2182" s="12"/>
      <c r="AE2182" s="12"/>
      <c r="AF2182" s="12"/>
      <c r="AG2182" s="12"/>
      <c r="AH2182" s="12"/>
      <c r="AI2182" s="12"/>
      <c r="AJ2182" s="12"/>
      <c r="AK2182" s="12"/>
      <c r="AL2182" s="12"/>
      <c r="AM2182" s="12"/>
      <c r="AN2182" s="12"/>
      <c r="AO2182" s="12"/>
      <c r="AP2182" s="12"/>
      <c r="AQ2182" s="12"/>
      <c r="AR2182" s="12"/>
      <c r="AS2182" s="12"/>
      <c r="AT2182" s="12"/>
      <c r="AU2182" s="12"/>
      <c r="AV2182" s="12"/>
      <c r="AW2182" s="12"/>
      <c r="AX2182" s="12"/>
      <c r="AY2182" s="12"/>
      <c r="AZ2182" s="12"/>
      <c r="BA2182" s="12"/>
      <c r="BB2182" s="12"/>
      <c r="BC2182" s="12"/>
      <c r="BD2182" s="12"/>
      <c r="BE2182" s="12"/>
      <c r="BF2182" s="12"/>
      <c r="BG2182" s="12"/>
      <c r="BH2182" s="12"/>
      <c r="BI2182" s="12"/>
      <c r="BJ2182" s="12" t="s">
        <v>79</v>
      </c>
      <c r="BK2182" s="14">
        <v>44820</v>
      </c>
      <c r="BL2182" s="12" t="s">
        <v>2354</v>
      </c>
      <c r="BM2182" s="12">
        <v>2905</v>
      </c>
      <c r="BN2182" s="12" t="s">
        <v>72</v>
      </c>
      <c r="BO2182" s="12" t="s">
        <v>2354</v>
      </c>
    </row>
    <row r="2183" spans="1:67" x14ac:dyDescent="0.2">
      <c r="A2183" s="13" t="s">
        <v>1737</v>
      </c>
      <c r="B2183" s="13"/>
      <c r="C2183" s="13" t="s">
        <v>1524</v>
      </c>
      <c r="D2183" s="13" t="s">
        <v>1530</v>
      </c>
      <c r="E2183" s="13" t="s">
        <v>1274</v>
      </c>
      <c r="F2183" s="13"/>
      <c r="G2183" s="13" t="s">
        <v>1605</v>
      </c>
      <c r="H2183" s="13"/>
      <c r="I2183" s="13"/>
      <c r="J2183" s="13"/>
      <c r="K2183" s="13"/>
      <c r="L2183" s="13"/>
      <c r="M2183" s="13"/>
      <c r="N2183" s="13"/>
      <c r="O2183" s="13"/>
      <c r="P2183" s="13"/>
      <c r="Q2183" s="13"/>
      <c r="R2183" s="13"/>
      <c r="S2183" s="13"/>
      <c r="T2183" s="13"/>
      <c r="U2183" s="13"/>
      <c r="V2183" s="13"/>
      <c r="W2183" s="13"/>
      <c r="X2183" s="13"/>
      <c r="Y2183" s="13"/>
      <c r="Z2183" s="13"/>
      <c r="AA2183" s="13"/>
      <c r="AB2183" s="13"/>
      <c r="AC2183" s="13"/>
      <c r="AD2183" s="13"/>
      <c r="AE2183" s="13"/>
      <c r="AF2183" s="13"/>
      <c r="AG2183" s="13"/>
      <c r="AH2183" s="13"/>
      <c r="AI2183" s="13"/>
      <c r="AJ2183" s="13"/>
      <c r="AK2183" s="13"/>
      <c r="AL2183" s="13"/>
      <c r="AM2183" s="13"/>
      <c r="AN2183" s="13"/>
      <c r="AO2183" s="13"/>
      <c r="AP2183" s="13"/>
      <c r="AQ2183" s="13"/>
      <c r="AR2183" s="13"/>
      <c r="AS2183" s="13"/>
      <c r="AT2183" s="13"/>
      <c r="AU2183" s="13"/>
      <c r="AV2183" s="13"/>
      <c r="AW2183" s="13"/>
      <c r="AX2183" s="13"/>
      <c r="AY2183" s="13"/>
      <c r="AZ2183" s="13"/>
      <c r="BA2183" s="13"/>
      <c r="BB2183" s="13"/>
      <c r="BC2183" s="13"/>
      <c r="BD2183" s="13"/>
      <c r="BE2183" s="13"/>
      <c r="BF2183" s="13"/>
      <c r="BG2183" s="13"/>
      <c r="BH2183" s="13"/>
      <c r="BI2183" s="13"/>
      <c r="BJ2183" s="13"/>
      <c r="BK2183" s="13"/>
      <c r="BL2183" s="13"/>
      <c r="BM2183" s="13"/>
      <c r="BN2183" s="13"/>
      <c r="BO2183" s="13"/>
    </row>
    <row r="2184" spans="1:67" x14ac:dyDescent="0.2">
      <c r="A2184" s="13" t="s">
        <v>1737</v>
      </c>
      <c r="B2184" s="13"/>
      <c r="C2184" s="13" t="s">
        <v>1524</v>
      </c>
      <c r="D2184" s="13" t="s">
        <v>1530</v>
      </c>
      <c r="E2184" s="13" t="s">
        <v>1274</v>
      </c>
      <c r="F2184" s="13"/>
      <c r="G2184" s="13" t="s">
        <v>1274</v>
      </c>
      <c r="H2184" s="13"/>
      <c r="I2184" s="13"/>
      <c r="J2184" s="13"/>
      <c r="K2184" s="13"/>
      <c r="L2184" s="13"/>
      <c r="M2184" s="13"/>
      <c r="N2184" s="13"/>
      <c r="O2184" s="13"/>
      <c r="P2184" s="13"/>
      <c r="Q2184" s="13"/>
      <c r="R2184" s="13"/>
      <c r="S2184" s="13"/>
      <c r="T2184" s="13"/>
      <c r="U2184" s="13"/>
      <c r="V2184" s="13"/>
      <c r="W2184" s="13"/>
      <c r="X2184" s="13"/>
      <c r="Y2184" s="13"/>
      <c r="Z2184" s="13"/>
      <c r="AA2184" s="13"/>
      <c r="AB2184" s="13"/>
      <c r="AC2184" s="13"/>
      <c r="AD2184" s="13"/>
      <c r="AE2184" s="13"/>
      <c r="AF2184" s="13"/>
      <c r="AG2184" s="13"/>
      <c r="AH2184" s="13"/>
      <c r="AI2184" s="13"/>
      <c r="AJ2184" s="13"/>
      <c r="AK2184" s="13"/>
      <c r="AL2184" s="13"/>
      <c r="AM2184" s="13"/>
      <c r="AN2184" s="13"/>
      <c r="AO2184" s="13"/>
      <c r="AP2184" s="13"/>
      <c r="AQ2184" s="13"/>
      <c r="AR2184" s="13"/>
      <c r="AS2184" s="13"/>
      <c r="AT2184" s="13"/>
      <c r="AU2184" s="13"/>
      <c r="AV2184" s="13"/>
      <c r="AW2184" s="13"/>
      <c r="AX2184" s="13"/>
      <c r="AY2184" s="13"/>
      <c r="AZ2184" s="13"/>
      <c r="BA2184" s="13"/>
      <c r="BB2184" s="13"/>
      <c r="BC2184" s="13"/>
      <c r="BD2184" s="13"/>
      <c r="BE2184" s="13"/>
      <c r="BF2184" s="13"/>
      <c r="BG2184" s="13"/>
      <c r="BH2184" s="13"/>
      <c r="BI2184" s="13"/>
      <c r="BJ2184" s="13"/>
      <c r="BK2184" s="13"/>
      <c r="BL2184" s="13"/>
      <c r="BM2184" s="13"/>
      <c r="BN2184" s="13"/>
      <c r="BO2184" s="13"/>
    </row>
    <row r="2185" spans="1:67" x14ac:dyDescent="0.2">
      <c r="A2185" s="8" t="s">
        <v>2439</v>
      </c>
      <c r="B2185" s="8"/>
      <c r="C2185" s="8" t="s">
        <v>1518</v>
      </c>
      <c r="D2185" s="8" t="s">
        <v>76</v>
      </c>
      <c r="E2185" s="8" t="s">
        <v>884</v>
      </c>
      <c r="F2185" s="8" t="s">
        <v>283</v>
      </c>
      <c r="G2185" s="8" t="s">
        <v>2436</v>
      </c>
      <c r="H2185" s="8" t="s">
        <v>283</v>
      </c>
      <c r="I2185" s="8"/>
      <c r="J2185" s="8"/>
      <c r="K2185" s="8"/>
      <c r="L2185" s="8"/>
      <c r="M2185" s="8"/>
      <c r="N2185" s="8"/>
      <c r="O2185" s="8"/>
      <c r="P2185" s="8"/>
      <c r="Q2185" s="8"/>
      <c r="R2185" s="8"/>
      <c r="S2185" s="8"/>
      <c r="T2185" s="8"/>
      <c r="U2185" s="8"/>
      <c r="V2185" s="8"/>
      <c r="W2185" s="8"/>
      <c r="X2185" s="8"/>
      <c r="Y2185" s="8"/>
      <c r="Z2185" s="8"/>
      <c r="AA2185" s="8"/>
      <c r="AB2185" s="8"/>
      <c r="AC2185" s="8"/>
      <c r="AD2185" s="8"/>
      <c r="AE2185" s="8"/>
      <c r="AF2185" s="8"/>
      <c r="AG2185" s="8">
        <v>9.5</v>
      </c>
      <c r="AH2185" s="8"/>
      <c r="AI2185" s="8"/>
      <c r="AJ2185" s="8">
        <v>10.5</v>
      </c>
      <c r="AK2185" s="8"/>
      <c r="AL2185" s="8"/>
      <c r="AM2185" s="8"/>
      <c r="AN2185" s="8"/>
      <c r="AO2185" s="8"/>
      <c r="AP2185" s="8"/>
      <c r="AQ2185" s="8"/>
      <c r="AR2185" s="8"/>
      <c r="AS2185" s="8"/>
      <c r="AT2185" s="8"/>
      <c r="AU2185" s="8"/>
      <c r="AV2185" s="8"/>
      <c r="AW2185" s="8"/>
      <c r="AX2185" s="8"/>
      <c r="AY2185" s="8"/>
      <c r="AZ2185" s="8"/>
      <c r="BA2185" s="8"/>
      <c r="BB2185" s="8"/>
      <c r="BC2185" s="8"/>
      <c r="BD2185" s="8"/>
      <c r="BE2185" s="8"/>
      <c r="BF2185" s="8"/>
      <c r="BG2185" s="8"/>
      <c r="BH2185" s="8"/>
      <c r="BI2185" s="8"/>
      <c r="BJ2185" s="8" t="s">
        <v>79</v>
      </c>
      <c r="BK2185" s="9">
        <v>44820</v>
      </c>
      <c r="BL2185" s="8" t="s">
        <v>2434</v>
      </c>
      <c r="BM2185" s="8" t="s">
        <v>2471</v>
      </c>
      <c r="BN2185" s="8" t="s">
        <v>72</v>
      </c>
      <c r="BO2185" s="8" t="s">
        <v>2434</v>
      </c>
    </row>
    <row r="2186" spans="1:67" x14ac:dyDescent="0.2">
      <c r="A2186" s="13" t="s">
        <v>1737</v>
      </c>
      <c r="B2186" s="13"/>
      <c r="C2186" s="13" t="s">
        <v>1524</v>
      </c>
      <c r="D2186" s="13" t="s">
        <v>140</v>
      </c>
      <c r="E2186" s="13" t="s">
        <v>346</v>
      </c>
      <c r="F2186" s="13" t="s">
        <v>1652</v>
      </c>
      <c r="G2186" s="13" t="s">
        <v>346</v>
      </c>
      <c r="H2186" s="13" t="s">
        <v>1652</v>
      </c>
      <c r="I2186" s="13"/>
      <c r="J2186" s="13"/>
      <c r="K2186" s="13"/>
      <c r="L2186" s="13"/>
      <c r="M2186" s="13"/>
      <c r="N2186" s="13"/>
      <c r="O2186" s="13"/>
      <c r="P2186" s="13"/>
      <c r="Q2186" s="13"/>
      <c r="R2186" s="13"/>
      <c r="S2186" s="13"/>
      <c r="T2186" s="13"/>
      <c r="U2186" s="13"/>
      <c r="V2186" s="13"/>
      <c r="W2186" s="13"/>
      <c r="X2186" s="13"/>
      <c r="Y2186" s="13"/>
      <c r="Z2186" s="13"/>
      <c r="AA2186" s="13"/>
      <c r="AB2186" s="13"/>
      <c r="AC2186" s="13"/>
      <c r="AD2186" s="13"/>
      <c r="AE2186" s="13"/>
      <c r="AF2186" s="13"/>
      <c r="AG2186" s="13"/>
      <c r="AH2186" s="13"/>
      <c r="AI2186" s="13"/>
      <c r="AJ2186" s="13"/>
      <c r="AK2186" s="13"/>
      <c r="AL2186" s="13"/>
      <c r="AM2186" s="13"/>
      <c r="AN2186" s="13"/>
      <c r="AO2186" s="13"/>
      <c r="AP2186" s="13"/>
      <c r="AQ2186" s="13"/>
      <c r="AR2186" s="13"/>
      <c r="AS2186" s="13"/>
      <c r="AT2186" s="13"/>
      <c r="AU2186" s="13"/>
      <c r="AV2186" s="13"/>
      <c r="AW2186" s="13"/>
      <c r="AX2186" s="13"/>
      <c r="AY2186" s="13"/>
      <c r="AZ2186" s="13"/>
      <c r="BA2186" s="13"/>
      <c r="BB2186" s="13"/>
      <c r="BC2186" s="13"/>
      <c r="BD2186" s="13"/>
      <c r="BE2186" s="13"/>
      <c r="BF2186" s="13"/>
      <c r="BG2186" s="13"/>
      <c r="BH2186" s="13"/>
      <c r="BI2186" s="13"/>
      <c r="BJ2186" s="13"/>
      <c r="BK2186" s="13"/>
      <c r="BL2186" s="13"/>
      <c r="BM2186" s="13"/>
      <c r="BN2186" s="13"/>
      <c r="BO2186" s="13"/>
    </row>
    <row r="2187" spans="1:67" x14ac:dyDescent="0.2">
      <c r="A2187" s="8" t="s">
        <v>2631</v>
      </c>
      <c r="B2187" t="s">
        <v>338</v>
      </c>
      <c r="C2187" t="s">
        <v>1524</v>
      </c>
      <c r="D2187" t="s">
        <v>140</v>
      </c>
      <c r="E2187" t="s">
        <v>346</v>
      </c>
      <c r="F2187" t="s">
        <v>1652</v>
      </c>
      <c r="G2187" s="8" t="s">
        <v>346</v>
      </c>
      <c r="H2187" t="s">
        <v>1652</v>
      </c>
      <c r="AS2187">
        <v>5.99</v>
      </c>
      <c r="AV2187">
        <v>4.08</v>
      </c>
      <c r="AW2187">
        <v>5.63</v>
      </c>
      <c r="AX2187">
        <v>4.13</v>
      </c>
      <c r="AY2187">
        <v>4.33</v>
      </c>
      <c r="AZ2187">
        <v>4.33</v>
      </c>
      <c r="BJ2187" t="s">
        <v>79</v>
      </c>
      <c r="BK2187" s="1">
        <v>44825</v>
      </c>
      <c r="BL2187" t="s">
        <v>2599</v>
      </c>
      <c r="BM2187">
        <v>79420</v>
      </c>
      <c r="BN2187" t="s">
        <v>72</v>
      </c>
      <c r="BO2187" t="s">
        <v>2599</v>
      </c>
    </row>
    <row r="2188" spans="1:67" x14ac:dyDescent="0.2">
      <c r="A2188" s="2" t="s">
        <v>1477</v>
      </c>
      <c r="B2188" s="2"/>
      <c r="C2188" s="2" t="s">
        <v>1524</v>
      </c>
      <c r="D2188" s="2" t="s">
        <v>140</v>
      </c>
      <c r="E2188" s="2" t="s">
        <v>346</v>
      </c>
      <c r="F2188" s="2" t="s">
        <v>1297</v>
      </c>
      <c r="G2188" s="2" t="s">
        <v>1465</v>
      </c>
      <c r="H2188" s="2" t="s">
        <v>1297</v>
      </c>
      <c r="I2188" s="2"/>
      <c r="J2188" s="2"/>
      <c r="K2188" s="2"/>
      <c r="L2188" s="2"/>
      <c r="M2188" s="2"/>
      <c r="N2188" s="2"/>
      <c r="O2188" s="2"/>
      <c r="P2188" s="2"/>
      <c r="Q2188" s="2"/>
      <c r="R2188" s="2"/>
      <c r="S2188" s="2"/>
      <c r="T2188" s="2"/>
      <c r="U2188" s="2"/>
      <c r="V2188" s="2"/>
      <c r="W2188" s="2"/>
      <c r="X2188" s="2"/>
      <c r="Y2188" s="2"/>
      <c r="Z2188" s="2"/>
      <c r="AA2188" s="2"/>
      <c r="AB2188" s="2"/>
      <c r="AC2188" s="2"/>
      <c r="AD2188" s="2"/>
      <c r="AE2188" s="2"/>
      <c r="AF2188" s="2"/>
      <c r="AG2188" s="2"/>
      <c r="AH2188" s="2"/>
      <c r="AI2188" s="2"/>
      <c r="AJ2188" s="2"/>
      <c r="AK2188" s="2"/>
      <c r="AL2188" s="2"/>
      <c r="AM2188" s="2"/>
      <c r="AN2188" s="2"/>
      <c r="AO2188" s="2"/>
      <c r="AP2188" s="2"/>
      <c r="AQ2188" s="2"/>
      <c r="AR2188" s="2"/>
      <c r="AS2188" s="2"/>
      <c r="AT2188" s="2"/>
      <c r="AU2188" s="2"/>
      <c r="AV2188" s="2"/>
      <c r="AW2188" s="2"/>
      <c r="AX2188" s="2"/>
      <c r="AY2188" s="2"/>
      <c r="AZ2188" s="2"/>
      <c r="BA2188" s="2"/>
      <c r="BB2188" s="2"/>
      <c r="BC2188" s="2"/>
      <c r="BD2188" s="2"/>
      <c r="BE2188" s="2"/>
      <c r="BF2188" s="2"/>
      <c r="BG2188" s="2"/>
      <c r="BH2188" s="2"/>
      <c r="BI2188" s="2"/>
      <c r="BJ2188" s="2" t="s">
        <v>79</v>
      </c>
      <c r="BK2188" s="3">
        <v>44806</v>
      </c>
      <c r="BL2188" s="2" t="s">
        <v>1457</v>
      </c>
      <c r="BM2188" s="2">
        <v>6619</v>
      </c>
      <c r="BN2188" s="2" t="s">
        <v>72</v>
      </c>
      <c r="BO2188" s="2" t="s">
        <v>1457</v>
      </c>
    </row>
    <row r="2189" spans="1:67" x14ac:dyDescent="0.2">
      <c r="A2189" s="8" t="s">
        <v>1477</v>
      </c>
      <c r="C2189" t="s">
        <v>1524</v>
      </c>
      <c r="D2189" t="s">
        <v>140</v>
      </c>
      <c r="E2189" t="s">
        <v>346</v>
      </c>
      <c r="F2189" t="s">
        <v>1297</v>
      </c>
      <c r="G2189" s="8" t="s">
        <v>1465</v>
      </c>
      <c r="H2189" s="8" t="s">
        <v>1297</v>
      </c>
      <c r="I2189" s="8"/>
      <c r="U2189">
        <v>5.7</v>
      </c>
      <c r="X2189">
        <v>7.9</v>
      </c>
      <c r="BJ2189" s="8" t="s">
        <v>79</v>
      </c>
      <c r="BK2189" s="9">
        <v>44820</v>
      </c>
      <c r="BL2189" s="8" t="s">
        <v>2434</v>
      </c>
      <c r="BM2189" s="8" t="s">
        <v>2471</v>
      </c>
      <c r="BN2189" t="s">
        <v>72</v>
      </c>
      <c r="BO2189" s="8" t="s">
        <v>2434</v>
      </c>
    </row>
    <row r="2190" spans="1:67" x14ac:dyDescent="0.2">
      <c r="A2190" t="s">
        <v>1467</v>
      </c>
      <c r="C2190" t="s">
        <v>1524</v>
      </c>
      <c r="D2190" t="s">
        <v>140</v>
      </c>
      <c r="E2190" t="s">
        <v>346</v>
      </c>
      <c r="F2190" t="s">
        <v>1297</v>
      </c>
      <c r="G2190" t="s">
        <v>1465</v>
      </c>
      <c r="H2190" t="s">
        <v>1297</v>
      </c>
      <c r="AW2190">
        <v>5.3</v>
      </c>
      <c r="AZ2190">
        <v>4</v>
      </c>
      <c r="BA2190">
        <v>5.3</v>
      </c>
      <c r="BD2190">
        <v>4.4000000000000004</v>
      </c>
      <c r="BJ2190" t="s">
        <v>79</v>
      </c>
      <c r="BK2190" s="1">
        <v>44806</v>
      </c>
      <c r="BL2190" t="s">
        <v>1457</v>
      </c>
      <c r="BM2190">
        <v>6619</v>
      </c>
      <c r="BN2190" t="s">
        <v>72</v>
      </c>
      <c r="BO2190" t="s">
        <v>1457</v>
      </c>
    </row>
    <row r="2191" spans="1:67" x14ac:dyDescent="0.2">
      <c r="A2191" s="8" t="s">
        <v>1467</v>
      </c>
      <c r="C2191" t="s">
        <v>1524</v>
      </c>
      <c r="D2191" t="s">
        <v>140</v>
      </c>
      <c r="E2191" t="s">
        <v>346</v>
      </c>
      <c r="F2191" t="s">
        <v>1297</v>
      </c>
      <c r="G2191" s="8" t="s">
        <v>1465</v>
      </c>
      <c r="H2191" s="8" t="s">
        <v>1297</v>
      </c>
      <c r="I2191" s="8"/>
      <c r="AW2191">
        <v>5.3</v>
      </c>
      <c r="AZ2191">
        <v>4</v>
      </c>
      <c r="BA2191">
        <v>5.3</v>
      </c>
      <c r="BD2191">
        <v>4.4000000000000004</v>
      </c>
      <c r="BJ2191" t="s">
        <v>79</v>
      </c>
      <c r="BK2191" s="9">
        <v>44820</v>
      </c>
      <c r="BL2191" s="8" t="s">
        <v>2434</v>
      </c>
      <c r="BM2191" s="8" t="s">
        <v>2471</v>
      </c>
      <c r="BN2191" t="s">
        <v>72</v>
      </c>
      <c r="BO2191" s="8" t="s">
        <v>2434</v>
      </c>
    </row>
    <row r="2192" spans="1:67" x14ac:dyDescent="0.2">
      <c r="A2192" t="s">
        <v>1466</v>
      </c>
      <c r="B2192" t="s">
        <v>1</v>
      </c>
      <c r="C2192" t="s">
        <v>1524</v>
      </c>
      <c r="D2192" t="s">
        <v>140</v>
      </c>
      <c r="E2192" t="s">
        <v>346</v>
      </c>
      <c r="F2192" t="s">
        <v>1297</v>
      </c>
      <c r="G2192" t="s">
        <v>1465</v>
      </c>
      <c r="H2192" t="s">
        <v>1297</v>
      </c>
      <c r="Y2192">
        <v>5.4</v>
      </c>
      <c r="AB2192">
        <v>6.4</v>
      </c>
      <c r="AF2192">
        <v>7.5</v>
      </c>
      <c r="BJ2192" t="s">
        <v>79</v>
      </c>
      <c r="BK2192" s="1">
        <v>44806</v>
      </c>
      <c r="BL2192" t="s">
        <v>1457</v>
      </c>
      <c r="BM2192">
        <v>6619</v>
      </c>
      <c r="BN2192" t="s">
        <v>72</v>
      </c>
      <c r="BO2192" t="s">
        <v>1457</v>
      </c>
    </row>
    <row r="2193" spans="1:67" x14ac:dyDescent="0.2">
      <c r="A2193" s="8" t="s">
        <v>1466</v>
      </c>
      <c r="B2193" t="s">
        <v>338</v>
      </c>
      <c r="C2193" t="s">
        <v>1524</v>
      </c>
      <c r="D2193" t="s">
        <v>140</v>
      </c>
      <c r="E2193" t="s">
        <v>346</v>
      </c>
      <c r="F2193" t="s">
        <v>1297</v>
      </c>
      <c r="G2193" s="8" t="s">
        <v>1465</v>
      </c>
      <c r="H2193" s="8" t="s">
        <v>1297</v>
      </c>
      <c r="I2193" s="8"/>
      <c r="Y2193">
        <v>5.4</v>
      </c>
      <c r="AB2193">
        <v>6.4</v>
      </c>
      <c r="AF2193">
        <v>7.5</v>
      </c>
      <c r="BJ2193" s="8" t="s">
        <v>79</v>
      </c>
      <c r="BK2193" s="9">
        <v>44820</v>
      </c>
      <c r="BL2193" s="8" t="s">
        <v>2434</v>
      </c>
      <c r="BM2193" s="8" t="s">
        <v>2471</v>
      </c>
      <c r="BN2193" t="s">
        <v>72</v>
      </c>
      <c r="BO2193" s="8" t="s">
        <v>2434</v>
      </c>
    </row>
    <row r="2194" spans="1:67" x14ac:dyDescent="0.2">
      <c r="A2194" s="8" t="s">
        <v>2446</v>
      </c>
      <c r="C2194" t="s">
        <v>1524</v>
      </c>
      <c r="D2194" t="s">
        <v>140</v>
      </c>
      <c r="E2194" t="s">
        <v>346</v>
      </c>
      <c r="F2194" t="s">
        <v>1297</v>
      </c>
      <c r="G2194" s="8" t="s">
        <v>1465</v>
      </c>
      <c r="H2194" s="8" t="s">
        <v>1297</v>
      </c>
      <c r="I2194" s="8"/>
      <c r="AC2194">
        <v>5.8</v>
      </c>
      <c r="AF2194">
        <v>8.3000000000000007</v>
      </c>
      <c r="AG2194">
        <v>4.5999999999999996</v>
      </c>
      <c r="AJ2194">
        <v>7.5</v>
      </c>
      <c r="BJ2194" s="8" t="s">
        <v>79</v>
      </c>
      <c r="BK2194" s="9">
        <v>44820</v>
      </c>
      <c r="BL2194" s="8" t="s">
        <v>2434</v>
      </c>
      <c r="BM2194" s="8" t="s">
        <v>2471</v>
      </c>
      <c r="BN2194" t="s">
        <v>72</v>
      </c>
      <c r="BO2194" s="8" t="s">
        <v>2434</v>
      </c>
    </row>
    <row r="2195" spans="1:67" x14ac:dyDescent="0.2">
      <c r="A2195" s="13" t="s">
        <v>1737</v>
      </c>
      <c r="B2195" s="13"/>
      <c r="C2195" s="13" t="s">
        <v>1524</v>
      </c>
      <c r="D2195" s="13" t="s">
        <v>140</v>
      </c>
      <c r="E2195" s="13" t="s">
        <v>346</v>
      </c>
      <c r="F2195" s="13" t="s">
        <v>1297</v>
      </c>
      <c r="G2195" s="13" t="s">
        <v>346</v>
      </c>
      <c r="H2195" s="13" t="s">
        <v>1297</v>
      </c>
      <c r="I2195" s="13"/>
      <c r="J2195" s="13"/>
      <c r="K2195" s="13"/>
      <c r="L2195" s="13"/>
      <c r="M2195" s="13"/>
      <c r="N2195" s="13"/>
      <c r="O2195" s="13"/>
      <c r="P2195" s="13"/>
      <c r="Q2195" s="13"/>
      <c r="R2195" s="13"/>
      <c r="S2195" s="13"/>
      <c r="T2195" s="13"/>
      <c r="U2195" s="13"/>
      <c r="V2195" s="13"/>
      <c r="W2195" s="13"/>
      <c r="X2195" s="13"/>
      <c r="Y2195" s="13"/>
      <c r="Z2195" s="13"/>
      <c r="AA2195" s="13"/>
      <c r="AB2195" s="13"/>
      <c r="AC2195" s="13"/>
      <c r="AD2195" s="13"/>
      <c r="AE2195" s="13"/>
      <c r="AF2195" s="13"/>
      <c r="AG2195" s="13"/>
      <c r="AH2195" s="13"/>
      <c r="AI2195" s="13"/>
      <c r="AJ2195" s="13"/>
      <c r="AK2195" s="13"/>
      <c r="AL2195" s="13"/>
      <c r="AM2195" s="13"/>
      <c r="AN2195" s="13"/>
      <c r="AO2195" s="13"/>
      <c r="AP2195" s="13"/>
      <c r="AQ2195" s="13"/>
      <c r="AR2195" s="13"/>
      <c r="AS2195" s="13"/>
      <c r="AT2195" s="13"/>
      <c r="AU2195" s="13"/>
      <c r="AV2195" s="13"/>
      <c r="AW2195" s="13"/>
      <c r="AX2195" s="13"/>
      <c r="AY2195" s="13"/>
      <c r="AZ2195" s="13"/>
      <c r="BA2195" s="13"/>
      <c r="BB2195" s="13"/>
      <c r="BC2195" s="13"/>
      <c r="BD2195" s="13"/>
      <c r="BE2195" s="13"/>
      <c r="BF2195" s="13"/>
      <c r="BG2195" s="13"/>
      <c r="BH2195" s="13"/>
      <c r="BI2195" s="13"/>
      <c r="BJ2195" s="13"/>
      <c r="BK2195" s="13"/>
      <c r="BL2195" s="13"/>
      <c r="BM2195" s="13"/>
      <c r="BN2195" s="13"/>
      <c r="BO2195" s="13"/>
    </row>
    <row r="2196" spans="1:67" x14ac:dyDescent="0.2">
      <c r="A2196" s="8" t="s">
        <v>2580</v>
      </c>
      <c r="C2196" t="s">
        <v>1524</v>
      </c>
      <c r="D2196" t="s">
        <v>140</v>
      </c>
      <c r="E2196" t="s">
        <v>346</v>
      </c>
      <c r="F2196" t="s">
        <v>1297</v>
      </c>
      <c r="G2196" s="8" t="s">
        <v>346</v>
      </c>
      <c r="H2196" s="8" t="s">
        <v>1297</v>
      </c>
      <c r="I2196" s="8"/>
      <c r="Q2196">
        <v>5.2</v>
      </c>
      <c r="T2196">
        <v>6.7</v>
      </c>
      <c r="BI2196" t="s">
        <v>2582</v>
      </c>
      <c r="BJ2196" t="s">
        <v>79</v>
      </c>
      <c r="BK2196" s="1">
        <v>44824</v>
      </c>
      <c r="BL2196" t="s">
        <v>2493</v>
      </c>
      <c r="BM2196">
        <v>2930</v>
      </c>
    </row>
    <row r="2197" spans="1:67" x14ac:dyDescent="0.2">
      <c r="A2197" s="8" t="s">
        <v>2581</v>
      </c>
      <c r="C2197" t="s">
        <v>1524</v>
      </c>
      <c r="D2197" t="s">
        <v>140</v>
      </c>
      <c r="E2197" t="s">
        <v>346</v>
      </c>
      <c r="F2197" t="s">
        <v>1297</v>
      </c>
      <c r="G2197" s="8" t="s">
        <v>346</v>
      </c>
      <c r="H2197" s="8" t="s">
        <v>1297</v>
      </c>
      <c r="I2197" s="8"/>
      <c r="U2197">
        <v>5.3</v>
      </c>
      <c r="X2197">
        <v>7.25</v>
      </c>
      <c r="BJ2197" t="s">
        <v>79</v>
      </c>
      <c r="BK2197" s="1">
        <v>44824</v>
      </c>
      <c r="BL2197" t="s">
        <v>2493</v>
      </c>
      <c r="BM2197">
        <v>2930</v>
      </c>
    </row>
    <row r="2198" spans="1:67" x14ac:dyDescent="0.2">
      <c r="A2198" s="8" t="s">
        <v>2577</v>
      </c>
      <c r="C2198" t="s">
        <v>1524</v>
      </c>
      <c r="D2198" t="s">
        <v>140</v>
      </c>
      <c r="E2198" t="s">
        <v>346</v>
      </c>
      <c r="F2198" t="s">
        <v>1297</v>
      </c>
      <c r="G2198" s="8" t="s">
        <v>346</v>
      </c>
      <c r="H2198" s="8" t="s">
        <v>1297</v>
      </c>
      <c r="I2198" s="8"/>
      <c r="Y2198">
        <v>5.55</v>
      </c>
      <c r="AB2198">
        <v>6.8</v>
      </c>
      <c r="BJ2198" t="s">
        <v>79</v>
      </c>
      <c r="BK2198" s="1">
        <v>44824</v>
      </c>
      <c r="BL2198" t="s">
        <v>2493</v>
      </c>
      <c r="BM2198">
        <v>2930</v>
      </c>
    </row>
    <row r="2199" spans="1:67" x14ac:dyDescent="0.2">
      <c r="A2199" s="8" t="s">
        <v>2578</v>
      </c>
      <c r="C2199" t="s">
        <v>1524</v>
      </c>
      <c r="D2199" t="s">
        <v>140</v>
      </c>
      <c r="E2199" t="s">
        <v>346</v>
      </c>
      <c r="F2199" t="s">
        <v>1297</v>
      </c>
      <c r="G2199" s="8" t="s">
        <v>346</v>
      </c>
      <c r="H2199" s="8" t="s">
        <v>1297</v>
      </c>
      <c r="I2199" s="8"/>
      <c r="U2199">
        <v>4.55</v>
      </c>
      <c r="X2199">
        <v>6.05</v>
      </c>
      <c r="BI2199" t="s">
        <v>2579</v>
      </c>
      <c r="BJ2199" s="8" t="s">
        <v>79</v>
      </c>
      <c r="BK2199" s="9">
        <v>44824</v>
      </c>
      <c r="BL2199" s="8" t="s">
        <v>2493</v>
      </c>
      <c r="BM2199">
        <v>2930</v>
      </c>
    </row>
    <row r="2200" spans="1:67" x14ac:dyDescent="0.2">
      <c r="A2200" s="8" t="s">
        <v>2576</v>
      </c>
      <c r="C2200" t="s">
        <v>1524</v>
      </c>
      <c r="D2200" t="s">
        <v>140</v>
      </c>
      <c r="E2200" t="s">
        <v>346</v>
      </c>
      <c r="F2200" t="s">
        <v>1297</v>
      </c>
      <c r="G2200" s="8" t="s">
        <v>346</v>
      </c>
      <c r="H2200" s="8" t="s">
        <v>1297</v>
      </c>
      <c r="I2200" s="8"/>
      <c r="AC2200">
        <v>5.95</v>
      </c>
      <c r="AF2200">
        <v>8.1</v>
      </c>
      <c r="BJ2200" t="s">
        <v>79</v>
      </c>
      <c r="BK2200" s="1">
        <v>44824</v>
      </c>
      <c r="BL2200" t="s">
        <v>2493</v>
      </c>
      <c r="BM2200">
        <v>2930</v>
      </c>
    </row>
    <row r="2201" spans="1:67" x14ac:dyDescent="0.2">
      <c r="A2201" s="12" t="s">
        <v>2352</v>
      </c>
      <c r="B2201" s="12"/>
      <c r="C2201" s="12" t="s">
        <v>1524</v>
      </c>
      <c r="D2201" s="12" t="s">
        <v>140</v>
      </c>
      <c r="E2201" s="12" t="s">
        <v>346</v>
      </c>
      <c r="F2201" s="12" t="s">
        <v>1297</v>
      </c>
      <c r="G2201" s="12" t="s">
        <v>346</v>
      </c>
      <c r="H2201" s="12" t="s">
        <v>1297</v>
      </c>
      <c r="I2201" s="12"/>
      <c r="J2201" s="12"/>
      <c r="K2201" s="12"/>
      <c r="L2201" s="12"/>
      <c r="M2201" s="12"/>
      <c r="N2201" s="12"/>
      <c r="O2201" s="12"/>
      <c r="P2201" s="12"/>
      <c r="Q2201" s="12"/>
      <c r="R2201" s="12"/>
      <c r="S2201" s="12"/>
      <c r="T2201" s="12"/>
      <c r="U2201" s="12"/>
      <c r="V2201" s="12"/>
      <c r="W2201" s="12"/>
      <c r="X2201" s="12"/>
      <c r="Y2201" s="12"/>
      <c r="Z2201" s="12"/>
      <c r="AA2201" s="12"/>
      <c r="AB2201" s="12"/>
      <c r="AC2201" s="12"/>
      <c r="AD2201" s="12"/>
      <c r="AE2201" s="12"/>
      <c r="AF2201" s="12"/>
      <c r="AG2201" s="12"/>
      <c r="AH2201" s="12"/>
      <c r="AI2201" s="12"/>
      <c r="AJ2201" s="12"/>
      <c r="AK2201" s="12"/>
      <c r="AL2201" s="12"/>
      <c r="AM2201" s="12"/>
      <c r="AN2201" s="12"/>
      <c r="AO2201" s="12"/>
      <c r="AP2201" s="12"/>
      <c r="AQ2201" s="12"/>
      <c r="AR2201" s="12"/>
      <c r="AS2201" s="12"/>
      <c r="AT2201" s="12"/>
      <c r="AU2201" s="12"/>
      <c r="AV2201" s="12"/>
      <c r="AW2201" s="12"/>
      <c r="AX2201" s="12"/>
      <c r="AY2201" s="12"/>
      <c r="AZ2201" s="12"/>
      <c r="BA2201" s="12"/>
      <c r="BB2201" s="12"/>
      <c r="BC2201" s="12"/>
      <c r="BD2201" s="12"/>
      <c r="BE2201" s="12"/>
      <c r="BF2201" s="12"/>
      <c r="BG2201" s="12"/>
      <c r="BH2201" s="12"/>
      <c r="BI2201" s="12"/>
      <c r="BJ2201" s="12" t="s">
        <v>79</v>
      </c>
      <c r="BK2201" s="14">
        <v>44819</v>
      </c>
      <c r="BL2201" s="12" t="s">
        <v>2349</v>
      </c>
      <c r="BM2201" s="12">
        <v>3649</v>
      </c>
      <c r="BN2201" s="12" t="s">
        <v>72</v>
      </c>
      <c r="BO2201" s="12" t="s">
        <v>2349</v>
      </c>
    </row>
    <row r="2202" spans="1:67" x14ac:dyDescent="0.2">
      <c r="A2202" s="8" t="s">
        <v>1467</v>
      </c>
      <c r="C2202" t="s">
        <v>1524</v>
      </c>
      <c r="D2202" t="s">
        <v>140</v>
      </c>
      <c r="E2202" t="s">
        <v>346</v>
      </c>
      <c r="F2202" t="s">
        <v>1297</v>
      </c>
      <c r="G2202" s="8" t="s">
        <v>346</v>
      </c>
      <c r="H2202" t="s">
        <v>1297</v>
      </c>
      <c r="AW2202">
        <v>5.3</v>
      </c>
      <c r="AZ2202">
        <v>4</v>
      </c>
      <c r="BJ2202" t="s">
        <v>79</v>
      </c>
      <c r="BK2202" s="1">
        <v>44825</v>
      </c>
      <c r="BL2202" t="s">
        <v>2599</v>
      </c>
      <c r="BM2202">
        <v>79420</v>
      </c>
    </row>
    <row r="2203" spans="1:67" x14ac:dyDescent="0.2">
      <c r="A2203" s="13" t="s">
        <v>1737</v>
      </c>
      <c r="B2203" s="13"/>
      <c r="C2203" s="13" t="s">
        <v>1524</v>
      </c>
      <c r="D2203" s="13" t="s">
        <v>140</v>
      </c>
      <c r="E2203" s="13" t="s">
        <v>346</v>
      </c>
      <c r="F2203" s="13" t="s">
        <v>1298</v>
      </c>
      <c r="G2203" s="13" t="s">
        <v>346</v>
      </c>
      <c r="H2203" s="13" t="s">
        <v>1298</v>
      </c>
      <c r="I2203" s="13"/>
      <c r="J2203" s="13"/>
      <c r="K2203" s="13"/>
      <c r="L2203" s="13"/>
      <c r="M2203" s="13"/>
      <c r="N2203" s="13"/>
      <c r="O2203" s="13"/>
      <c r="P2203" s="13"/>
      <c r="Q2203" s="13"/>
      <c r="R2203" s="13"/>
      <c r="S2203" s="13"/>
      <c r="T2203" s="13"/>
      <c r="U2203" s="13"/>
      <c r="V2203" s="13"/>
      <c r="W2203" s="13"/>
      <c r="X2203" s="13"/>
      <c r="Y2203" s="13"/>
      <c r="Z2203" s="13"/>
      <c r="AA2203" s="13"/>
      <c r="AB2203" s="13"/>
      <c r="AC2203" s="13"/>
      <c r="AD2203" s="13"/>
      <c r="AE2203" s="13"/>
      <c r="AF2203" s="13"/>
      <c r="AG2203" s="13"/>
      <c r="AH2203" s="13"/>
      <c r="AI2203" s="13"/>
      <c r="AJ2203" s="13"/>
      <c r="AK2203" s="13"/>
      <c r="AL2203" s="13"/>
      <c r="AM2203" s="13"/>
      <c r="AN2203" s="13"/>
      <c r="AO2203" s="13"/>
      <c r="AP2203" s="13"/>
      <c r="AQ2203" s="13"/>
      <c r="AR2203" s="13"/>
      <c r="AS2203" s="13"/>
      <c r="AT2203" s="13"/>
      <c r="AU2203" s="13"/>
      <c r="AV2203" s="13"/>
      <c r="AW2203" s="13"/>
      <c r="AX2203" s="13"/>
      <c r="AY2203" s="13"/>
      <c r="AZ2203" s="13"/>
      <c r="BA2203" s="13"/>
      <c r="BB2203" s="13"/>
      <c r="BC2203" s="13"/>
      <c r="BD2203" s="13"/>
      <c r="BE2203" s="13"/>
      <c r="BF2203" s="13"/>
      <c r="BG2203" s="13"/>
      <c r="BH2203" s="13"/>
      <c r="BI2203" s="13"/>
      <c r="BJ2203" s="13"/>
      <c r="BK2203" s="13"/>
      <c r="BL2203" s="13"/>
      <c r="BM2203" s="13"/>
      <c r="BN2203" s="13"/>
      <c r="BO2203" s="13"/>
    </row>
    <row r="2204" spans="1:67" x14ac:dyDescent="0.2">
      <c r="A2204" t="s">
        <v>1299</v>
      </c>
      <c r="C2204" t="s">
        <v>1524</v>
      </c>
      <c r="D2204" t="s">
        <v>140</v>
      </c>
      <c r="E2204" t="s">
        <v>346</v>
      </c>
      <c r="F2204" t="s">
        <v>1298</v>
      </c>
      <c r="G2204" t="s">
        <v>1300</v>
      </c>
      <c r="H2204" t="s">
        <v>1298</v>
      </c>
      <c r="BA2204">
        <v>5.4</v>
      </c>
      <c r="BD2204">
        <v>3.8</v>
      </c>
      <c r="BE2204">
        <v>5.5</v>
      </c>
      <c r="BH2204">
        <v>3.2</v>
      </c>
      <c r="BJ2204" t="s">
        <v>79</v>
      </c>
      <c r="BL2204" t="s">
        <v>229</v>
      </c>
      <c r="BM2204">
        <v>1609</v>
      </c>
      <c r="BN2204" t="s">
        <v>72</v>
      </c>
      <c r="BO2204" t="s">
        <v>229</v>
      </c>
    </row>
    <row r="2205" spans="1:67" x14ac:dyDescent="0.2">
      <c r="A2205" t="s">
        <v>1301</v>
      </c>
      <c r="C2205" t="s">
        <v>1524</v>
      </c>
      <c r="D2205" t="s">
        <v>140</v>
      </c>
      <c r="E2205" t="s">
        <v>346</v>
      </c>
      <c r="F2205" t="s">
        <v>1298</v>
      </c>
      <c r="G2205" t="s">
        <v>1300</v>
      </c>
      <c r="H2205" t="s">
        <v>1298</v>
      </c>
      <c r="AW2205">
        <v>5.6</v>
      </c>
      <c r="AZ2205">
        <v>3.6</v>
      </c>
      <c r="BJ2205" t="s">
        <v>79</v>
      </c>
      <c r="BL2205" t="s">
        <v>229</v>
      </c>
      <c r="BM2205">
        <v>1609</v>
      </c>
      <c r="BN2205" t="s">
        <v>72</v>
      </c>
      <c r="BO2205" t="s">
        <v>229</v>
      </c>
    </row>
    <row r="2206" spans="1:67" x14ac:dyDescent="0.2">
      <c r="A2206" t="s">
        <v>766</v>
      </c>
      <c r="C2206" t="s">
        <v>1524</v>
      </c>
      <c r="D2206" t="s">
        <v>140</v>
      </c>
      <c r="E2206" t="s">
        <v>346</v>
      </c>
      <c r="F2206" t="s">
        <v>979</v>
      </c>
      <c r="G2206" t="s">
        <v>804</v>
      </c>
      <c r="H2206" t="s">
        <v>979</v>
      </c>
      <c r="Q2206">
        <v>7</v>
      </c>
      <c r="T2206">
        <v>4</v>
      </c>
      <c r="AC2206">
        <v>6</v>
      </c>
      <c r="AF2206">
        <v>5</v>
      </c>
      <c r="AG2206">
        <v>6.6</v>
      </c>
      <c r="AJ2206">
        <v>4</v>
      </c>
      <c r="BJ2206" t="s">
        <v>79</v>
      </c>
      <c r="BK2206" s="1">
        <v>44797</v>
      </c>
      <c r="BL2206" t="s">
        <v>87</v>
      </c>
      <c r="BM2206">
        <v>36083</v>
      </c>
      <c r="BN2206" t="s">
        <v>72</v>
      </c>
      <c r="BO2206" t="s">
        <v>87</v>
      </c>
    </row>
    <row r="2207" spans="1:67" x14ac:dyDescent="0.2">
      <c r="A2207" t="s">
        <v>770</v>
      </c>
      <c r="C2207" t="s">
        <v>1524</v>
      </c>
      <c r="D2207" t="s">
        <v>140</v>
      </c>
      <c r="E2207" t="s">
        <v>346</v>
      </c>
      <c r="F2207" t="s">
        <v>979</v>
      </c>
      <c r="G2207" t="s">
        <v>804</v>
      </c>
      <c r="H2207" t="s">
        <v>979</v>
      </c>
      <c r="M2207">
        <v>3.6</v>
      </c>
      <c r="BJ2207" t="s">
        <v>79</v>
      </c>
      <c r="BK2207" s="1">
        <v>44797</v>
      </c>
      <c r="BL2207" t="s">
        <v>87</v>
      </c>
      <c r="BM2207">
        <v>36083</v>
      </c>
      <c r="BN2207" t="s">
        <v>72</v>
      </c>
      <c r="BO2207" t="s">
        <v>87</v>
      </c>
    </row>
    <row r="2208" spans="1:67" x14ac:dyDescent="0.2">
      <c r="A2208" t="s">
        <v>771</v>
      </c>
      <c r="C2208" t="s">
        <v>1524</v>
      </c>
      <c r="D2208" t="s">
        <v>140</v>
      </c>
      <c r="E2208" t="s">
        <v>346</v>
      </c>
      <c r="F2208" t="s">
        <v>979</v>
      </c>
      <c r="G2208" t="s">
        <v>804</v>
      </c>
      <c r="H2208" t="s">
        <v>979</v>
      </c>
      <c r="U2208">
        <v>6.8</v>
      </c>
      <c r="X2208">
        <v>4.5</v>
      </c>
      <c r="BJ2208" t="s">
        <v>79</v>
      </c>
      <c r="BK2208" s="1">
        <v>44797</v>
      </c>
      <c r="BL2208" t="s">
        <v>87</v>
      </c>
      <c r="BM2208">
        <v>36083</v>
      </c>
      <c r="BN2208" t="s">
        <v>72</v>
      </c>
      <c r="BO2208" t="s">
        <v>87</v>
      </c>
    </row>
    <row r="2209" spans="1:67" s="2" customFormat="1" x14ac:dyDescent="0.2">
      <c r="A2209" s="13" t="s">
        <v>1737</v>
      </c>
      <c r="B2209" s="13"/>
      <c r="C2209" s="13" t="s">
        <v>1524</v>
      </c>
      <c r="D2209" s="13" t="s">
        <v>140</v>
      </c>
      <c r="E2209" s="13" t="s">
        <v>346</v>
      </c>
      <c r="F2209" s="13" t="s">
        <v>979</v>
      </c>
      <c r="G2209" s="13" t="s">
        <v>141</v>
      </c>
      <c r="H2209" s="13" t="s">
        <v>979</v>
      </c>
      <c r="I2209" s="13"/>
      <c r="J2209" s="13"/>
      <c r="K2209" s="13"/>
      <c r="L2209" s="13"/>
      <c r="M2209" s="13"/>
      <c r="N2209" s="13"/>
      <c r="O2209" s="13"/>
      <c r="P2209" s="13"/>
      <c r="Q2209" s="13"/>
      <c r="R2209" s="13"/>
      <c r="S2209" s="13"/>
      <c r="T2209" s="13"/>
      <c r="U2209" s="13"/>
      <c r="V2209" s="13"/>
      <c r="W2209" s="13"/>
      <c r="X2209" s="13"/>
      <c r="Y2209" s="13"/>
      <c r="Z2209" s="13"/>
      <c r="AA2209" s="13"/>
      <c r="AB2209" s="13"/>
      <c r="AC2209" s="13"/>
      <c r="AD2209" s="13"/>
      <c r="AE2209" s="13"/>
      <c r="AF2209" s="13"/>
      <c r="AG2209" s="13"/>
      <c r="AH2209" s="13"/>
      <c r="AI2209" s="13"/>
      <c r="AJ2209" s="13"/>
      <c r="AK2209" s="13"/>
      <c r="AL2209" s="13"/>
      <c r="AM2209" s="13"/>
      <c r="AN2209" s="13"/>
      <c r="AO2209" s="13"/>
      <c r="AP2209" s="13"/>
      <c r="AQ2209" s="13"/>
      <c r="AR2209" s="13"/>
      <c r="AS2209" s="13"/>
      <c r="AT2209" s="13"/>
      <c r="AU2209" s="13"/>
      <c r="AV2209" s="13"/>
      <c r="AW2209" s="13"/>
      <c r="AX2209" s="13"/>
      <c r="AY2209" s="13"/>
      <c r="AZ2209" s="13"/>
      <c r="BA2209" s="13"/>
      <c r="BB2209" s="13"/>
      <c r="BC2209" s="13"/>
      <c r="BD2209" s="13"/>
      <c r="BE2209" s="13"/>
      <c r="BF2209" s="13"/>
      <c r="BG2209" s="13"/>
      <c r="BH2209" s="13"/>
      <c r="BI2209" s="13"/>
      <c r="BJ2209" s="13"/>
      <c r="BK2209" s="13"/>
      <c r="BL2209" s="13"/>
      <c r="BM2209" s="13"/>
      <c r="BN2209" s="13"/>
      <c r="BO2209" s="13"/>
    </row>
    <row r="2210" spans="1:67" s="2" customFormat="1" x14ac:dyDescent="0.2">
      <c r="A2210" t="s">
        <v>978</v>
      </c>
      <c r="B2210"/>
      <c r="C2210" t="s">
        <v>1524</v>
      </c>
      <c r="D2210" t="s">
        <v>140</v>
      </c>
      <c r="E2210" t="s">
        <v>346</v>
      </c>
      <c r="F2210" t="s">
        <v>979</v>
      </c>
      <c r="G2210" t="s">
        <v>346</v>
      </c>
      <c r="H2210" t="s">
        <v>979</v>
      </c>
      <c r="I2210"/>
      <c r="J2210"/>
      <c r="K2210"/>
      <c r="L2210"/>
      <c r="M2210"/>
      <c r="N2210"/>
      <c r="O2210"/>
      <c r="P2210"/>
      <c r="Q2210"/>
      <c r="R2210"/>
      <c r="S2210"/>
      <c r="T2210"/>
      <c r="U2210"/>
      <c r="V2210"/>
      <c r="W2210"/>
      <c r="X2210"/>
      <c r="Y2210"/>
      <c r="Z2210"/>
      <c r="AA2210"/>
      <c r="AB2210"/>
      <c r="AC2210"/>
      <c r="AD2210"/>
      <c r="AE2210"/>
      <c r="AF2210"/>
      <c r="AG2210"/>
      <c r="AH2210"/>
      <c r="AI2210"/>
      <c r="AJ2210"/>
      <c r="AK2210"/>
      <c r="AL2210"/>
      <c r="AM2210"/>
      <c r="AN2210"/>
      <c r="AO2210"/>
      <c r="AP2210"/>
      <c r="AQ2210"/>
      <c r="AR2210"/>
      <c r="AS2210"/>
      <c r="AT2210"/>
      <c r="AU2210"/>
      <c r="AV2210"/>
      <c r="AW2210">
        <v>5.35</v>
      </c>
      <c r="AX2210">
        <v>3.92</v>
      </c>
      <c r="AY2210">
        <v>3.9</v>
      </c>
      <c r="AZ2210">
        <v>3.92</v>
      </c>
      <c r="BA2210">
        <v>5.31</v>
      </c>
      <c r="BB2210">
        <v>4.17</v>
      </c>
      <c r="BC2210">
        <v>4.22</v>
      </c>
      <c r="BD2210">
        <v>4.22</v>
      </c>
      <c r="BE2210">
        <v>6.13</v>
      </c>
      <c r="BF2210"/>
      <c r="BG2210"/>
      <c r="BH2210"/>
      <c r="BI2210" t="s">
        <v>304</v>
      </c>
      <c r="BJ2210" t="s">
        <v>79</v>
      </c>
      <c r="BK2210"/>
      <c r="BL2210" t="s">
        <v>305</v>
      </c>
      <c r="BM2210">
        <v>7306</v>
      </c>
      <c r="BN2210"/>
      <c r="BO2210"/>
    </row>
    <row r="2211" spans="1:67" s="2" customFormat="1" ht="18" x14ac:dyDescent="0.2">
      <c r="A2211" s="12" t="s">
        <v>2433</v>
      </c>
      <c r="B2211" s="12"/>
      <c r="C2211" s="12" t="s">
        <v>1524</v>
      </c>
      <c r="D2211" s="12" t="s">
        <v>140</v>
      </c>
      <c r="E2211" s="12" t="s">
        <v>346</v>
      </c>
      <c r="F2211" s="12" t="s">
        <v>979</v>
      </c>
      <c r="G2211" s="12" t="s">
        <v>346</v>
      </c>
      <c r="H2211" s="12" t="s">
        <v>979</v>
      </c>
      <c r="I2211" s="12"/>
      <c r="J2211" s="12"/>
      <c r="K2211" s="12"/>
      <c r="L2211" s="12"/>
      <c r="M2211" s="12"/>
      <c r="N2211" s="12"/>
      <c r="O2211" s="12"/>
      <c r="P2211" s="12"/>
      <c r="Q2211" s="12"/>
      <c r="R2211" s="12"/>
      <c r="S2211" s="12"/>
      <c r="T2211" s="12"/>
      <c r="U2211" s="12"/>
      <c r="V2211" s="12"/>
      <c r="W2211" s="12"/>
      <c r="X2211" s="12"/>
      <c r="Y2211" s="12"/>
      <c r="Z2211" s="12"/>
      <c r="AA2211" s="12"/>
      <c r="AB2211" s="12"/>
      <c r="AC2211" s="12"/>
      <c r="AD2211" s="12"/>
      <c r="AE2211" s="12"/>
      <c r="AF2211" s="12"/>
      <c r="AG2211" s="12"/>
      <c r="AH2211" s="12"/>
      <c r="AI2211" s="12"/>
      <c r="AJ2211" s="12"/>
      <c r="AK2211" s="12"/>
      <c r="AL2211" s="12"/>
      <c r="AM2211" s="12"/>
      <c r="AN2211" s="12"/>
      <c r="AO2211" s="12"/>
      <c r="AP2211" s="12"/>
      <c r="AQ2211" s="12"/>
      <c r="AR2211" s="12"/>
      <c r="AS2211" s="12"/>
      <c r="AT2211" s="12"/>
      <c r="AU2211" s="12"/>
      <c r="AV2211" s="12"/>
      <c r="AW2211" s="12"/>
      <c r="AX2211" s="12"/>
      <c r="AY2211" s="12"/>
      <c r="AZ2211" s="12"/>
      <c r="BA2211" s="12"/>
      <c r="BB2211" s="12"/>
      <c r="BC2211" s="12"/>
      <c r="BD2211" s="12"/>
      <c r="BE2211" s="12"/>
      <c r="BF2211" s="12"/>
      <c r="BG2211" s="12"/>
      <c r="BH2211" s="12"/>
      <c r="BI2211" s="12"/>
      <c r="BJ2211" s="12" t="s">
        <v>79</v>
      </c>
      <c r="BK2211" s="14">
        <v>44820</v>
      </c>
      <c r="BL2211" s="12" t="s">
        <v>2414</v>
      </c>
      <c r="BM2211" s="36">
        <v>82637</v>
      </c>
      <c r="BN2211" s="12" t="s">
        <v>72</v>
      </c>
      <c r="BO2211" s="12" t="s">
        <v>2414</v>
      </c>
    </row>
    <row r="2212" spans="1:67" s="2" customFormat="1" ht="18" x14ac:dyDescent="0.2">
      <c r="A2212" s="12" t="s">
        <v>2432</v>
      </c>
      <c r="B2212" s="12"/>
      <c r="C2212" s="12" t="s">
        <v>1524</v>
      </c>
      <c r="D2212" s="12" t="s">
        <v>140</v>
      </c>
      <c r="E2212" s="12" t="s">
        <v>346</v>
      </c>
      <c r="F2212" s="12" t="s">
        <v>979</v>
      </c>
      <c r="G2212" s="12" t="s">
        <v>346</v>
      </c>
      <c r="H2212" s="12" t="s">
        <v>979</v>
      </c>
      <c r="I2212" s="12"/>
      <c r="J2212" s="12"/>
      <c r="K2212" s="12"/>
      <c r="L2212" s="12"/>
      <c r="M2212" s="12"/>
      <c r="N2212" s="12"/>
      <c r="O2212" s="12"/>
      <c r="P2212" s="12"/>
      <c r="Q2212" s="12"/>
      <c r="R2212" s="12"/>
      <c r="S2212" s="12"/>
      <c r="T2212" s="12"/>
      <c r="U2212" s="12"/>
      <c r="V2212" s="12"/>
      <c r="W2212" s="12"/>
      <c r="X2212" s="12"/>
      <c r="Y2212" s="12"/>
      <c r="Z2212" s="12"/>
      <c r="AA2212" s="12"/>
      <c r="AB2212" s="12"/>
      <c r="AC2212" s="12"/>
      <c r="AD2212" s="12"/>
      <c r="AE2212" s="12"/>
      <c r="AF2212" s="12"/>
      <c r="AG2212" s="12"/>
      <c r="AH2212" s="12"/>
      <c r="AI2212" s="12"/>
      <c r="AJ2212" s="12"/>
      <c r="AK2212" s="12"/>
      <c r="AL2212" s="12"/>
      <c r="AM2212" s="12"/>
      <c r="AN2212" s="12"/>
      <c r="AO2212" s="12"/>
      <c r="AP2212" s="12"/>
      <c r="AQ2212" s="12"/>
      <c r="AR2212" s="12"/>
      <c r="AS2212" s="12"/>
      <c r="AT2212" s="12"/>
      <c r="AU2212" s="12"/>
      <c r="AV2212" s="12"/>
      <c r="AW2212" s="12"/>
      <c r="AX2212" s="12"/>
      <c r="AY2212" s="12"/>
      <c r="AZ2212" s="12"/>
      <c r="BA2212" s="12"/>
      <c r="BB2212" s="12"/>
      <c r="BC2212" s="12"/>
      <c r="BD2212" s="12"/>
      <c r="BE2212" s="12"/>
      <c r="BF2212" s="12"/>
      <c r="BG2212" s="12"/>
      <c r="BH2212" s="12"/>
      <c r="BI2212" s="12"/>
      <c r="BJ2212" s="12" t="s">
        <v>79</v>
      </c>
      <c r="BK2212" s="14">
        <v>44820</v>
      </c>
      <c r="BL2212" s="12" t="s">
        <v>2414</v>
      </c>
      <c r="BM2212" s="36">
        <v>82637</v>
      </c>
      <c r="BN2212" s="12" t="s">
        <v>72</v>
      </c>
      <c r="BO2212" s="12" t="s">
        <v>2414</v>
      </c>
    </row>
    <row r="2213" spans="1:67" s="8" customFormat="1" x14ac:dyDescent="0.2">
      <c r="A2213" t="s">
        <v>980</v>
      </c>
      <c r="B2213"/>
      <c r="C2213" t="s">
        <v>1524</v>
      </c>
      <c r="D2213" t="s">
        <v>140</v>
      </c>
      <c r="E2213" t="s">
        <v>346</v>
      </c>
      <c r="F2213" t="s">
        <v>979</v>
      </c>
      <c r="G2213" t="s">
        <v>346</v>
      </c>
      <c r="H2213" t="s">
        <v>979</v>
      </c>
      <c r="I2213"/>
      <c r="J2213"/>
      <c r="K2213"/>
      <c r="L2213"/>
      <c r="M2213"/>
      <c r="N2213"/>
      <c r="O2213"/>
      <c r="P2213"/>
      <c r="Q2213"/>
      <c r="R2213"/>
      <c r="S2213"/>
      <c r="T2213"/>
      <c r="U2213"/>
      <c r="V2213"/>
      <c r="W2213"/>
      <c r="X2213"/>
      <c r="Y2213"/>
      <c r="Z2213"/>
      <c r="AA2213"/>
      <c r="AB2213"/>
      <c r="AC2213"/>
      <c r="AD2213"/>
      <c r="AE2213"/>
      <c r="AF2213"/>
      <c r="AG2213"/>
      <c r="AH2213"/>
      <c r="AI2213"/>
      <c r="AJ2213"/>
      <c r="AK2213"/>
      <c r="AL2213"/>
      <c r="AM2213"/>
      <c r="AN2213"/>
      <c r="AO2213"/>
      <c r="AP2213"/>
      <c r="AQ2213"/>
      <c r="AR2213"/>
      <c r="AS2213"/>
      <c r="AT2213"/>
      <c r="AU2213"/>
      <c r="AV2213"/>
      <c r="AW2213">
        <v>5.8</v>
      </c>
      <c r="AX2213">
        <v>4.38</v>
      </c>
      <c r="AY2213">
        <v>4.41</v>
      </c>
      <c r="AZ2213">
        <v>4.41</v>
      </c>
      <c r="BA2213">
        <v>5.69</v>
      </c>
      <c r="BB2213">
        <v>4.8899999999999997</v>
      </c>
      <c r="BC2213">
        <v>4.6500000000000004</v>
      </c>
      <c r="BD2213">
        <v>4.8899999999999997</v>
      </c>
      <c r="BE2213">
        <v>6.23</v>
      </c>
      <c r="BF2213"/>
      <c r="BG2213"/>
      <c r="BH2213"/>
      <c r="BI2213" t="s">
        <v>304</v>
      </c>
      <c r="BJ2213" t="s">
        <v>79</v>
      </c>
      <c r="BK2213"/>
      <c r="BL2213" t="s">
        <v>305</v>
      </c>
      <c r="BM2213">
        <v>7306</v>
      </c>
      <c r="BN2213"/>
      <c r="BO2213"/>
    </row>
    <row r="2214" spans="1:67" s="8" customFormat="1" x14ac:dyDescent="0.2">
      <c r="A2214" s="8" t="s">
        <v>1895</v>
      </c>
      <c r="B2214"/>
      <c r="C2214" t="s">
        <v>1524</v>
      </c>
      <c r="D2214" t="s">
        <v>140</v>
      </c>
      <c r="E2214" t="s">
        <v>346</v>
      </c>
      <c r="F2214" t="s">
        <v>283</v>
      </c>
      <c r="G2214" s="8" t="s">
        <v>1894</v>
      </c>
      <c r="H2214" s="8" t="s">
        <v>283</v>
      </c>
      <c r="J2214"/>
      <c r="K2214"/>
      <c r="L2214"/>
      <c r="M2214"/>
      <c r="N2214"/>
      <c r="O2214"/>
      <c r="P2214"/>
      <c r="Q2214"/>
      <c r="R2214"/>
      <c r="S2214"/>
      <c r="T2214"/>
      <c r="U2214"/>
      <c r="V2214"/>
      <c r="W2214"/>
      <c r="X2214"/>
      <c r="Y2214"/>
      <c r="Z2214"/>
      <c r="AA2214"/>
      <c r="AB2214"/>
      <c r="AC2214"/>
      <c r="AD2214"/>
      <c r="AE2214"/>
      <c r="AF2214"/>
      <c r="AG2214"/>
      <c r="AH2214"/>
      <c r="AI2214"/>
      <c r="AJ2214"/>
      <c r="AK2214"/>
      <c r="AL2214"/>
      <c r="AM2214"/>
      <c r="AN2214"/>
      <c r="AO2214"/>
      <c r="AP2214"/>
      <c r="AQ2214"/>
      <c r="AR2214"/>
      <c r="AS2214"/>
      <c r="AT2214"/>
      <c r="AU2214"/>
      <c r="AV2214"/>
      <c r="AW2214"/>
      <c r="AX2214"/>
      <c r="AY2214"/>
      <c r="AZ2214"/>
      <c r="BA2214">
        <v>3.5939999999999999</v>
      </c>
      <c r="BB2214">
        <v>3.0859999999999999</v>
      </c>
      <c r="BC2214">
        <v>2.9620000000000002</v>
      </c>
      <c r="BD2214">
        <v>3.0859999999999999</v>
      </c>
      <c r="BE2214" t="s">
        <v>1948</v>
      </c>
      <c r="BF2214">
        <v>2.871</v>
      </c>
      <c r="BG2214">
        <v>2.5569999999999999</v>
      </c>
      <c r="BH2214">
        <v>2.871</v>
      </c>
      <c r="BI2214" t="s">
        <v>1896</v>
      </c>
      <c r="BJ2214" s="15" t="s">
        <v>79</v>
      </c>
      <c r="BK2214" s="9">
        <v>44812</v>
      </c>
      <c r="BL2214" s="8" t="s">
        <v>1738</v>
      </c>
      <c r="BM2214" s="8">
        <v>1420</v>
      </c>
      <c r="BN2214"/>
      <c r="BO2214"/>
    </row>
    <row r="2215" spans="1:67" s="8" customFormat="1" x14ac:dyDescent="0.2">
      <c r="A2215" s="13" t="s">
        <v>1737</v>
      </c>
      <c r="B2215" s="13"/>
      <c r="C2215" s="13" t="s">
        <v>1524</v>
      </c>
      <c r="D2215" s="13" t="s">
        <v>140</v>
      </c>
      <c r="E2215" s="13" t="s">
        <v>346</v>
      </c>
      <c r="F2215" s="13"/>
      <c r="G2215" s="13" t="s">
        <v>1465</v>
      </c>
      <c r="H2215" s="13"/>
      <c r="I2215" s="13"/>
      <c r="J2215" s="13"/>
      <c r="K2215" s="13"/>
      <c r="L2215" s="13"/>
      <c r="M2215" s="13"/>
      <c r="N2215" s="13"/>
      <c r="O2215" s="13"/>
      <c r="P2215" s="13"/>
      <c r="Q2215" s="13"/>
      <c r="R2215" s="13"/>
      <c r="S2215" s="13"/>
      <c r="T2215" s="13"/>
      <c r="U2215" s="13"/>
      <c r="V2215" s="13"/>
      <c r="W2215" s="13"/>
      <c r="X2215" s="13"/>
      <c r="Y2215" s="13"/>
      <c r="Z2215" s="13"/>
      <c r="AA2215" s="13"/>
      <c r="AB2215" s="13"/>
      <c r="AC2215" s="13"/>
      <c r="AD2215" s="13"/>
      <c r="AE2215" s="13"/>
      <c r="AF2215" s="13"/>
      <c r="AG2215" s="13"/>
      <c r="AH2215" s="13"/>
      <c r="AI2215" s="13"/>
      <c r="AJ2215" s="13"/>
      <c r="AK2215" s="13"/>
      <c r="AL2215" s="13"/>
      <c r="AM2215" s="13"/>
      <c r="AN2215" s="13"/>
      <c r="AO2215" s="13"/>
      <c r="AP2215" s="13"/>
      <c r="AQ2215" s="13"/>
      <c r="AR2215" s="13"/>
      <c r="AS2215" s="13"/>
      <c r="AT2215" s="13"/>
      <c r="AU2215" s="13"/>
      <c r="AV2215" s="13"/>
      <c r="AW2215" s="13"/>
      <c r="AX2215" s="13"/>
      <c r="AY2215" s="13"/>
      <c r="AZ2215" s="13"/>
      <c r="BA2215" s="13"/>
      <c r="BB2215" s="13"/>
      <c r="BC2215" s="13"/>
      <c r="BD2215" s="13"/>
      <c r="BE2215" s="13"/>
      <c r="BF2215" s="13"/>
      <c r="BG2215" s="13"/>
      <c r="BH2215" s="13"/>
      <c r="BI2215" s="13"/>
      <c r="BJ2215" s="13"/>
      <c r="BK2215" s="13"/>
      <c r="BL2215" s="13"/>
      <c r="BM2215" s="13"/>
      <c r="BN2215" s="13"/>
      <c r="BO2215" s="13"/>
    </row>
    <row r="2216" spans="1:67" x14ac:dyDescent="0.2">
      <c r="A2216" s="13" t="s">
        <v>1737</v>
      </c>
      <c r="B2216" s="13"/>
      <c r="C2216" s="13" t="s">
        <v>1524</v>
      </c>
      <c r="D2216" s="13" t="s">
        <v>140</v>
      </c>
      <c r="E2216" s="13" t="s">
        <v>346</v>
      </c>
      <c r="F2216" s="13"/>
      <c r="G2216" s="13" t="s">
        <v>346</v>
      </c>
      <c r="H2216" s="13"/>
      <c r="I2216" s="13"/>
      <c r="J2216" s="13"/>
      <c r="K2216" s="13"/>
      <c r="L2216" s="13"/>
      <c r="M2216" s="13"/>
      <c r="N2216" s="13"/>
      <c r="O2216" s="13"/>
      <c r="P2216" s="13"/>
      <c r="Q2216" s="13"/>
      <c r="R2216" s="13"/>
      <c r="S2216" s="13"/>
      <c r="T2216" s="13"/>
      <c r="U2216" s="13"/>
      <c r="V2216" s="13"/>
      <c r="W2216" s="13"/>
      <c r="X2216" s="13"/>
      <c r="Y2216" s="13"/>
      <c r="Z2216" s="13"/>
      <c r="AA2216" s="13"/>
      <c r="AB2216" s="13"/>
      <c r="AC2216" s="13"/>
      <c r="AD2216" s="13"/>
      <c r="AE2216" s="13"/>
      <c r="AF2216" s="13"/>
      <c r="AG2216" s="13"/>
      <c r="AH2216" s="13"/>
      <c r="AI2216" s="13"/>
      <c r="AJ2216" s="13"/>
      <c r="AK2216" s="13"/>
      <c r="AL2216" s="13"/>
      <c r="AM2216" s="13"/>
      <c r="AN2216" s="13"/>
      <c r="AO2216" s="13"/>
      <c r="AP2216" s="13"/>
      <c r="AQ2216" s="13"/>
      <c r="AR2216" s="13"/>
      <c r="AS2216" s="13"/>
      <c r="AT2216" s="13"/>
      <c r="AU2216" s="13"/>
      <c r="AV2216" s="13"/>
      <c r="AW2216" s="13"/>
      <c r="AX2216" s="13"/>
      <c r="AY2216" s="13"/>
      <c r="AZ2216" s="13"/>
      <c r="BA2216" s="13"/>
      <c r="BB2216" s="13"/>
      <c r="BC2216" s="13"/>
      <c r="BD2216" s="13"/>
      <c r="BE2216" s="13"/>
      <c r="BF2216" s="13"/>
      <c r="BG2216" s="13"/>
      <c r="BH2216" s="13"/>
      <c r="BI2216" s="13"/>
      <c r="BJ2216" s="13"/>
      <c r="BK2216" s="13"/>
      <c r="BL2216" s="13"/>
      <c r="BM2216" s="13"/>
      <c r="BN2216" s="13"/>
      <c r="BO2216" s="13"/>
    </row>
    <row r="2217" spans="1:67" x14ac:dyDescent="0.2">
      <c r="A2217" s="13" t="s">
        <v>1737</v>
      </c>
      <c r="B2217" s="13"/>
      <c r="C2217" s="13" t="s">
        <v>1518</v>
      </c>
      <c r="D2217" s="13" t="s">
        <v>76</v>
      </c>
      <c r="E2217" s="13" t="s">
        <v>1303</v>
      </c>
      <c r="F2217" s="13" t="s">
        <v>1497</v>
      </c>
      <c r="G2217" s="13" t="s">
        <v>1303</v>
      </c>
      <c r="H2217" s="13" t="s">
        <v>1497</v>
      </c>
      <c r="I2217" s="13"/>
      <c r="J2217" s="13"/>
      <c r="K2217" s="13"/>
      <c r="L2217" s="13"/>
      <c r="M2217" s="13"/>
      <c r="N2217" s="13"/>
      <c r="O2217" s="13"/>
      <c r="P2217" s="13"/>
      <c r="Q2217" s="13"/>
      <c r="R2217" s="13"/>
      <c r="S2217" s="13"/>
      <c r="T2217" s="13"/>
      <c r="U2217" s="13"/>
      <c r="V2217" s="13"/>
      <c r="W2217" s="13"/>
      <c r="X2217" s="13"/>
      <c r="Y2217" s="13"/>
      <c r="Z2217" s="13"/>
      <c r="AA2217" s="13"/>
      <c r="AB2217" s="13"/>
      <c r="AC2217" s="13"/>
      <c r="AD2217" s="13"/>
      <c r="AE2217" s="13"/>
      <c r="AF2217" s="13"/>
      <c r="AG2217" s="13"/>
      <c r="AH2217" s="13"/>
      <c r="AI2217" s="13"/>
      <c r="AJ2217" s="13"/>
      <c r="AK2217" s="13"/>
      <c r="AL2217" s="13"/>
      <c r="AM2217" s="13"/>
      <c r="AN2217" s="13"/>
      <c r="AO2217" s="13"/>
      <c r="AP2217" s="13"/>
      <c r="AQ2217" s="13"/>
      <c r="AR2217" s="13"/>
      <c r="AS2217" s="13"/>
      <c r="AT2217" s="13"/>
      <c r="AU2217" s="13"/>
      <c r="AV2217" s="13"/>
      <c r="AW2217" s="13"/>
      <c r="AX2217" s="13"/>
      <c r="AY2217" s="13"/>
      <c r="AZ2217" s="13"/>
      <c r="BA2217" s="13"/>
      <c r="BB2217" s="13"/>
      <c r="BC2217" s="13"/>
      <c r="BD2217" s="13"/>
      <c r="BE2217" s="13"/>
      <c r="BF2217" s="13"/>
      <c r="BG2217" s="13"/>
      <c r="BH2217" s="13"/>
      <c r="BI2217" s="13"/>
      <c r="BJ2217" s="13"/>
      <c r="BK2217" s="13"/>
      <c r="BL2217" s="13"/>
      <c r="BM2217" s="13"/>
      <c r="BN2217" s="13"/>
      <c r="BO2217" s="13"/>
    </row>
    <row r="2218" spans="1:67" x14ac:dyDescent="0.2">
      <c r="A2218" s="8" t="s">
        <v>1496</v>
      </c>
      <c r="B2218" s="8"/>
      <c r="C2218" s="8" t="s">
        <v>1518</v>
      </c>
      <c r="D2218" s="8" t="s">
        <v>76</v>
      </c>
      <c r="E2218" s="8" t="s">
        <v>1303</v>
      </c>
      <c r="F2218" s="8" t="s">
        <v>1497</v>
      </c>
      <c r="G2218" s="8" t="s">
        <v>1303</v>
      </c>
      <c r="H2218" s="8" t="s">
        <v>1497</v>
      </c>
      <c r="I2218" s="8"/>
      <c r="J2218" s="8"/>
      <c r="K2218" s="8"/>
      <c r="L2218" s="8"/>
      <c r="M2218" s="8"/>
      <c r="N2218" s="8"/>
      <c r="O2218" s="8"/>
      <c r="P2218" s="8"/>
      <c r="Q2218" s="8"/>
      <c r="R2218" s="8"/>
      <c r="S2218" s="8"/>
      <c r="T2218" s="8"/>
      <c r="U2218" s="8">
        <v>3.85</v>
      </c>
      <c r="V2218" s="8">
        <v>4.33</v>
      </c>
      <c r="W2218" s="8">
        <v>5.04</v>
      </c>
      <c r="X2218" s="8">
        <v>5.04</v>
      </c>
      <c r="Y2218" s="8"/>
      <c r="Z2218" s="8"/>
      <c r="AA2218" s="8"/>
      <c r="AB2218" s="8"/>
      <c r="AC2218" s="8"/>
      <c r="AD2218" s="8"/>
      <c r="AE2218" s="8"/>
      <c r="AF2218" s="8"/>
      <c r="AG2218" s="8"/>
      <c r="AH2218" s="8"/>
      <c r="AI2218" s="8"/>
      <c r="AJ2218" s="8"/>
      <c r="AK2218" s="8"/>
      <c r="AL2218" s="8"/>
      <c r="AM2218" s="8"/>
      <c r="AN2218" s="8"/>
      <c r="AO2218" s="8"/>
      <c r="AP2218" s="8"/>
      <c r="AQ2218" s="8"/>
      <c r="AR2218" s="8"/>
      <c r="AS2218" s="8"/>
      <c r="AT2218" s="8"/>
      <c r="AU2218" s="8"/>
      <c r="AV2218" s="8"/>
      <c r="AW2218" s="8"/>
      <c r="AX2218" s="8"/>
      <c r="AY2218" s="8"/>
      <c r="AZ2218" s="8"/>
      <c r="BA2218" s="8"/>
      <c r="BB2218" s="8"/>
      <c r="BC2218" s="8"/>
      <c r="BD2218" s="8"/>
      <c r="BE2218" s="8"/>
      <c r="BF2218" s="8"/>
      <c r="BG2218" s="8"/>
      <c r="BH2218" s="8"/>
      <c r="BI2218" s="8"/>
      <c r="BJ2218" s="8" t="s">
        <v>79</v>
      </c>
      <c r="BK2218" s="9">
        <v>44809</v>
      </c>
      <c r="BL2218" s="8" t="s">
        <v>1498</v>
      </c>
      <c r="BM2218" s="8">
        <v>36356</v>
      </c>
      <c r="BN2218" s="8" t="s">
        <v>72</v>
      </c>
      <c r="BO2218" s="8" t="s">
        <v>1498</v>
      </c>
    </row>
    <row r="2219" spans="1:67" x14ac:dyDescent="0.2">
      <c r="A2219" t="s">
        <v>2700</v>
      </c>
      <c r="C2219" t="s">
        <v>1518</v>
      </c>
      <c r="D2219" t="s">
        <v>76</v>
      </c>
      <c r="E2219" t="s">
        <v>1303</v>
      </c>
      <c r="F2219" t="s">
        <v>1304</v>
      </c>
      <c r="G2219" s="8" t="s">
        <v>1303</v>
      </c>
      <c r="H2219" s="8" t="s">
        <v>1759</v>
      </c>
      <c r="I2219" s="8"/>
      <c r="BA2219">
        <v>3.96</v>
      </c>
      <c r="BB2219">
        <v>3.2</v>
      </c>
      <c r="BC2219">
        <v>3.02</v>
      </c>
      <c r="BD2219">
        <v>3.2</v>
      </c>
      <c r="BJ2219" s="8" t="s">
        <v>79</v>
      </c>
      <c r="BK2219" s="1">
        <v>44826</v>
      </c>
      <c r="BL2219" s="8" t="s">
        <v>2695</v>
      </c>
      <c r="BM2219" s="8">
        <v>960</v>
      </c>
      <c r="BN2219" t="s">
        <v>72</v>
      </c>
      <c r="BO2219" t="s">
        <v>2695</v>
      </c>
    </row>
    <row r="2220" spans="1:67" x14ac:dyDescent="0.2">
      <c r="A2220" t="s">
        <v>2699</v>
      </c>
      <c r="C2220" t="s">
        <v>1518</v>
      </c>
      <c r="D2220" t="s">
        <v>76</v>
      </c>
      <c r="E2220" t="s">
        <v>1303</v>
      </c>
      <c r="F2220" t="s">
        <v>1304</v>
      </c>
      <c r="G2220" s="8" t="s">
        <v>1303</v>
      </c>
      <c r="H2220" s="8" t="s">
        <v>1759</v>
      </c>
      <c r="I2220" s="8"/>
      <c r="AW2220">
        <v>3.69</v>
      </c>
      <c r="AX2220">
        <v>2.91</v>
      </c>
      <c r="AY2220">
        <v>2.79</v>
      </c>
      <c r="AZ2220">
        <v>2.79</v>
      </c>
      <c r="BJ2220" s="8" t="s">
        <v>79</v>
      </c>
      <c r="BK2220" s="1">
        <v>44826</v>
      </c>
      <c r="BL2220" s="8" t="s">
        <v>2695</v>
      </c>
      <c r="BM2220">
        <v>960</v>
      </c>
      <c r="BN2220" t="s">
        <v>72</v>
      </c>
      <c r="BO2220" s="11" t="s">
        <v>2695</v>
      </c>
    </row>
    <row r="2221" spans="1:67" x14ac:dyDescent="0.2">
      <c r="A2221" t="s">
        <v>2696</v>
      </c>
      <c r="C2221" t="s">
        <v>1518</v>
      </c>
      <c r="D2221" t="s">
        <v>76</v>
      </c>
      <c r="E2221" t="s">
        <v>1303</v>
      </c>
      <c r="F2221" t="s">
        <v>1304</v>
      </c>
      <c r="G2221" s="8" t="s">
        <v>1303</v>
      </c>
      <c r="H2221" s="8" t="s">
        <v>1759</v>
      </c>
      <c r="I2221" s="8"/>
      <c r="Y2221">
        <v>3.79</v>
      </c>
      <c r="Z2221">
        <v>4.63</v>
      </c>
      <c r="AA2221">
        <v>4.9400000000000004</v>
      </c>
      <c r="AB2221">
        <v>4.9400000000000004</v>
      </c>
      <c r="BJ2221" s="8" t="s">
        <v>79</v>
      </c>
      <c r="BK2221" s="1">
        <v>44826</v>
      </c>
      <c r="BL2221" s="8" t="s">
        <v>2695</v>
      </c>
      <c r="BM2221" s="8">
        <v>960</v>
      </c>
      <c r="BN2221" t="s">
        <v>72</v>
      </c>
      <c r="BO2221" s="11" t="s">
        <v>2695</v>
      </c>
    </row>
    <row r="2222" spans="1:67" x14ac:dyDescent="0.2">
      <c r="A2222" t="s">
        <v>2697</v>
      </c>
      <c r="C2222" t="s">
        <v>1518</v>
      </c>
      <c r="D2222" t="s">
        <v>76</v>
      </c>
      <c r="E2222" t="s">
        <v>1303</v>
      </c>
      <c r="F2222" t="s">
        <v>1304</v>
      </c>
      <c r="G2222" s="8" t="s">
        <v>1303</v>
      </c>
      <c r="H2222" s="8" t="s">
        <v>1759</v>
      </c>
      <c r="I2222" s="8"/>
      <c r="Y2222">
        <v>3.56</v>
      </c>
      <c r="Z2222">
        <v>4.79</v>
      </c>
      <c r="AA2222">
        <v>4.9800000000000004</v>
      </c>
      <c r="AB2222">
        <v>4.9800000000000004</v>
      </c>
      <c r="BJ2222" s="8" t="s">
        <v>79</v>
      </c>
      <c r="BK2222" s="1">
        <v>44826</v>
      </c>
      <c r="BL2222" s="8" t="s">
        <v>2695</v>
      </c>
      <c r="BM2222">
        <v>960</v>
      </c>
    </row>
    <row r="2223" spans="1:67" x14ac:dyDescent="0.2">
      <c r="A2223" t="s">
        <v>2698</v>
      </c>
      <c r="C2223" t="s">
        <v>1518</v>
      </c>
      <c r="D2223" t="s">
        <v>76</v>
      </c>
      <c r="E2223" t="s">
        <v>1303</v>
      </c>
      <c r="F2223" t="s">
        <v>1304</v>
      </c>
      <c r="G2223" s="8" t="s">
        <v>1303</v>
      </c>
      <c r="H2223" s="8" t="s">
        <v>1759</v>
      </c>
      <c r="I2223" s="8"/>
      <c r="AC2223">
        <v>3.64</v>
      </c>
      <c r="AD2223">
        <v>5.33</v>
      </c>
      <c r="AE2223">
        <v>5.55</v>
      </c>
      <c r="AF2223">
        <v>5.55</v>
      </c>
      <c r="BJ2223" s="8" t="s">
        <v>79</v>
      </c>
      <c r="BK2223" s="1">
        <v>44826</v>
      </c>
      <c r="BL2223" s="8" t="s">
        <v>2695</v>
      </c>
      <c r="BM2223" s="8">
        <v>960</v>
      </c>
      <c r="BN2223" t="s">
        <v>72</v>
      </c>
      <c r="BO2223" s="11" t="s">
        <v>2695</v>
      </c>
    </row>
    <row r="2224" spans="1:67" x14ac:dyDescent="0.2">
      <c r="A2224" s="8" t="s">
        <v>1758</v>
      </c>
      <c r="B2224" s="8"/>
      <c r="C2224" s="8" t="s">
        <v>1518</v>
      </c>
      <c r="D2224" s="8" t="s">
        <v>76</v>
      </c>
      <c r="E2224" s="8" t="s">
        <v>1303</v>
      </c>
      <c r="F2224" s="8" t="s">
        <v>1304</v>
      </c>
      <c r="G2224" s="8" t="s">
        <v>1303</v>
      </c>
      <c r="H2224" s="8" t="s">
        <v>1759</v>
      </c>
      <c r="I2224" s="8"/>
      <c r="J2224" s="8"/>
      <c r="K2224" s="8"/>
      <c r="L2224" s="8"/>
      <c r="M2224" s="8"/>
      <c r="N2224" s="8"/>
      <c r="O2224" s="8"/>
      <c r="P2224" s="8"/>
      <c r="Q2224" s="8"/>
      <c r="R2224" s="8"/>
      <c r="S2224" s="8"/>
      <c r="T2224" s="8"/>
      <c r="U2224" s="8"/>
      <c r="V2224" s="8"/>
      <c r="W2224" s="8"/>
      <c r="X2224" s="8"/>
      <c r="Y2224" s="8">
        <v>3.778</v>
      </c>
      <c r="Z2224" s="8"/>
      <c r="AA2224" s="8"/>
      <c r="AB2224" s="8">
        <v>4.8849999999999998</v>
      </c>
      <c r="AC2224" s="8"/>
      <c r="AD2224" s="8"/>
      <c r="AE2224" s="8"/>
      <c r="AF2224" s="8"/>
      <c r="AG2224" s="8"/>
      <c r="AH2224" s="8"/>
      <c r="AI2224" s="8"/>
      <c r="AJ2224" s="8"/>
      <c r="AK2224" s="8"/>
      <c r="AL2224" s="8"/>
      <c r="AM2224" s="8"/>
      <c r="AN2224" s="8"/>
      <c r="AO2224" s="8"/>
      <c r="AP2224" s="8"/>
      <c r="AQ2224" s="8"/>
      <c r="AR2224" s="8"/>
      <c r="AS2224" s="8"/>
      <c r="AT2224" s="8"/>
      <c r="AU2224" s="8"/>
      <c r="AV2224" s="8"/>
      <c r="AW2224" s="8"/>
      <c r="AX2224" s="8"/>
      <c r="AY2224" s="8"/>
      <c r="AZ2224" s="8"/>
      <c r="BA2224" s="8"/>
      <c r="BB2224" s="8"/>
      <c r="BC2224" s="8"/>
      <c r="BD2224" s="8"/>
      <c r="BE2224" s="8"/>
      <c r="BF2224" s="8"/>
      <c r="BG2224" s="8"/>
      <c r="BH2224" s="8"/>
      <c r="BI2224" s="8" t="s">
        <v>1784</v>
      </c>
      <c r="BJ2224" s="8" t="s">
        <v>79</v>
      </c>
      <c r="BK2224" s="9">
        <v>44812</v>
      </c>
      <c r="BL2224" s="8" t="s">
        <v>1738</v>
      </c>
      <c r="BM2224" s="8">
        <v>1420</v>
      </c>
      <c r="BN2224" s="8" t="s">
        <v>72</v>
      </c>
      <c r="BO2224" s="8" t="s">
        <v>1738</v>
      </c>
    </row>
    <row r="2225" spans="1:67" x14ac:dyDescent="0.2">
      <c r="A2225" s="13" t="s">
        <v>1737</v>
      </c>
      <c r="B2225" s="13"/>
      <c r="C2225" s="13" t="s">
        <v>1518</v>
      </c>
      <c r="D2225" s="13" t="s">
        <v>76</v>
      </c>
      <c r="E2225" s="13" t="s">
        <v>1303</v>
      </c>
      <c r="F2225" s="13" t="s">
        <v>1304</v>
      </c>
      <c r="G2225" s="13" t="s">
        <v>1303</v>
      </c>
      <c r="H2225" s="13" t="s">
        <v>1304</v>
      </c>
      <c r="I2225" s="13"/>
      <c r="J2225" s="13"/>
      <c r="K2225" s="13"/>
      <c r="L2225" s="13"/>
      <c r="M2225" s="13"/>
      <c r="N2225" s="13"/>
      <c r="O2225" s="13"/>
      <c r="P2225" s="13"/>
      <c r="Q2225" s="13"/>
      <c r="R2225" s="13"/>
      <c r="S2225" s="13"/>
      <c r="T2225" s="13"/>
      <c r="U2225" s="13"/>
      <c r="V2225" s="13"/>
      <c r="W2225" s="13"/>
      <c r="X2225" s="13"/>
      <c r="Y2225" s="13"/>
      <c r="Z2225" s="13"/>
      <c r="AA2225" s="13"/>
      <c r="AB2225" s="13"/>
      <c r="AC2225" s="13"/>
      <c r="AD2225" s="13"/>
      <c r="AE2225" s="13"/>
      <c r="AF2225" s="13"/>
      <c r="AG2225" s="13"/>
      <c r="AH2225" s="13"/>
      <c r="AI2225" s="13"/>
      <c r="AJ2225" s="13"/>
      <c r="AK2225" s="13"/>
      <c r="AL2225" s="13"/>
      <c r="AM2225" s="13"/>
      <c r="AN2225" s="13"/>
      <c r="AO2225" s="13"/>
      <c r="AP2225" s="13"/>
      <c r="AQ2225" s="13"/>
      <c r="AR2225" s="13"/>
      <c r="AS2225" s="13"/>
      <c r="AT2225" s="13"/>
      <c r="AU2225" s="13"/>
      <c r="AV2225" s="13"/>
      <c r="AW2225" s="13"/>
      <c r="AX2225" s="13"/>
      <c r="AY2225" s="13"/>
      <c r="AZ2225" s="13"/>
      <c r="BA2225" s="13"/>
      <c r="BB2225" s="13"/>
      <c r="BC2225" s="13"/>
      <c r="BD2225" s="13"/>
      <c r="BE2225" s="13"/>
      <c r="BF2225" s="13"/>
      <c r="BG2225" s="13"/>
      <c r="BH2225" s="13"/>
      <c r="BI2225" s="13"/>
      <c r="BJ2225" s="13"/>
      <c r="BK2225" s="13"/>
      <c r="BL2225" s="13"/>
      <c r="BM2225" s="13"/>
      <c r="BN2225" s="13"/>
      <c r="BO2225" s="13"/>
    </row>
    <row r="2226" spans="1:67" x14ac:dyDescent="0.2">
      <c r="A2226" t="s">
        <v>1302</v>
      </c>
      <c r="C2226" t="s">
        <v>1518</v>
      </c>
      <c r="D2226" t="s">
        <v>76</v>
      </c>
      <c r="E2226" t="s">
        <v>1303</v>
      </c>
      <c r="F2226" t="s">
        <v>1304</v>
      </c>
      <c r="G2226" t="s">
        <v>1303</v>
      </c>
      <c r="H2226" t="s">
        <v>1304</v>
      </c>
      <c r="AS2226">
        <v>3.5</v>
      </c>
      <c r="AT2226">
        <v>2.2000000000000002</v>
      </c>
      <c r="AV2226">
        <v>2.2000000000000002</v>
      </c>
      <c r="AW2226">
        <v>3.3</v>
      </c>
      <c r="AY2226">
        <v>2.63</v>
      </c>
      <c r="AZ2226">
        <v>2.63</v>
      </c>
      <c r="BA2226">
        <v>3.8</v>
      </c>
      <c r="BB2226">
        <v>3.2</v>
      </c>
      <c r="BC2226">
        <v>3.05</v>
      </c>
      <c r="BD2226">
        <v>3.2</v>
      </c>
      <c r="BJ2226" t="s">
        <v>79</v>
      </c>
      <c r="BL2226" t="s">
        <v>291</v>
      </c>
      <c r="BM2226">
        <v>17228</v>
      </c>
      <c r="BN2226" t="s">
        <v>72</v>
      </c>
      <c r="BO2226" t="s">
        <v>291</v>
      </c>
    </row>
    <row r="2227" spans="1:67" x14ac:dyDescent="0.2">
      <c r="A2227" t="s">
        <v>472</v>
      </c>
      <c r="C2227" t="s">
        <v>1518</v>
      </c>
      <c r="D2227" t="s">
        <v>76</v>
      </c>
      <c r="E2227" t="s">
        <v>1303</v>
      </c>
      <c r="F2227" t="s">
        <v>1304</v>
      </c>
      <c r="G2227" t="s">
        <v>1303</v>
      </c>
      <c r="H2227" t="s">
        <v>1304</v>
      </c>
      <c r="AW2227">
        <v>3.84</v>
      </c>
      <c r="AX2227">
        <v>2.81</v>
      </c>
      <c r="AY2227">
        <v>2.71</v>
      </c>
      <c r="AZ2227">
        <v>2.81</v>
      </c>
      <c r="BA2227">
        <v>4.1900000000000004</v>
      </c>
      <c r="BB2227">
        <v>3.44</v>
      </c>
      <c r="BC2227">
        <v>3.13</v>
      </c>
      <c r="BD2227">
        <v>3.44</v>
      </c>
      <c r="BE2227">
        <v>4.8499999999999996</v>
      </c>
      <c r="BF2227">
        <v>3.01</v>
      </c>
      <c r="BG2227">
        <v>2.39</v>
      </c>
      <c r="BH2227">
        <v>3.01</v>
      </c>
      <c r="BJ2227" t="s">
        <v>79</v>
      </c>
      <c r="BL2227" t="s">
        <v>301</v>
      </c>
      <c r="BM2227">
        <v>2255</v>
      </c>
    </row>
    <row r="2228" spans="1:67" x14ac:dyDescent="0.2">
      <c r="A2228" t="s">
        <v>108</v>
      </c>
      <c r="C2228" t="s">
        <v>1518</v>
      </c>
      <c r="D2228" t="s">
        <v>76</v>
      </c>
      <c r="E2228" t="s">
        <v>1303</v>
      </c>
      <c r="F2228" t="s">
        <v>1304</v>
      </c>
      <c r="G2228" t="s">
        <v>1303</v>
      </c>
      <c r="H2228" t="s">
        <v>1304</v>
      </c>
      <c r="AS2228">
        <v>3.51</v>
      </c>
      <c r="AV2228">
        <v>2.27</v>
      </c>
      <c r="AW2228">
        <v>3.84</v>
      </c>
      <c r="AX2228">
        <v>2.81</v>
      </c>
      <c r="AY2228">
        <v>2.71</v>
      </c>
      <c r="AZ2228">
        <v>2.81</v>
      </c>
      <c r="BA2228">
        <v>4.1900000000000004</v>
      </c>
      <c r="BB2228">
        <v>3.44</v>
      </c>
      <c r="BC2228">
        <v>3.13</v>
      </c>
      <c r="BD2228">
        <v>3.44</v>
      </c>
      <c r="BE2228">
        <v>4.8499999999999996</v>
      </c>
      <c r="BF2228">
        <v>3.01</v>
      </c>
      <c r="BG2228">
        <v>2.39</v>
      </c>
      <c r="BH2228">
        <v>3.01</v>
      </c>
      <c r="BJ2228" t="s">
        <v>79</v>
      </c>
      <c r="BK2228" s="1">
        <v>44799</v>
      </c>
      <c r="BL2228" t="s">
        <v>1096</v>
      </c>
      <c r="BM2228">
        <v>56876</v>
      </c>
    </row>
    <row r="2229" spans="1:67" x14ac:dyDescent="0.2">
      <c r="A2229" t="s">
        <v>2701</v>
      </c>
      <c r="C2229" t="s">
        <v>1518</v>
      </c>
      <c r="D2229" t="s">
        <v>76</v>
      </c>
      <c r="E2229" t="s">
        <v>1303</v>
      </c>
      <c r="F2229" t="s">
        <v>1304</v>
      </c>
      <c r="G2229" s="8" t="s">
        <v>1303</v>
      </c>
      <c r="H2229" s="8" t="s">
        <v>1304</v>
      </c>
      <c r="I2229" s="8"/>
      <c r="L2229" t="s">
        <v>1515</v>
      </c>
      <c r="Y2229">
        <v>3.83</v>
      </c>
      <c r="AB2229">
        <v>4.8600000000000003</v>
      </c>
      <c r="AC2229">
        <v>4.18</v>
      </c>
      <c r="AF2229">
        <v>6.13</v>
      </c>
      <c r="AG2229">
        <v>3.32</v>
      </c>
      <c r="AJ2229">
        <v>5.54</v>
      </c>
      <c r="BJ2229" s="8" t="s">
        <v>79</v>
      </c>
      <c r="BK2229" s="1">
        <v>44826</v>
      </c>
      <c r="BL2229" s="8" t="s">
        <v>2695</v>
      </c>
      <c r="BM2229" s="8">
        <v>960</v>
      </c>
    </row>
    <row r="2230" spans="1:67" x14ac:dyDescent="0.2">
      <c r="A2230" t="s">
        <v>2701</v>
      </c>
      <c r="C2230" t="s">
        <v>1518</v>
      </c>
      <c r="D2230" t="s">
        <v>76</v>
      </c>
      <c r="E2230" t="s">
        <v>1303</v>
      </c>
      <c r="F2230" t="s">
        <v>1304</v>
      </c>
      <c r="G2230" s="8" t="s">
        <v>1303</v>
      </c>
      <c r="H2230" s="8" t="s">
        <v>1304</v>
      </c>
      <c r="I2230" s="8"/>
      <c r="L2230" t="s">
        <v>2702</v>
      </c>
      <c r="AK2230">
        <v>1.87</v>
      </c>
      <c r="AN2230">
        <v>1.2</v>
      </c>
      <c r="AO2230">
        <v>3.04</v>
      </c>
      <c r="AR2230">
        <v>1.67</v>
      </c>
      <c r="AS2230">
        <v>3.48</v>
      </c>
      <c r="AV2230">
        <v>2.12</v>
      </c>
      <c r="AW2230">
        <v>3.68</v>
      </c>
      <c r="AX2230">
        <v>2.62</v>
      </c>
      <c r="AY2230">
        <v>2.62</v>
      </c>
      <c r="AZ2230">
        <v>2.62</v>
      </c>
      <c r="BA2230">
        <v>3.97</v>
      </c>
      <c r="BB2230">
        <v>3.2</v>
      </c>
      <c r="BC2230">
        <v>2.93</v>
      </c>
      <c r="BD2230">
        <v>3.2</v>
      </c>
      <c r="BE2230">
        <v>4.72</v>
      </c>
      <c r="BF2230">
        <v>3.04</v>
      </c>
      <c r="BG2230">
        <v>2.38</v>
      </c>
      <c r="BH2230">
        <v>3.04</v>
      </c>
      <c r="BJ2230" s="8" t="s">
        <v>79</v>
      </c>
      <c r="BK2230" s="1">
        <v>44826</v>
      </c>
      <c r="BL2230" s="8" t="s">
        <v>2695</v>
      </c>
      <c r="BM2230" s="8">
        <v>960</v>
      </c>
    </row>
    <row r="2231" spans="1:67" x14ac:dyDescent="0.2">
      <c r="A2231" t="s">
        <v>1305</v>
      </c>
      <c r="C2231" t="s">
        <v>1518</v>
      </c>
      <c r="D2231" t="s">
        <v>76</v>
      </c>
      <c r="E2231" t="s">
        <v>1303</v>
      </c>
      <c r="F2231" t="s">
        <v>1304</v>
      </c>
      <c r="G2231" t="s">
        <v>1303</v>
      </c>
      <c r="H2231" t="s">
        <v>1304</v>
      </c>
      <c r="AW2231">
        <v>3.84</v>
      </c>
      <c r="AX2231">
        <v>2.67</v>
      </c>
      <c r="AY2231">
        <v>2.81</v>
      </c>
      <c r="AZ2231">
        <v>2.81</v>
      </c>
      <c r="BA2231">
        <v>4.25</v>
      </c>
      <c r="BB2231">
        <v>3.35</v>
      </c>
      <c r="BC2231">
        <v>3.08</v>
      </c>
      <c r="BD2231">
        <v>3.35</v>
      </c>
      <c r="BE2231">
        <v>4.95</v>
      </c>
      <c r="BF2231">
        <v>3.08</v>
      </c>
      <c r="BI2231" t="s">
        <v>304</v>
      </c>
      <c r="BJ2231" t="s">
        <v>79</v>
      </c>
      <c r="BL2231" t="s">
        <v>305</v>
      </c>
      <c r="BM2231">
        <v>7306</v>
      </c>
    </row>
    <row r="2232" spans="1:67" x14ac:dyDescent="0.2">
      <c r="A2232" t="s">
        <v>1306</v>
      </c>
      <c r="C2232" t="s">
        <v>1518</v>
      </c>
      <c r="D2232" t="s">
        <v>76</v>
      </c>
      <c r="E2232" t="s">
        <v>1303</v>
      </c>
      <c r="F2232" t="s">
        <v>1304</v>
      </c>
      <c r="G2232" t="s">
        <v>1303</v>
      </c>
      <c r="H2232" t="s">
        <v>1304</v>
      </c>
      <c r="AZ2232">
        <v>0</v>
      </c>
      <c r="BA2232">
        <v>3.84</v>
      </c>
      <c r="BB2232">
        <v>2.99</v>
      </c>
      <c r="BC2232">
        <v>2.71</v>
      </c>
      <c r="BD2232">
        <v>2.99</v>
      </c>
      <c r="BE2232">
        <v>4.3899999999999997</v>
      </c>
      <c r="BF2232">
        <v>2.66</v>
      </c>
      <c r="BI2232" t="s">
        <v>304</v>
      </c>
      <c r="BJ2232" t="s">
        <v>79</v>
      </c>
      <c r="BL2232" t="s">
        <v>305</v>
      </c>
      <c r="BM2232">
        <v>7306</v>
      </c>
    </row>
    <row r="2233" spans="1:67" x14ac:dyDescent="0.2">
      <c r="A2233" s="8" t="s">
        <v>1506</v>
      </c>
      <c r="B2233" s="8"/>
      <c r="C2233" s="8" t="s">
        <v>1518</v>
      </c>
      <c r="D2233" s="8" t="s">
        <v>76</v>
      </c>
      <c r="E2233" s="8" t="s">
        <v>1303</v>
      </c>
      <c r="F2233" s="8" t="s">
        <v>1304</v>
      </c>
      <c r="G2233" s="8" t="s">
        <v>1303</v>
      </c>
      <c r="H2233" s="8" t="s">
        <v>1304</v>
      </c>
      <c r="I2233" s="8"/>
      <c r="J2233" s="8"/>
      <c r="K2233" s="8"/>
      <c r="L2233" s="8" t="s">
        <v>1515</v>
      </c>
      <c r="M2233" s="8"/>
      <c r="N2233" s="8"/>
      <c r="O2233" s="8"/>
      <c r="P2233" s="8"/>
      <c r="Q2233" s="8"/>
      <c r="R2233" s="8"/>
      <c r="S2233" s="8"/>
      <c r="T2233" s="8"/>
      <c r="U2233" s="8">
        <v>2.97</v>
      </c>
      <c r="V2233" s="8">
        <v>3.52</v>
      </c>
      <c r="W2233" s="8">
        <v>4.2699999999999996</v>
      </c>
      <c r="X2233" s="8">
        <v>4.2699999999999996</v>
      </c>
      <c r="Y2233" s="8"/>
      <c r="Z2233" s="8"/>
      <c r="AA2233" s="8"/>
      <c r="AB2233" s="8"/>
      <c r="AC2233" s="8"/>
      <c r="AD2233" s="8"/>
      <c r="AE2233" s="8"/>
      <c r="AF2233" s="8"/>
      <c r="AG2233" s="8"/>
      <c r="AH2233" s="8"/>
      <c r="AI2233" s="8"/>
      <c r="AJ2233" s="8"/>
      <c r="AK2233" s="8"/>
      <c r="AL2233" s="8"/>
      <c r="AM2233" s="8"/>
      <c r="AN2233" s="8"/>
      <c r="AO2233" s="8"/>
      <c r="AP2233" s="8"/>
      <c r="AQ2233" s="8"/>
      <c r="AR2233" s="8"/>
      <c r="AS2233" s="8"/>
      <c r="AT2233" s="8"/>
      <c r="AU2233" s="8"/>
      <c r="AV2233" s="8"/>
      <c r="AW2233" s="8"/>
      <c r="AX2233" s="8"/>
      <c r="AY2233" s="8"/>
      <c r="AZ2233" s="8"/>
      <c r="BA2233" s="8"/>
      <c r="BB2233" s="8"/>
      <c r="BC2233" s="8"/>
      <c r="BD2233" s="8"/>
      <c r="BE2233" s="8"/>
      <c r="BF2233" s="8"/>
      <c r="BG2233" s="8"/>
      <c r="BH2233" s="8"/>
      <c r="BI2233" s="8"/>
      <c r="BJ2233" s="8" t="s">
        <v>79</v>
      </c>
      <c r="BK2233" s="9">
        <v>44809</v>
      </c>
      <c r="BL2233" s="8" t="s">
        <v>1498</v>
      </c>
      <c r="BM2233" s="8">
        <v>36356</v>
      </c>
      <c r="BN2233" s="8"/>
      <c r="BO2233" s="8"/>
    </row>
    <row r="2234" spans="1:67" x14ac:dyDescent="0.2">
      <c r="A2234" s="8" t="s">
        <v>1507</v>
      </c>
      <c r="B2234" s="8"/>
      <c r="C2234" s="8" t="s">
        <v>1518</v>
      </c>
      <c r="D2234" s="8" t="s">
        <v>76</v>
      </c>
      <c r="E2234" s="8" t="s">
        <v>1303</v>
      </c>
      <c r="F2234" s="8" t="s">
        <v>1304</v>
      </c>
      <c r="G2234" s="8" t="s">
        <v>1303</v>
      </c>
      <c r="H2234" s="8" t="s">
        <v>1304</v>
      </c>
      <c r="I2234" s="8"/>
      <c r="J2234" s="8"/>
      <c r="K2234" s="8"/>
      <c r="L2234" s="8" t="s">
        <v>1515</v>
      </c>
      <c r="M2234" s="8"/>
      <c r="N2234" s="8"/>
      <c r="O2234" s="8"/>
      <c r="P2234" s="8"/>
      <c r="Q2234" s="8"/>
      <c r="R2234" s="8"/>
      <c r="S2234" s="8"/>
      <c r="T2234" s="8"/>
      <c r="U2234" s="8">
        <v>2.71</v>
      </c>
      <c r="V2234" s="8">
        <v>3.24</v>
      </c>
      <c r="W2234" s="8">
        <v>3.71</v>
      </c>
      <c r="X2234" s="8">
        <v>3.71</v>
      </c>
      <c r="Y2234" s="8"/>
      <c r="Z2234" s="8"/>
      <c r="AA2234" s="8"/>
      <c r="AB2234" s="8"/>
      <c r="AC2234" s="8"/>
      <c r="AD2234" s="8"/>
      <c r="AE2234" s="8"/>
      <c r="AF2234" s="8"/>
      <c r="AG2234" s="8"/>
      <c r="AH2234" s="8"/>
      <c r="AI2234" s="8"/>
      <c r="AJ2234" s="8"/>
      <c r="AK2234" s="8"/>
      <c r="AL2234" s="8"/>
      <c r="AM2234" s="8"/>
      <c r="AN2234" s="8"/>
      <c r="AO2234" s="8"/>
      <c r="AP2234" s="8"/>
      <c r="AQ2234" s="8"/>
      <c r="AR2234" s="8"/>
      <c r="AS2234" s="8"/>
      <c r="AT2234" s="8"/>
      <c r="AU2234" s="8"/>
      <c r="AV2234" s="8"/>
      <c r="AW2234" s="8"/>
      <c r="AX2234" s="8"/>
      <c r="AY2234" s="8"/>
      <c r="AZ2234" s="8"/>
      <c r="BA2234" s="8"/>
      <c r="BB2234" s="8"/>
      <c r="BC2234" s="8"/>
      <c r="BD2234" s="8"/>
      <c r="BE2234" s="8"/>
      <c r="BF2234" s="8"/>
      <c r="BG2234" s="8"/>
      <c r="BH2234" s="8"/>
      <c r="BI2234" s="8"/>
      <c r="BJ2234" s="8" t="s">
        <v>79</v>
      </c>
      <c r="BK2234" s="9">
        <v>44809</v>
      </c>
      <c r="BL2234" s="8" t="s">
        <v>1498</v>
      </c>
      <c r="BM2234" s="8">
        <v>36356</v>
      </c>
      <c r="BN2234" s="8"/>
      <c r="BO2234" s="8"/>
    </row>
    <row r="2235" spans="1:67" x14ac:dyDescent="0.2">
      <c r="A2235" s="8" t="s">
        <v>1508</v>
      </c>
      <c r="B2235" s="8"/>
      <c r="C2235" s="8" t="s">
        <v>1518</v>
      </c>
      <c r="D2235" s="8" t="s">
        <v>76</v>
      </c>
      <c r="E2235" s="8" t="s">
        <v>1303</v>
      </c>
      <c r="F2235" s="8" t="s">
        <v>1304</v>
      </c>
      <c r="G2235" s="8" t="s">
        <v>1303</v>
      </c>
      <c r="H2235" s="8" t="s">
        <v>1304</v>
      </c>
      <c r="I2235" s="8"/>
      <c r="J2235" s="8"/>
      <c r="K2235" s="8"/>
      <c r="L2235" s="8" t="s">
        <v>1515</v>
      </c>
      <c r="M2235" s="8"/>
      <c r="N2235" s="8"/>
      <c r="O2235" s="8"/>
      <c r="P2235" s="8"/>
      <c r="Q2235" s="8"/>
      <c r="R2235" s="8"/>
      <c r="S2235" s="8"/>
      <c r="T2235" s="8"/>
      <c r="U2235" s="8">
        <v>3.34</v>
      </c>
      <c r="V2235" s="8">
        <v>4</v>
      </c>
      <c r="W2235" s="8">
        <v>4.42</v>
      </c>
      <c r="X2235" s="8">
        <v>4.42</v>
      </c>
      <c r="Y2235" s="8"/>
      <c r="Z2235" s="8"/>
      <c r="AA2235" s="8"/>
      <c r="AB2235" s="8"/>
      <c r="AC2235" s="8"/>
      <c r="AD2235" s="8"/>
      <c r="AE2235" s="8"/>
      <c r="AF2235" s="8"/>
      <c r="AG2235" s="8"/>
      <c r="AH2235" s="8"/>
      <c r="AI2235" s="8"/>
      <c r="AJ2235" s="8"/>
      <c r="AK2235" s="8"/>
      <c r="AL2235" s="8"/>
      <c r="AM2235" s="8"/>
      <c r="AN2235" s="8"/>
      <c r="AO2235" s="8"/>
      <c r="AP2235" s="8"/>
      <c r="AQ2235" s="8"/>
      <c r="AR2235" s="8"/>
      <c r="AS2235" s="8"/>
      <c r="AT2235" s="8"/>
      <c r="AU2235" s="8"/>
      <c r="AV2235" s="8"/>
      <c r="AW2235" s="8"/>
      <c r="AX2235" s="8"/>
      <c r="AY2235" s="8"/>
      <c r="AZ2235" s="8"/>
      <c r="BA2235" s="8"/>
      <c r="BB2235" s="8"/>
      <c r="BC2235" s="8"/>
      <c r="BD2235" s="8"/>
      <c r="BE2235" s="8"/>
      <c r="BF2235" s="8"/>
      <c r="BG2235" s="8"/>
      <c r="BH2235" s="8"/>
      <c r="BI2235" s="8"/>
      <c r="BJ2235" s="8" t="s">
        <v>79</v>
      </c>
      <c r="BK2235" s="9">
        <v>44809</v>
      </c>
      <c r="BL2235" s="8" t="s">
        <v>1498</v>
      </c>
      <c r="BM2235" s="8">
        <v>36356</v>
      </c>
      <c r="BN2235" s="8"/>
      <c r="BO2235" s="8"/>
    </row>
    <row r="2236" spans="1:67" x14ac:dyDescent="0.2">
      <c r="A2236" s="8" t="s">
        <v>1509</v>
      </c>
      <c r="B2236" s="8"/>
      <c r="C2236" s="8" t="s">
        <v>1518</v>
      </c>
      <c r="D2236" s="8" t="s">
        <v>76</v>
      </c>
      <c r="E2236" s="8" t="s">
        <v>1303</v>
      </c>
      <c r="F2236" s="8" t="s">
        <v>1304</v>
      </c>
      <c r="G2236" s="8" t="s">
        <v>1303</v>
      </c>
      <c r="H2236" s="8" t="s">
        <v>1304</v>
      </c>
      <c r="I2236" s="8"/>
      <c r="J2236" s="8"/>
      <c r="K2236" s="8"/>
      <c r="L2236" s="8" t="s">
        <v>1515</v>
      </c>
      <c r="M2236" s="8"/>
      <c r="N2236" s="8"/>
      <c r="O2236" s="8"/>
      <c r="P2236" s="8"/>
      <c r="Q2236" s="8"/>
      <c r="R2236" s="8"/>
      <c r="S2236" s="8"/>
      <c r="T2236" s="8"/>
      <c r="U2236" s="8">
        <v>3.3</v>
      </c>
      <c r="V2236" s="8">
        <v>3.9</v>
      </c>
      <c r="W2236" s="8">
        <v>4.41</v>
      </c>
      <c r="X2236" s="8">
        <v>4.41</v>
      </c>
      <c r="Y2236" s="8"/>
      <c r="Z2236" s="8"/>
      <c r="AA2236" s="8"/>
      <c r="AB2236" s="8"/>
      <c r="AC2236" s="8"/>
      <c r="AD2236" s="8"/>
      <c r="AE2236" s="8"/>
      <c r="AF2236" s="8"/>
      <c r="AG2236" s="8"/>
      <c r="AH2236" s="8"/>
      <c r="AI2236" s="8"/>
      <c r="AJ2236" s="8"/>
      <c r="AK2236" s="8"/>
      <c r="AL2236" s="8"/>
      <c r="AM2236" s="8"/>
      <c r="AN2236" s="8"/>
      <c r="AO2236" s="8"/>
      <c r="AP2236" s="8"/>
      <c r="AQ2236" s="8"/>
      <c r="AR2236" s="8"/>
      <c r="AS2236" s="8"/>
      <c r="AT2236" s="8"/>
      <c r="AU2236" s="8"/>
      <c r="AV2236" s="8"/>
      <c r="AW2236" s="8"/>
      <c r="AX2236" s="8"/>
      <c r="AY2236" s="8"/>
      <c r="AZ2236" s="8"/>
      <c r="BA2236" s="8"/>
      <c r="BB2236" s="8"/>
      <c r="BC2236" s="8"/>
      <c r="BD2236" s="8"/>
      <c r="BE2236" s="8"/>
      <c r="BF2236" s="8"/>
      <c r="BG2236" s="8"/>
      <c r="BH2236" s="8"/>
      <c r="BI2236" s="8"/>
      <c r="BJ2236" s="8" t="s">
        <v>79</v>
      </c>
      <c r="BK2236" s="9">
        <v>44809</v>
      </c>
      <c r="BL2236" s="8" t="s">
        <v>1498</v>
      </c>
      <c r="BM2236" s="8">
        <v>36356</v>
      </c>
      <c r="BN2236" s="8"/>
      <c r="BO2236" s="8"/>
    </row>
    <row r="2237" spans="1:67" x14ac:dyDescent="0.2">
      <c r="A2237" s="8" t="s">
        <v>1510</v>
      </c>
      <c r="B2237" s="8"/>
      <c r="C2237" s="8" t="s">
        <v>1518</v>
      </c>
      <c r="D2237" s="8" t="s">
        <v>76</v>
      </c>
      <c r="E2237" s="8" t="s">
        <v>1303</v>
      </c>
      <c r="F2237" s="8" t="s">
        <v>1304</v>
      </c>
      <c r="G2237" s="8" t="s">
        <v>1303</v>
      </c>
      <c r="H2237" s="8" t="s">
        <v>1304</v>
      </c>
      <c r="I2237" s="8"/>
      <c r="J2237" s="8"/>
      <c r="K2237" s="8"/>
      <c r="L2237" s="8" t="s">
        <v>1515</v>
      </c>
      <c r="M2237" s="8"/>
      <c r="N2237" s="8"/>
      <c r="O2237" s="8"/>
      <c r="P2237" s="8"/>
      <c r="Q2237" s="8"/>
      <c r="R2237" s="8"/>
      <c r="S2237" s="8"/>
      <c r="T2237" s="8"/>
      <c r="U2237" s="8">
        <v>3.15</v>
      </c>
      <c r="V2237" s="8">
        <v>3.44</v>
      </c>
      <c r="W2237" s="8">
        <v>4.0599999999999996</v>
      </c>
      <c r="X2237" s="8">
        <v>4.0599999999999996</v>
      </c>
      <c r="Y2237" s="8"/>
      <c r="Z2237" s="8"/>
      <c r="AA2237" s="8"/>
      <c r="AB2237" s="8"/>
      <c r="AC2237" s="8"/>
      <c r="AD2237" s="8"/>
      <c r="AE2237" s="8"/>
      <c r="AF2237" s="8"/>
      <c r="AG2237" s="8"/>
      <c r="AH2237" s="8"/>
      <c r="AI2237" s="8"/>
      <c r="AJ2237" s="8"/>
      <c r="AK2237" s="8"/>
      <c r="AL2237" s="8"/>
      <c r="AM2237" s="8"/>
      <c r="AN2237" s="8"/>
      <c r="AO2237" s="8"/>
      <c r="AP2237" s="8"/>
      <c r="AQ2237" s="8"/>
      <c r="AR2237" s="8"/>
      <c r="AS2237" s="8"/>
      <c r="AT2237" s="8"/>
      <c r="AU2237" s="8"/>
      <c r="AV2237" s="8"/>
      <c r="AW2237" s="8"/>
      <c r="AX2237" s="8"/>
      <c r="AY2237" s="8"/>
      <c r="AZ2237" s="8"/>
      <c r="BA2237" s="8"/>
      <c r="BB2237" s="8"/>
      <c r="BC2237" s="8"/>
      <c r="BD2237" s="8"/>
      <c r="BE2237" s="8"/>
      <c r="BF2237" s="8"/>
      <c r="BG2237" s="8"/>
      <c r="BH2237" s="8"/>
      <c r="BI2237" s="8"/>
      <c r="BJ2237" s="8" t="s">
        <v>79</v>
      </c>
      <c r="BK2237" s="9">
        <v>44809</v>
      </c>
      <c r="BL2237" s="8" t="s">
        <v>1498</v>
      </c>
      <c r="BM2237" s="8">
        <v>36356</v>
      </c>
      <c r="BN2237" s="8"/>
      <c r="BO2237" s="8"/>
    </row>
    <row r="2238" spans="1:67" x14ac:dyDescent="0.2">
      <c r="A2238" s="8" t="s">
        <v>1511</v>
      </c>
      <c r="B2238" s="8"/>
      <c r="C2238" s="8" t="s">
        <v>1518</v>
      </c>
      <c r="D2238" s="8" t="s">
        <v>76</v>
      </c>
      <c r="E2238" s="8" t="s">
        <v>1303</v>
      </c>
      <c r="F2238" s="8" t="s">
        <v>1304</v>
      </c>
      <c r="G2238" s="8" t="s">
        <v>1303</v>
      </c>
      <c r="H2238" s="8" t="s">
        <v>1304</v>
      </c>
      <c r="I2238" s="8"/>
      <c r="J2238" s="8"/>
      <c r="K2238" s="8"/>
      <c r="L2238" s="8" t="s">
        <v>1515</v>
      </c>
      <c r="M2238" s="8"/>
      <c r="N2238" s="8"/>
      <c r="O2238" s="8"/>
      <c r="P2238" s="8"/>
      <c r="Q2238" s="8"/>
      <c r="R2238" s="8"/>
      <c r="S2238" s="8"/>
      <c r="T2238" s="8"/>
      <c r="U2238" s="8">
        <v>3.2</v>
      </c>
      <c r="V2238" s="8">
        <v>3.9</v>
      </c>
      <c r="W2238" s="8">
        <v>4.5</v>
      </c>
      <c r="X2238" s="8">
        <v>4.5</v>
      </c>
      <c r="Y2238" s="8"/>
      <c r="Z2238" s="8"/>
      <c r="AA2238" s="8"/>
      <c r="AB2238" s="8"/>
      <c r="AC2238" s="8"/>
      <c r="AD2238" s="8"/>
      <c r="AE2238" s="8"/>
      <c r="AF2238" s="8"/>
      <c r="AG2238" s="8"/>
      <c r="AH2238" s="8"/>
      <c r="AI2238" s="8"/>
      <c r="AJ2238" s="8"/>
      <c r="AK2238" s="8"/>
      <c r="AL2238" s="8"/>
      <c r="AM2238" s="8"/>
      <c r="AN2238" s="8"/>
      <c r="AO2238" s="8"/>
      <c r="AP2238" s="8"/>
      <c r="AQ2238" s="8"/>
      <c r="AR2238" s="8"/>
      <c r="AS2238" s="8"/>
      <c r="AT2238" s="8"/>
      <c r="AU2238" s="8"/>
      <c r="AV2238" s="8"/>
      <c r="AW2238" s="8"/>
      <c r="AX2238" s="8"/>
      <c r="AY2238" s="8"/>
      <c r="AZ2238" s="8"/>
      <c r="BA2238" s="8"/>
      <c r="BB2238" s="8"/>
      <c r="BC2238" s="8"/>
      <c r="BD2238" s="8"/>
      <c r="BE2238" s="8"/>
      <c r="BF2238" s="8"/>
      <c r="BG2238" s="8"/>
      <c r="BH2238" s="8"/>
      <c r="BI2238" s="8"/>
      <c r="BJ2238" s="8" t="s">
        <v>79</v>
      </c>
      <c r="BK2238" s="9">
        <v>44809</v>
      </c>
      <c r="BL2238" s="8" t="s">
        <v>1498</v>
      </c>
      <c r="BM2238" s="8">
        <v>36356</v>
      </c>
      <c r="BN2238" s="8"/>
      <c r="BO2238" s="8"/>
    </row>
    <row r="2239" spans="1:67" x14ac:dyDescent="0.2">
      <c r="A2239" s="8" t="s">
        <v>1512</v>
      </c>
      <c r="B2239" s="8"/>
      <c r="C2239" s="8" t="s">
        <v>1518</v>
      </c>
      <c r="D2239" s="8" t="s">
        <v>76</v>
      </c>
      <c r="E2239" s="8" t="s">
        <v>1303</v>
      </c>
      <c r="F2239" s="8" t="s">
        <v>1304</v>
      </c>
      <c r="G2239" s="8" t="s">
        <v>1303</v>
      </c>
      <c r="H2239" s="8" t="s">
        <v>1304</v>
      </c>
      <c r="I2239" s="8"/>
      <c r="J2239" s="8"/>
      <c r="K2239" s="8"/>
      <c r="L2239" s="8" t="s">
        <v>1514</v>
      </c>
      <c r="M2239" s="8"/>
      <c r="N2239" s="8"/>
      <c r="O2239" s="8"/>
      <c r="P2239" s="8"/>
      <c r="Q2239" s="8"/>
      <c r="R2239" s="8"/>
      <c r="S2239" s="8"/>
      <c r="T2239" s="8"/>
      <c r="U2239" s="8">
        <v>2.84</v>
      </c>
      <c r="V2239" s="8">
        <v>3.2</v>
      </c>
      <c r="W2239" s="8">
        <v>3.86</v>
      </c>
      <c r="X2239" s="8">
        <v>3.86</v>
      </c>
      <c r="Y2239" s="8"/>
      <c r="Z2239" s="8"/>
      <c r="AA2239" s="8"/>
      <c r="AB2239" s="8"/>
      <c r="AC2239" s="8"/>
      <c r="AD2239" s="8"/>
      <c r="AE2239" s="8"/>
      <c r="AF2239" s="8"/>
      <c r="AG2239" s="8"/>
      <c r="AH2239" s="8"/>
      <c r="AI2239" s="8"/>
      <c r="AJ2239" s="8"/>
      <c r="AK2239" s="8"/>
      <c r="AL2239" s="8"/>
      <c r="AM2239" s="8"/>
      <c r="AN2239" s="8"/>
      <c r="AO2239" s="8"/>
      <c r="AP2239" s="8"/>
      <c r="AQ2239" s="8"/>
      <c r="AR2239" s="8"/>
      <c r="AS2239" s="8"/>
      <c r="AT2239" s="8"/>
      <c r="AU2239" s="8"/>
      <c r="AV2239" s="8"/>
      <c r="AW2239" s="8"/>
      <c r="AX2239" s="8"/>
      <c r="AY2239" s="8"/>
      <c r="AZ2239" s="8"/>
      <c r="BA2239" s="8"/>
      <c r="BB2239" s="8"/>
      <c r="BC2239" s="8"/>
      <c r="BD2239" s="8"/>
      <c r="BE2239" s="8"/>
      <c r="BF2239" s="8"/>
      <c r="BG2239" s="8"/>
      <c r="BH2239" s="8"/>
      <c r="BI2239" s="8"/>
      <c r="BJ2239" s="8" t="s">
        <v>79</v>
      </c>
      <c r="BK2239" s="9">
        <v>44809</v>
      </c>
      <c r="BL2239" s="8" t="s">
        <v>1498</v>
      </c>
      <c r="BM2239" s="8">
        <v>36356</v>
      </c>
      <c r="BN2239" s="8"/>
      <c r="BO2239" s="8"/>
    </row>
    <row r="2240" spans="1:67" x14ac:dyDescent="0.2">
      <c r="A2240" s="8" t="s">
        <v>1513</v>
      </c>
      <c r="B2240" s="8"/>
      <c r="C2240" s="8" t="s">
        <v>1518</v>
      </c>
      <c r="D2240" s="8" t="s">
        <v>76</v>
      </c>
      <c r="E2240" s="8" t="s">
        <v>1303</v>
      </c>
      <c r="F2240" s="8" t="s">
        <v>1304</v>
      </c>
      <c r="G2240" s="8" t="s">
        <v>1303</v>
      </c>
      <c r="H2240" s="8" t="s">
        <v>1304</v>
      </c>
      <c r="I2240" s="8"/>
      <c r="J2240" s="8"/>
      <c r="K2240" s="8"/>
      <c r="L2240" s="8" t="s">
        <v>1514</v>
      </c>
      <c r="M2240" s="8"/>
      <c r="N2240" s="8"/>
      <c r="O2240" s="8"/>
      <c r="P2240" s="8"/>
      <c r="Q2240" s="8"/>
      <c r="R2240" s="8"/>
      <c r="S2240" s="8"/>
      <c r="T2240" s="8"/>
      <c r="U2240" s="10">
        <v>3.07</v>
      </c>
      <c r="V2240" s="10">
        <v>3.49</v>
      </c>
      <c r="W2240" s="10">
        <v>4.0599999999999996</v>
      </c>
      <c r="X2240" s="10">
        <v>4.0599999999999996</v>
      </c>
      <c r="Y2240" s="8"/>
      <c r="Z2240" s="8"/>
      <c r="AA2240" s="8"/>
      <c r="AB2240" s="8"/>
      <c r="AC2240" s="8"/>
      <c r="AD2240" s="8"/>
      <c r="AE2240" s="8"/>
      <c r="AF2240" s="8"/>
      <c r="AG2240" s="8"/>
      <c r="AH2240" s="8"/>
      <c r="AI2240" s="8"/>
      <c r="AJ2240" s="8"/>
      <c r="AK2240" s="8"/>
      <c r="AL2240" s="8"/>
      <c r="AM2240" s="8"/>
      <c r="AN2240" s="8"/>
      <c r="AO2240" s="8"/>
      <c r="AP2240" s="8"/>
      <c r="AQ2240" s="8"/>
      <c r="AR2240" s="8"/>
      <c r="AS2240" s="8"/>
      <c r="AT2240" s="8"/>
      <c r="AU2240" s="8"/>
      <c r="AV2240" s="8"/>
      <c r="AW2240" s="8"/>
      <c r="AX2240" s="8"/>
      <c r="AY2240" s="8"/>
      <c r="AZ2240" s="8"/>
      <c r="BA2240" s="8"/>
      <c r="BB2240" s="8"/>
      <c r="BC2240" s="8"/>
      <c r="BD2240" s="8"/>
      <c r="BE2240" s="8"/>
      <c r="BF2240" s="8"/>
      <c r="BG2240" s="8"/>
      <c r="BH2240" s="8"/>
      <c r="BI2240" s="8"/>
      <c r="BJ2240" s="8" t="s">
        <v>79</v>
      </c>
      <c r="BK2240" s="9">
        <v>44809</v>
      </c>
      <c r="BL2240" s="8" t="s">
        <v>1498</v>
      </c>
      <c r="BM2240" s="8">
        <v>36356</v>
      </c>
      <c r="BN2240" s="8"/>
      <c r="BO2240" s="8"/>
    </row>
    <row r="2241" spans="1:67" x14ac:dyDescent="0.2">
      <c r="A2241" t="s">
        <v>1311</v>
      </c>
      <c r="C2241" t="s">
        <v>1518</v>
      </c>
      <c r="D2241" t="s">
        <v>76</v>
      </c>
      <c r="E2241" t="s">
        <v>1303</v>
      </c>
      <c r="F2241" t="s">
        <v>1304</v>
      </c>
      <c r="G2241" t="s">
        <v>1303</v>
      </c>
      <c r="H2241" t="s">
        <v>1304</v>
      </c>
      <c r="L2241" t="s">
        <v>948</v>
      </c>
      <c r="BA2241">
        <v>4.43</v>
      </c>
      <c r="BB2241">
        <v>3.72</v>
      </c>
      <c r="BC2241">
        <v>3.42</v>
      </c>
      <c r="BD2241">
        <v>3.72</v>
      </c>
      <c r="BJ2241" t="s">
        <v>79</v>
      </c>
      <c r="BL2241" t="s">
        <v>301</v>
      </c>
      <c r="BM2241">
        <v>2255</v>
      </c>
    </row>
    <row r="2242" spans="1:67" x14ac:dyDescent="0.2">
      <c r="A2242" t="s">
        <v>1311</v>
      </c>
      <c r="C2242" t="s">
        <v>1518</v>
      </c>
      <c r="D2242" t="s">
        <v>76</v>
      </c>
      <c r="E2242" t="s">
        <v>1303</v>
      </c>
      <c r="F2242" t="s">
        <v>1304</v>
      </c>
      <c r="G2242" t="s">
        <v>1303</v>
      </c>
      <c r="H2242" t="s">
        <v>1304</v>
      </c>
      <c r="L2242" t="s">
        <v>948</v>
      </c>
      <c r="BE2242">
        <v>5.56</v>
      </c>
      <c r="BF2242">
        <v>3.56</v>
      </c>
      <c r="BG2242">
        <v>2.85</v>
      </c>
      <c r="BH2242">
        <v>3.56</v>
      </c>
      <c r="BJ2242" t="s">
        <v>79</v>
      </c>
      <c r="BL2242" t="s">
        <v>301</v>
      </c>
      <c r="BM2242">
        <v>2255</v>
      </c>
    </row>
    <row r="2243" spans="1:67" x14ac:dyDescent="0.2">
      <c r="A2243" t="s">
        <v>1312</v>
      </c>
      <c r="C2243" t="s">
        <v>1518</v>
      </c>
      <c r="D2243" t="s">
        <v>76</v>
      </c>
      <c r="E2243" t="s">
        <v>1303</v>
      </c>
      <c r="F2243" t="s">
        <v>1304</v>
      </c>
      <c r="G2243" t="s">
        <v>1303</v>
      </c>
      <c r="H2243" t="s">
        <v>1304</v>
      </c>
      <c r="L2243" t="s">
        <v>314</v>
      </c>
      <c r="BA2243">
        <v>4.5199999999999996</v>
      </c>
      <c r="BB2243">
        <v>3.72</v>
      </c>
      <c r="BC2243">
        <v>3.38</v>
      </c>
      <c r="BD2243">
        <v>3.72</v>
      </c>
      <c r="BJ2243" t="s">
        <v>79</v>
      </c>
      <c r="BL2243" t="s">
        <v>301</v>
      </c>
      <c r="BM2243">
        <v>2255</v>
      </c>
    </row>
    <row r="2244" spans="1:67" x14ac:dyDescent="0.2">
      <c r="A2244" t="s">
        <v>1312</v>
      </c>
      <c r="C2244" t="s">
        <v>1518</v>
      </c>
      <c r="D2244" t="s">
        <v>76</v>
      </c>
      <c r="E2244" t="s">
        <v>1303</v>
      </c>
      <c r="F2244" t="s">
        <v>1304</v>
      </c>
      <c r="G2244" t="s">
        <v>1303</v>
      </c>
      <c r="H2244" t="s">
        <v>1304</v>
      </c>
      <c r="L2244" t="s">
        <v>314</v>
      </c>
      <c r="BE2244">
        <v>5.29</v>
      </c>
      <c r="BF2244">
        <v>3.47</v>
      </c>
      <c r="BG2244">
        <v>2.75</v>
      </c>
      <c r="BH2244">
        <v>3.47</v>
      </c>
      <c r="BJ2244" t="s">
        <v>79</v>
      </c>
      <c r="BL2244" t="s">
        <v>301</v>
      </c>
      <c r="BM2244">
        <v>2255</v>
      </c>
    </row>
    <row r="2245" spans="1:67" x14ac:dyDescent="0.2">
      <c r="A2245" t="s">
        <v>1313</v>
      </c>
      <c r="C2245" t="s">
        <v>1518</v>
      </c>
      <c r="D2245" t="s">
        <v>76</v>
      </c>
      <c r="E2245" t="s">
        <v>1303</v>
      </c>
      <c r="F2245" t="s">
        <v>1304</v>
      </c>
      <c r="G2245" t="s">
        <v>1303</v>
      </c>
      <c r="H2245" t="s">
        <v>1304</v>
      </c>
      <c r="L2245" t="s">
        <v>1314</v>
      </c>
      <c r="Y2245">
        <v>3.5</v>
      </c>
      <c r="Z2245">
        <v>4.72</v>
      </c>
      <c r="AA2245">
        <v>4.83</v>
      </c>
      <c r="AB2245">
        <v>4.83</v>
      </c>
      <c r="BJ2245" t="s">
        <v>79</v>
      </c>
      <c r="BL2245" t="s">
        <v>301</v>
      </c>
      <c r="BM2245">
        <v>2255</v>
      </c>
    </row>
    <row r="2246" spans="1:67" x14ac:dyDescent="0.2">
      <c r="A2246" t="s">
        <v>1315</v>
      </c>
      <c r="C2246" t="s">
        <v>1518</v>
      </c>
      <c r="D2246" t="s">
        <v>76</v>
      </c>
      <c r="E2246" t="s">
        <v>1303</v>
      </c>
      <c r="F2246" t="s">
        <v>1304</v>
      </c>
      <c r="G2246" t="s">
        <v>1303</v>
      </c>
      <c r="H2246" t="s">
        <v>1304</v>
      </c>
      <c r="L2246" t="s">
        <v>1316</v>
      </c>
      <c r="Y2246" t="s">
        <v>1929</v>
      </c>
      <c r="Z2246">
        <v>5.08</v>
      </c>
      <c r="AA2246">
        <v>5.3</v>
      </c>
      <c r="AB2246">
        <v>5.3</v>
      </c>
      <c r="BI2246" t="s">
        <v>1317</v>
      </c>
      <c r="BJ2246" t="s">
        <v>79</v>
      </c>
      <c r="BL2246" t="s">
        <v>301</v>
      </c>
      <c r="BM2246">
        <v>2255</v>
      </c>
    </row>
    <row r="2247" spans="1:67" x14ac:dyDescent="0.2">
      <c r="A2247" t="s">
        <v>1318</v>
      </c>
      <c r="C2247" t="s">
        <v>1518</v>
      </c>
      <c r="D2247" t="s">
        <v>76</v>
      </c>
      <c r="E2247" t="s">
        <v>1303</v>
      </c>
      <c r="F2247" t="s">
        <v>1304</v>
      </c>
      <c r="G2247" t="s">
        <v>1303</v>
      </c>
      <c r="H2247" t="s">
        <v>1304</v>
      </c>
      <c r="L2247" t="s">
        <v>1319</v>
      </c>
      <c r="BA2247">
        <v>3.91</v>
      </c>
      <c r="BB2247">
        <v>2.92</v>
      </c>
      <c r="BC2247">
        <v>2.77</v>
      </c>
      <c r="BD2247">
        <v>2.92</v>
      </c>
      <c r="BJ2247" t="s">
        <v>79</v>
      </c>
      <c r="BL2247" t="s">
        <v>301</v>
      </c>
      <c r="BM2247">
        <v>2255</v>
      </c>
    </row>
    <row r="2248" spans="1:67" s="2" customFormat="1" x14ac:dyDescent="0.2">
      <c r="A2248" t="s">
        <v>1318</v>
      </c>
      <c r="B2248"/>
      <c r="C2248" t="s">
        <v>1518</v>
      </c>
      <c r="D2248" t="s">
        <v>76</v>
      </c>
      <c r="E2248" t="s">
        <v>1303</v>
      </c>
      <c r="F2248" t="s">
        <v>1304</v>
      </c>
      <c r="G2248" t="s">
        <v>1303</v>
      </c>
      <c r="H2248" t="s">
        <v>1304</v>
      </c>
      <c r="I2248"/>
      <c r="J2248"/>
      <c r="K2248"/>
      <c r="L2248" t="s">
        <v>1319</v>
      </c>
      <c r="M2248"/>
      <c r="N2248"/>
      <c r="O2248"/>
      <c r="P2248"/>
      <c r="Q2248"/>
      <c r="R2248"/>
      <c r="S2248"/>
      <c r="T2248"/>
      <c r="U2248"/>
      <c r="V2248"/>
      <c r="W2248"/>
      <c r="X2248"/>
      <c r="Y2248"/>
      <c r="Z2248"/>
      <c r="AA2248"/>
      <c r="AB2248"/>
      <c r="AC2248"/>
      <c r="AD2248"/>
      <c r="AE2248"/>
      <c r="AF2248"/>
      <c r="AG2248"/>
      <c r="AH2248"/>
      <c r="AI2248"/>
      <c r="AJ2248"/>
      <c r="AK2248"/>
      <c r="AL2248"/>
      <c r="AM2248"/>
      <c r="AN2248"/>
      <c r="AO2248"/>
      <c r="AP2248"/>
      <c r="AQ2248"/>
      <c r="AR2248"/>
      <c r="AS2248"/>
      <c r="AT2248"/>
      <c r="AU2248"/>
      <c r="AV2248"/>
      <c r="AW2248"/>
      <c r="AX2248"/>
      <c r="AY2248"/>
      <c r="AZ2248"/>
      <c r="BA2248"/>
      <c r="BB2248"/>
      <c r="BC2248"/>
      <c r="BD2248"/>
      <c r="BE2248">
        <v>4.42</v>
      </c>
      <c r="BF2248">
        <v>2.67</v>
      </c>
      <c r="BG2248">
        <v>2.11</v>
      </c>
      <c r="BH2248">
        <v>2.67</v>
      </c>
      <c r="BI2248"/>
      <c r="BJ2248" t="s">
        <v>79</v>
      </c>
      <c r="BK2248"/>
      <c r="BL2248" t="s">
        <v>301</v>
      </c>
      <c r="BM2248">
        <v>2255</v>
      </c>
      <c r="BN2248"/>
      <c r="BO2248"/>
    </row>
    <row r="2249" spans="1:67" x14ac:dyDescent="0.2">
      <c r="A2249" t="s">
        <v>1320</v>
      </c>
      <c r="C2249" t="s">
        <v>1518</v>
      </c>
      <c r="D2249" t="s">
        <v>76</v>
      </c>
      <c r="E2249" t="s">
        <v>1303</v>
      </c>
      <c r="F2249" t="s">
        <v>1304</v>
      </c>
      <c r="G2249" t="s">
        <v>1303</v>
      </c>
      <c r="H2249" t="s">
        <v>1304</v>
      </c>
      <c r="L2249" t="s">
        <v>1319</v>
      </c>
      <c r="AW2249">
        <v>4.04</v>
      </c>
      <c r="AX2249">
        <v>3.15</v>
      </c>
      <c r="AY2249">
        <v>2.96</v>
      </c>
      <c r="AZ2249">
        <v>3.15</v>
      </c>
      <c r="BJ2249" t="s">
        <v>79</v>
      </c>
      <c r="BL2249" t="s">
        <v>301</v>
      </c>
      <c r="BM2249">
        <v>2255</v>
      </c>
    </row>
    <row r="2250" spans="1:67" x14ac:dyDescent="0.2">
      <c r="A2250" t="s">
        <v>1320</v>
      </c>
      <c r="C2250" t="s">
        <v>1518</v>
      </c>
      <c r="D2250" t="s">
        <v>76</v>
      </c>
      <c r="E2250" t="s">
        <v>1303</v>
      </c>
      <c r="F2250" t="s">
        <v>1304</v>
      </c>
      <c r="G2250" t="s">
        <v>1303</v>
      </c>
      <c r="H2250" t="s">
        <v>1304</v>
      </c>
      <c r="L2250" t="s">
        <v>1319</v>
      </c>
      <c r="BA2250">
        <v>4.47</v>
      </c>
      <c r="BB2250">
        <v>3.87</v>
      </c>
      <c r="BC2250">
        <v>3.49</v>
      </c>
      <c r="BD2250">
        <v>3.87</v>
      </c>
      <c r="BJ2250" t="s">
        <v>79</v>
      </c>
      <c r="BL2250" t="s">
        <v>301</v>
      </c>
      <c r="BM2250">
        <v>2255</v>
      </c>
    </row>
    <row r="2251" spans="1:67" x14ac:dyDescent="0.2">
      <c r="A2251" t="s">
        <v>1321</v>
      </c>
      <c r="C2251" t="s">
        <v>1518</v>
      </c>
      <c r="D2251" t="s">
        <v>76</v>
      </c>
      <c r="E2251" t="s">
        <v>1303</v>
      </c>
      <c r="F2251" t="s">
        <v>1304</v>
      </c>
      <c r="G2251" t="s">
        <v>1303</v>
      </c>
      <c r="H2251" t="s">
        <v>1304</v>
      </c>
      <c r="L2251" t="s">
        <v>951</v>
      </c>
      <c r="AS2251">
        <v>3.51</v>
      </c>
      <c r="AT2251">
        <v>2.27</v>
      </c>
      <c r="AV2251">
        <v>2.27</v>
      </c>
      <c r="BJ2251" t="s">
        <v>79</v>
      </c>
      <c r="BL2251" t="s">
        <v>301</v>
      </c>
      <c r="BM2251">
        <v>2255</v>
      </c>
    </row>
    <row r="2252" spans="1:67" x14ac:dyDescent="0.2">
      <c r="A2252" t="s">
        <v>1321</v>
      </c>
      <c r="C2252" t="s">
        <v>1518</v>
      </c>
      <c r="D2252" t="s">
        <v>76</v>
      </c>
      <c r="E2252" t="s">
        <v>1303</v>
      </c>
      <c r="F2252" t="s">
        <v>1304</v>
      </c>
      <c r="G2252" t="s">
        <v>1303</v>
      </c>
      <c r="H2252" t="s">
        <v>1304</v>
      </c>
      <c r="L2252" t="s">
        <v>951</v>
      </c>
      <c r="AW2252">
        <v>3.9</v>
      </c>
      <c r="AX2252">
        <v>2.78</v>
      </c>
      <c r="AY2252">
        <v>2.6</v>
      </c>
      <c r="AZ2252">
        <v>2.78</v>
      </c>
      <c r="BJ2252" t="s">
        <v>79</v>
      </c>
      <c r="BL2252" t="s">
        <v>301</v>
      </c>
      <c r="BM2252">
        <v>2255</v>
      </c>
    </row>
    <row r="2253" spans="1:67" x14ac:dyDescent="0.2">
      <c r="A2253" t="s">
        <v>1322</v>
      </c>
      <c r="C2253" t="s">
        <v>1518</v>
      </c>
      <c r="D2253" t="s">
        <v>76</v>
      </c>
      <c r="E2253" t="s">
        <v>1303</v>
      </c>
      <c r="F2253" t="s">
        <v>1304</v>
      </c>
      <c r="G2253" t="s">
        <v>1303</v>
      </c>
      <c r="H2253" t="s">
        <v>1304</v>
      </c>
      <c r="L2253" t="s">
        <v>951</v>
      </c>
      <c r="AI2253">
        <v>4.6399999999999997</v>
      </c>
      <c r="AJ2253">
        <v>4.6399999999999997</v>
      </c>
      <c r="BJ2253" t="s">
        <v>79</v>
      </c>
      <c r="BL2253" t="s">
        <v>301</v>
      </c>
      <c r="BM2253">
        <v>2255</v>
      </c>
    </row>
    <row r="2254" spans="1:67" x14ac:dyDescent="0.2">
      <c r="A2254" t="s">
        <v>1323</v>
      </c>
      <c r="C2254" t="s">
        <v>1518</v>
      </c>
      <c r="D2254" t="s">
        <v>76</v>
      </c>
      <c r="E2254" t="s">
        <v>1303</v>
      </c>
      <c r="F2254" t="s">
        <v>1304</v>
      </c>
      <c r="G2254" t="s">
        <v>1303</v>
      </c>
      <c r="H2254" t="s">
        <v>1304</v>
      </c>
      <c r="L2254" t="s">
        <v>1324</v>
      </c>
      <c r="AC2254">
        <v>3.69</v>
      </c>
      <c r="AD2254">
        <v>5.63</v>
      </c>
      <c r="AE2254">
        <v>5.82</v>
      </c>
      <c r="AF2254">
        <v>5.82</v>
      </c>
      <c r="BJ2254" t="s">
        <v>79</v>
      </c>
      <c r="BL2254" t="s">
        <v>301</v>
      </c>
      <c r="BM2254">
        <v>2255</v>
      </c>
    </row>
    <row r="2255" spans="1:67" x14ac:dyDescent="0.2">
      <c r="A2255" t="s">
        <v>1325</v>
      </c>
      <c r="C2255" t="s">
        <v>1518</v>
      </c>
      <c r="D2255" t="s">
        <v>76</v>
      </c>
      <c r="E2255" t="s">
        <v>1303</v>
      </c>
      <c r="F2255" t="s">
        <v>1304</v>
      </c>
      <c r="G2255" t="s">
        <v>1303</v>
      </c>
      <c r="H2255" t="s">
        <v>1304</v>
      </c>
      <c r="L2255" t="s">
        <v>1101</v>
      </c>
      <c r="Y2255">
        <v>3.75</v>
      </c>
      <c r="Z2255" t="s">
        <v>1927</v>
      </c>
      <c r="AA2255" t="s">
        <v>1973</v>
      </c>
      <c r="AB2255" t="s">
        <v>1973</v>
      </c>
      <c r="BI2255" t="s">
        <v>1326</v>
      </c>
      <c r="BJ2255" t="s">
        <v>79</v>
      </c>
      <c r="BL2255" t="s">
        <v>301</v>
      </c>
      <c r="BM2255">
        <v>2255</v>
      </c>
    </row>
    <row r="2256" spans="1:67" s="8" customFormat="1" x14ac:dyDescent="0.2">
      <c r="A2256" s="8" t="s">
        <v>1327</v>
      </c>
      <c r="C2256" s="8" t="s">
        <v>1518</v>
      </c>
      <c r="D2256" s="8" t="s">
        <v>76</v>
      </c>
      <c r="E2256" s="8" t="s">
        <v>1303</v>
      </c>
      <c r="F2256" s="8" t="s">
        <v>1304</v>
      </c>
      <c r="G2256" s="8" t="s">
        <v>1303</v>
      </c>
      <c r="H2256" s="8" t="s">
        <v>1304</v>
      </c>
      <c r="L2256" s="8" t="s">
        <v>321</v>
      </c>
      <c r="BA2256" s="8">
        <v>3.68</v>
      </c>
      <c r="BB2256" s="8">
        <v>3.14</v>
      </c>
      <c r="BC2256" s="8">
        <v>2.89</v>
      </c>
      <c r="BD2256" s="8">
        <v>3.14</v>
      </c>
      <c r="BJ2256" s="8" t="s">
        <v>79</v>
      </c>
      <c r="BL2256" s="8" t="s">
        <v>301</v>
      </c>
      <c r="BM2256" s="8">
        <v>2255</v>
      </c>
    </row>
    <row r="2257" spans="1:67" s="8" customFormat="1" x14ac:dyDescent="0.2">
      <c r="A2257" s="8" t="s">
        <v>1327</v>
      </c>
      <c r="C2257" s="8" t="s">
        <v>1518</v>
      </c>
      <c r="D2257" s="8" t="s">
        <v>76</v>
      </c>
      <c r="E2257" s="8" t="s">
        <v>1303</v>
      </c>
      <c r="F2257" s="8" t="s">
        <v>1304</v>
      </c>
      <c r="G2257" s="8" t="s">
        <v>1303</v>
      </c>
      <c r="H2257" s="8" t="s">
        <v>1304</v>
      </c>
      <c r="L2257" s="8" t="s">
        <v>321</v>
      </c>
      <c r="BE2257" s="8">
        <v>4.5599999999999996</v>
      </c>
      <c r="BF2257" s="8">
        <v>2.88</v>
      </c>
      <c r="BG2257" s="8">
        <v>2.23</v>
      </c>
      <c r="BH2257" s="8">
        <v>2.88</v>
      </c>
      <c r="BJ2257" s="8" t="s">
        <v>79</v>
      </c>
      <c r="BL2257" s="8" t="s">
        <v>301</v>
      </c>
      <c r="BM2257" s="8">
        <v>2255</v>
      </c>
    </row>
    <row r="2258" spans="1:67" x14ac:dyDescent="0.2">
      <c r="A2258" t="s">
        <v>1328</v>
      </c>
      <c r="C2258" t="s">
        <v>1518</v>
      </c>
      <c r="D2258" t="s">
        <v>76</v>
      </c>
      <c r="E2258" t="s">
        <v>1303</v>
      </c>
      <c r="F2258" t="s">
        <v>1304</v>
      </c>
      <c r="G2258" t="s">
        <v>1303</v>
      </c>
      <c r="H2258" t="s">
        <v>1304</v>
      </c>
      <c r="L2258" t="s">
        <v>958</v>
      </c>
      <c r="AA2258">
        <v>5.23</v>
      </c>
      <c r="AB2258">
        <v>5.23</v>
      </c>
      <c r="BJ2258" t="s">
        <v>79</v>
      </c>
      <c r="BL2258" t="s">
        <v>301</v>
      </c>
      <c r="BM2258">
        <v>2255</v>
      </c>
    </row>
    <row r="2259" spans="1:67" x14ac:dyDescent="0.2">
      <c r="A2259" t="s">
        <v>1328</v>
      </c>
      <c r="C2259" t="s">
        <v>1518</v>
      </c>
      <c r="D2259" t="s">
        <v>76</v>
      </c>
      <c r="E2259" t="s">
        <v>1303</v>
      </c>
      <c r="F2259" t="s">
        <v>1304</v>
      </c>
      <c r="G2259" t="s">
        <v>1303</v>
      </c>
      <c r="H2259" t="s">
        <v>1304</v>
      </c>
      <c r="L2259" t="s">
        <v>958</v>
      </c>
      <c r="AC2259">
        <v>4.78</v>
      </c>
      <c r="AD2259">
        <v>5.77</v>
      </c>
      <c r="AE2259">
        <v>6.12</v>
      </c>
      <c r="AF2259">
        <v>6.12</v>
      </c>
      <c r="BJ2259" t="s">
        <v>79</v>
      </c>
      <c r="BL2259" t="s">
        <v>301</v>
      </c>
      <c r="BM2259">
        <v>2255</v>
      </c>
    </row>
    <row r="2260" spans="1:67" x14ac:dyDescent="0.2">
      <c r="A2260" t="s">
        <v>1329</v>
      </c>
      <c r="C2260" t="s">
        <v>1518</v>
      </c>
      <c r="D2260" t="s">
        <v>76</v>
      </c>
      <c r="E2260" t="s">
        <v>1303</v>
      </c>
      <c r="F2260" t="s">
        <v>1304</v>
      </c>
      <c r="G2260" t="s">
        <v>1303</v>
      </c>
      <c r="H2260" t="s">
        <v>1304</v>
      </c>
      <c r="L2260" t="s">
        <v>956</v>
      </c>
      <c r="AY2260">
        <v>2.79</v>
      </c>
      <c r="AZ2260">
        <v>2.79</v>
      </c>
      <c r="BJ2260" t="s">
        <v>79</v>
      </c>
      <c r="BL2260" t="s">
        <v>301</v>
      </c>
      <c r="BM2260">
        <v>2255</v>
      </c>
    </row>
    <row r="2261" spans="1:67" s="8" customFormat="1" x14ac:dyDescent="0.2">
      <c r="A2261" t="s">
        <v>1329</v>
      </c>
      <c r="B2261"/>
      <c r="C2261" t="s">
        <v>1518</v>
      </c>
      <c r="D2261" t="s">
        <v>76</v>
      </c>
      <c r="E2261" t="s">
        <v>1303</v>
      </c>
      <c r="F2261" t="s">
        <v>1304</v>
      </c>
      <c r="G2261" t="s">
        <v>1303</v>
      </c>
      <c r="H2261" t="s">
        <v>1304</v>
      </c>
      <c r="I2261"/>
      <c r="J2261"/>
      <c r="K2261"/>
      <c r="L2261" t="s">
        <v>956</v>
      </c>
      <c r="M2261"/>
      <c r="N2261"/>
      <c r="O2261"/>
      <c r="P2261"/>
      <c r="Q2261"/>
      <c r="R2261"/>
      <c r="S2261"/>
      <c r="T2261"/>
      <c r="U2261"/>
      <c r="V2261"/>
      <c r="W2261"/>
      <c r="X2261"/>
      <c r="Y2261"/>
      <c r="Z2261"/>
      <c r="AA2261"/>
      <c r="AB2261"/>
      <c r="AC2261"/>
      <c r="AD2261"/>
      <c r="AE2261"/>
      <c r="AF2261"/>
      <c r="AG2261"/>
      <c r="AH2261"/>
      <c r="AI2261"/>
      <c r="AJ2261"/>
      <c r="AK2261"/>
      <c r="AL2261"/>
      <c r="AM2261"/>
      <c r="AN2261"/>
      <c r="AO2261"/>
      <c r="AP2261"/>
      <c r="AQ2261"/>
      <c r="AR2261"/>
      <c r="AS2261"/>
      <c r="AT2261"/>
      <c r="AU2261"/>
      <c r="AV2261"/>
      <c r="AW2261"/>
      <c r="AX2261"/>
      <c r="AY2261"/>
      <c r="AZ2261"/>
      <c r="BA2261">
        <v>4.41</v>
      </c>
      <c r="BB2261">
        <v>3.55</v>
      </c>
      <c r="BC2261">
        <v>3.27</v>
      </c>
      <c r="BD2261">
        <v>3.55</v>
      </c>
      <c r="BE2261"/>
      <c r="BF2261"/>
      <c r="BG2261"/>
      <c r="BH2261"/>
      <c r="BI2261"/>
      <c r="BJ2261" t="s">
        <v>79</v>
      </c>
      <c r="BK2261"/>
      <c r="BL2261" t="s">
        <v>301</v>
      </c>
      <c r="BM2261">
        <v>2255</v>
      </c>
      <c r="BN2261"/>
      <c r="BO2261"/>
    </row>
    <row r="2262" spans="1:67" x14ac:dyDescent="0.2">
      <c r="A2262" t="s">
        <v>1329</v>
      </c>
      <c r="C2262" t="s">
        <v>1518</v>
      </c>
      <c r="D2262" t="s">
        <v>76</v>
      </c>
      <c r="E2262" t="s">
        <v>1303</v>
      </c>
      <c r="F2262" t="s">
        <v>1304</v>
      </c>
      <c r="G2262" t="s">
        <v>1303</v>
      </c>
      <c r="H2262" t="s">
        <v>1304</v>
      </c>
      <c r="L2262" t="s">
        <v>956</v>
      </c>
      <c r="BF2262">
        <v>3.28</v>
      </c>
      <c r="BH2262">
        <v>3.28</v>
      </c>
      <c r="BJ2262" t="s">
        <v>79</v>
      </c>
      <c r="BL2262" t="s">
        <v>301</v>
      </c>
      <c r="BM2262">
        <v>2255</v>
      </c>
    </row>
    <row r="2263" spans="1:67" x14ac:dyDescent="0.2">
      <c r="A2263" t="s">
        <v>1330</v>
      </c>
      <c r="C2263" t="s">
        <v>1518</v>
      </c>
      <c r="D2263" t="s">
        <v>76</v>
      </c>
      <c r="E2263" t="s">
        <v>1303</v>
      </c>
      <c r="F2263" t="s">
        <v>1304</v>
      </c>
      <c r="G2263" t="s">
        <v>1303</v>
      </c>
      <c r="H2263" t="s">
        <v>1304</v>
      </c>
      <c r="L2263" t="s">
        <v>321</v>
      </c>
      <c r="AC2263">
        <v>4.55</v>
      </c>
      <c r="AD2263">
        <v>6.29</v>
      </c>
      <c r="AE2263">
        <v>6.66</v>
      </c>
      <c r="AF2263">
        <v>6.66</v>
      </c>
      <c r="BJ2263" t="s">
        <v>79</v>
      </c>
      <c r="BL2263" t="s">
        <v>301</v>
      </c>
      <c r="BM2263">
        <v>2255</v>
      </c>
    </row>
    <row r="2264" spans="1:67" x14ac:dyDescent="0.2">
      <c r="A2264" t="s">
        <v>1330</v>
      </c>
      <c r="C2264" t="s">
        <v>1518</v>
      </c>
      <c r="D2264" t="s">
        <v>76</v>
      </c>
      <c r="E2264" t="s">
        <v>1303</v>
      </c>
      <c r="F2264" t="s">
        <v>1304</v>
      </c>
      <c r="G2264" t="s">
        <v>1303</v>
      </c>
      <c r="H2264" t="s">
        <v>1304</v>
      </c>
      <c r="L2264" t="s">
        <v>321</v>
      </c>
      <c r="AG2264">
        <v>4.3</v>
      </c>
      <c r="AH2264">
        <v>5.48</v>
      </c>
      <c r="AI2264">
        <v>4.88</v>
      </c>
      <c r="AJ2264">
        <v>5.48</v>
      </c>
      <c r="BJ2264" t="s">
        <v>79</v>
      </c>
      <c r="BL2264" t="s">
        <v>301</v>
      </c>
      <c r="BM2264">
        <v>2255</v>
      </c>
    </row>
    <row r="2265" spans="1:67" x14ac:dyDescent="0.2">
      <c r="A2265" t="s">
        <v>1331</v>
      </c>
      <c r="C2265" t="s">
        <v>1518</v>
      </c>
      <c r="D2265" t="s">
        <v>76</v>
      </c>
      <c r="E2265" t="s">
        <v>1303</v>
      </c>
      <c r="F2265" t="s">
        <v>1304</v>
      </c>
      <c r="G2265" t="s">
        <v>1303</v>
      </c>
      <c r="H2265" t="s">
        <v>1304</v>
      </c>
      <c r="L2265" t="s">
        <v>321</v>
      </c>
      <c r="AC2265">
        <v>4.0599999999999996</v>
      </c>
      <c r="AD2265">
        <v>5.63</v>
      </c>
      <c r="AE2265">
        <v>5.87</v>
      </c>
      <c r="AF2265">
        <v>5.87</v>
      </c>
      <c r="BJ2265" t="s">
        <v>79</v>
      </c>
      <c r="BL2265" t="s">
        <v>301</v>
      </c>
      <c r="BM2265">
        <v>2255</v>
      </c>
    </row>
    <row r="2266" spans="1:67" x14ac:dyDescent="0.2">
      <c r="A2266" s="8" t="s">
        <v>1499</v>
      </c>
      <c r="B2266" s="8"/>
      <c r="C2266" s="8" t="s">
        <v>1518</v>
      </c>
      <c r="D2266" s="8" t="s">
        <v>76</v>
      </c>
      <c r="E2266" s="8" t="s">
        <v>1303</v>
      </c>
      <c r="F2266" s="8" t="s">
        <v>1304</v>
      </c>
      <c r="G2266" s="8" t="s">
        <v>1303</v>
      </c>
      <c r="H2266" s="8" t="s">
        <v>1304</v>
      </c>
      <c r="I2266" s="8"/>
      <c r="J2266" s="8"/>
      <c r="K2266" s="8"/>
      <c r="L2266" s="8" t="s">
        <v>1514</v>
      </c>
      <c r="M2266" s="8"/>
      <c r="N2266" s="8"/>
      <c r="O2266" s="8"/>
      <c r="P2266" s="8"/>
      <c r="Q2266" s="8"/>
      <c r="R2266" s="8"/>
      <c r="S2266" s="8"/>
      <c r="T2266" s="8"/>
      <c r="U2266" s="8">
        <v>3.35</v>
      </c>
      <c r="V2266" s="8">
        <v>3.72</v>
      </c>
      <c r="W2266" s="8">
        <v>4.1100000000000003</v>
      </c>
      <c r="X2266" s="8">
        <v>4.1100000000000003</v>
      </c>
      <c r="Y2266" s="8"/>
      <c r="Z2266" s="8"/>
      <c r="AA2266" s="8"/>
      <c r="AB2266" s="8"/>
      <c r="AC2266" s="8"/>
      <c r="AD2266" s="8"/>
      <c r="AE2266" s="8"/>
      <c r="AF2266" s="8"/>
      <c r="AG2266" s="8"/>
      <c r="AH2266" s="8"/>
      <c r="AI2266" s="8"/>
      <c r="AJ2266" s="8"/>
      <c r="AK2266" s="8"/>
      <c r="AL2266" s="8"/>
      <c r="AM2266" s="8"/>
      <c r="AN2266" s="8"/>
      <c r="AO2266" s="8"/>
      <c r="AP2266" s="8"/>
      <c r="AQ2266" s="8"/>
      <c r="AR2266" s="8"/>
      <c r="AS2266" s="8"/>
      <c r="AT2266" s="8"/>
      <c r="AU2266" s="8"/>
      <c r="AV2266" s="8"/>
      <c r="AW2266" s="8"/>
      <c r="AX2266" s="8"/>
      <c r="AY2266" s="8"/>
      <c r="AZ2266" s="8"/>
      <c r="BA2266" s="8"/>
      <c r="BB2266" s="8"/>
      <c r="BC2266" s="8"/>
      <c r="BD2266" s="8"/>
      <c r="BE2266" s="8"/>
      <c r="BF2266" s="8"/>
      <c r="BG2266" s="8"/>
      <c r="BH2266" s="8"/>
      <c r="BI2266" s="8"/>
      <c r="BJ2266" s="8" t="s">
        <v>79</v>
      </c>
      <c r="BK2266" s="9">
        <v>44809</v>
      </c>
      <c r="BL2266" s="8" t="s">
        <v>1498</v>
      </c>
      <c r="BM2266" s="8">
        <v>36356</v>
      </c>
      <c r="BN2266" s="8"/>
      <c r="BO2266" s="8"/>
    </row>
    <row r="2267" spans="1:67" x14ac:dyDescent="0.2">
      <c r="A2267" s="8" t="s">
        <v>1500</v>
      </c>
      <c r="B2267" s="8"/>
      <c r="C2267" s="8" t="s">
        <v>1518</v>
      </c>
      <c r="D2267" s="8" t="s">
        <v>76</v>
      </c>
      <c r="E2267" s="8" t="s">
        <v>1303</v>
      </c>
      <c r="F2267" s="8" t="s">
        <v>1304</v>
      </c>
      <c r="G2267" s="8" t="s">
        <v>1303</v>
      </c>
      <c r="H2267" s="8" t="s">
        <v>1304</v>
      </c>
      <c r="I2267" s="8"/>
      <c r="J2267" s="8"/>
      <c r="K2267" s="8"/>
      <c r="L2267" s="8" t="s">
        <v>1514</v>
      </c>
      <c r="M2267" s="8"/>
      <c r="N2267" s="8"/>
      <c r="O2267" s="8"/>
      <c r="P2267" s="8"/>
      <c r="Q2267" s="8"/>
      <c r="R2267" s="8"/>
      <c r="S2267" s="8"/>
      <c r="T2267" s="8"/>
      <c r="U2267" s="8"/>
      <c r="V2267" s="8">
        <v>3.4</v>
      </c>
      <c r="W2267" s="8"/>
      <c r="X2267" s="8">
        <v>3.4</v>
      </c>
      <c r="Y2267" s="8"/>
      <c r="Z2267" s="8"/>
      <c r="AA2267" s="8"/>
      <c r="AB2267" s="8"/>
      <c r="AC2267" s="8"/>
      <c r="AD2267" s="8"/>
      <c r="AE2267" s="8"/>
      <c r="AF2267" s="8"/>
      <c r="AG2267" s="8"/>
      <c r="AH2267" s="8"/>
      <c r="AI2267" s="8"/>
      <c r="AJ2267" s="8"/>
      <c r="AK2267" s="8"/>
      <c r="AL2267" s="8"/>
      <c r="AM2267" s="8"/>
      <c r="AN2267" s="8"/>
      <c r="AO2267" s="8"/>
      <c r="AP2267" s="8"/>
      <c r="AQ2267" s="8"/>
      <c r="AR2267" s="8"/>
      <c r="AS2267" s="8"/>
      <c r="AT2267" s="8"/>
      <c r="AU2267" s="8"/>
      <c r="AV2267" s="8"/>
      <c r="AW2267" s="8"/>
      <c r="AX2267" s="8"/>
      <c r="AY2267" s="8"/>
      <c r="AZ2267" s="8"/>
      <c r="BA2267" s="8"/>
      <c r="BB2267" s="8"/>
      <c r="BC2267" s="8"/>
      <c r="BD2267" s="8"/>
      <c r="BE2267" s="8"/>
      <c r="BF2267" s="8"/>
      <c r="BG2267" s="8"/>
      <c r="BH2267" s="8"/>
      <c r="BI2267" s="8"/>
      <c r="BJ2267" s="8" t="s">
        <v>79</v>
      </c>
      <c r="BK2267" s="9">
        <v>44809</v>
      </c>
      <c r="BL2267" s="8" t="s">
        <v>1498</v>
      </c>
      <c r="BM2267" s="8">
        <v>36356</v>
      </c>
      <c r="BN2267" s="8"/>
      <c r="BO2267" s="8"/>
    </row>
    <row r="2268" spans="1:67" x14ac:dyDescent="0.2">
      <c r="A2268" s="8" t="s">
        <v>1501</v>
      </c>
      <c r="B2268" s="8"/>
      <c r="C2268" s="8" t="s">
        <v>1518</v>
      </c>
      <c r="D2268" s="8" t="s">
        <v>76</v>
      </c>
      <c r="E2268" s="8" t="s">
        <v>1303</v>
      </c>
      <c r="F2268" s="8" t="s">
        <v>1304</v>
      </c>
      <c r="G2268" s="8" t="s">
        <v>1303</v>
      </c>
      <c r="H2268" s="8" t="s">
        <v>1304</v>
      </c>
      <c r="I2268" s="8"/>
      <c r="J2268" s="8"/>
      <c r="K2268" s="8"/>
      <c r="L2268" s="8" t="s">
        <v>1514</v>
      </c>
      <c r="M2268" s="8"/>
      <c r="N2268" s="8"/>
      <c r="O2268" s="8"/>
      <c r="P2268" s="8"/>
      <c r="Q2268" s="8"/>
      <c r="R2268" s="8"/>
      <c r="S2268" s="8"/>
      <c r="T2268" s="8"/>
      <c r="U2268" s="8">
        <v>3.21</v>
      </c>
      <c r="V2268" s="8">
        <v>3.46</v>
      </c>
      <c r="W2268" s="8">
        <v>4.01</v>
      </c>
      <c r="X2268" s="8">
        <v>4.01</v>
      </c>
      <c r="Y2268" s="8"/>
      <c r="Z2268" s="8"/>
      <c r="AA2268" s="8"/>
      <c r="AB2268" s="8"/>
      <c r="AC2268" s="8"/>
      <c r="AD2268" s="8"/>
      <c r="AE2268" s="8"/>
      <c r="AF2268" s="8"/>
      <c r="AG2268" s="8"/>
      <c r="AH2268" s="8"/>
      <c r="AI2268" s="8"/>
      <c r="AJ2268" s="8"/>
      <c r="AK2268" s="8"/>
      <c r="AL2268" s="8"/>
      <c r="AM2268" s="8"/>
      <c r="AN2268" s="8"/>
      <c r="AO2268" s="8"/>
      <c r="AP2268" s="8"/>
      <c r="AQ2268" s="8"/>
      <c r="AR2268" s="8"/>
      <c r="AS2268" s="8"/>
      <c r="AT2268" s="8"/>
      <c r="AU2268" s="8"/>
      <c r="AV2268" s="8"/>
      <c r="AW2268" s="8"/>
      <c r="AX2268" s="8"/>
      <c r="AY2268" s="8"/>
      <c r="AZ2268" s="8"/>
      <c r="BA2268" s="8"/>
      <c r="BB2268" s="8"/>
      <c r="BC2268" s="8"/>
      <c r="BD2268" s="8"/>
      <c r="BE2268" s="8"/>
      <c r="BF2268" s="8"/>
      <c r="BG2268" s="8"/>
      <c r="BH2268" s="8"/>
      <c r="BI2268" s="8"/>
      <c r="BJ2268" s="8" t="s">
        <v>79</v>
      </c>
      <c r="BK2268" s="9">
        <v>44809</v>
      </c>
      <c r="BL2268" s="8" t="s">
        <v>1498</v>
      </c>
      <c r="BM2268" s="8">
        <v>36356</v>
      </c>
      <c r="BN2268" s="8"/>
      <c r="BO2268" s="8"/>
    </row>
    <row r="2269" spans="1:67" x14ac:dyDescent="0.2">
      <c r="A2269" s="8" t="s">
        <v>1502</v>
      </c>
      <c r="B2269" s="8"/>
      <c r="C2269" s="8" t="s">
        <v>1518</v>
      </c>
      <c r="D2269" s="8" t="s">
        <v>76</v>
      </c>
      <c r="E2269" s="8" t="s">
        <v>1303</v>
      </c>
      <c r="F2269" s="8" t="s">
        <v>1304</v>
      </c>
      <c r="G2269" s="8" t="s">
        <v>1303</v>
      </c>
      <c r="H2269" s="8" t="s">
        <v>1304</v>
      </c>
      <c r="I2269" s="8"/>
      <c r="J2269" s="8"/>
      <c r="K2269" s="8"/>
      <c r="L2269" s="8" t="s">
        <v>1514</v>
      </c>
      <c r="M2269" s="8"/>
      <c r="N2269" s="8"/>
      <c r="O2269" s="8"/>
      <c r="P2269" s="8"/>
      <c r="Q2269" s="8"/>
      <c r="R2269" s="8"/>
      <c r="S2269" s="8"/>
      <c r="T2269" s="8"/>
      <c r="U2269" s="8">
        <v>3.08</v>
      </c>
      <c r="V2269" s="8">
        <v>3.75</v>
      </c>
      <c r="W2269" s="8">
        <v>4.18</v>
      </c>
      <c r="X2269" s="8">
        <v>4.18</v>
      </c>
      <c r="Y2269" s="8"/>
      <c r="Z2269" s="8"/>
      <c r="AA2269" s="8"/>
      <c r="AB2269" s="8"/>
      <c r="AC2269" s="8"/>
      <c r="AD2269" s="8"/>
      <c r="AE2269" s="8"/>
      <c r="AF2269" s="8"/>
      <c r="AG2269" s="8"/>
      <c r="AH2269" s="8"/>
      <c r="AI2269" s="8"/>
      <c r="AJ2269" s="8"/>
      <c r="AK2269" s="8"/>
      <c r="AL2269" s="8"/>
      <c r="AM2269" s="8"/>
      <c r="AN2269" s="8"/>
      <c r="AO2269" s="8"/>
      <c r="AP2269" s="8"/>
      <c r="AQ2269" s="8"/>
      <c r="AR2269" s="8"/>
      <c r="AS2269" s="8"/>
      <c r="AT2269" s="8"/>
      <c r="AU2269" s="8"/>
      <c r="AV2269" s="8"/>
      <c r="AW2269" s="8"/>
      <c r="AX2269" s="8"/>
      <c r="AY2269" s="8"/>
      <c r="AZ2269" s="8"/>
      <c r="BA2269" s="8"/>
      <c r="BB2269" s="8"/>
      <c r="BC2269" s="8"/>
      <c r="BD2269" s="8"/>
      <c r="BE2269" s="8"/>
      <c r="BF2269" s="8"/>
      <c r="BG2269" s="8"/>
      <c r="BH2269" s="8"/>
      <c r="BI2269" s="8"/>
      <c r="BJ2269" s="8" t="s">
        <v>79</v>
      </c>
      <c r="BK2269" s="9">
        <v>44809</v>
      </c>
      <c r="BL2269" s="8" t="s">
        <v>1498</v>
      </c>
      <c r="BM2269" s="8">
        <v>36356</v>
      </c>
      <c r="BN2269" s="8"/>
      <c r="BO2269" s="8"/>
    </row>
    <row r="2270" spans="1:67" x14ac:dyDescent="0.2">
      <c r="A2270" s="8" t="s">
        <v>1503</v>
      </c>
      <c r="B2270" s="8"/>
      <c r="C2270" s="8" t="s">
        <v>1518</v>
      </c>
      <c r="D2270" s="8" t="s">
        <v>76</v>
      </c>
      <c r="E2270" s="8" t="s">
        <v>1303</v>
      </c>
      <c r="F2270" s="8" t="s">
        <v>1304</v>
      </c>
      <c r="G2270" s="8" t="s">
        <v>1303</v>
      </c>
      <c r="H2270" s="8" t="s">
        <v>1304</v>
      </c>
      <c r="I2270" s="8"/>
      <c r="J2270" s="8"/>
      <c r="K2270" s="8"/>
      <c r="L2270" s="8" t="s">
        <v>1514</v>
      </c>
      <c r="M2270" s="8"/>
      <c r="N2270" s="8"/>
      <c r="O2270" s="8"/>
      <c r="P2270" s="8"/>
      <c r="Q2270" s="8"/>
      <c r="R2270" s="8"/>
      <c r="S2270" s="8"/>
      <c r="T2270" s="8"/>
      <c r="U2270" s="8">
        <v>2.93</v>
      </c>
      <c r="V2270" s="8">
        <v>3.45</v>
      </c>
      <c r="W2270" s="8">
        <v>3.97</v>
      </c>
      <c r="X2270" s="8">
        <v>3.97</v>
      </c>
      <c r="Y2270" s="8"/>
      <c r="Z2270" s="8"/>
      <c r="AA2270" s="8"/>
      <c r="AB2270" s="8"/>
      <c r="AC2270" s="8"/>
      <c r="AD2270" s="8"/>
      <c r="AE2270" s="8"/>
      <c r="AF2270" s="8"/>
      <c r="AG2270" s="8"/>
      <c r="AH2270" s="8"/>
      <c r="AI2270" s="8"/>
      <c r="AJ2270" s="8"/>
      <c r="AK2270" s="8"/>
      <c r="AL2270" s="8"/>
      <c r="AM2270" s="8"/>
      <c r="AN2270" s="8"/>
      <c r="AO2270" s="8"/>
      <c r="AP2270" s="8"/>
      <c r="AQ2270" s="8"/>
      <c r="AR2270" s="8"/>
      <c r="AS2270" s="8"/>
      <c r="AT2270" s="8"/>
      <c r="AU2270" s="8"/>
      <c r="AV2270" s="8"/>
      <c r="AW2270" s="8"/>
      <c r="AX2270" s="8"/>
      <c r="AY2270" s="8"/>
      <c r="AZ2270" s="8"/>
      <c r="BA2270" s="8"/>
      <c r="BB2270" s="8"/>
      <c r="BC2270" s="8"/>
      <c r="BD2270" s="8"/>
      <c r="BE2270" s="8"/>
      <c r="BF2270" s="8"/>
      <c r="BG2270" s="8"/>
      <c r="BH2270" s="8"/>
      <c r="BI2270" s="8"/>
      <c r="BJ2270" s="8" t="s">
        <v>79</v>
      </c>
      <c r="BK2270" s="9">
        <v>44809</v>
      </c>
      <c r="BL2270" s="8" t="s">
        <v>1498</v>
      </c>
      <c r="BM2270" s="8">
        <v>36356</v>
      </c>
      <c r="BN2270" s="8"/>
      <c r="BO2270" s="8"/>
    </row>
    <row r="2271" spans="1:67" x14ac:dyDescent="0.2">
      <c r="A2271" s="8" t="s">
        <v>1504</v>
      </c>
      <c r="B2271" s="8"/>
      <c r="C2271" s="8" t="s">
        <v>1518</v>
      </c>
      <c r="D2271" s="8" t="s">
        <v>76</v>
      </c>
      <c r="E2271" s="8" t="s">
        <v>1303</v>
      </c>
      <c r="F2271" s="8" t="s">
        <v>1304</v>
      </c>
      <c r="G2271" s="8" t="s">
        <v>1303</v>
      </c>
      <c r="H2271" s="8" t="s">
        <v>1304</v>
      </c>
      <c r="I2271" s="8"/>
      <c r="J2271" s="8"/>
      <c r="K2271" s="8"/>
      <c r="L2271" s="8" t="s">
        <v>1515</v>
      </c>
      <c r="M2271" s="8"/>
      <c r="N2271" s="8"/>
      <c r="O2271" s="8"/>
      <c r="P2271" s="8"/>
      <c r="Q2271" s="8"/>
      <c r="R2271" s="8"/>
      <c r="S2271" s="8"/>
      <c r="T2271" s="8"/>
      <c r="U2271" s="8">
        <v>2.83</v>
      </c>
      <c r="V2271" s="8">
        <v>3.32</v>
      </c>
      <c r="W2271" s="8">
        <v>3.81</v>
      </c>
      <c r="X2271" s="8">
        <v>3.81</v>
      </c>
      <c r="Y2271" s="8"/>
      <c r="Z2271" s="8"/>
      <c r="AA2271" s="8"/>
      <c r="AB2271" s="8"/>
      <c r="AC2271" s="8"/>
      <c r="AD2271" s="8"/>
      <c r="AE2271" s="8"/>
      <c r="AF2271" s="8"/>
      <c r="AG2271" s="8"/>
      <c r="AH2271" s="8"/>
      <c r="AI2271" s="8"/>
      <c r="AJ2271" s="8"/>
      <c r="AK2271" s="8"/>
      <c r="AL2271" s="8"/>
      <c r="AM2271" s="8"/>
      <c r="AN2271" s="8"/>
      <c r="AO2271" s="8"/>
      <c r="AP2271" s="8"/>
      <c r="AQ2271" s="8"/>
      <c r="AR2271" s="8"/>
      <c r="AS2271" s="8"/>
      <c r="AT2271" s="8"/>
      <c r="AU2271" s="8"/>
      <c r="AV2271" s="8"/>
      <c r="AW2271" s="8"/>
      <c r="AX2271" s="8"/>
      <c r="AY2271" s="8"/>
      <c r="AZ2271" s="8"/>
      <c r="BA2271" s="8"/>
      <c r="BB2271" s="8"/>
      <c r="BC2271" s="8"/>
      <c r="BD2271" s="8"/>
      <c r="BE2271" s="8"/>
      <c r="BF2271" s="8"/>
      <c r="BG2271" s="8"/>
      <c r="BH2271" s="8"/>
      <c r="BI2271" s="8"/>
      <c r="BJ2271" s="8" t="s">
        <v>79</v>
      </c>
      <c r="BK2271" s="9">
        <v>44809</v>
      </c>
      <c r="BL2271" s="8" t="s">
        <v>1498</v>
      </c>
      <c r="BM2271" s="8">
        <v>36356</v>
      </c>
      <c r="BN2271" s="8"/>
      <c r="BO2271" s="8"/>
    </row>
    <row r="2272" spans="1:67" x14ac:dyDescent="0.2">
      <c r="A2272" s="8" t="s">
        <v>1505</v>
      </c>
      <c r="B2272" s="8"/>
      <c r="C2272" s="8" t="s">
        <v>1518</v>
      </c>
      <c r="D2272" s="8" t="s">
        <v>76</v>
      </c>
      <c r="E2272" s="8" t="s">
        <v>1303</v>
      </c>
      <c r="F2272" s="8" t="s">
        <v>1304</v>
      </c>
      <c r="G2272" s="8" t="s">
        <v>1303</v>
      </c>
      <c r="H2272" s="8" t="s">
        <v>1304</v>
      </c>
      <c r="I2272" s="8"/>
      <c r="J2272" s="8"/>
      <c r="K2272" s="8"/>
      <c r="L2272" s="8" t="s">
        <v>1515</v>
      </c>
      <c r="M2272" s="8"/>
      <c r="N2272" s="8"/>
      <c r="O2272" s="8"/>
      <c r="P2272" s="8"/>
      <c r="Q2272" s="8"/>
      <c r="R2272" s="8"/>
      <c r="S2272" s="8"/>
      <c r="T2272" s="8"/>
      <c r="U2272" s="8">
        <v>2.89</v>
      </c>
      <c r="V2272" s="8">
        <v>3.3</v>
      </c>
      <c r="W2272" s="8">
        <v>3.91</v>
      </c>
      <c r="X2272" s="8">
        <v>3.91</v>
      </c>
      <c r="Y2272" s="8"/>
      <c r="Z2272" s="8"/>
      <c r="AA2272" s="8"/>
      <c r="AB2272" s="8"/>
      <c r="AC2272" s="8"/>
      <c r="AD2272" s="8"/>
      <c r="AE2272" s="8"/>
      <c r="AF2272" s="8"/>
      <c r="AG2272" s="8"/>
      <c r="AH2272" s="8"/>
      <c r="AI2272" s="8"/>
      <c r="AJ2272" s="8"/>
      <c r="AK2272" s="8"/>
      <c r="AL2272" s="8"/>
      <c r="AM2272" s="8"/>
      <c r="AN2272" s="8"/>
      <c r="AO2272" s="8"/>
      <c r="AP2272" s="8"/>
      <c r="AQ2272" s="8"/>
      <c r="AR2272" s="8"/>
      <c r="AS2272" s="8"/>
      <c r="AT2272" s="8"/>
      <c r="AU2272" s="8"/>
      <c r="AV2272" s="8"/>
      <c r="AW2272" s="8"/>
      <c r="AX2272" s="8"/>
      <c r="AY2272" s="8"/>
      <c r="AZ2272" s="8"/>
      <c r="BA2272" s="8"/>
      <c r="BB2272" s="8"/>
      <c r="BC2272" s="8"/>
      <c r="BD2272" s="8"/>
      <c r="BE2272" s="8"/>
      <c r="BF2272" s="8"/>
      <c r="BG2272" s="8"/>
      <c r="BH2272" s="8"/>
      <c r="BI2272" s="8"/>
      <c r="BJ2272" s="8" t="s">
        <v>79</v>
      </c>
      <c r="BK2272" s="9">
        <v>44809</v>
      </c>
      <c r="BL2272" s="8" t="s">
        <v>1498</v>
      </c>
      <c r="BM2272" s="8">
        <v>36356</v>
      </c>
      <c r="BN2272" s="8"/>
      <c r="BO2272" s="8"/>
    </row>
    <row r="2273" spans="1:67" x14ac:dyDescent="0.2">
      <c r="A2273" s="8" t="s">
        <v>1747</v>
      </c>
      <c r="B2273" s="8"/>
      <c r="C2273" s="8" t="s">
        <v>1518</v>
      </c>
      <c r="D2273" s="8" t="s">
        <v>76</v>
      </c>
      <c r="E2273" s="8" t="s">
        <v>1303</v>
      </c>
      <c r="F2273" s="8" t="s">
        <v>1304</v>
      </c>
      <c r="G2273" s="8" t="s">
        <v>1303</v>
      </c>
      <c r="H2273" s="8" t="s">
        <v>1304</v>
      </c>
      <c r="I2273" s="8"/>
      <c r="J2273" s="8"/>
      <c r="K2273" s="8"/>
      <c r="L2273" s="8" t="s">
        <v>1752</v>
      </c>
      <c r="M2273" s="8"/>
      <c r="N2273" s="8"/>
      <c r="O2273" s="8"/>
      <c r="P2273" s="8"/>
      <c r="Q2273" s="8"/>
      <c r="R2273" s="8"/>
      <c r="S2273" s="8"/>
      <c r="T2273" s="8"/>
      <c r="U2273" s="8"/>
      <c r="V2273" s="8"/>
      <c r="W2273" s="8"/>
      <c r="X2273" s="8"/>
      <c r="Y2273" s="8"/>
      <c r="Z2273" s="8"/>
      <c r="AA2273" s="8"/>
      <c r="AB2273" s="8"/>
      <c r="AC2273" s="8">
        <v>3.91</v>
      </c>
      <c r="AD2273" s="8"/>
      <c r="AE2273" s="8"/>
      <c r="AF2273" s="8">
        <v>5.6449999999999996</v>
      </c>
      <c r="AG2273" s="8"/>
      <c r="AH2273" s="8"/>
      <c r="AI2273" s="8"/>
      <c r="AJ2273" s="8"/>
      <c r="AK2273" s="8"/>
      <c r="AL2273" s="8"/>
      <c r="AM2273" s="8"/>
      <c r="AN2273" s="8"/>
      <c r="AO2273" s="8"/>
      <c r="AP2273" s="8"/>
      <c r="AQ2273" s="8"/>
      <c r="AR2273" s="8"/>
      <c r="AS2273" s="8"/>
      <c r="AT2273" s="8"/>
      <c r="AU2273" s="8"/>
      <c r="AV2273" s="8"/>
      <c r="AW2273" s="8"/>
      <c r="AX2273" s="8"/>
      <c r="AY2273" s="8"/>
      <c r="AZ2273" s="8"/>
      <c r="BA2273" s="8"/>
      <c r="BB2273" s="8"/>
      <c r="BC2273" s="8"/>
      <c r="BD2273" s="8"/>
      <c r="BE2273" s="8"/>
      <c r="BF2273" s="8"/>
      <c r="BG2273" s="8"/>
      <c r="BH2273" s="8"/>
      <c r="BI2273" s="8"/>
      <c r="BJ2273" s="8" t="s">
        <v>79</v>
      </c>
      <c r="BK2273" s="9">
        <v>44812</v>
      </c>
      <c r="BL2273" s="8" t="s">
        <v>1738</v>
      </c>
      <c r="BM2273" s="8">
        <v>1420</v>
      </c>
      <c r="BN2273" s="8" t="s">
        <v>72</v>
      </c>
      <c r="BO2273" s="8" t="s">
        <v>1738</v>
      </c>
    </row>
    <row r="2274" spans="1:67" x14ac:dyDescent="0.2">
      <c r="A2274" s="8" t="s">
        <v>1750</v>
      </c>
      <c r="B2274" s="8"/>
      <c r="C2274" s="8" t="s">
        <v>1518</v>
      </c>
      <c r="D2274" s="8" t="s">
        <v>76</v>
      </c>
      <c r="E2274" s="8" t="s">
        <v>1303</v>
      </c>
      <c r="F2274" s="8" t="s">
        <v>1304</v>
      </c>
      <c r="G2274" s="8" t="s">
        <v>1303</v>
      </c>
      <c r="H2274" s="8" t="s">
        <v>1304</v>
      </c>
      <c r="I2274" s="8"/>
      <c r="J2274" s="8"/>
      <c r="K2274" s="8"/>
      <c r="L2274" s="8" t="s">
        <v>1752</v>
      </c>
      <c r="M2274" s="8"/>
      <c r="N2274" s="8"/>
      <c r="O2274" s="8"/>
      <c r="P2274" s="8"/>
      <c r="Q2274" s="8"/>
      <c r="R2274" s="8"/>
      <c r="S2274" s="8"/>
      <c r="T2274" s="8"/>
      <c r="U2274" s="8"/>
      <c r="V2274" s="8"/>
      <c r="W2274" s="8"/>
      <c r="X2274" s="8"/>
      <c r="Y2274" s="8"/>
      <c r="Z2274" s="8"/>
      <c r="AA2274" s="8"/>
      <c r="AB2274" s="8"/>
      <c r="AC2274" s="8"/>
      <c r="AD2274" s="8"/>
      <c r="AE2274" s="8"/>
      <c r="AF2274" s="8"/>
      <c r="AG2274" s="8">
        <v>3.7789999999999999</v>
      </c>
      <c r="AH2274" s="8"/>
      <c r="AI2274" s="8"/>
      <c r="AJ2274" s="8"/>
      <c r="AK2274" s="8"/>
      <c r="AL2274" s="8"/>
      <c r="AM2274" s="8"/>
      <c r="AN2274" s="8"/>
      <c r="AO2274" s="8"/>
      <c r="AP2274" s="8"/>
      <c r="AQ2274" s="8"/>
      <c r="AR2274" s="8"/>
      <c r="AS2274" s="8"/>
      <c r="AT2274" s="8"/>
      <c r="AU2274" s="8"/>
      <c r="AV2274" s="8"/>
      <c r="AW2274" s="8"/>
      <c r="AX2274" s="8"/>
      <c r="AY2274" s="8"/>
      <c r="AZ2274" s="8"/>
      <c r="BA2274" s="8"/>
      <c r="BB2274" s="8"/>
      <c r="BC2274" s="8"/>
      <c r="BD2274" s="8"/>
      <c r="BE2274" s="8"/>
      <c r="BF2274" s="8"/>
      <c r="BG2274" s="8"/>
      <c r="BH2274" s="8"/>
      <c r="BI2274" s="8" t="s">
        <v>1755</v>
      </c>
      <c r="BJ2274" s="8" t="s">
        <v>79</v>
      </c>
      <c r="BK2274" s="9">
        <v>44812</v>
      </c>
      <c r="BL2274" s="8" t="s">
        <v>1738</v>
      </c>
      <c r="BM2274" s="8">
        <v>1420</v>
      </c>
      <c r="BN2274" s="8"/>
      <c r="BO2274" s="8"/>
    </row>
    <row r="2275" spans="1:67" x14ac:dyDescent="0.2">
      <c r="A2275" s="8" t="s">
        <v>1749</v>
      </c>
      <c r="B2275" s="8"/>
      <c r="C2275" s="8" t="s">
        <v>1518</v>
      </c>
      <c r="D2275" s="8" t="s">
        <v>76</v>
      </c>
      <c r="E2275" s="8" t="s">
        <v>1303</v>
      </c>
      <c r="F2275" s="8" t="s">
        <v>1304</v>
      </c>
      <c r="G2275" s="8" t="s">
        <v>1303</v>
      </c>
      <c r="H2275" s="8" t="s">
        <v>1304</v>
      </c>
      <c r="I2275" s="8"/>
      <c r="J2275" s="8"/>
      <c r="K2275" s="8"/>
      <c r="L2275" s="8" t="s">
        <v>1752</v>
      </c>
      <c r="M2275" s="8"/>
      <c r="N2275" s="8"/>
      <c r="O2275" s="8"/>
      <c r="P2275" s="8"/>
      <c r="Q2275" s="8"/>
      <c r="R2275" s="8"/>
      <c r="S2275" s="8"/>
      <c r="T2275" s="8"/>
      <c r="U2275" s="8"/>
      <c r="V2275" s="8"/>
      <c r="W2275" s="8"/>
      <c r="X2275" s="8"/>
      <c r="Y2275" s="8"/>
      <c r="Z2275" s="8"/>
      <c r="AA2275" s="8"/>
      <c r="AB2275" s="8"/>
      <c r="AC2275" s="8"/>
      <c r="AD2275" s="8"/>
      <c r="AE2275" s="8"/>
      <c r="AF2275" s="8"/>
      <c r="AG2275" s="8">
        <v>2.9940000000000002</v>
      </c>
      <c r="AH2275" s="8"/>
      <c r="AI2275" s="8"/>
      <c r="AJ2275" s="8">
        <v>4.6550000000000002</v>
      </c>
      <c r="AK2275" s="8"/>
      <c r="AL2275" s="8"/>
      <c r="AM2275" s="8"/>
      <c r="AN2275" s="8"/>
      <c r="AO2275" s="8"/>
      <c r="AP2275" s="8"/>
      <c r="AQ2275" s="8"/>
      <c r="AR2275" s="8"/>
      <c r="AS2275" s="8"/>
      <c r="AT2275" s="8"/>
      <c r="AU2275" s="8"/>
      <c r="AV2275" s="8"/>
      <c r="AW2275" s="8"/>
      <c r="AX2275" s="8"/>
      <c r="AY2275" s="8"/>
      <c r="AZ2275" s="8"/>
      <c r="BA2275" s="8"/>
      <c r="BB2275" s="8"/>
      <c r="BC2275" s="8"/>
      <c r="BD2275" s="8"/>
      <c r="BE2275" s="8"/>
      <c r="BF2275" s="8"/>
      <c r="BG2275" s="8"/>
      <c r="BH2275" s="8"/>
      <c r="BI2275" s="8"/>
      <c r="BJ2275" s="8" t="s">
        <v>79</v>
      </c>
      <c r="BK2275" s="9">
        <v>44812</v>
      </c>
      <c r="BL2275" s="8" t="s">
        <v>1738</v>
      </c>
      <c r="BM2275" s="8">
        <v>1420</v>
      </c>
      <c r="BN2275" s="8"/>
      <c r="BO2275" s="8"/>
    </row>
    <row r="2276" spans="1:67" x14ac:dyDescent="0.2">
      <c r="A2276" s="8" t="s">
        <v>1748</v>
      </c>
      <c r="B2276" s="8"/>
      <c r="C2276" s="8" t="s">
        <v>1518</v>
      </c>
      <c r="D2276" s="8" t="s">
        <v>76</v>
      </c>
      <c r="E2276" s="8" t="s">
        <v>1303</v>
      </c>
      <c r="F2276" s="8" t="s">
        <v>1304</v>
      </c>
      <c r="G2276" s="8" t="s">
        <v>1303</v>
      </c>
      <c r="H2276" s="8" t="s">
        <v>1304</v>
      </c>
      <c r="I2276" s="8"/>
      <c r="J2276" s="8"/>
      <c r="K2276" s="8"/>
      <c r="L2276" s="8" t="s">
        <v>1752</v>
      </c>
      <c r="M2276" s="8"/>
      <c r="N2276" s="8"/>
      <c r="O2276" s="8"/>
      <c r="P2276" s="8"/>
      <c r="Q2276" s="8"/>
      <c r="R2276" s="8"/>
      <c r="S2276" s="8"/>
      <c r="T2276" s="8"/>
      <c r="U2276" s="8"/>
      <c r="V2276" s="8"/>
      <c r="W2276" s="8"/>
      <c r="X2276" s="8"/>
      <c r="Y2276" s="8">
        <v>4.0220000000000002</v>
      </c>
      <c r="Z2276" s="8"/>
      <c r="AA2276" s="8"/>
      <c r="AB2276" s="8"/>
      <c r="AC2276" s="8"/>
      <c r="AD2276" s="8"/>
      <c r="AE2276" s="8"/>
      <c r="AF2276" s="8"/>
      <c r="AG2276" s="8"/>
      <c r="AH2276" s="8"/>
      <c r="AI2276" s="8"/>
      <c r="AJ2276" s="8"/>
      <c r="AK2276" s="8"/>
      <c r="AL2276" s="8"/>
      <c r="AM2276" s="8"/>
      <c r="AN2276" s="8"/>
      <c r="AO2276" s="8"/>
      <c r="AP2276" s="8"/>
      <c r="AQ2276" s="8"/>
      <c r="AR2276" s="8"/>
      <c r="AS2276" s="8"/>
      <c r="AT2276" s="8"/>
      <c r="AU2276" s="8"/>
      <c r="AV2276" s="8"/>
      <c r="AW2276" s="8"/>
      <c r="AX2276" s="8"/>
      <c r="AY2276" s="8"/>
      <c r="AZ2276" s="8"/>
      <c r="BA2276" s="8"/>
      <c r="BB2276" s="8"/>
      <c r="BC2276" s="8"/>
      <c r="BD2276" s="8"/>
      <c r="BE2276" s="8"/>
      <c r="BF2276" s="8"/>
      <c r="BG2276" s="8"/>
      <c r="BH2276" s="8"/>
      <c r="BI2276" s="8" t="s">
        <v>1754</v>
      </c>
      <c r="BJ2276" s="8" t="s">
        <v>79</v>
      </c>
      <c r="BK2276" s="9">
        <v>44812</v>
      </c>
      <c r="BL2276" s="8" t="s">
        <v>1738</v>
      </c>
      <c r="BM2276" s="8">
        <v>1420</v>
      </c>
      <c r="BN2276" s="8"/>
      <c r="BO2276" s="8"/>
    </row>
    <row r="2277" spans="1:67" x14ac:dyDescent="0.2">
      <c r="A2277" s="8" t="s">
        <v>1756</v>
      </c>
      <c r="B2277" s="8"/>
      <c r="C2277" s="8" t="s">
        <v>1518</v>
      </c>
      <c r="D2277" s="8" t="s">
        <v>76</v>
      </c>
      <c r="E2277" s="8" t="s">
        <v>1303</v>
      </c>
      <c r="F2277" s="8" t="s">
        <v>1304</v>
      </c>
      <c r="G2277" s="8" t="s">
        <v>1303</v>
      </c>
      <c r="H2277" s="8" t="s">
        <v>1304</v>
      </c>
      <c r="I2277" s="8"/>
      <c r="J2277" s="8"/>
      <c r="K2277" s="8"/>
      <c r="L2277" s="8" t="s">
        <v>1757</v>
      </c>
      <c r="M2277" s="8"/>
      <c r="N2277" s="8"/>
      <c r="O2277" s="8"/>
      <c r="P2277" s="8"/>
      <c r="Q2277" s="8"/>
      <c r="R2277" s="8"/>
      <c r="S2277" s="8"/>
      <c r="T2277" s="8"/>
      <c r="U2277" s="8"/>
      <c r="V2277" s="8"/>
      <c r="W2277" s="8"/>
      <c r="X2277" s="8"/>
      <c r="Y2277" s="8"/>
      <c r="Z2277" s="8"/>
      <c r="AA2277" s="8"/>
      <c r="AB2277" s="8"/>
      <c r="AC2277" s="8"/>
      <c r="AD2277" s="8"/>
      <c r="AE2277" s="8"/>
      <c r="AF2277" s="8"/>
      <c r="AG2277" s="8"/>
      <c r="AH2277" s="8"/>
      <c r="AI2277" s="8"/>
      <c r="AJ2277" s="8"/>
      <c r="AK2277" s="8"/>
      <c r="AL2277" s="8"/>
      <c r="AM2277" s="8"/>
      <c r="AN2277" s="8"/>
      <c r="AO2277" s="8"/>
      <c r="AP2277" s="8"/>
      <c r="AQ2277" s="8"/>
      <c r="AR2277" s="8"/>
      <c r="AS2277" s="8"/>
      <c r="AT2277" s="8"/>
      <c r="AU2277" s="8"/>
      <c r="AV2277" s="8"/>
      <c r="AW2277" s="8">
        <v>4.1660000000000004</v>
      </c>
      <c r="AX2277" s="8">
        <v>3.0920000000000001</v>
      </c>
      <c r="AY2277" s="8">
        <v>3.1059999999999999</v>
      </c>
      <c r="AZ2277" s="8">
        <v>3.1059999999999999</v>
      </c>
      <c r="BA2277" s="8"/>
      <c r="BB2277" s="8"/>
      <c r="BC2277" s="8"/>
      <c r="BD2277" s="8"/>
      <c r="BE2277" s="8"/>
      <c r="BF2277" s="8"/>
      <c r="BG2277" s="8"/>
      <c r="BH2277" s="8"/>
      <c r="BI2277" s="8"/>
      <c r="BJ2277" s="8" t="s">
        <v>79</v>
      </c>
      <c r="BK2277" s="9">
        <v>44812</v>
      </c>
      <c r="BL2277" s="8" t="s">
        <v>1738</v>
      </c>
      <c r="BM2277" s="8">
        <v>1420</v>
      </c>
      <c r="BN2277" s="8" t="s">
        <v>72</v>
      </c>
      <c r="BO2277" s="8" t="s">
        <v>1738</v>
      </c>
    </row>
    <row r="2278" spans="1:67" x14ac:dyDescent="0.2">
      <c r="A2278" s="8" t="s">
        <v>1746</v>
      </c>
      <c r="B2278" s="8"/>
      <c r="C2278" s="8" t="s">
        <v>1518</v>
      </c>
      <c r="D2278" s="8" t="s">
        <v>76</v>
      </c>
      <c r="E2278" s="8" t="s">
        <v>1303</v>
      </c>
      <c r="F2278" s="8" t="s">
        <v>1304</v>
      </c>
      <c r="G2278" s="8" t="s">
        <v>1303</v>
      </c>
      <c r="H2278" s="8" t="s">
        <v>1304</v>
      </c>
      <c r="I2278" s="8"/>
      <c r="J2278" s="8"/>
      <c r="K2278" s="8"/>
      <c r="L2278" s="8" t="s">
        <v>1751</v>
      </c>
      <c r="M2278" s="8"/>
      <c r="N2278" s="8"/>
      <c r="O2278" s="8"/>
      <c r="P2278" s="8"/>
      <c r="Q2278" s="8"/>
      <c r="R2278" s="8"/>
      <c r="S2278" s="8"/>
      <c r="T2278" s="8"/>
      <c r="U2278" s="8"/>
      <c r="V2278" s="8"/>
      <c r="W2278" s="8"/>
      <c r="X2278" s="8"/>
      <c r="Y2278" s="8" t="s">
        <v>1966</v>
      </c>
      <c r="Z2278" s="8"/>
      <c r="AA2278" s="8"/>
      <c r="AB2278" s="8" t="s">
        <v>1967</v>
      </c>
      <c r="AC2278" s="8"/>
      <c r="AD2278" s="8"/>
      <c r="AE2278" s="8"/>
      <c r="AF2278" s="8"/>
      <c r="AG2278" s="8"/>
      <c r="AH2278" s="8"/>
      <c r="AI2278" s="8"/>
      <c r="AJ2278" s="8"/>
      <c r="AK2278" s="8"/>
      <c r="AL2278" s="8"/>
      <c r="AM2278" s="8"/>
      <c r="AN2278" s="8"/>
      <c r="AO2278" s="8"/>
      <c r="AP2278" s="8"/>
      <c r="AQ2278" s="8"/>
      <c r="AR2278" s="8"/>
      <c r="AS2278" s="8"/>
      <c r="AT2278" s="8"/>
      <c r="AU2278" s="8"/>
      <c r="AV2278" s="8"/>
      <c r="AW2278" s="8"/>
      <c r="AX2278" s="8"/>
      <c r="AY2278" s="8"/>
      <c r="AZ2278" s="8"/>
      <c r="BA2278" s="8"/>
      <c r="BB2278" s="8"/>
      <c r="BC2278" s="8"/>
      <c r="BD2278" s="8"/>
      <c r="BE2278" s="8"/>
      <c r="BF2278" s="8"/>
      <c r="BG2278" s="8"/>
      <c r="BH2278" s="8"/>
      <c r="BI2278" s="8" t="s">
        <v>1753</v>
      </c>
      <c r="BJ2278" s="8" t="s">
        <v>79</v>
      </c>
      <c r="BK2278" s="9">
        <v>44812</v>
      </c>
      <c r="BL2278" s="8" t="s">
        <v>1738</v>
      </c>
      <c r="BM2278" s="8">
        <v>1420</v>
      </c>
      <c r="BN2278" s="8"/>
      <c r="BO2278" s="8"/>
    </row>
    <row r="2279" spans="1:67" x14ac:dyDescent="0.2">
      <c r="A2279" s="13" t="s">
        <v>1737</v>
      </c>
      <c r="B2279" s="13"/>
      <c r="C2279" s="13" t="s">
        <v>1518</v>
      </c>
      <c r="D2279" s="13" t="s">
        <v>76</v>
      </c>
      <c r="E2279" s="13" t="s">
        <v>1303</v>
      </c>
      <c r="F2279" s="13" t="s">
        <v>1304</v>
      </c>
      <c r="G2279" s="13" t="s">
        <v>1303</v>
      </c>
      <c r="H2279" s="13" t="s">
        <v>1308</v>
      </c>
      <c r="I2279" s="13"/>
      <c r="J2279" s="13"/>
      <c r="K2279" s="13"/>
      <c r="L2279" s="13"/>
      <c r="M2279" s="13"/>
      <c r="N2279" s="13"/>
      <c r="O2279" s="13"/>
      <c r="P2279" s="13"/>
      <c r="Q2279" s="13"/>
      <c r="R2279" s="13"/>
      <c r="S2279" s="13"/>
      <c r="T2279" s="13"/>
      <c r="U2279" s="13"/>
      <c r="V2279" s="13"/>
      <c r="W2279" s="13"/>
      <c r="X2279" s="13"/>
      <c r="Y2279" s="13"/>
      <c r="Z2279" s="13"/>
      <c r="AA2279" s="13"/>
      <c r="AB2279" s="13"/>
      <c r="AC2279" s="13"/>
      <c r="AD2279" s="13"/>
      <c r="AE2279" s="13"/>
      <c r="AF2279" s="13"/>
      <c r="AG2279" s="13"/>
      <c r="AH2279" s="13"/>
      <c r="AI2279" s="13"/>
      <c r="AJ2279" s="13"/>
      <c r="AK2279" s="13"/>
      <c r="AL2279" s="13"/>
      <c r="AM2279" s="13"/>
      <c r="AN2279" s="13"/>
      <c r="AO2279" s="13"/>
      <c r="AP2279" s="13"/>
      <c r="AQ2279" s="13"/>
      <c r="AR2279" s="13"/>
      <c r="AS2279" s="13"/>
      <c r="AT2279" s="13"/>
      <c r="AU2279" s="13"/>
      <c r="AV2279" s="13"/>
      <c r="AW2279" s="13"/>
      <c r="AX2279" s="13"/>
      <c r="AY2279" s="13"/>
      <c r="AZ2279" s="13"/>
      <c r="BA2279" s="13"/>
      <c r="BB2279" s="13"/>
      <c r="BC2279" s="13"/>
      <c r="BD2279" s="13"/>
      <c r="BE2279" s="13"/>
      <c r="BF2279" s="13"/>
      <c r="BG2279" s="13"/>
      <c r="BH2279" s="13"/>
      <c r="BI2279" s="13"/>
      <c r="BJ2279" s="13"/>
      <c r="BK2279" s="13"/>
      <c r="BL2279" s="13"/>
      <c r="BM2279" s="13"/>
      <c r="BN2279" s="13"/>
      <c r="BO2279" s="13"/>
    </row>
    <row r="2280" spans="1:67" x14ac:dyDescent="0.2">
      <c r="A2280" t="s">
        <v>1307</v>
      </c>
      <c r="C2280" t="s">
        <v>1518</v>
      </c>
      <c r="D2280" t="s">
        <v>76</v>
      </c>
      <c r="E2280" t="s">
        <v>1303</v>
      </c>
      <c r="F2280" t="s">
        <v>1304</v>
      </c>
      <c r="G2280" t="s">
        <v>1303</v>
      </c>
      <c r="H2280" t="s">
        <v>1308</v>
      </c>
      <c r="L2280" t="s">
        <v>1309</v>
      </c>
      <c r="AW2280">
        <v>4</v>
      </c>
      <c r="AX2280">
        <v>2.65</v>
      </c>
      <c r="AY2280">
        <v>2.7</v>
      </c>
      <c r="AZ2280">
        <v>2.7</v>
      </c>
      <c r="BA2280">
        <v>4.4000000000000004</v>
      </c>
      <c r="BB2280">
        <v>3.3</v>
      </c>
      <c r="BC2280">
        <v>3.05</v>
      </c>
      <c r="BD2280">
        <v>3.3</v>
      </c>
      <c r="BE2280">
        <v>4.9000000000000004</v>
      </c>
      <c r="BF2280">
        <v>3.1</v>
      </c>
      <c r="BG2280">
        <v>2.4</v>
      </c>
      <c r="BH2280">
        <v>3.1</v>
      </c>
      <c r="BI2280" t="s">
        <v>1310</v>
      </c>
      <c r="BJ2280" t="s">
        <v>79</v>
      </c>
      <c r="BL2280" t="s">
        <v>301</v>
      </c>
      <c r="BM2280">
        <v>2255</v>
      </c>
    </row>
    <row r="2281" spans="1:67" x14ac:dyDescent="0.2">
      <c r="A2281" t="s">
        <v>1307</v>
      </c>
      <c r="C2281" t="s">
        <v>1518</v>
      </c>
      <c r="D2281" t="s">
        <v>76</v>
      </c>
      <c r="E2281" t="s">
        <v>1303</v>
      </c>
      <c r="F2281" t="s">
        <v>1304</v>
      </c>
      <c r="G2281" s="8" t="s">
        <v>1303</v>
      </c>
      <c r="H2281" s="8" t="s">
        <v>1308</v>
      </c>
      <c r="I2281" s="8"/>
      <c r="AS2281">
        <v>3.75</v>
      </c>
      <c r="AV2281">
        <v>2.1</v>
      </c>
      <c r="AW2281">
        <v>4</v>
      </c>
      <c r="AX2281">
        <v>2.65</v>
      </c>
      <c r="AY2281">
        <v>2.7</v>
      </c>
      <c r="AZ2281">
        <v>2.7</v>
      </c>
      <c r="BA2281">
        <v>4.4000000000000004</v>
      </c>
      <c r="BB2281">
        <v>3.3</v>
      </c>
      <c r="BC2281">
        <v>3.05</v>
      </c>
      <c r="BD2281">
        <v>3.3</v>
      </c>
      <c r="BE2281">
        <v>4.9000000000000004</v>
      </c>
      <c r="BF2281">
        <v>3.1</v>
      </c>
      <c r="BG2281">
        <v>2.4</v>
      </c>
      <c r="BH2281">
        <v>3.1</v>
      </c>
      <c r="BJ2281" s="8" t="s">
        <v>79</v>
      </c>
      <c r="BK2281" s="1">
        <v>44826</v>
      </c>
      <c r="BL2281" s="8" t="s">
        <v>2695</v>
      </c>
      <c r="BM2281" s="8">
        <v>960</v>
      </c>
      <c r="BN2281" t="s">
        <v>72</v>
      </c>
      <c r="BO2281" t="s">
        <v>2695</v>
      </c>
    </row>
    <row r="2282" spans="1:67" x14ac:dyDescent="0.2">
      <c r="A2282" s="13" t="s">
        <v>1737</v>
      </c>
      <c r="B2282" s="13"/>
      <c r="C2282" s="13" t="s">
        <v>1518</v>
      </c>
      <c r="D2282" s="13" t="s">
        <v>76</v>
      </c>
      <c r="E2282" s="13" t="s">
        <v>1303</v>
      </c>
      <c r="F2282" s="13" t="s">
        <v>1357</v>
      </c>
      <c r="G2282" s="13" t="s">
        <v>1303</v>
      </c>
      <c r="H2282" s="13" t="s">
        <v>1357</v>
      </c>
      <c r="I2282" s="13"/>
      <c r="J2282" s="13"/>
      <c r="K2282" s="13"/>
      <c r="L2282" s="13"/>
      <c r="M2282" s="13"/>
      <c r="N2282" s="13"/>
      <c r="O2282" s="13"/>
      <c r="P2282" s="13"/>
      <c r="Q2282" s="13"/>
      <c r="R2282" s="13"/>
      <c r="S2282" s="13"/>
      <c r="T2282" s="13"/>
      <c r="U2282" s="13"/>
      <c r="V2282" s="13"/>
      <c r="W2282" s="13"/>
      <c r="X2282" s="13"/>
      <c r="Y2282" s="13"/>
      <c r="Z2282" s="13"/>
      <c r="AA2282" s="13"/>
      <c r="AB2282" s="13"/>
      <c r="AC2282" s="13"/>
      <c r="AD2282" s="13"/>
      <c r="AE2282" s="13"/>
      <c r="AF2282" s="13"/>
      <c r="AG2282" s="13"/>
      <c r="AH2282" s="13"/>
      <c r="AI2282" s="13"/>
      <c r="AJ2282" s="13"/>
      <c r="AK2282" s="13"/>
      <c r="AL2282" s="13"/>
      <c r="AM2282" s="13"/>
      <c r="AN2282" s="13"/>
      <c r="AO2282" s="13"/>
      <c r="AP2282" s="13"/>
      <c r="AQ2282" s="13"/>
      <c r="AR2282" s="13"/>
      <c r="AS2282" s="13"/>
      <c r="AT2282" s="13"/>
      <c r="AU2282" s="13"/>
      <c r="AV2282" s="13"/>
      <c r="AW2282" s="13"/>
      <c r="AX2282" s="13"/>
      <c r="AY2282" s="13"/>
      <c r="AZ2282" s="13"/>
      <c r="BA2282" s="13"/>
      <c r="BB2282" s="13"/>
      <c r="BC2282" s="13"/>
      <c r="BD2282" s="13"/>
      <c r="BE2282" s="13"/>
      <c r="BF2282" s="13"/>
      <c r="BG2282" s="13"/>
      <c r="BH2282" s="13"/>
      <c r="BI2282" s="13"/>
      <c r="BJ2282" s="13"/>
      <c r="BK2282" s="13"/>
      <c r="BL2282" s="13"/>
      <c r="BM2282" s="13"/>
      <c r="BN2282" s="13"/>
      <c r="BO2282" s="13"/>
    </row>
    <row r="2283" spans="1:67" s="8" customFormat="1" x14ac:dyDescent="0.2">
      <c r="A2283" s="8" t="s">
        <v>1332</v>
      </c>
      <c r="C2283" s="8" t="s">
        <v>1518</v>
      </c>
      <c r="D2283" s="8" t="s">
        <v>76</v>
      </c>
      <c r="E2283" s="8" t="s">
        <v>1303</v>
      </c>
      <c r="F2283" s="8" t="s">
        <v>1357</v>
      </c>
      <c r="G2283" s="8" t="s">
        <v>1303</v>
      </c>
      <c r="H2283" s="8" t="s">
        <v>1357</v>
      </c>
      <c r="L2283" s="8" t="s">
        <v>967</v>
      </c>
      <c r="BA2283" s="8">
        <v>5.28</v>
      </c>
      <c r="BB2283" s="8">
        <v>4.01</v>
      </c>
      <c r="BC2283" s="8">
        <v>3.7</v>
      </c>
      <c r="BD2283" s="8">
        <v>4.01</v>
      </c>
      <c r="BJ2283" s="8" t="s">
        <v>79</v>
      </c>
      <c r="BL2283" s="8" t="s">
        <v>301</v>
      </c>
      <c r="BM2283" s="8">
        <v>2255</v>
      </c>
    </row>
    <row r="2284" spans="1:67" x14ac:dyDescent="0.2">
      <c r="A2284" s="4" t="s">
        <v>1332</v>
      </c>
      <c r="B2284" s="4" t="s">
        <v>2313</v>
      </c>
      <c r="C2284" s="4" t="s">
        <v>1518</v>
      </c>
      <c r="D2284" s="4" t="s">
        <v>76</v>
      </c>
      <c r="E2284" s="4" t="s">
        <v>1303</v>
      </c>
      <c r="F2284" s="4" t="s">
        <v>1357</v>
      </c>
      <c r="G2284" s="4" t="s">
        <v>1303</v>
      </c>
      <c r="H2284" s="4" t="s">
        <v>1357</v>
      </c>
      <c r="I2284" s="4"/>
      <c r="J2284" s="4"/>
      <c r="K2284" s="4"/>
      <c r="L2284" s="4"/>
      <c r="M2284" s="4"/>
      <c r="N2284" s="4"/>
      <c r="O2284" s="4"/>
      <c r="P2284" s="4"/>
      <c r="Q2284" s="4"/>
      <c r="R2284" s="4"/>
      <c r="S2284" s="4"/>
      <c r="T2284" s="4"/>
      <c r="U2284" s="4"/>
      <c r="V2284" s="4"/>
      <c r="W2284" s="4"/>
      <c r="X2284" s="4"/>
      <c r="Y2284" s="4"/>
      <c r="Z2284" s="4"/>
      <c r="AA2284" s="4"/>
      <c r="AB2284" s="4"/>
      <c r="AC2284" s="4"/>
      <c r="AD2284" s="4"/>
      <c r="AE2284" s="4"/>
      <c r="AF2284" s="4"/>
      <c r="AG2284" s="4"/>
      <c r="AH2284" s="4"/>
      <c r="AI2284" s="4"/>
      <c r="AJ2284" s="4"/>
      <c r="AK2284" s="4"/>
      <c r="AL2284" s="4"/>
      <c r="AM2284" s="4"/>
      <c r="AN2284" s="4"/>
      <c r="AO2284" s="4"/>
      <c r="AP2284" s="4"/>
      <c r="AQ2284" s="4"/>
      <c r="AR2284" s="4"/>
      <c r="AS2284" s="4"/>
      <c r="AT2284" s="4"/>
      <c r="AU2284" s="4"/>
      <c r="AV2284" s="4"/>
      <c r="AW2284" s="4"/>
      <c r="AX2284" s="4"/>
      <c r="AY2284" s="4"/>
      <c r="AZ2284" s="4"/>
      <c r="BA2284" s="4">
        <v>5.5</v>
      </c>
      <c r="BB2284" s="4"/>
      <c r="BC2284" s="4"/>
      <c r="BD2284" s="4">
        <v>3.8</v>
      </c>
      <c r="BE2284" s="4"/>
      <c r="BF2284" s="4"/>
      <c r="BG2284" s="4"/>
      <c r="BH2284" s="4"/>
      <c r="BI2284" s="4"/>
      <c r="BJ2284" s="4" t="s">
        <v>70</v>
      </c>
      <c r="BK2284" s="4"/>
      <c r="BL2284" s="4"/>
      <c r="BM2284" s="4">
        <v>3485</v>
      </c>
      <c r="BN2284" s="4" t="s">
        <v>72</v>
      </c>
      <c r="BO2284" s="4" t="s">
        <v>71</v>
      </c>
    </row>
    <row r="2285" spans="1:67" x14ac:dyDescent="0.2">
      <c r="A2285" s="8" t="s">
        <v>1332</v>
      </c>
      <c r="B2285" s="8" t="s">
        <v>2313</v>
      </c>
      <c r="C2285" s="8" t="s">
        <v>1518</v>
      </c>
      <c r="D2285" s="8" t="s">
        <v>76</v>
      </c>
      <c r="E2285" s="8" t="s">
        <v>1303</v>
      </c>
      <c r="F2285" s="8" t="s">
        <v>1357</v>
      </c>
      <c r="G2285" s="8" t="s">
        <v>1303</v>
      </c>
      <c r="H2285" s="8" t="s">
        <v>1357</v>
      </c>
      <c r="I2285" s="8"/>
      <c r="J2285" s="8"/>
      <c r="K2285" s="8"/>
      <c r="L2285" s="8"/>
      <c r="M2285" s="8"/>
      <c r="N2285" s="8"/>
      <c r="O2285" s="8"/>
      <c r="P2285" s="8"/>
      <c r="Q2285" s="8"/>
      <c r="R2285" s="8"/>
      <c r="S2285" s="8"/>
      <c r="T2285" s="8"/>
      <c r="U2285" s="8"/>
      <c r="V2285" s="8"/>
      <c r="W2285" s="8"/>
      <c r="X2285" s="8"/>
      <c r="Y2285" s="8"/>
      <c r="Z2285" s="8"/>
      <c r="AA2285" s="8"/>
      <c r="AB2285" s="8"/>
      <c r="AC2285" s="8"/>
      <c r="AD2285" s="8"/>
      <c r="AE2285" s="8"/>
      <c r="AF2285" s="8"/>
      <c r="AG2285" s="8"/>
      <c r="AH2285" s="8"/>
      <c r="AI2285" s="8"/>
      <c r="AJ2285" s="8"/>
      <c r="AK2285" s="8"/>
      <c r="AL2285" s="8"/>
      <c r="AM2285" s="8"/>
      <c r="AN2285" s="8"/>
      <c r="AO2285" s="8"/>
      <c r="AP2285" s="8"/>
      <c r="AQ2285" s="8"/>
      <c r="AR2285" s="8"/>
      <c r="AS2285" s="8"/>
      <c r="AT2285" s="8"/>
      <c r="AU2285" s="8"/>
      <c r="AV2285" s="8"/>
      <c r="AW2285" s="8"/>
      <c r="AX2285" s="8"/>
      <c r="AY2285" s="8"/>
      <c r="AZ2285" s="8"/>
      <c r="BA2285" s="8">
        <v>5.5</v>
      </c>
      <c r="BB2285" s="8">
        <v>3.8</v>
      </c>
      <c r="BC2285" s="8">
        <v>3.7</v>
      </c>
      <c r="BD2285" s="8">
        <v>3.8</v>
      </c>
      <c r="BE2285" s="8"/>
      <c r="BF2285" s="8"/>
      <c r="BG2285" s="8"/>
      <c r="BH2285" s="8"/>
      <c r="BI2285" s="8"/>
      <c r="BJ2285" s="8" t="s">
        <v>79</v>
      </c>
      <c r="BK2285" s="9">
        <v>44819</v>
      </c>
      <c r="BL2285" s="8" t="s">
        <v>71</v>
      </c>
      <c r="BM2285" s="8">
        <v>3485</v>
      </c>
      <c r="BN2285" s="8" t="s">
        <v>72</v>
      </c>
      <c r="BO2285" s="8" t="s">
        <v>71</v>
      </c>
    </row>
    <row r="2286" spans="1:67" x14ac:dyDescent="0.2">
      <c r="A2286" t="s">
        <v>108</v>
      </c>
      <c r="C2286" t="s">
        <v>1518</v>
      </c>
      <c r="D2286" t="s">
        <v>76</v>
      </c>
      <c r="E2286" t="s">
        <v>1303</v>
      </c>
      <c r="F2286" s="8" t="s">
        <v>1357</v>
      </c>
      <c r="G2286" t="s">
        <v>1303</v>
      </c>
      <c r="H2286" t="s">
        <v>1357</v>
      </c>
      <c r="AW2286">
        <v>4.3600000000000003</v>
      </c>
      <c r="AX2286">
        <v>3.1</v>
      </c>
      <c r="AY2286">
        <v>3.22</v>
      </c>
      <c r="AZ2286">
        <v>3.22</v>
      </c>
      <c r="BA2286">
        <v>5.08</v>
      </c>
      <c r="BB2286">
        <v>3.91</v>
      </c>
      <c r="BC2286">
        <v>3.65</v>
      </c>
      <c r="BD2286">
        <v>3.91</v>
      </c>
      <c r="BE2286">
        <v>5.72</v>
      </c>
      <c r="BF2286">
        <v>3.58</v>
      </c>
      <c r="BG2286">
        <v>2.92</v>
      </c>
      <c r="BH2286">
        <v>3.58</v>
      </c>
      <c r="BJ2286" t="s">
        <v>79</v>
      </c>
      <c r="BL2286" t="s">
        <v>301</v>
      </c>
      <c r="BM2286">
        <v>2255</v>
      </c>
    </row>
    <row r="2287" spans="1:67" s="8" customFormat="1" x14ac:dyDescent="0.2">
      <c r="A2287" s="8" t="s">
        <v>1333</v>
      </c>
      <c r="C2287" s="8" t="s">
        <v>1518</v>
      </c>
      <c r="D2287" s="8" t="s">
        <v>76</v>
      </c>
      <c r="E2287" s="8" t="s">
        <v>1303</v>
      </c>
      <c r="F2287" s="8" t="s">
        <v>1357</v>
      </c>
      <c r="G2287" s="8" t="s">
        <v>1303</v>
      </c>
      <c r="H2287" s="8" t="s">
        <v>1357</v>
      </c>
      <c r="L2287" s="8" t="s">
        <v>1101</v>
      </c>
      <c r="AC2287" s="8">
        <v>4.78</v>
      </c>
      <c r="AD2287" s="8">
        <v>6.2</v>
      </c>
      <c r="AE2287" s="8">
        <v>6.49</v>
      </c>
      <c r="AF2287" s="8">
        <v>6.49</v>
      </c>
      <c r="BJ2287" s="8" t="s">
        <v>79</v>
      </c>
      <c r="BL2287" s="8" t="s">
        <v>301</v>
      </c>
      <c r="BM2287" s="8">
        <v>2255</v>
      </c>
    </row>
    <row r="2288" spans="1:67" x14ac:dyDescent="0.2">
      <c r="A2288" t="s">
        <v>1334</v>
      </c>
      <c r="C2288" t="s">
        <v>1518</v>
      </c>
      <c r="D2288" t="s">
        <v>76</v>
      </c>
      <c r="E2288" t="s">
        <v>1303</v>
      </c>
      <c r="F2288" s="8" t="s">
        <v>1357</v>
      </c>
      <c r="G2288" t="s">
        <v>1303</v>
      </c>
      <c r="H2288" t="s">
        <v>1357</v>
      </c>
      <c r="L2288" t="s">
        <v>953</v>
      </c>
      <c r="AG2288">
        <v>4.7</v>
      </c>
      <c r="AH2288">
        <v>5.73</v>
      </c>
      <c r="AI2288">
        <v>5.29</v>
      </c>
      <c r="AJ2288">
        <v>5.73</v>
      </c>
      <c r="BJ2288" t="s">
        <v>79</v>
      </c>
      <c r="BL2288" t="s">
        <v>301</v>
      </c>
      <c r="BM2288">
        <v>2255</v>
      </c>
      <c r="BN2288" t="s">
        <v>72</v>
      </c>
      <c r="BO2288" t="s">
        <v>301</v>
      </c>
    </row>
    <row r="2289" spans="1:67" s="8" customFormat="1" x14ac:dyDescent="0.2">
      <c r="A2289" s="8" t="s">
        <v>1335</v>
      </c>
      <c r="C2289" s="8" t="s">
        <v>1518</v>
      </c>
      <c r="D2289" s="8" t="s">
        <v>76</v>
      </c>
      <c r="E2289" s="8" t="s">
        <v>1303</v>
      </c>
      <c r="F2289" s="8" t="s">
        <v>1357</v>
      </c>
      <c r="G2289" s="8" t="s">
        <v>1303</v>
      </c>
      <c r="H2289" s="8" t="s">
        <v>1357</v>
      </c>
      <c r="L2289" s="8" t="s">
        <v>948</v>
      </c>
      <c r="AA2289" s="8">
        <v>6.3</v>
      </c>
      <c r="AB2289" s="8">
        <v>6.3</v>
      </c>
      <c r="BJ2289" s="8" t="s">
        <v>79</v>
      </c>
      <c r="BL2289" s="8" t="s">
        <v>301</v>
      </c>
      <c r="BM2289" s="8">
        <v>2255</v>
      </c>
      <c r="BN2289" s="8" t="s">
        <v>72</v>
      </c>
      <c r="BO2289" s="8" t="s">
        <v>301</v>
      </c>
    </row>
    <row r="2290" spans="1:67" x14ac:dyDescent="0.2">
      <c r="A2290" t="s">
        <v>1336</v>
      </c>
      <c r="C2290" t="s">
        <v>1518</v>
      </c>
      <c r="D2290" t="s">
        <v>76</v>
      </c>
      <c r="E2290" t="s">
        <v>1303</v>
      </c>
      <c r="F2290" s="8" t="s">
        <v>1357</v>
      </c>
      <c r="G2290" t="s">
        <v>1303</v>
      </c>
      <c r="H2290" t="s">
        <v>1357</v>
      </c>
      <c r="L2290" t="s">
        <v>1337</v>
      </c>
      <c r="BA2290">
        <v>5.05</v>
      </c>
      <c r="BB2290">
        <v>3.85</v>
      </c>
      <c r="BC2290">
        <v>3.69</v>
      </c>
      <c r="BD2290">
        <v>3.85</v>
      </c>
      <c r="BJ2290" t="s">
        <v>79</v>
      </c>
      <c r="BL2290" t="s">
        <v>301</v>
      </c>
      <c r="BM2290">
        <v>2255</v>
      </c>
    </row>
    <row r="2291" spans="1:67" x14ac:dyDescent="0.2">
      <c r="A2291" t="s">
        <v>1336</v>
      </c>
      <c r="C2291" t="s">
        <v>1518</v>
      </c>
      <c r="D2291" t="s">
        <v>76</v>
      </c>
      <c r="E2291" t="s">
        <v>1303</v>
      </c>
      <c r="F2291" s="8" t="s">
        <v>1357</v>
      </c>
      <c r="G2291" t="s">
        <v>1303</v>
      </c>
      <c r="H2291" t="s">
        <v>1357</v>
      </c>
      <c r="L2291" t="s">
        <v>1337</v>
      </c>
      <c r="BE2291">
        <v>5.57</v>
      </c>
      <c r="BF2291">
        <v>3.57</v>
      </c>
      <c r="BG2291">
        <v>2.92</v>
      </c>
      <c r="BH2291">
        <v>3.57</v>
      </c>
      <c r="BJ2291" t="s">
        <v>79</v>
      </c>
      <c r="BL2291" t="s">
        <v>301</v>
      </c>
      <c r="BM2291">
        <v>2255</v>
      </c>
    </row>
    <row r="2292" spans="1:67" s="8" customFormat="1" x14ac:dyDescent="0.2">
      <c r="A2292" s="8" t="s">
        <v>1338</v>
      </c>
      <c r="C2292" s="8" t="s">
        <v>1518</v>
      </c>
      <c r="D2292" s="8" t="s">
        <v>76</v>
      </c>
      <c r="E2292" s="8" t="s">
        <v>1303</v>
      </c>
      <c r="F2292" s="8" t="s">
        <v>1357</v>
      </c>
      <c r="G2292" s="8" t="s">
        <v>1303</v>
      </c>
      <c r="H2292" s="8" t="s">
        <v>1357</v>
      </c>
      <c r="L2292" s="8" t="s">
        <v>1339</v>
      </c>
      <c r="AD2292" s="8">
        <v>6.52</v>
      </c>
      <c r="AE2292" s="8">
        <v>6.93</v>
      </c>
      <c r="AF2292" s="8">
        <v>6.93</v>
      </c>
      <c r="BJ2292" s="8" t="s">
        <v>79</v>
      </c>
      <c r="BL2292" s="8" t="s">
        <v>301</v>
      </c>
      <c r="BM2292" s="8">
        <v>2255</v>
      </c>
    </row>
    <row r="2293" spans="1:67" s="8" customFormat="1" x14ac:dyDescent="0.2">
      <c r="A2293" s="8" t="s">
        <v>1340</v>
      </c>
      <c r="C2293" s="8" t="s">
        <v>1518</v>
      </c>
      <c r="D2293" s="8" t="s">
        <v>76</v>
      </c>
      <c r="E2293" s="8" t="s">
        <v>1303</v>
      </c>
      <c r="F2293" s="8" t="s">
        <v>1357</v>
      </c>
      <c r="G2293" s="8" t="s">
        <v>1303</v>
      </c>
      <c r="H2293" s="8" t="s">
        <v>1357</v>
      </c>
      <c r="L2293" s="8" t="s">
        <v>1319</v>
      </c>
      <c r="AC2293" s="8">
        <v>5.09</v>
      </c>
      <c r="AD2293" s="8" t="s">
        <v>1972</v>
      </c>
      <c r="AE2293" s="8">
        <v>6.52</v>
      </c>
      <c r="AF2293" s="8">
        <v>6.52</v>
      </c>
      <c r="BI2293" s="8" t="s">
        <v>1341</v>
      </c>
      <c r="BJ2293" s="8" t="s">
        <v>79</v>
      </c>
      <c r="BL2293" s="8" t="s">
        <v>301</v>
      </c>
      <c r="BM2293" s="8">
        <v>2255</v>
      </c>
    </row>
    <row r="2294" spans="1:67" s="8" customFormat="1" x14ac:dyDescent="0.2">
      <c r="A2294" s="8" t="s">
        <v>1342</v>
      </c>
      <c r="C2294" s="8" t="s">
        <v>1518</v>
      </c>
      <c r="D2294" s="8" t="s">
        <v>76</v>
      </c>
      <c r="E2294" s="8" t="s">
        <v>1303</v>
      </c>
      <c r="F2294" s="8" t="s">
        <v>1357</v>
      </c>
      <c r="G2294" s="8" t="s">
        <v>1303</v>
      </c>
      <c r="H2294" s="8" t="s">
        <v>1357</v>
      </c>
      <c r="L2294" s="8" t="s">
        <v>1319</v>
      </c>
      <c r="AA2294" s="8">
        <v>6.03</v>
      </c>
      <c r="AB2294" s="8">
        <v>6.03</v>
      </c>
      <c r="BJ2294" s="8" t="s">
        <v>79</v>
      </c>
      <c r="BL2294" s="8" t="s">
        <v>301</v>
      </c>
      <c r="BM2294" s="8">
        <v>2255</v>
      </c>
    </row>
    <row r="2295" spans="1:67" s="8" customFormat="1" x14ac:dyDescent="0.2">
      <c r="A2295" s="8" t="s">
        <v>1343</v>
      </c>
      <c r="C2295" s="8" t="s">
        <v>1518</v>
      </c>
      <c r="D2295" s="8" t="s">
        <v>76</v>
      </c>
      <c r="E2295" s="8" t="s">
        <v>1303</v>
      </c>
      <c r="F2295" s="8" t="s">
        <v>1357</v>
      </c>
      <c r="G2295" s="8" t="s">
        <v>1303</v>
      </c>
      <c r="H2295" s="8" t="s">
        <v>1357</v>
      </c>
      <c r="L2295" s="8" t="s">
        <v>1319</v>
      </c>
      <c r="AC2295" s="8">
        <v>5.66</v>
      </c>
      <c r="AD2295" s="8">
        <v>6.45</v>
      </c>
      <c r="AE2295" s="8">
        <v>7.06</v>
      </c>
      <c r="AF2295" s="8">
        <v>7.06</v>
      </c>
      <c r="BJ2295" s="8" t="s">
        <v>79</v>
      </c>
      <c r="BL2295" s="8" t="s">
        <v>301</v>
      </c>
      <c r="BM2295" s="8">
        <v>2255</v>
      </c>
      <c r="BN2295" s="8" t="s">
        <v>72</v>
      </c>
      <c r="BO2295" s="8" t="s">
        <v>301</v>
      </c>
    </row>
    <row r="2296" spans="1:67" s="8" customFormat="1" x14ac:dyDescent="0.2">
      <c r="A2296" s="8" t="s">
        <v>1516</v>
      </c>
      <c r="C2296" s="8" t="s">
        <v>1518</v>
      </c>
      <c r="D2296" s="8" t="s">
        <v>76</v>
      </c>
      <c r="E2296" s="8" t="s">
        <v>1303</v>
      </c>
      <c r="F2296" s="8" t="s">
        <v>1357</v>
      </c>
      <c r="G2296" s="8" t="s">
        <v>1303</v>
      </c>
      <c r="H2296" s="8" t="s">
        <v>1357</v>
      </c>
      <c r="L2296" s="8" t="s">
        <v>1344</v>
      </c>
      <c r="AC2296" s="8" t="s">
        <v>1970</v>
      </c>
      <c r="AD2296" s="8" t="s">
        <v>1971</v>
      </c>
      <c r="AE2296" s="8">
        <v>7.08</v>
      </c>
      <c r="AF2296" s="8">
        <v>7.08</v>
      </c>
      <c r="BI2296" s="8" t="s">
        <v>1345</v>
      </c>
      <c r="BJ2296" s="8" t="s">
        <v>79</v>
      </c>
      <c r="BL2296" s="8" t="s">
        <v>301</v>
      </c>
      <c r="BM2296" s="8">
        <v>2255</v>
      </c>
    </row>
    <row r="2297" spans="1:67" x14ac:dyDescent="0.2">
      <c r="A2297" s="8" t="s">
        <v>1517</v>
      </c>
      <c r="B2297" s="8"/>
      <c r="C2297" s="8" t="s">
        <v>1518</v>
      </c>
      <c r="D2297" s="8" t="s">
        <v>76</v>
      </c>
      <c r="E2297" s="8" t="s">
        <v>1303</v>
      </c>
      <c r="F2297" s="8" t="s">
        <v>1357</v>
      </c>
      <c r="G2297" s="8" t="s">
        <v>1303</v>
      </c>
      <c r="H2297" s="8" t="s">
        <v>1357</v>
      </c>
      <c r="I2297" s="8"/>
      <c r="J2297" s="8"/>
      <c r="K2297" s="8"/>
      <c r="L2297" s="8" t="s">
        <v>953</v>
      </c>
      <c r="M2297" s="8"/>
      <c r="N2297" s="8"/>
      <c r="O2297" s="8"/>
      <c r="P2297" s="8"/>
      <c r="Q2297" s="8"/>
      <c r="R2297" s="8"/>
      <c r="S2297" s="8"/>
      <c r="T2297" s="8"/>
      <c r="U2297" s="8"/>
      <c r="V2297" s="8"/>
      <c r="W2297" s="8"/>
      <c r="X2297" s="8"/>
      <c r="Y2297" s="8"/>
      <c r="Z2297" s="8"/>
      <c r="AA2297" s="8"/>
      <c r="AB2297" s="8"/>
      <c r="AC2297" s="8"/>
      <c r="AD2297" s="8"/>
      <c r="AE2297" s="8"/>
      <c r="AF2297" s="8"/>
      <c r="AG2297" s="8">
        <v>4.7</v>
      </c>
      <c r="AH2297" s="8">
        <v>5.73</v>
      </c>
      <c r="AI2297" s="8">
        <v>5.29</v>
      </c>
      <c r="AJ2297" s="8">
        <v>5.73</v>
      </c>
      <c r="AK2297" s="8"/>
      <c r="AL2297" s="8"/>
      <c r="AM2297" s="8"/>
      <c r="AN2297" s="8"/>
      <c r="AO2297" s="8"/>
      <c r="AP2297" s="8"/>
      <c r="AQ2297" s="8"/>
      <c r="AR2297" s="8"/>
      <c r="AS2297" s="8"/>
      <c r="AT2297" s="8"/>
      <c r="AU2297" s="8"/>
      <c r="AV2297" s="8"/>
      <c r="AW2297" s="8"/>
      <c r="AX2297" s="8"/>
      <c r="AY2297" s="8"/>
      <c r="AZ2297" s="8"/>
      <c r="BA2297" s="8"/>
      <c r="BB2297" s="8"/>
      <c r="BC2297" s="8"/>
      <c r="BD2297" s="8"/>
      <c r="BE2297" s="8"/>
      <c r="BF2297" s="8"/>
      <c r="BG2297" s="8"/>
      <c r="BH2297" s="8"/>
      <c r="BI2297" s="8"/>
      <c r="BJ2297" s="8" t="s">
        <v>79</v>
      </c>
      <c r="BK2297" s="9">
        <v>44810</v>
      </c>
      <c r="BL2297" s="8" t="s">
        <v>301</v>
      </c>
      <c r="BM2297" s="8">
        <v>3485</v>
      </c>
      <c r="BN2297" s="8" t="s">
        <v>72</v>
      </c>
      <c r="BO2297" s="11" t="s">
        <v>301</v>
      </c>
    </row>
    <row r="2298" spans="1:67" s="8" customFormat="1" x14ac:dyDescent="0.2">
      <c r="A2298" s="8" t="s">
        <v>1346</v>
      </c>
      <c r="C2298" s="8" t="s">
        <v>1518</v>
      </c>
      <c r="D2298" s="8" t="s">
        <v>76</v>
      </c>
      <c r="E2298" s="8" t="s">
        <v>1303</v>
      </c>
      <c r="F2298" s="8" t="s">
        <v>1357</v>
      </c>
      <c r="G2298" s="8" t="s">
        <v>1303</v>
      </c>
      <c r="H2298" s="8" t="s">
        <v>1357</v>
      </c>
      <c r="L2298" s="8" t="s">
        <v>1347</v>
      </c>
      <c r="AE2298" s="8">
        <v>6.91</v>
      </c>
      <c r="AF2298" s="8">
        <v>6.91</v>
      </c>
      <c r="BJ2298" s="8" t="s">
        <v>79</v>
      </c>
      <c r="BL2298" s="8" t="s">
        <v>301</v>
      </c>
      <c r="BM2298" s="8">
        <v>2255</v>
      </c>
    </row>
    <row r="2299" spans="1:67" s="12" customFormat="1" x14ac:dyDescent="0.2">
      <c r="A2299" t="s">
        <v>1348</v>
      </c>
      <c r="B2299"/>
      <c r="C2299" t="s">
        <v>1518</v>
      </c>
      <c r="D2299" t="s">
        <v>76</v>
      </c>
      <c r="E2299" t="s">
        <v>1303</v>
      </c>
      <c r="F2299" s="8" t="s">
        <v>1357</v>
      </c>
      <c r="G2299" t="s">
        <v>1303</v>
      </c>
      <c r="H2299" t="s">
        <v>1357</v>
      </c>
      <c r="I2299"/>
      <c r="J2299"/>
      <c r="K2299"/>
      <c r="L2299" t="s">
        <v>1349</v>
      </c>
      <c r="M2299"/>
      <c r="N2299"/>
      <c r="O2299"/>
      <c r="P2299"/>
      <c r="Q2299"/>
      <c r="R2299"/>
      <c r="S2299"/>
      <c r="T2299"/>
      <c r="U2299"/>
      <c r="V2299"/>
      <c r="W2299"/>
      <c r="X2299"/>
      <c r="Y2299"/>
      <c r="Z2299"/>
      <c r="AA2299"/>
      <c r="AB2299"/>
      <c r="AC2299"/>
      <c r="AD2299"/>
      <c r="AE2299"/>
      <c r="AF2299"/>
      <c r="AG2299"/>
      <c r="AH2299"/>
      <c r="AI2299"/>
      <c r="AJ2299"/>
      <c r="AK2299"/>
      <c r="AL2299"/>
      <c r="AM2299"/>
      <c r="AN2299"/>
      <c r="AO2299"/>
      <c r="AP2299"/>
      <c r="AQ2299"/>
      <c r="AR2299"/>
      <c r="AS2299"/>
      <c r="AT2299"/>
      <c r="AU2299"/>
      <c r="AV2299"/>
      <c r="AW2299"/>
      <c r="AX2299"/>
      <c r="AY2299"/>
      <c r="AZ2299"/>
      <c r="BA2299"/>
      <c r="BB2299">
        <v>3.93</v>
      </c>
      <c r="BC2299">
        <v>3.8</v>
      </c>
      <c r="BD2299">
        <v>3.93</v>
      </c>
      <c r="BE2299"/>
      <c r="BF2299"/>
      <c r="BG2299"/>
      <c r="BH2299"/>
      <c r="BI2299"/>
      <c r="BJ2299" t="s">
        <v>79</v>
      </c>
      <c r="BK2299"/>
      <c r="BL2299" t="s">
        <v>301</v>
      </c>
      <c r="BM2299">
        <v>2255</v>
      </c>
      <c r="BN2299"/>
      <c r="BO2299"/>
    </row>
    <row r="2300" spans="1:67" s="12" customFormat="1" x14ac:dyDescent="0.2">
      <c r="A2300" t="s">
        <v>1348</v>
      </c>
      <c r="B2300"/>
      <c r="C2300" t="s">
        <v>1518</v>
      </c>
      <c r="D2300" t="s">
        <v>76</v>
      </c>
      <c r="E2300" t="s">
        <v>1303</v>
      </c>
      <c r="F2300" s="8" t="s">
        <v>1357</v>
      </c>
      <c r="G2300" t="s">
        <v>1303</v>
      </c>
      <c r="H2300" t="s">
        <v>1357</v>
      </c>
      <c r="I2300"/>
      <c r="J2300"/>
      <c r="K2300"/>
      <c r="L2300" t="s">
        <v>1349</v>
      </c>
      <c r="M2300"/>
      <c r="N2300"/>
      <c r="O2300"/>
      <c r="P2300"/>
      <c r="Q2300"/>
      <c r="R2300"/>
      <c r="S2300"/>
      <c r="T2300"/>
      <c r="U2300"/>
      <c r="V2300"/>
      <c r="W2300"/>
      <c r="X2300"/>
      <c r="Y2300"/>
      <c r="Z2300"/>
      <c r="AA2300"/>
      <c r="AB2300"/>
      <c r="AC2300"/>
      <c r="AD2300"/>
      <c r="AE2300"/>
      <c r="AF2300"/>
      <c r="AG2300"/>
      <c r="AH2300"/>
      <c r="AI2300"/>
      <c r="AJ2300"/>
      <c r="AK2300"/>
      <c r="AL2300"/>
      <c r="AM2300"/>
      <c r="AN2300"/>
      <c r="AO2300"/>
      <c r="AP2300"/>
      <c r="AQ2300"/>
      <c r="AR2300"/>
      <c r="AS2300"/>
      <c r="AT2300"/>
      <c r="AU2300"/>
      <c r="AV2300"/>
      <c r="AW2300"/>
      <c r="AX2300"/>
      <c r="AY2300"/>
      <c r="AZ2300"/>
      <c r="BA2300"/>
      <c r="BB2300"/>
      <c r="BC2300"/>
      <c r="BD2300"/>
      <c r="BE2300">
        <v>6.16</v>
      </c>
      <c r="BF2300">
        <v>3.5</v>
      </c>
      <c r="BG2300">
        <v>2.83</v>
      </c>
      <c r="BH2300">
        <v>3.5</v>
      </c>
      <c r="BI2300"/>
      <c r="BJ2300" t="s">
        <v>79</v>
      </c>
      <c r="BK2300"/>
      <c r="BL2300" t="s">
        <v>301</v>
      </c>
      <c r="BM2300">
        <v>2255</v>
      </c>
      <c r="BN2300"/>
      <c r="BO2300"/>
    </row>
    <row r="2301" spans="1:67" s="8" customFormat="1" x14ac:dyDescent="0.2">
      <c r="A2301" t="s">
        <v>1350</v>
      </c>
      <c r="B2301"/>
      <c r="C2301" t="s">
        <v>1518</v>
      </c>
      <c r="D2301" t="s">
        <v>76</v>
      </c>
      <c r="E2301" t="s">
        <v>1303</v>
      </c>
      <c r="F2301" s="8" t="s">
        <v>1357</v>
      </c>
      <c r="G2301" t="s">
        <v>1303</v>
      </c>
      <c r="H2301" t="s">
        <v>1357</v>
      </c>
      <c r="I2301"/>
      <c r="J2301"/>
      <c r="K2301"/>
      <c r="L2301" t="s">
        <v>1351</v>
      </c>
      <c r="M2301"/>
      <c r="N2301"/>
      <c r="O2301"/>
      <c r="P2301"/>
      <c r="Q2301"/>
      <c r="R2301"/>
      <c r="S2301"/>
      <c r="T2301"/>
      <c r="U2301"/>
      <c r="V2301"/>
      <c r="W2301"/>
      <c r="X2301"/>
      <c r="Y2301"/>
      <c r="Z2301"/>
      <c r="AA2301"/>
      <c r="AB2301"/>
      <c r="AC2301"/>
      <c r="AD2301"/>
      <c r="AE2301"/>
      <c r="AF2301"/>
      <c r="AG2301"/>
      <c r="AH2301"/>
      <c r="AI2301"/>
      <c r="AJ2301"/>
      <c r="AK2301"/>
      <c r="AL2301"/>
      <c r="AM2301"/>
      <c r="AN2301"/>
      <c r="AO2301"/>
      <c r="AP2301"/>
      <c r="AQ2301"/>
      <c r="AR2301"/>
      <c r="AS2301"/>
      <c r="AT2301"/>
      <c r="AU2301"/>
      <c r="AV2301"/>
      <c r="AW2301">
        <v>4.09</v>
      </c>
      <c r="AX2301">
        <v>2.9</v>
      </c>
      <c r="AY2301">
        <v>2.95</v>
      </c>
      <c r="AZ2301">
        <v>2.95</v>
      </c>
      <c r="BA2301"/>
      <c r="BB2301"/>
      <c r="BC2301"/>
      <c r="BD2301"/>
      <c r="BE2301"/>
      <c r="BF2301"/>
      <c r="BG2301"/>
      <c r="BH2301"/>
      <c r="BI2301"/>
      <c r="BJ2301" t="s">
        <v>79</v>
      </c>
      <c r="BK2301"/>
      <c r="BL2301" t="s">
        <v>301</v>
      </c>
      <c r="BM2301">
        <v>2255</v>
      </c>
      <c r="BN2301"/>
      <c r="BO2301"/>
    </row>
    <row r="2302" spans="1:67" s="8" customFormat="1" x14ac:dyDescent="0.2">
      <c r="A2302" t="s">
        <v>1350</v>
      </c>
      <c r="B2302"/>
      <c r="C2302" t="s">
        <v>1518</v>
      </c>
      <c r="D2302" t="s">
        <v>76</v>
      </c>
      <c r="E2302" t="s">
        <v>1303</v>
      </c>
      <c r="F2302" s="8" t="s">
        <v>1357</v>
      </c>
      <c r="G2302" t="s">
        <v>1303</v>
      </c>
      <c r="H2302" t="s">
        <v>1357</v>
      </c>
      <c r="I2302"/>
      <c r="J2302"/>
      <c r="K2302"/>
      <c r="L2302" t="s">
        <v>1351</v>
      </c>
      <c r="M2302"/>
      <c r="N2302"/>
      <c r="O2302"/>
      <c r="P2302"/>
      <c r="Q2302"/>
      <c r="R2302"/>
      <c r="S2302"/>
      <c r="T2302"/>
      <c r="U2302"/>
      <c r="V2302"/>
      <c r="W2302"/>
      <c r="X2302"/>
      <c r="Y2302"/>
      <c r="Z2302"/>
      <c r="AA2302"/>
      <c r="AB2302"/>
      <c r="AC2302"/>
      <c r="AD2302"/>
      <c r="AE2302"/>
      <c r="AF2302"/>
      <c r="AG2302"/>
      <c r="AH2302"/>
      <c r="AI2302"/>
      <c r="AJ2302"/>
      <c r="AK2302"/>
      <c r="AL2302"/>
      <c r="AM2302"/>
      <c r="AN2302"/>
      <c r="AO2302"/>
      <c r="AP2302"/>
      <c r="AQ2302"/>
      <c r="AR2302"/>
      <c r="AS2302"/>
      <c r="AT2302"/>
      <c r="AU2302"/>
      <c r="AV2302"/>
      <c r="AW2302"/>
      <c r="AX2302"/>
      <c r="AY2302"/>
      <c r="AZ2302"/>
      <c r="BA2302">
        <v>5</v>
      </c>
      <c r="BB2302">
        <v>3.8</v>
      </c>
      <c r="BC2302">
        <v>3.5</v>
      </c>
      <c r="BD2302">
        <v>3.8</v>
      </c>
      <c r="BE2302"/>
      <c r="BF2302"/>
      <c r="BG2302"/>
      <c r="BH2302"/>
      <c r="BI2302"/>
      <c r="BJ2302" t="s">
        <v>79</v>
      </c>
      <c r="BK2302"/>
      <c r="BL2302" t="s">
        <v>301</v>
      </c>
      <c r="BM2302">
        <v>2255</v>
      </c>
      <c r="BN2302"/>
      <c r="BO2302"/>
    </row>
    <row r="2303" spans="1:67" s="8" customFormat="1" x14ac:dyDescent="0.2">
      <c r="A2303" t="s">
        <v>1352</v>
      </c>
      <c r="B2303"/>
      <c r="C2303" t="s">
        <v>1518</v>
      </c>
      <c r="D2303" t="s">
        <v>76</v>
      </c>
      <c r="E2303" t="s">
        <v>1303</v>
      </c>
      <c r="F2303" s="8" t="s">
        <v>1357</v>
      </c>
      <c r="G2303" t="s">
        <v>1303</v>
      </c>
      <c r="H2303" t="s">
        <v>1357</v>
      </c>
      <c r="I2303"/>
      <c r="J2303"/>
      <c r="K2303"/>
      <c r="L2303" t="s">
        <v>951</v>
      </c>
      <c r="M2303"/>
      <c r="N2303"/>
      <c r="O2303"/>
      <c r="P2303"/>
      <c r="Q2303"/>
      <c r="R2303"/>
      <c r="S2303"/>
      <c r="T2303"/>
      <c r="U2303"/>
      <c r="V2303"/>
      <c r="W2303"/>
      <c r="X2303"/>
      <c r="Y2303"/>
      <c r="Z2303"/>
      <c r="AA2303"/>
      <c r="AB2303"/>
      <c r="AC2303"/>
      <c r="AD2303"/>
      <c r="AE2303"/>
      <c r="AF2303"/>
      <c r="AG2303"/>
      <c r="AH2303"/>
      <c r="AI2303"/>
      <c r="AJ2303"/>
      <c r="AK2303">
        <v>2.97</v>
      </c>
      <c r="AL2303">
        <v>1.42</v>
      </c>
      <c r="AM2303"/>
      <c r="AN2303">
        <v>1.42</v>
      </c>
      <c r="AO2303"/>
      <c r="AP2303"/>
      <c r="AQ2303"/>
      <c r="AR2303"/>
      <c r="AS2303"/>
      <c r="AT2303"/>
      <c r="AU2303"/>
      <c r="AV2303"/>
      <c r="AW2303"/>
      <c r="AX2303"/>
      <c r="AY2303"/>
      <c r="AZ2303"/>
      <c r="BA2303"/>
      <c r="BB2303"/>
      <c r="BC2303"/>
      <c r="BD2303"/>
      <c r="BE2303"/>
      <c r="BF2303"/>
      <c r="BG2303"/>
      <c r="BH2303"/>
      <c r="BI2303"/>
      <c r="BJ2303" t="s">
        <v>79</v>
      </c>
      <c r="BK2303"/>
      <c r="BL2303" t="s">
        <v>301</v>
      </c>
      <c r="BM2303">
        <v>2255</v>
      </c>
      <c r="BN2303" t="s">
        <v>1353</v>
      </c>
      <c r="BO2303" t="s">
        <v>301</v>
      </c>
    </row>
    <row r="2304" spans="1:67" s="8" customFormat="1" x14ac:dyDescent="0.2">
      <c r="A2304" t="s">
        <v>1352</v>
      </c>
      <c r="B2304"/>
      <c r="C2304" t="s">
        <v>1518</v>
      </c>
      <c r="D2304" t="s">
        <v>76</v>
      </c>
      <c r="E2304" t="s">
        <v>1303</v>
      </c>
      <c r="F2304" s="8" t="s">
        <v>1357</v>
      </c>
      <c r="G2304" t="s">
        <v>1303</v>
      </c>
      <c r="H2304" t="s">
        <v>1357</v>
      </c>
      <c r="I2304"/>
      <c r="J2304"/>
      <c r="K2304"/>
      <c r="L2304" t="s">
        <v>951</v>
      </c>
      <c r="M2304"/>
      <c r="N2304"/>
      <c r="O2304"/>
      <c r="P2304"/>
      <c r="Q2304"/>
      <c r="R2304"/>
      <c r="S2304"/>
      <c r="T2304"/>
      <c r="U2304"/>
      <c r="V2304"/>
      <c r="W2304"/>
      <c r="X2304"/>
      <c r="Y2304"/>
      <c r="Z2304"/>
      <c r="AA2304"/>
      <c r="AB2304"/>
      <c r="AC2304"/>
      <c r="AD2304"/>
      <c r="AE2304"/>
      <c r="AF2304"/>
      <c r="AG2304"/>
      <c r="AH2304"/>
      <c r="AI2304"/>
      <c r="AJ2304"/>
      <c r="AK2304"/>
      <c r="AL2304"/>
      <c r="AM2304"/>
      <c r="AN2304"/>
      <c r="AO2304" t="s">
        <v>1969</v>
      </c>
      <c r="AP2304"/>
      <c r="AQ2304"/>
      <c r="AR2304">
        <v>1.76</v>
      </c>
      <c r="AS2304"/>
      <c r="AT2304"/>
      <c r="AU2304"/>
      <c r="AV2304"/>
      <c r="AW2304"/>
      <c r="AX2304"/>
      <c r="AY2304"/>
      <c r="AZ2304"/>
      <c r="BA2304"/>
      <c r="BB2304"/>
      <c r="BC2304"/>
      <c r="BD2304"/>
      <c r="BE2304"/>
      <c r="BF2304"/>
      <c r="BG2304"/>
      <c r="BH2304"/>
      <c r="BI2304" t="s">
        <v>1354</v>
      </c>
      <c r="BJ2304" t="s">
        <v>79</v>
      </c>
      <c r="BK2304"/>
      <c r="BL2304" t="s">
        <v>301</v>
      </c>
      <c r="BM2304">
        <v>2255</v>
      </c>
      <c r="BN2304"/>
      <c r="BO2304"/>
    </row>
    <row r="2305" spans="1:67" s="8" customFormat="1" x14ac:dyDescent="0.2">
      <c r="A2305" t="s">
        <v>1352</v>
      </c>
      <c r="B2305"/>
      <c r="C2305" t="s">
        <v>1518</v>
      </c>
      <c r="D2305" t="s">
        <v>76</v>
      </c>
      <c r="E2305" t="s">
        <v>1303</v>
      </c>
      <c r="F2305" s="8" t="s">
        <v>1357</v>
      </c>
      <c r="G2305" t="s">
        <v>1303</v>
      </c>
      <c r="H2305" t="s">
        <v>1357</v>
      </c>
      <c r="I2305"/>
      <c r="J2305"/>
      <c r="K2305"/>
      <c r="L2305" t="s">
        <v>951</v>
      </c>
      <c r="M2305"/>
      <c r="N2305"/>
      <c r="O2305"/>
      <c r="P2305"/>
      <c r="Q2305"/>
      <c r="R2305"/>
      <c r="S2305"/>
      <c r="T2305"/>
      <c r="U2305"/>
      <c r="V2305"/>
      <c r="W2305"/>
      <c r="X2305"/>
      <c r="Y2305"/>
      <c r="Z2305"/>
      <c r="AA2305"/>
      <c r="AB2305"/>
      <c r="AC2305"/>
      <c r="AD2305"/>
      <c r="AE2305"/>
      <c r="AF2305"/>
      <c r="AG2305"/>
      <c r="AH2305"/>
      <c r="AI2305"/>
      <c r="AJ2305"/>
      <c r="AK2305"/>
      <c r="AL2305"/>
      <c r="AM2305"/>
      <c r="AN2305"/>
      <c r="AO2305"/>
      <c r="AP2305"/>
      <c r="AQ2305"/>
      <c r="AR2305"/>
      <c r="AS2305"/>
      <c r="AT2305"/>
      <c r="AU2305"/>
      <c r="AV2305"/>
      <c r="AW2305">
        <v>4.6399999999999997</v>
      </c>
      <c r="AX2305">
        <v>3.17</v>
      </c>
      <c r="AY2305">
        <v>3.32</v>
      </c>
      <c r="AZ2305">
        <v>3.32</v>
      </c>
      <c r="BA2305"/>
      <c r="BB2305"/>
      <c r="BC2305"/>
      <c r="BD2305"/>
      <c r="BE2305"/>
      <c r="BF2305"/>
      <c r="BG2305"/>
      <c r="BH2305"/>
      <c r="BI2305"/>
      <c r="BJ2305" t="s">
        <v>79</v>
      </c>
      <c r="BK2305"/>
      <c r="BL2305" t="s">
        <v>301</v>
      </c>
      <c r="BM2305">
        <v>2255</v>
      </c>
      <c r="BN2305"/>
      <c r="BO2305"/>
    </row>
    <row r="2306" spans="1:67" s="8" customFormat="1" x14ac:dyDescent="0.2">
      <c r="A2306" t="s">
        <v>1352</v>
      </c>
      <c r="B2306"/>
      <c r="C2306" t="s">
        <v>1518</v>
      </c>
      <c r="D2306" t="s">
        <v>76</v>
      </c>
      <c r="E2306" t="s">
        <v>1303</v>
      </c>
      <c r="F2306" s="8" t="s">
        <v>1357</v>
      </c>
      <c r="G2306" t="s">
        <v>1303</v>
      </c>
      <c r="H2306" t="s">
        <v>1357</v>
      </c>
      <c r="I2306"/>
      <c r="J2306"/>
      <c r="K2306"/>
      <c r="L2306" t="s">
        <v>951</v>
      </c>
      <c r="M2306"/>
      <c r="N2306"/>
      <c r="O2306"/>
      <c r="P2306"/>
      <c r="Q2306"/>
      <c r="R2306"/>
      <c r="S2306"/>
      <c r="T2306"/>
      <c r="U2306"/>
      <c r="V2306"/>
      <c r="W2306"/>
      <c r="X2306"/>
      <c r="Y2306"/>
      <c r="Z2306"/>
      <c r="AA2306"/>
      <c r="AB2306"/>
      <c r="AC2306"/>
      <c r="AD2306"/>
      <c r="AE2306"/>
      <c r="AF2306"/>
      <c r="AG2306"/>
      <c r="AH2306"/>
      <c r="AI2306"/>
      <c r="AJ2306"/>
      <c r="AK2306"/>
      <c r="AL2306"/>
      <c r="AM2306"/>
      <c r="AN2306"/>
      <c r="AO2306"/>
      <c r="AP2306"/>
      <c r="AQ2306"/>
      <c r="AR2306"/>
      <c r="AS2306"/>
      <c r="AT2306"/>
      <c r="AU2306"/>
      <c r="AV2306"/>
      <c r="AW2306"/>
      <c r="AX2306"/>
      <c r="AY2306"/>
      <c r="AZ2306"/>
      <c r="BA2306">
        <v>4.96</v>
      </c>
      <c r="BB2306">
        <v>3.9</v>
      </c>
      <c r="BC2306">
        <v>3.65</v>
      </c>
      <c r="BD2306">
        <v>3.9</v>
      </c>
      <c r="BE2306"/>
      <c r="BF2306"/>
      <c r="BG2306"/>
      <c r="BH2306"/>
      <c r="BI2306"/>
      <c r="BJ2306" t="s">
        <v>79</v>
      </c>
      <c r="BK2306"/>
      <c r="BL2306" t="s">
        <v>301</v>
      </c>
      <c r="BM2306">
        <v>2255</v>
      </c>
      <c r="BN2306" t="s">
        <v>72</v>
      </c>
      <c r="BO2306" t="s">
        <v>301</v>
      </c>
    </row>
    <row r="2307" spans="1:67" s="8" customFormat="1" x14ac:dyDescent="0.2">
      <c r="A2307" t="s">
        <v>1355</v>
      </c>
      <c r="B2307"/>
      <c r="C2307" t="s">
        <v>1518</v>
      </c>
      <c r="D2307" t="s">
        <v>76</v>
      </c>
      <c r="E2307" t="s">
        <v>1303</v>
      </c>
      <c r="F2307" s="8" t="s">
        <v>1357</v>
      </c>
      <c r="G2307" t="s">
        <v>1303</v>
      </c>
      <c r="H2307" t="s">
        <v>1357</v>
      </c>
      <c r="I2307"/>
      <c r="J2307"/>
      <c r="K2307"/>
      <c r="L2307" t="s">
        <v>1356</v>
      </c>
      <c r="M2307"/>
      <c r="N2307"/>
      <c r="O2307"/>
      <c r="P2307"/>
      <c r="Q2307"/>
      <c r="R2307"/>
      <c r="S2307"/>
      <c r="T2307"/>
      <c r="U2307"/>
      <c r="V2307"/>
      <c r="W2307"/>
      <c r="X2307"/>
      <c r="Y2307"/>
      <c r="Z2307"/>
      <c r="AA2307"/>
      <c r="AB2307"/>
      <c r="AC2307"/>
      <c r="AD2307"/>
      <c r="AE2307"/>
      <c r="AF2307"/>
      <c r="AG2307"/>
      <c r="AH2307"/>
      <c r="AI2307"/>
      <c r="AJ2307"/>
      <c r="AK2307"/>
      <c r="AL2307"/>
      <c r="AM2307"/>
      <c r="AN2307"/>
      <c r="AO2307"/>
      <c r="AP2307"/>
      <c r="AQ2307"/>
      <c r="AR2307"/>
      <c r="AS2307">
        <v>4.38</v>
      </c>
      <c r="AT2307"/>
      <c r="AU2307"/>
      <c r="AV2307">
        <v>2.6</v>
      </c>
      <c r="AW2307"/>
      <c r="AX2307"/>
      <c r="AY2307"/>
      <c r="AZ2307"/>
      <c r="BA2307"/>
      <c r="BB2307"/>
      <c r="BC2307"/>
      <c r="BD2307"/>
      <c r="BE2307"/>
      <c r="BF2307"/>
      <c r="BG2307"/>
      <c r="BH2307"/>
      <c r="BI2307"/>
      <c r="BJ2307" t="s">
        <v>79</v>
      </c>
      <c r="BK2307"/>
      <c r="BL2307" t="s">
        <v>301</v>
      </c>
      <c r="BM2307">
        <v>2255</v>
      </c>
      <c r="BN2307"/>
      <c r="BO2307"/>
    </row>
    <row r="2308" spans="1:67" s="8" customFormat="1" x14ac:dyDescent="0.2">
      <c r="A2308" t="s">
        <v>1355</v>
      </c>
      <c r="B2308"/>
      <c r="C2308" t="s">
        <v>1518</v>
      </c>
      <c r="D2308" t="s">
        <v>76</v>
      </c>
      <c r="E2308" t="s">
        <v>1303</v>
      </c>
      <c r="F2308" s="8" t="s">
        <v>1357</v>
      </c>
      <c r="G2308" t="s">
        <v>1303</v>
      </c>
      <c r="H2308" t="s">
        <v>1357</v>
      </c>
      <c r="I2308"/>
      <c r="J2308"/>
      <c r="K2308"/>
      <c r="L2308" t="s">
        <v>1356</v>
      </c>
      <c r="M2308"/>
      <c r="N2308"/>
      <c r="O2308"/>
      <c r="P2308"/>
      <c r="Q2308"/>
      <c r="R2308"/>
      <c r="S2308"/>
      <c r="T2308"/>
      <c r="U2308"/>
      <c r="V2308"/>
      <c r="W2308"/>
      <c r="X2308"/>
      <c r="Y2308"/>
      <c r="Z2308"/>
      <c r="AA2308"/>
      <c r="AB2308"/>
      <c r="AC2308"/>
      <c r="AD2308"/>
      <c r="AE2308"/>
      <c r="AF2308"/>
      <c r="AG2308"/>
      <c r="AH2308"/>
      <c r="AI2308"/>
      <c r="AJ2308"/>
      <c r="AK2308"/>
      <c r="AL2308"/>
      <c r="AM2308"/>
      <c r="AN2308"/>
      <c r="AO2308"/>
      <c r="AP2308"/>
      <c r="AQ2308"/>
      <c r="AR2308"/>
      <c r="AS2308"/>
      <c r="AT2308"/>
      <c r="AU2308"/>
      <c r="AV2308"/>
      <c r="AW2308">
        <v>4.43</v>
      </c>
      <c r="AX2308">
        <v>3.08</v>
      </c>
      <c r="AY2308">
        <v>3.06</v>
      </c>
      <c r="AZ2308">
        <v>3.08</v>
      </c>
      <c r="BA2308"/>
      <c r="BB2308"/>
      <c r="BC2308"/>
      <c r="BD2308"/>
      <c r="BE2308"/>
      <c r="BF2308"/>
      <c r="BG2308"/>
      <c r="BH2308"/>
      <c r="BI2308"/>
      <c r="BJ2308" t="s">
        <v>79</v>
      </c>
      <c r="BK2308"/>
      <c r="BL2308" t="s">
        <v>301</v>
      </c>
      <c r="BM2308">
        <v>2255</v>
      </c>
      <c r="BN2308"/>
      <c r="BO2308"/>
    </row>
    <row r="2309" spans="1:67" s="8" customFormat="1" x14ac:dyDescent="0.2">
      <c r="A2309" t="s">
        <v>1355</v>
      </c>
      <c r="B2309"/>
      <c r="C2309" t="s">
        <v>1518</v>
      </c>
      <c r="D2309" t="s">
        <v>76</v>
      </c>
      <c r="E2309" t="s">
        <v>1303</v>
      </c>
      <c r="F2309" s="8" t="s">
        <v>1357</v>
      </c>
      <c r="G2309" t="s">
        <v>1303</v>
      </c>
      <c r="H2309" t="s">
        <v>1357</v>
      </c>
      <c r="I2309"/>
      <c r="J2309"/>
      <c r="K2309"/>
      <c r="L2309" t="s">
        <v>1356</v>
      </c>
      <c r="M2309"/>
      <c r="N2309"/>
      <c r="O2309"/>
      <c r="P2309"/>
      <c r="Q2309"/>
      <c r="R2309"/>
      <c r="S2309"/>
      <c r="T2309"/>
      <c r="U2309"/>
      <c r="V2309"/>
      <c r="W2309"/>
      <c r="X2309"/>
      <c r="Y2309"/>
      <c r="Z2309"/>
      <c r="AA2309"/>
      <c r="AB2309"/>
      <c r="AC2309"/>
      <c r="AD2309"/>
      <c r="AE2309"/>
      <c r="AF2309"/>
      <c r="AG2309"/>
      <c r="AH2309"/>
      <c r="AI2309"/>
      <c r="AJ2309"/>
      <c r="AK2309"/>
      <c r="AL2309"/>
      <c r="AM2309"/>
      <c r="AN2309"/>
      <c r="AO2309"/>
      <c r="AP2309"/>
      <c r="AQ2309"/>
      <c r="AR2309"/>
      <c r="AS2309"/>
      <c r="AT2309"/>
      <c r="AU2309"/>
      <c r="AV2309"/>
      <c r="AW2309"/>
      <c r="AX2309"/>
      <c r="AY2309"/>
      <c r="AZ2309"/>
      <c r="BA2309">
        <v>4.62</v>
      </c>
      <c r="BB2309">
        <v>3.8</v>
      </c>
      <c r="BC2309">
        <v>3.43</v>
      </c>
      <c r="BD2309">
        <v>3.8</v>
      </c>
      <c r="BE2309"/>
      <c r="BF2309"/>
      <c r="BG2309"/>
      <c r="BH2309"/>
      <c r="BI2309"/>
      <c r="BJ2309" t="s">
        <v>79</v>
      </c>
      <c r="BK2309"/>
      <c r="BL2309" t="s">
        <v>301</v>
      </c>
      <c r="BM2309">
        <v>2255</v>
      </c>
      <c r="BN2309" t="s">
        <v>72</v>
      </c>
      <c r="BO2309" s="11" t="s">
        <v>301</v>
      </c>
    </row>
    <row r="2310" spans="1:67" s="8" customFormat="1" x14ac:dyDescent="0.2">
      <c r="A2310" t="s">
        <v>1355</v>
      </c>
      <c r="B2310"/>
      <c r="C2310" t="s">
        <v>1518</v>
      </c>
      <c r="D2310" t="s">
        <v>76</v>
      </c>
      <c r="E2310" t="s">
        <v>1303</v>
      </c>
      <c r="F2310" s="8" t="s">
        <v>1357</v>
      </c>
      <c r="G2310" t="s">
        <v>1303</v>
      </c>
      <c r="H2310" t="s">
        <v>1357</v>
      </c>
      <c r="I2310"/>
      <c r="J2310"/>
      <c r="K2310"/>
      <c r="L2310" t="s">
        <v>1356</v>
      </c>
      <c r="M2310"/>
      <c r="N2310"/>
      <c r="O2310"/>
      <c r="P2310"/>
      <c r="Q2310"/>
      <c r="R2310"/>
      <c r="S2310"/>
      <c r="T2310"/>
      <c r="U2310"/>
      <c r="V2310"/>
      <c r="W2310"/>
      <c r="X2310"/>
      <c r="Y2310"/>
      <c r="Z2310"/>
      <c r="AA2310"/>
      <c r="AB2310"/>
      <c r="AC2310"/>
      <c r="AD2310"/>
      <c r="AE2310"/>
      <c r="AF2310"/>
      <c r="AG2310"/>
      <c r="AH2310"/>
      <c r="AI2310"/>
      <c r="AJ2310"/>
      <c r="AK2310"/>
      <c r="AL2310"/>
      <c r="AM2310"/>
      <c r="AN2310"/>
      <c r="AO2310"/>
      <c r="AP2310"/>
      <c r="AQ2310"/>
      <c r="AR2310"/>
      <c r="AS2310"/>
      <c r="AT2310"/>
      <c r="AU2310"/>
      <c r="AV2310"/>
      <c r="AW2310"/>
      <c r="AX2310"/>
      <c r="AY2310"/>
      <c r="AZ2310"/>
      <c r="BA2310"/>
      <c r="BB2310"/>
      <c r="BC2310"/>
      <c r="BD2310"/>
      <c r="BE2310">
        <v>5.82</v>
      </c>
      <c r="BF2310">
        <v>3.6</v>
      </c>
      <c r="BG2310">
        <v>2.88</v>
      </c>
      <c r="BH2310">
        <v>3.6</v>
      </c>
      <c r="BI2310"/>
      <c r="BJ2310" t="s">
        <v>79</v>
      </c>
      <c r="BK2310"/>
      <c r="BL2310" t="s">
        <v>301</v>
      </c>
      <c r="BM2310">
        <v>2255</v>
      </c>
      <c r="BN2310" t="s">
        <v>72</v>
      </c>
      <c r="BO2310" s="11" t="s">
        <v>301</v>
      </c>
    </row>
    <row r="2311" spans="1:67" s="8" customFormat="1" x14ac:dyDescent="0.2">
      <c r="A2311" s="12" t="s">
        <v>1764</v>
      </c>
      <c r="B2311" s="12"/>
      <c r="C2311" s="12" t="s">
        <v>1518</v>
      </c>
      <c r="D2311" s="12" t="s">
        <v>76</v>
      </c>
      <c r="E2311" s="12" t="s">
        <v>1303</v>
      </c>
      <c r="F2311" s="12" t="s">
        <v>1357</v>
      </c>
      <c r="G2311" s="12" t="s">
        <v>1303</v>
      </c>
      <c r="H2311" s="12" t="s">
        <v>1357</v>
      </c>
      <c r="I2311" s="12"/>
      <c r="J2311" s="12"/>
      <c r="K2311" s="12"/>
      <c r="L2311" s="12"/>
      <c r="M2311" s="12"/>
      <c r="N2311" s="12"/>
      <c r="O2311" s="12"/>
      <c r="P2311" s="12"/>
      <c r="Q2311" s="12"/>
      <c r="R2311" s="12"/>
      <c r="S2311" s="12"/>
      <c r="T2311" s="12"/>
      <c r="U2311" s="12"/>
      <c r="V2311" s="12"/>
      <c r="W2311" s="12"/>
      <c r="X2311" s="12"/>
      <c r="Y2311" s="12"/>
      <c r="Z2311" s="12"/>
      <c r="AA2311" s="12"/>
      <c r="AB2311" s="12"/>
      <c r="AC2311" s="12"/>
      <c r="AD2311" s="12"/>
      <c r="AE2311" s="12"/>
      <c r="AF2311" s="12"/>
      <c r="AG2311" s="12"/>
      <c r="AH2311" s="12"/>
      <c r="AI2311" s="12"/>
      <c r="AJ2311" s="12"/>
      <c r="AK2311" s="12"/>
      <c r="AL2311" s="12"/>
      <c r="AM2311" s="12"/>
      <c r="AN2311" s="12"/>
      <c r="AO2311" s="12"/>
      <c r="AP2311" s="12"/>
      <c r="AQ2311" s="12"/>
      <c r="AR2311" s="12"/>
      <c r="AS2311" s="12"/>
      <c r="AT2311" s="12"/>
      <c r="AU2311" s="12"/>
      <c r="AV2311" s="12"/>
      <c r="AW2311" s="12"/>
      <c r="AX2311" s="12"/>
      <c r="AY2311" s="12"/>
      <c r="AZ2311" s="12"/>
      <c r="BA2311" s="12"/>
      <c r="BB2311" s="12"/>
      <c r="BC2311" s="12"/>
      <c r="BD2311" s="12"/>
      <c r="BE2311" s="12"/>
      <c r="BF2311" s="12"/>
      <c r="BG2311" s="12"/>
      <c r="BH2311" s="12"/>
      <c r="BI2311" s="12"/>
      <c r="BJ2311" s="12" t="s">
        <v>79</v>
      </c>
      <c r="BK2311" s="14">
        <v>44812</v>
      </c>
      <c r="BL2311" s="12" t="s">
        <v>1738</v>
      </c>
      <c r="BM2311" s="12">
        <v>1420</v>
      </c>
      <c r="BN2311" s="12" t="s">
        <v>72</v>
      </c>
      <c r="BO2311" s="12" t="s">
        <v>1738</v>
      </c>
    </row>
    <row r="2312" spans="1:67" s="8" customFormat="1" x14ac:dyDescent="0.2">
      <c r="A2312" s="8" t="s">
        <v>1760</v>
      </c>
      <c r="C2312" s="8" t="s">
        <v>1518</v>
      </c>
      <c r="D2312" s="8" t="s">
        <v>76</v>
      </c>
      <c r="E2312" s="8" t="s">
        <v>1303</v>
      </c>
      <c r="F2312" s="8" t="s">
        <v>1357</v>
      </c>
      <c r="G2312" s="8" t="s">
        <v>1303</v>
      </c>
      <c r="H2312" s="8" t="s">
        <v>1357</v>
      </c>
      <c r="L2312" s="8" t="s">
        <v>1741</v>
      </c>
      <c r="BA2312" s="8">
        <v>5.55</v>
      </c>
      <c r="BB2312" s="8">
        <v>3.9529999999999998</v>
      </c>
      <c r="BC2312" s="8" t="s">
        <v>1919</v>
      </c>
      <c r="BD2312" s="8" t="s">
        <v>1919</v>
      </c>
      <c r="BI2312" s="8" t="s">
        <v>1761</v>
      </c>
      <c r="BJ2312" s="9" t="s">
        <v>79</v>
      </c>
      <c r="BK2312" s="9">
        <v>44812</v>
      </c>
      <c r="BL2312" s="8" t="s">
        <v>1738</v>
      </c>
      <c r="BM2312" s="8">
        <v>1420</v>
      </c>
      <c r="BN2312" s="8" t="s">
        <v>72</v>
      </c>
      <c r="BO2312" s="8" t="s">
        <v>1738</v>
      </c>
    </row>
    <row r="2313" spans="1:67" s="8" customFormat="1" x14ac:dyDescent="0.2">
      <c r="A2313" s="13" t="s">
        <v>1737</v>
      </c>
      <c r="B2313" s="13"/>
      <c r="C2313" s="13" t="s">
        <v>1518</v>
      </c>
      <c r="D2313" s="13" t="s">
        <v>76</v>
      </c>
      <c r="E2313" s="13" t="s">
        <v>1303</v>
      </c>
      <c r="F2313" s="13" t="s">
        <v>1358</v>
      </c>
      <c r="G2313" s="13" t="s">
        <v>1303</v>
      </c>
      <c r="H2313" s="13" t="s">
        <v>1358</v>
      </c>
      <c r="I2313" s="13"/>
      <c r="J2313" s="13"/>
      <c r="K2313" s="13"/>
      <c r="L2313" s="13"/>
      <c r="M2313" s="13"/>
      <c r="N2313" s="13"/>
      <c r="O2313" s="13"/>
      <c r="P2313" s="13"/>
      <c r="Q2313" s="13"/>
      <c r="R2313" s="13"/>
      <c r="S2313" s="13"/>
      <c r="T2313" s="13"/>
      <c r="U2313" s="13"/>
      <c r="V2313" s="13"/>
      <c r="W2313" s="13"/>
      <c r="X2313" s="13"/>
      <c r="Y2313" s="13"/>
      <c r="Z2313" s="13"/>
      <c r="AA2313" s="13"/>
      <c r="AB2313" s="13"/>
      <c r="AC2313" s="13"/>
      <c r="AD2313" s="13"/>
      <c r="AE2313" s="13"/>
      <c r="AF2313" s="13"/>
      <c r="AG2313" s="13"/>
      <c r="AH2313" s="13"/>
      <c r="AI2313" s="13"/>
      <c r="AJ2313" s="13"/>
      <c r="AK2313" s="13"/>
      <c r="AL2313" s="13"/>
      <c r="AM2313" s="13"/>
      <c r="AN2313" s="13"/>
      <c r="AO2313" s="13"/>
      <c r="AP2313" s="13"/>
      <c r="AQ2313" s="13"/>
      <c r="AR2313" s="13"/>
      <c r="AS2313" s="13"/>
      <c r="AT2313" s="13"/>
      <c r="AU2313" s="13"/>
      <c r="AV2313" s="13"/>
      <c r="AW2313" s="13"/>
      <c r="AX2313" s="13"/>
      <c r="AY2313" s="13"/>
      <c r="AZ2313" s="13"/>
      <c r="BA2313" s="13"/>
      <c r="BB2313" s="13"/>
      <c r="BC2313" s="13"/>
      <c r="BD2313" s="13"/>
      <c r="BE2313" s="13"/>
      <c r="BF2313" s="13"/>
      <c r="BG2313" s="13"/>
      <c r="BH2313" s="13"/>
      <c r="BI2313" s="13"/>
      <c r="BJ2313" s="13"/>
      <c r="BK2313" s="13"/>
      <c r="BL2313" s="13"/>
      <c r="BM2313" s="13"/>
      <c r="BN2313" s="13"/>
      <c r="BO2313" s="13"/>
    </row>
    <row r="2314" spans="1:67" s="8" customFormat="1" x14ac:dyDescent="0.2">
      <c r="A2314" s="4" t="s">
        <v>1359</v>
      </c>
      <c r="B2314" s="4" t="s">
        <v>2313</v>
      </c>
      <c r="C2314" s="4" t="s">
        <v>1518</v>
      </c>
      <c r="D2314" s="4" t="s">
        <v>76</v>
      </c>
      <c r="E2314" s="4" t="s">
        <v>1303</v>
      </c>
      <c r="F2314" s="4" t="s">
        <v>1358</v>
      </c>
      <c r="G2314" s="4" t="s">
        <v>1303</v>
      </c>
      <c r="H2314" s="4" t="s">
        <v>1358</v>
      </c>
      <c r="I2314" s="4"/>
      <c r="J2314" s="4"/>
      <c r="K2314" s="4"/>
      <c r="L2314" s="4"/>
      <c r="M2314" s="4"/>
      <c r="N2314" s="4"/>
      <c r="O2314" s="4"/>
      <c r="P2314" s="4"/>
      <c r="Q2314" s="4"/>
      <c r="R2314" s="4"/>
      <c r="S2314" s="4"/>
      <c r="T2314" s="4"/>
      <c r="U2314" s="4"/>
      <c r="V2314" s="4"/>
      <c r="W2314" s="4"/>
      <c r="X2314" s="4"/>
      <c r="Y2314" s="4"/>
      <c r="Z2314" s="4"/>
      <c r="AA2314" s="4"/>
      <c r="AB2314" s="4"/>
      <c r="AC2314" s="4"/>
      <c r="AD2314" s="4"/>
      <c r="AE2314" s="4"/>
      <c r="AF2314" s="4"/>
      <c r="AG2314" s="4"/>
      <c r="AH2314" s="4"/>
      <c r="AI2314" s="4"/>
      <c r="AJ2314" s="4"/>
      <c r="AK2314" s="4"/>
      <c r="AL2314" s="4"/>
      <c r="AM2314" s="4"/>
      <c r="AN2314" s="4"/>
      <c r="AO2314" s="4"/>
      <c r="AP2314" s="4"/>
      <c r="AQ2314" s="4"/>
      <c r="AR2314" s="4"/>
      <c r="AS2314" s="4"/>
      <c r="AT2314" s="4"/>
      <c r="AU2314" s="4"/>
      <c r="AV2314" s="4"/>
      <c r="AW2314" s="4"/>
      <c r="AX2314" s="4"/>
      <c r="AY2314" s="4"/>
      <c r="AZ2314" s="4"/>
      <c r="BA2314" s="4">
        <v>3.6</v>
      </c>
      <c r="BB2314" s="4"/>
      <c r="BC2314" s="4"/>
      <c r="BD2314" s="4">
        <v>2.8</v>
      </c>
      <c r="BE2314" s="4"/>
      <c r="BF2314" s="4"/>
      <c r="BG2314" s="4"/>
      <c r="BH2314" s="4"/>
      <c r="BI2314" s="4" t="s">
        <v>1360</v>
      </c>
      <c r="BJ2314" s="4" t="s">
        <v>70</v>
      </c>
      <c r="BK2314" s="4"/>
      <c r="BL2314" s="4"/>
      <c r="BM2314" s="4">
        <v>3485</v>
      </c>
      <c r="BN2314" s="4" t="s">
        <v>72</v>
      </c>
      <c r="BO2314" s="4" t="s">
        <v>71</v>
      </c>
    </row>
    <row r="2315" spans="1:67" s="8" customFormat="1" x14ac:dyDescent="0.2">
      <c r="A2315" t="s">
        <v>1359</v>
      </c>
      <c r="B2315" s="8" t="s">
        <v>2313</v>
      </c>
      <c r="C2315" t="s">
        <v>1518</v>
      </c>
      <c r="D2315" t="s">
        <v>76</v>
      </c>
      <c r="E2315" t="s">
        <v>1303</v>
      </c>
      <c r="F2315" t="s">
        <v>1358</v>
      </c>
      <c r="G2315" t="s">
        <v>1303</v>
      </c>
      <c r="H2315" t="s">
        <v>1358</v>
      </c>
      <c r="I2315"/>
      <c r="J2315"/>
      <c r="K2315"/>
      <c r="L2315"/>
      <c r="M2315"/>
      <c r="N2315"/>
      <c r="O2315"/>
      <c r="P2315"/>
      <c r="Q2315"/>
      <c r="R2315"/>
      <c r="S2315"/>
      <c r="T2315"/>
      <c r="U2315"/>
      <c r="V2315"/>
      <c r="W2315"/>
      <c r="X2315"/>
      <c r="Y2315"/>
      <c r="Z2315"/>
      <c r="AA2315"/>
      <c r="AB2315"/>
      <c r="AC2315"/>
      <c r="AD2315"/>
      <c r="AE2315"/>
      <c r="AF2315"/>
      <c r="AG2315"/>
      <c r="AH2315"/>
      <c r="AI2315"/>
      <c r="AJ2315"/>
      <c r="AK2315"/>
      <c r="AL2315"/>
      <c r="AM2315"/>
      <c r="AN2315"/>
      <c r="AO2315"/>
      <c r="AP2315"/>
      <c r="AQ2315"/>
      <c r="AR2315"/>
      <c r="AS2315"/>
      <c r="AT2315"/>
      <c r="AU2315"/>
      <c r="AV2315"/>
      <c r="AW2315"/>
      <c r="AX2315"/>
      <c r="AY2315"/>
      <c r="AZ2315"/>
      <c r="BA2315">
        <v>3.6</v>
      </c>
      <c r="BB2315">
        <v>2.8</v>
      </c>
      <c r="BC2315">
        <v>2.8</v>
      </c>
      <c r="BD2315">
        <v>2.8</v>
      </c>
      <c r="BE2315"/>
      <c r="BF2315"/>
      <c r="BG2315"/>
      <c r="BH2315"/>
      <c r="BI2315" t="s">
        <v>1361</v>
      </c>
      <c r="BJ2315" t="s">
        <v>79</v>
      </c>
      <c r="BK2315" s="1">
        <v>44819</v>
      </c>
      <c r="BL2315" t="s">
        <v>71</v>
      </c>
      <c r="BM2315">
        <v>3485</v>
      </c>
      <c r="BN2315" t="s">
        <v>81</v>
      </c>
      <c r="BO2315" t="s">
        <v>71</v>
      </c>
    </row>
    <row r="2316" spans="1:67" s="8" customFormat="1" x14ac:dyDescent="0.2">
      <c r="A2316" s="8" t="s">
        <v>1762</v>
      </c>
      <c r="C2316" s="8" t="s">
        <v>1518</v>
      </c>
      <c r="D2316" s="8" t="s">
        <v>76</v>
      </c>
      <c r="E2316" s="8" t="s">
        <v>1303</v>
      </c>
      <c r="F2316" s="8" t="s">
        <v>1358</v>
      </c>
      <c r="G2316" s="8" t="s">
        <v>1303</v>
      </c>
      <c r="H2316" s="8" t="s">
        <v>1358</v>
      </c>
      <c r="L2316" s="8" t="s">
        <v>1752</v>
      </c>
      <c r="BA2316" s="8">
        <v>3.6619999999999999</v>
      </c>
      <c r="BB2316" s="8">
        <v>2.66</v>
      </c>
      <c r="BC2316" s="8">
        <v>2.73</v>
      </c>
      <c r="BD2316" s="8">
        <v>2.73</v>
      </c>
      <c r="BJ2316" s="8" t="s">
        <v>79</v>
      </c>
      <c r="BK2316" s="9">
        <v>44812</v>
      </c>
      <c r="BL2316" s="8" t="s">
        <v>1738</v>
      </c>
      <c r="BM2316" s="8">
        <v>1420</v>
      </c>
      <c r="BN2316" s="8" t="s">
        <v>72</v>
      </c>
      <c r="BO2316" s="8" t="s">
        <v>1738</v>
      </c>
    </row>
    <row r="2317" spans="1:67" s="12" customFormat="1" x14ac:dyDescent="0.2">
      <c r="A2317" s="13" t="s">
        <v>1737</v>
      </c>
      <c r="B2317" s="13"/>
      <c r="C2317" s="13" t="s">
        <v>1518</v>
      </c>
      <c r="D2317" s="13" t="s">
        <v>76</v>
      </c>
      <c r="E2317" s="13" t="s">
        <v>1303</v>
      </c>
      <c r="F2317" s="13"/>
      <c r="G2317" s="13" t="s">
        <v>1303</v>
      </c>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c r="AJ2317" s="13"/>
      <c r="AK2317" s="13"/>
      <c r="AL2317" s="13"/>
      <c r="AM2317" s="13"/>
      <c r="AN2317" s="13"/>
      <c r="AO2317" s="13"/>
      <c r="AP2317" s="13"/>
      <c r="AQ2317" s="13"/>
      <c r="AR2317" s="13"/>
      <c r="AS2317" s="13"/>
      <c r="AT2317" s="13"/>
      <c r="AU2317" s="13"/>
      <c r="AV2317" s="13"/>
      <c r="AW2317" s="13"/>
      <c r="AX2317" s="13"/>
      <c r="AY2317" s="13"/>
      <c r="AZ2317" s="13"/>
      <c r="BA2317" s="13"/>
      <c r="BB2317" s="13"/>
      <c r="BC2317" s="13"/>
      <c r="BD2317" s="13"/>
      <c r="BE2317" s="13"/>
      <c r="BF2317" s="13"/>
      <c r="BG2317" s="13"/>
      <c r="BH2317" s="13"/>
      <c r="BI2317" s="13"/>
      <c r="BJ2317" s="13"/>
      <c r="BK2317" s="13"/>
      <c r="BL2317" s="13"/>
      <c r="BM2317" s="13"/>
      <c r="BN2317" s="13"/>
      <c r="BO2317" s="13"/>
    </row>
    <row r="2318" spans="1:67" s="12" customFormat="1" x14ac:dyDescent="0.2">
      <c r="A2318" s="23" t="s">
        <v>1737</v>
      </c>
      <c r="B2318" s="23"/>
      <c r="C2318" s="23" t="s">
        <v>1519</v>
      </c>
      <c r="D2318" s="23" t="s">
        <v>73</v>
      </c>
      <c r="E2318" s="23" t="s">
        <v>1717</v>
      </c>
      <c r="F2318" s="23" t="s">
        <v>1718</v>
      </c>
      <c r="G2318" s="23" t="s">
        <v>1717</v>
      </c>
      <c r="H2318" s="23" t="s">
        <v>1718</v>
      </c>
      <c r="I2318" s="23"/>
      <c r="J2318" s="23"/>
      <c r="K2318" s="23"/>
      <c r="L2318" s="23"/>
      <c r="M2318" s="23"/>
      <c r="N2318" s="23"/>
      <c r="O2318" s="23"/>
      <c r="P2318" s="23"/>
      <c r="Q2318" s="23"/>
      <c r="R2318" s="23"/>
      <c r="S2318" s="23"/>
      <c r="T2318" s="23"/>
      <c r="U2318" s="23"/>
      <c r="V2318" s="23"/>
      <c r="W2318" s="23"/>
      <c r="X2318" s="23"/>
      <c r="Y2318" s="23"/>
      <c r="Z2318" s="23"/>
      <c r="AA2318" s="23"/>
      <c r="AB2318" s="23"/>
      <c r="AC2318" s="23"/>
      <c r="AD2318" s="23"/>
      <c r="AE2318" s="23"/>
      <c r="AF2318" s="23"/>
      <c r="AG2318" s="23"/>
      <c r="AH2318" s="23"/>
      <c r="AI2318" s="23"/>
      <c r="AJ2318" s="23"/>
      <c r="AK2318" s="23"/>
      <c r="AL2318" s="23"/>
      <c r="AM2318" s="23"/>
      <c r="AN2318" s="23"/>
      <c r="AO2318" s="23"/>
      <c r="AP2318" s="23"/>
      <c r="AQ2318" s="23"/>
      <c r="AR2318" s="23"/>
      <c r="AS2318" s="23"/>
      <c r="AT2318" s="23"/>
      <c r="AU2318" s="23"/>
      <c r="AV2318" s="23"/>
      <c r="AW2318" s="23"/>
      <c r="AX2318" s="23"/>
      <c r="AY2318" s="23"/>
      <c r="AZ2318" s="23"/>
      <c r="BA2318" s="23"/>
      <c r="BB2318" s="23"/>
      <c r="BC2318" s="23"/>
      <c r="BD2318" s="23"/>
      <c r="BE2318" s="23"/>
      <c r="BF2318" s="23"/>
      <c r="BG2318" s="23"/>
      <c r="BH2318" s="23"/>
      <c r="BI2318" s="23"/>
      <c r="BJ2318" s="23"/>
      <c r="BK2318" s="23"/>
      <c r="BL2318" s="23"/>
      <c r="BM2318" s="23"/>
      <c r="BN2318" s="23"/>
      <c r="BO2318" s="23"/>
    </row>
    <row r="2319" spans="1:67" x14ac:dyDescent="0.2">
      <c r="A2319" s="23" t="s">
        <v>1737</v>
      </c>
      <c r="B2319" s="23"/>
      <c r="C2319" s="23" t="s">
        <v>1519</v>
      </c>
      <c r="D2319" s="23" t="s">
        <v>73</v>
      </c>
      <c r="E2319" s="23" t="s">
        <v>1717</v>
      </c>
      <c r="F2319" s="23"/>
      <c r="G2319" s="23" t="s">
        <v>1717</v>
      </c>
      <c r="H2319" s="23"/>
      <c r="I2319" s="23"/>
      <c r="J2319" s="23"/>
      <c r="K2319" s="23"/>
      <c r="L2319" s="23"/>
      <c r="M2319" s="23"/>
      <c r="N2319" s="23"/>
      <c r="O2319" s="23"/>
      <c r="P2319" s="23"/>
      <c r="Q2319" s="23"/>
      <c r="R2319" s="23"/>
      <c r="S2319" s="23"/>
      <c r="T2319" s="23"/>
      <c r="U2319" s="23"/>
      <c r="V2319" s="23"/>
      <c r="W2319" s="23"/>
      <c r="X2319" s="23"/>
      <c r="Y2319" s="23"/>
      <c r="Z2319" s="23"/>
      <c r="AA2319" s="23"/>
      <c r="AB2319" s="23"/>
      <c r="AC2319" s="23"/>
      <c r="AD2319" s="23"/>
      <c r="AE2319" s="23"/>
      <c r="AF2319" s="23"/>
      <c r="AG2319" s="23"/>
      <c r="AH2319" s="23"/>
      <c r="AI2319" s="23"/>
      <c r="AJ2319" s="23"/>
      <c r="AK2319" s="23"/>
      <c r="AL2319" s="23"/>
      <c r="AM2319" s="23"/>
      <c r="AN2319" s="23"/>
      <c r="AO2319" s="23"/>
      <c r="AP2319" s="23"/>
      <c r="AQ2319" s="23"/>
      <c r="AR2319" s="23"/>
      <c r="AS2319" s="23"/>
      <c r="AT2319" s="23"/>
      <c r="AU2319" s="23"/>
      <c r="AV2319" s="23"/>
      <c r="AW2319" s="23"/>
      <c r="AX2319" s="23"/>
      <c r="AY2319" s="23"/>
      <c r="AZ2319" s="23"/>
      <c r="BA2319" s="23"/>
      <c r="BB2319" s="23"/>
      <c r="BC2319" s="23"/>
      <c r="BD2319" s="23"/>
      <c r="BE2319" s="23"/>
      <c r="BF2319" s="23"/>
      <c r="BG2319" s="23"/>
      <c r="BH2319" s="23"/>
      <c r="BI2319" s="23"/>
      <c r="BJ2319" s="23"/>
      <c r="BK2319" s="23"/>
      <c r="BL2319" s="23"/>
      <c r="BM2319" s="23"/>
      <c r="BN2319" s="23"/>
      <c r="BO2319" s="23"/>
    </row>
    <row r="2320" spans="1:67" x14ac:dyDescent="0.2">
      <c r="A2320" s="23" t="s">
        <v>1737</v>
      </c>
      <c r="B2320" s="23"/>
      <c r="C2320" s="23" t="s">
        <v>1524</v>
      </c>
      <c r="D2320" s="23" t="s">
        <v>140</v>
      </c>
      <c r="E2320" s="23" t="s">
        <v>1612</v>
      </c>
      <c r="F2320" s="23" t="s">
        <v>1613</v>
      </c>
      <c r="G2320" s="23" t="s">
        <v>1612</v>
      </c>
      <c r="H2320" s="23" t="s">
        <v>1613</v>
      </c>
      <c r="I2320" s="23"/>
      <c r="J2320" s="23"/>
      <c r="K2320" s="23"/>
      <c r="L2320" s="23"/>
      <c r="M2320" s="23"/>
      <c r="N2320" s="23"/>
      <c r="O2320" s="23"/>
      <c r="P2320" s="23"/>
      <c r="Q2320" s="23"/>
      <c r="R2320" s="23"/>
      <c r="S2320" s="23"/>
      <c r="T2320" s="23"/>
      <c r="U2320" s="23"/>
      <c r="V2320" s="23"/>
      <c r="W2320" s="23"/>
      <c r="X2320" s="23"/>
      <c r="Y2320" s="23"/>
      <c r="Z2320" s="23"/>
      <c r="AA2320" s="23"/>
      <c r="AB2320" s="23"/>
      <c r="AC2320" s="23"/>
      <c r="AD2320" s="23"/>
      <c r="AE2320" s="23"/>
      <c r="AF2320" s="23"/>
      <c r="AG2320" s="23"/>
      <c r="AH2320" s="23"/>
      <c r="AI2320" s="23"/>
      <c r="AJ2320" s="23"/>
      <c r="AK2320" s="23"/>
      <c r="AL2320" s="23"/>
      <c r="AM2320" s="23"/>
      <c r="AN2320" s="23"/>
      <c r="AO2320" s="23"/>
      <c r="AP2320" s="23"/>
      <c r="AQ2320" s="23"/>
      <c r="AR2320" s="23"/>
      <c r="AS2320" s="23"/>
      <c r="AT2320" s="23"/>
      <c r="AU2320" s="23"/>
      <c r="AV2320" s="23"/>
      <c r="AW2320" s="23"/>
      <c r="AX2320" s="23"/>
      <c r="AY2320" s="23"/>
      <c r="AZ2320" s="23"/>
      <c r="BA2320" s="23"/>
      <c r="BB2320" s="23"/>
      <c r="BC2320" s="23"/>
      <c r="BD2320" s="23"/>
      <c r="BE2320" s="23"/>
      <c r="BF2320" s="23"/>
      <c r="BG2320" s="23"/>
      <c r="BH2320" s="23"/>
      <c r="BI2320" s="23"/>
      <c r="BJ2320" s="23"/>
      <c r="BK2320" s="23"/>
      <c r="BL2320" s="23"/>
      <c r="BM2320" s="23"/>
      <c r="BN2320" s="23"/>
      <c r="BO2320" s="23"/>
    </row>
    <row r="2321" spans="1:67" x14ac:dyDescent="0.2">
      <c r="A2321" s="23" t="s">
        <v>1737</v>
      </c>
      <c r="B2321" s="23"/>
      <c r="C2321" s="23" t="s">
        <v>1524</v>
      </c>
      <c r="D2321" s="23" t="s">
        <v>140</v>
      </c>
      <c r="E2321" s="23" t="s">
        <v>1612</v>
      </c>
      <c r="F2321" s="23"/>
      <c r="G2321" s="23" t="s">
        <v>1612</v>
      </c>
      <c r="H2321" s="23"/>
      <c r="I2321" s="23"/>
      <c r="J2321" s="23"/>
      <c r="K2321" s="23"/>
      <c r="L2321" s="23"/>
      <c r="M2321" s="23"/>
      <c r="N2321" s="23"/>
      <c r="O2321" s="23"/>
      <c r="P2321" s="23"/>
      <c r="Q2321" s="23"/>
      <c r="R2321" s="23"/>
      <c r="S2321" s="23"/>
      <c r="T2321" s="23"/>
      <c r="U2321" s="23"/>
      <c r="V2321" s="23"/>
      <c r="W2321" s="23"/>
      <c r="X2321" s="23"/>
      <c r="Y2321" s="23"/>
      <c r="Z2321" s="23"/>
      <c r="AA2321" s="23"/>
      <c r="AB2321" s="23"/>
      <c r="AC2321" s="23"/>
      <c r="AD2321" s="23"/>
      <c r="AE2321" s="23"/>
      <c r="AF2321" s="23"/>
      <c r="AG2321" s="23"/>
      <c r="AH2321" s="23"/>
      <c r="AI2321" s="23"/>
      <c r="AJ2321" s="23"/>
      <c r="AK2321" s="23"/>
      <c r="AL2321" s="23"/>
      <c r="AM2321" s="23"/>
      <c r="AN2321" s="23"/>
      <c r="AO2321" s="23"/>
      <c r="AP2321" s="23"/>
      <c r="AQ2321" s="23"/>
      <c r="AR2321" s="23"/>
      <c r="AS2321" s="23"/>
      <c r="AT2321" s="23"/>
      <c r="AU2321" s="23"/>
      <c r="AV2321" s="23"/>
      <c r="AW2321" s="23"/>
      <c r="AX2321" s="23"/>
      <c r="AY2321" s="23"/>
      <c r="AZ2321" s="23"/>
      <c r="BA2321" s="23"/>
      <c r="BB2321" s="23"/>
      <c r="BC2321" s="23"/>
      <c r="BD2321" s="23"/>
      <c r="BE2321" s="23"/>
      <c r="BF2321" s="23"/>
      <c r="BG2321" s="23"/>
      <c r="BH2321" s="23"/>
      <c r="BI2321" s="23"/>
      <c r="BJ2321" s="23"/>
      <c r="BK2321" s="23"/>
      <c r="BL2321" s="23"/>
      <c r="BM2321" s="23"/>
      <c r="BN2321" s="23"/>
      <c r="BO2321" s="23"/>
    </row>
    <row r="2322" spans="1:67" x14ac:dyDescent="0.2">
      <c r="A2322" t="s">
        <v>1372</v>
      </c>
      <c r="C2322" t="s">
        <v>1518</v>
      </c>
      <c r="D2322" t="s">
        <v>76</v>
      </c>
      <c r="E2322" t="s">
        <v>1362</v>
      </c>
      <c r="F2322" t="s">
        <v>1363</v>
      </c>
      <c r="G2322" t="s">
        <v>1362</v>
      </c>
      <c r="H2322" t="s">
        <v>1373</v>
      </c>
      <c r="AS2322">
        <v>2.76</v>
      </c>
      <c r="AV2322">
        <v>2.02</v>
      </c>
      <c r="AW2322">
        <v>3.07</v>
      </c>
      <c r="AX2322">
        <v>2.27</v>
      </c>
      <c r="AY2322">
        <v>2.41</v>
      </c>
      <c r="AZ2322">
        <v>2.41</v>
      </c>
      <c r="BA2322">
        <v>3.51</v>
      </c>
      <c r="BB2322">
        <v>2.8</v>
      </c>
      <c r="BC2322">
        <v>2.71</v>
      </c>
      <c r="BD2322">
        <v>2.8</v>
      </c>
      <c r="BE2322">
        <v>4.3600000000000003</v>
      </c>
      <c r="BF2322">
        <v>2.4700000000000002</v>
      </c>
      <c r="BG2322">
        <v>2.15</v>
      </c>
      <c r="BH2322">
        <v>2.4700000000000002</v>
      </c>
      <c r="BJ2322" t="s">
        <v>79</v>
      </c>
      <c r="BK2322" s="1">
        <v>44799</v>
      </c>
      <c r="BL2322" t="s">
        <v>1096</v>
      </c>
      <c r="BM2322">
        <v>56876</v>
      </c>
      <c r="BN2322" t="s">
        <v>72</v>
      </c>
    </row>
    <row r="2323" spans="1:67" x14ac:dyDescent="0.2">
      <c r="A2323" s="13" t="s">
        <v>1737</v>
      </c>
      <c r="B2323" s="13"/>
      <c r="C2323" s="13" t="s">
        <v>1518</v>
      </c>
      <c r="D2323" s="13" t="s">
        <v>76</v>
      </c>
      <c r="E2323" s="13" t="s">
        <v>1362</v>
      </c>
      <c r="F2323" s="13" t="s">
        <v>1363</v>
      </c>
      <c r="G2323" s="13" t="s">
        <v>1362</v>
      </c>
      <c r="H2323" s="13" t="s">
        <v>1363</v>
      </c>
      <c r="I2323" s="13"/>
      <c r="J2323" s="13"/>
      <c r="K2323" s="13"/>
      <c r="L2323" s="13"/>
      <c r="M2323" s="13"/>
      <c r="N2323" s="13"/>
      <c r="O2323" s="13"/>
      <c r="P2323" s="13"/>
      <c r="Q2323" s="13"/>
      <c r="R2323" s="13"/>
      <c r="S2323" s="13"/>
      <c r="T2323" s="13"/>
      <c r="U2323" s="13"/>
      <c r="V2323" s="13"/>
      <c r="W2323" s="13"/>
      <c r="X2323" s="13"/>
      <c r="Y2323" s="13"/>
      <c r="Z2323" s="13"/>
      <c r="AA2323" s="13"/>
      <c r="AB2323" s="13"/>
      <c r="AC2323" s="13"/>
      <c r="AD2323" s="13"/>
      <c r="AE2323" s="13"/>
      <c r="AF2323" s="13"/>
      <c r="AG2323" s="13"/>
      <c r="AH2323" s="13"/>
      <c r="AI2323" s="13"/>
      <c r="AJ2323" s="13"/>
      <c r="AK2323" s="13"/>
      <c r="AL2323" s="13"/>
      <c r="AM2323" s="13"/>
      <c r="AN2323" s="13"/>
      <c r="AO2323" s="13"/>
      <c r="AP2323" s="13"/>
      <c r="AQ2323" s="13"/>
      <c r="AR2323" s="13"/>
      <c r="AS2323" s="13"/>
      <c r="AT2323" s="13"/>
      <c r="AU2323" s="13"/>
      <c r="AV2323" s="13"/>
      <c r="AW2323" s="13"/>
      <c r="AX2323" s="13"/>
      <c r="AY2323" s="13"/>
      <c r="AZ2323" s="13"/>
      <c r="BA2323" s="13"/>
      <c r="BB2323" s="13"/>
      <c r="BC2323" s="13"/>
      <c r="BD2323" s="13"/>
      <c r="BE2323" s="13"/>
      <c r="BF2323" s="13"/>
      <c r="BG2323" s="13"/>
      <c r="BH2323" s="13"/>
      <c r="BI2323" s="13"/>
      <c r="BJ2323" s="13"/>
      <c r="BK2323" s="13"/>
      <c r="BL2323" s="13"/>
      <c r="BM2323" s="13"/>
      <c r="BN2323" s="13"/>
      <c r="BO2323" s="13"/>
    </row>
    <row r="2324" spans="1:67" x14ac:dyDescent="0.2">
      <c r="A2324" t="s">
        <v>108</v>
      </c>
      <c r="C2324" t="s">
        <v>1518</v>
      </c>
      <c r="D2324" t="s">
        <v>76</v>
      </c>
      <c r="E2324" t="s">
        <v>1362</v>
      </c>
      <c r="F2324" t="s">
        <v>1363</v>
      </c>
      <c r="G2324" t="s">
        <v>1362</v>
      </c>
      <c r="H2324" t="s">
        <v>1363</v>
      </c>
      <c r="AS2324">
        <v>2.56</v>
      </c>
      <c r="AV2324">
        <v>1.78</v>
      </c>
      <c r="AW2324">
        <v>3</v>
      </c>
      <c r="AX2324">
        <v>2.21</v>
      </c>
      <c r="AY2324">
        <v>2.3199999999999998</v>
      </c>
      <c r="AZ2324">
        <v>2.3199999999999998</v>
      </c>
      <c r="BA2324">
        <v>3.31</v>
      </c>
      <c r="BB2324">
        <v>2.64</v>
      </c>
      <c r="BC2324">
        <v>2.56</v>
      </c>
      <c r="BD2324">
        <v>2.64</v>
      </c>
      <c r="BE2324">
        <v>4</v>
      </c>
      <c r="BF2324">
        <v>2.31</v>
      </c>
      <c r="BG2324">
        <v>2</v>
      </c>
      <c r="BH2324">
        <v>2.31</v>
      </c>
      <c r="BJ2324" t="s">
        <v>79</v>
      </c>
      <c r="BK2324" s="1">
        <v>44799</v>
      </c>
      <c r="BL2324" t="s">
        <v>1096</v>
      </c>
      <c r="BM2324">
        <v>56876</v>
      </c>
    </row>
    <row r="2325" spans="1:67" x14ac:dyDescent="0.2">
      <c r="A2325" t="s">
        <v>1364</v>
      </c>
      <c r="C2325" t="s">
        <v>1518</v>
      </c>
      <c r="D2325" t="s">
        <v>76</v>
      </c>
      <c r="E2325" t="s">
        <v>1362</v>
      </c>
      <c r="F2325" t="s">
        <v>1363</v>
      </c>
      <c r="G2325" t="s">
        <v>1362</v>
      </c>
      <c r="H2325" t="s">
        <v>1363</v>
      </c>
      <c r="BA2325">
        <v>3.26</v>
      </c>
      <c r="BB2325">
        <v>2.64</v>
      </c>
      <c r="BC2325">
        <v>2.6</v>
      </c>
      <c r="BD2325">
        <v>2.64</v>
      </c>
      <c r="BE2325">
        <v>3.69</v>
      </c>
      <c r="BF2325">
        <v>2.15</v>
      </c>
      <c r="BG2325">
        <v>1.72</v>
      </c>
      <c r="BH2325">
        <v>2.15</v>
      </c>
      <c r="BJ2325" t="s">
        <v>79</v>
      </c>
      <c r="BK2325" s="1">
        <v>44799</v>
      </c>
      <c r="BL2325" t="s">
        <v>1096</v>
      </c>
      <c r="BM2325">
        <v>56876</v>
      </c>
    </row>
    <row r="2326" spans="1:67" x14ac:dyDescent="0.2">
      <c r="A2326" t="s">
        <v>1365</v>
      </c>
      <c r="C2326" t="s">
        <v>1518</v>
      </c>
      <c r="D2326" t="s">
        <v>76</v>
      </c>
      <c r="E2326" t="s">
        <v>1362</v>
      </c>
      <c r="F2326" t="s">
        <v>1363</v>
      </c>
      <c r="G2326" t="s">
        <v>1362</v>
      </c>
      <c r="H2326" t="s">
        <v>1363</v>
      </c>
      <c r="BA2326">
        <v>3.56</v>
      </c>
      <c r="BB2326">
        <v>2.59</v>
      </c>
      <c r="BC2326">
        <v>2.41</v>
      </c>
      <c r="BD2326">
        <v>2.59</v>
      </c>
      <c r="BJ2326" t="s">
        <v>79</v>
      </c>
      <c r="BK2326" s="1">
        <v>44799</v>
      </c>
      <c r="BL2326" t="s">
        <v>1096</v>
      </c>
      <c r="BM2326">
        <v>56876</v>
      </c>
    </row>
    <row r="2327" spans="1:67" x14ac:dyDescent="0.2">
      <c r="A2327" t="s">
        <v>1366</v>
      </c>
      <c r="C2327" t="s">
        <v>1518</v>
      </c>
      <c r="D2327" t="s">
        <v>76</v>
      </c>
      <c r="E2327" t="s">
        <v>1362</v>
      </c>
      <c r="F2327" t="s">
        <v>1363</v>
      </c>
      <c r="G2327" t="s">
        <v>1362</v>
      </c>
      <c r="H2327" t="s">
        <v>1363</v>
      </c>
      <c r="AW2327">
        <v>3.02</v>
      </c>
      <c r="AX2327">
        <v>2.1800000000000002</v>
      </c>
      <c r="AY2327">
        <v>2.4</v>
      </c>
      <c r="AZ2327">
        <v>2.4</v>
      </c>
      <c r="BA2327">
        <v>3.14</v>
      </c>
      <c r="BB2327">
        <v>2.54</v>
      </c>
      <c r="BC2327">
        <v>2.57</v>
      </c>
      <c r="BD2327">
        <v>2.57</v>
      </c>
      <c r="BE2327">
        <v>3.92</v>
      </c>
      <c r="BF2327">
        <v>2.29</v>
      </c>
      <c r="BG2327">
        <v>1.94</v>
      </c>
      <c r="BH2327">
        <v>2.29</v>
      </c>
      <c r="BJ2327" t="s">
        <v>79</v>
      </c>
      <c r="BK2327" s="1">
        <v>44799</v>
      </c>
      <c r="BL2327" t="s">
        <v>1096</v>
      </c>
      <c r="BM2327">
        <v>56876</v>
      </c>
    </row>
    <row r="2328" spans="1:67" x14ac:dyDescent="0.2">
      <c r="A2328" t="s">
        <v>1367</v>
      </c>
      <c r="C2328" t="s">
        <v>1518</v>
      </c>
      <c r="D2328" t="s">
        <v>76</v>
      </c>
      <c r="E2328" t="s">
        <v>1362</v>
      </c>
      <c r="F2328" t="s">
        <v>1363</v>
      </c>
      <c r="G2328" t="s">
        <v>1362</v>
      </c>
      <c r="H2328" t="s">
        <v>1363</v>
      </c>
      <c r="AS2328">
        <v>2.52</v>
      </c>
      <c r="AV2328">
        <v>1.86</v>
      </c>
      <c r="AW2328">
        <v>3.1</v>
      </c>
      <c r="AX2328">
        <v>2.12</v>
      </c>
      <c r="AY2328">
        <v>2.19</v>
      </c>
      <c r="AZ2328">
        <v>2.19</v>
      </c>
      <c r="BA2328">
        <v>3.21</v>
      </c>
      <c r="BB2328">
        <v>2.64</v>
      </c>
      <c r="BC2328">
        <v>2.6</v>
      </c>
      <c r="BD2328">
        <v>2.64</v>
      </c>
      <c r="BJ2328" t="s">
        <v>79</v>
      </c>
      <c r="BK2328" s="1">
        <v>44799</v>
      </c>
      <c r="BL2328" t="s">
        <v>1096</v>
      </c>
      <c r="BM2328">
        <v>56876</v>
      </c>
    </row>
    <row r="2329" spans="1:67" x14ac:dyDescent="0.2">
      <c r="A2329" t="s">
        <v>1367</v>
      </c>
      <c r="C2329" t="s">
        <v>1518</v>
      </c>
      <c r="D2329" t="s">
        <v>76</v>
      </c>
      <c r="E2329" t="s">
        <v>1362</v>
      </c>
      <c r="F2329" t="s">
        <v>1363</v>
      </c>
      <c r="G2329" t="s">
        <v>1362</v>
      </c>
      <c r="H2329" t="s">
        <v>1363</v>
      </c>
      <c r="BJ2329" t="s">
        <v>79</v>
      </c>
      <c r="BK2329" s="1">
        <v>44799</v>
      </c>
      <c r="BL2329" t="s">
        <v>1096</v>
      </c>
      <c r="BM2329">
        <v>56876</v>
      </c>
    </row>
    <row r="2330" spans="1:67" x14ac:dyDescent="0.2">
      <c r="A2330" t="s">
        <v>1368</v>
      </c>
      <c r="C2330" t="s">
        <v>1518</v>
      </c>
      <c r="D2330" t="s">
        <v>76</v>
      </c>
      <c r="E2330" t="s">
        <v>1362</v>
      </c>
      <c r="F2330" t="s">
        <v>1363</v>
      </c>
      <c r="G2330" t="s">
        <v>1362</v>
      </c>
      <c r="H2330" t="s">
        <v>1363</v>
      </c>
      <c r="BA2330">
        <v>3.3</v>
      </c>
      <c r="BB2330">
        <v>2.5099999999999998</v>
      </c>
      <c r="BC2330">
        <v>2.4500000000000002</v>
      </c>
      <c r="BD2330">
        <v>2.5099999999999998</v>
      </c>
      <c r="BE2330">
        <v>3.54</v>
      </c>
      <c r="BF2330">
        <v>2.2200000000000002</v>
      </c>
      <c r="BG2330">
        <v>1.96</v>
      </c>
      <c r="BH2330">
        <v>2.2200000000000002</v>
      </c>
      <c r="BJ2330" t="s">
        <v>79</v>
      </c>
      <c r="BK2330" s="1">
        <v>44799</v>
      </c>
      <c r="BL2330" t="s">
        <v>1096</v>
      </c>
      <c r="BM2330">
        <v>56876</v>
      </c>
    </row>
    <row r="2331" spans="1:67" x14ac:dyDescent="0.2">
      <c r="A2331" t="s">
        <v>1369</v>
      </c>
      <c r="B2331" t="s">
        <v>338</v>
      </c>
      <c r="C2331" t="s">
        <v>1518</v>
      </c>
      <c r="D2331" t="s">
        <v>76</v>
      </c>
      <c r="E2331" t="s">
        <v>1362</v>
      </c>
      <c r="F2331" t="s">
        <v>1363</v>
      </c>
      <c r="G2331" t="s">
        <v>1362</v>
      </c>
      <c r="H2331" t="s">
        <v>1363</v>
      </c>
      <c r="AS2331">
        <v>2.61</v>
      </c>
      <c r="AV2331">
        <v>1.75</v>
      </c>
      <c r="AW2331">
        <v>3.08</v>
      </c>
      <c r="AX2331">
        <v>2.1800000000000002</v>
      </c>
      <c r="AY2331">
        <v>2.23</v>
      </c>
      <c r="AZ2331">
        <v>2.23</v>
      </c>
      <c r="BA2331">
        <v>3.31</v>
      </c>
      <c r="BB2331">
        <v>2.6</v>
      </c>
      <c r="BC2331">
        <v>2.56</v>
      </c>
      <c r="BD2331">
        <v>2.6</v>
      </c>
      <c r="BE2331">
        <v>4.0999999999999996</v>
      </c>
      <c r="BF2331">
        <v>2.2999999999999998</v>
      </c>
      <c r="BG2331">
        <v>2.0299999999999998</v>
      </c>
      <c r="BH2331">
        <v>2.2999999999999998</v>
      </c>
      <c r="BJ2331" t="s">
        <v>79</v>
      </c>
      <c r="BK2331" s="1">
        <v>44798</v>
      </c>
      <c r="BL2331" t="s">
        <v>1096</v>
      </c>
      <c r="BM2331">
        <v>56876</v>
      </c>
      <c r="BN2331" t="s">
        <v>72</v>
      </c>
      <c r="BO2331" t="s">
        <v>1096</v>
      </c>
    </row>
    <row r="2332" spans="1:67" x14ac:dyDescent="0.2">
      <c r="A2332" t="s">
        <v>1370</v>
      </c>
      <c r="C2332" t="s">
        <v>1518</v>
      </c>
      <c r="D2332" t="s">
        <v>76</v>
      </c>
      <c r="E2332" t="s">
        <v>1362</v>
      </c>
      <c r="F2332" t="s">
        <v>1363</v>
      </c>
      <c r="G2332" t="s">
        <v>1362</v>
      </c>
      <c r="H2332" t="s">
        <v>1363</v>
      </c>
      <c r="AS2332">
        <v>2.7</v>
      </c>
      <c r="AV2332">
        <v>1.76</v>
      </c>
      <c r="AW2332">
        <v>3.01</v>
      </c>
      <c r="AX2332">
        <v>2.33</v>
      </c>
      <c r="AY2332">
        <v>2.38</v>
      </c>
      <c r="AZ2332">
        <v>2.38</v>
      </c>
      <c r="BA2332">
        <v>3.33</v>
      </c>
      <c r="BB2332">
        <v>2.73</v>
      </c>
      <c r="BC2332">
        <v>2.7</v>
      </c>
      <c r="BD2332">
        <v>2.73</v>
      </c>
      <c r="BE2332">
        <v>4.3099999999999996</v>
      </c>
      <c r="BF2332">
        <v>2.39</v>
      </c>
      <c r="BG2332">
        <v>2.0299999999999998</v>
      </c>
      <c r="BH2332">
        <v>2.39</v>
      </c>
      <c r="BJ2332" t="s">
        <v>79</v>
      </c>
      <c r="BK2332" s="1">
        <v>44799</v>
      </c>
      <c r="BL2332" t="s">
        <v>1096</v>
      </c>
      <c r="BM2332">
        <v>56876</v>
      </c>
    </row>
    <row r="2333" spans="1:67" x14ac:dyDescent="0.2">
      <c r="A2333" t="s">
        <v>1371</v>
      </c>
      <c r="C2333" t="s">
        <v>1518</v>
      </c>
      <c r="D2333" t="s">
        <v>76</v>
      </c>
      <c r="E2333" t="s">
        <v>1362</v>
      </c>
      <c r="F2333" t="s">
        <v>1363</v>
      </c>
      <c r="G2333" t="s">
        <v>1362</v>
      </c>
      <c r="H2333" t="s">
        <v>1363</v>
      </c>
      <c r="BJ2333" t="s">
        <v>79</v>
      </c>
      <c r="BK2333" s="1">
        <v>44799</v>
      </c>
      <c r="BL2333" t="s">
        <v>1096</v>
      </c>
      <c r="BM2333">
        <v>56876</v>
      </c>
    </row>
    <row r="2334" spans="1:67" x14ac:dyDescent="0.2">
      <c r="A2334" t="s">
        <v>1374</v>
      </c>
      <c r="C2334" t="s">
        <v>1518</v>
      </c>
      <c r="D2334" t="s">
        <v>76</v>
      </c>
      <c r="E2334" t="s">
        <v>1362</v>
      </c>
      <c r="F2334" t="s">
        <v>1363</v>
      </c>
      <c r="G2334" t="s">
        <v>1362</v>
      </c>
      <c r="H2334" t="s">
        <v>1363</v>
      </c>
      <c r="AS2334">
        <v>2.35</v>
      </c>
      <c r="AV2334">
        <v>1.82</v>
      </c>
      <c r="BA2334">
        <v>3.28</v>
      </c>
      <c r="BB2334">
        <v>2.61</v>
      </c>
      <c r="BC2334">
        <v>2.57</v>
      </c>
      <c r="BD2334">
        <v>2.61</v>
      </c>
      <c r="BJ2334" t="s">
        <v>79</v>
      </c>
      <c r="BK2334" s="1">
        <v>44799</v>
      </c>
      <c r="BL2334" t="s">
        <v>1096</v>
      </c>
      <c r="BM2334">
        <v>56876</v>
      </c>
    </row>
    <row r="2335" spans="1:67" x14ac:dyDescent="0.2">
      <c r="A2335" t="s">
        <v>1375</v>
      </c>
      <c r="C2335" t="s">
        <v>1518</v>
      </c>
      <c r="D2335" t="s">
        <v>76</v>
      </c>
      <c r="E2335" t="s">
        <v>1362</v>
      </c>
      <c r="F2335" t="s">
        <v>1363</v>
      </c>
      <c r="G2335" t="s">
        <v>1362</v>
      </c>
      <c r="H2335" t="s">
        <v>1363</v>
      </c>
      <c r="AS2335">
        <v>2.65</v>
      </c>
      <c r="AV2335">
        <v>1.81</v>
      </c>
      <c r="BA2335">
        <v>3.17</v>
      </c>
      <c r="BB2335">
        <v>2.6</v>
      </c>
      <c r="BC2335">
        <v>2.58</v>
      </c>
      <c r="BD2335">
        <v>2.6</v>
      </c>
      <c r="BE2335">
        <v>4.1399999999999997</v>
      </c>
      <c r="BF2335">
        <v>2.2799999999999998</v>
      </c>
      <c r="BG2335">
        <v>2</v>
      </c>
      <c r="BH2335">
        <v>2.2799999999999998</v>
      </c>
      <c r="BJ2335" t="s">
        <v>79</v>
      </c>
      <c r="BK2335" s="1">
        <v>44799</v>
      </c>
      <c r="BL2335" t="s">
        <v>1096</v>
      </c>
      <c r="BM2335">
        <v>56876</v>
      </c>
    </row>
    <row r="2336" spans="1:67" x14ac:dyDescent="0.2">
      <c r="A2336" t="s">
        <v>1376</v>
      </c>
      <c r="B2336" t="s">
        <v>336</v>
      </c>
      <c r="C2336" t="s">
        <v>1518</v>
      </c>
      <c r="D2336" t="s">
        <v>76</v>
      </c>
      <c r="E2336" t="s">
        <v>1362</v>
      </c>
      <c r="F2336" t="s">
        <v>1363</v>
      </c>
      <c r="G2336" t="s">
        <v>1362</v>
      </c>
      <c r="H2336" t="s">
        <v>1363</v>
      </c>
      <c r="AK2336">
        <v>1.95</v>
      </c>
      <c r="AN2336">
        <v>1.41</v>
      </c>
      <c r="AS2336">
        <v>2.56</v>
      </c>
      <c r="AV2336">
        <v>1.8</v>
      </c>
      <c r="AW2336">
        <v>3.01</v>
      </c>
      <c r="AX2336">
        <v>2.13</v>
      </c>
      <c r="AY2336">
        <v>2.23</v>
      </c>
      <c r="AZ2336">
        <v>2.23</v>
      </c>
      <c r="BA2336">
        <v>3.3</v>
      </c>
      <c r="BB2336">
        <v>2.7</v>
      </c>
      <c r="BC2336">
        <v>2.4700000000000002</v>
      </c>
      <c r="BD2336">
        <v>2.7</v>
      </c>
      <c r="BE2336">
        <v>4</v>
      </c>
      <c r="BF2336">
        <v>2.31</v>
      </c>
      <c r="BG2336">
        <v>2.02</v>
      </c>
      <c r="BH2336">
        <v>2.31</v>
      </c>
      <c r="BJ2336" t="s">
        <v>79</v>
      </c>
      <c r="BK2336" s="1">
        <v>44798</v>
      </c>
      <c r="BL2336" t="s">
        <v>1096</v>
      </c>
      <c r="BM2336">
        <v>56876</v>
      </c>
      <c r="BN2336" t="s">
        <v>72</v>
      </c>
      <c r="BO2336" t="s">
        <v>1096</v>
      </c>
    </row>
    <row r="2337" spans="1:67" x14ac:dyDescent="0.2">
      <c r="A2337" t="s">
        <v>1376</v>
      </c>
      <c r="C2337" t="s">
        <v>1518</v>
      </c>
      <c r="D2337" t="s">
        <v>76</v>
      </c>
      <c r="E2337" t="s">
        <v>1362</v>
      </c>
      <c r="F2337" t="s">
        <v>1363</v>
      </c>
      <c r="G2337" t="s">
        <v>1362</v>
      </c>
      <c r="H2337" t="s">
        <v>1363</v>
      </c>
      <c r="AW2337">
        <v>3.01</v>
      </c>
      <c r="AX2337">
        <v>2.13</v>
      </c>
      <c r="AY2337">
        <v>2.23</v>
      </c>
      <c r="AZ2337">
        <v>2.23</v>
      </c>
      <c r="BJ2337" t="s">
        <v>79</v>
      </c>
      <c r="BK2337" s="1">
        <v>44799</v>
      </c>
      <c r="BL2337" t="s">
        <v>1096</v>
      </c>
      <c r="BM2337">
        <v>56876</v>
      </c>
    </row>
    <row r="2338" spans="1:67" x14ac:dyDescent="0.2">
      <c r="A2338" t="s">
        <v>1377</v>
      </c>
      <c r="C2338" t="s">
        <v>1518</v>
      </c>
      <c r="D2338" t="s">
        <v>76</v>
      </c>
      <c r="E2338" t="s">
        <v>1362</v>
      </c>
      <c r="F2338" t="s">
        <v>1363</v>
      </c>
      <c r="G2338" t="s">
        <v>1362</v>
      </c>
      <c r="H2338" t="s">
        <v>1363</v>
      </c>
      <c r="AS2338">
        <v>2.62</v>
      </c>
      <c r="AV2338">
        <v>1.78</v>
      </c>
      <c r="AW2338">
        <v>3.1</v>
      </c>
      <c r="AX2338">
        <v>2.35</v>
      </c>
      <c r="AY2338">
        <v>2.4300000000000002</v>
      </c>
      <c r="AZ2338">
        <v>2.4300000000000002</v>
      </c>
      <c r="BA2338">
        <v>3.57</v>
      </c>
      <c r="BB2338">
        <v>2.86</v>
      </c>
      <c r="BC2338">
        <v>2.61</v>
      </c>
      <c r="BD2338">
        <v>2.86</v>
      </c>
      <c r="BJ2338" t="s">
        <v>79</v>
      </c>
      <c r="BK2338" s="1">
        <v>44799</v>
      </c>
      <c r="BL2338" t="s">
        <v>1096</v>
      </c>
      <c r="BM2338">
        <v>56876</v>
      </c>
    </row>
    <row r="2339" spans="1:67" x14ac:dyDescent="0.2">
      <c r="A2339" t="s">
        <v>1378</v>
      </c>
      <c r="C2339" t="s">
        <v>1518</v>
      </c>
      <c r="D2339" t="s">
        <v>76</v>
      </c>
      <c r="E2339" t="s">
        <v>1362</v>
      </c>
      <c r="F2339" t="s">
        <v>1363</v>
      </c>
      <c r="G2339" t="s">
        <v>1362</v>
      </c>
      <c r="H2339" t="s">
        <v>1363</v>
      </c>
      <c r="AS2339">
        <v>2.5</v>
      </c>
      <c r="AV2339">
        <v>1.66</v>
      </c>
      <c r="BJ2339" t="s">
        <v>79</v>
      </c>
      <c r="BK2339" s="1">
        <v>44799</v>
      </c>
      <c r="BL2339" t="s">
        <v>1096</v>
      </c>
      <c r="BM2339">
        <v>56876</v>
      </c>
    </row>
    <row r="2340" spans="1:67" x14ac:dyDescent="0.2">
      <c r="A2340" t="s">
        <v>1379</v>
      </c>
      <c r="C2340" t="s">
        <v>1518</v>
      </c>
      <c r="D2340" t="s">
        <v>76</v>
      </c>
      <c r="E2340" t="s">
        <v>1362</v>
      </c>
      <c r="F2340" t="s">
        <v>1363</v>
      </c>
      <c r="G2340" t="s">
        <v>1362</v>
      </c>
      <c r="H2340" t="s">
        <v>1363</v>
      </c>
      <c r="BA2340">
        <v>3.34</v>
      </c>
      <c r="BB2340">
        <v>2.58</v>
      </c>
      <c r="BC2340">
        <v>2.5299999999999998</v>
      </c>
      <c r="BD2340">
        <v>2.58</v>
      </c>
      <c r="BJ2340" t="s">
        <v>79</v>
      </c>
      <c r="BK2340" s="1">
        <v>44799</v>
      </c>
      <c r="BL2340" t="s">
        <v>1096</v>
      </c>
      <c r="BM2340">
        <v>56876</v>
      </c>
    </row>
    <row r="2341" spans="1:67" x14ac:dyDescent="0.2">
      <c r="A2341" t="s">
        <v>1380</v>
      </c>
      <c r="C2341" t="s">
        <v>1518</v>
      </c>
      <c r="D2341" t="s">
        <v>76</v>
      </c>
      <c r="E2341" t="s">
        <v>1362</v>
      </c>
      <c r="F2341" t="s">
        <v>1363</v>
      </c>
      <c r="G2341" t="s">
        <v>1362</v>
      </c>
      <c r="H2341" t="s">
        <v>1363</v>
      </c>
      <c r="BE2341">
        <v>4.0199999999999996</v>
      </c>
      <c r="BF2341">
        <v>2.19</v>
      </c>
      <c r="BG2341">
        <v>2.0099999999999998</v>
      </c>
      <c r="BH2341">
        <v>2.19</v>
      </c>
      <c r="BJ2341" t="s">
        <v>79</v>
      </c>
      <c r="BK2341" s="1">
        <v>44799</v>
      </c>
      <c r="BL2341" t="s">
        <v>1096</v>
      </c>
      <c r="BM2341">
        <v>56876</v>
      </c>
    </row>
    <row r="2342" spans="1:67" x14ac:dyDescent="0.2">
      <c r="A2342" t="s">
        <v>1381</v>
      </c>
      <c r="C2342" t="s">
        <v>1518</v>
      </c>
      <c r="D2342" t="s">
        <v>76</v>
      </c>
      <c r="E2342" t="s">
        <v>1362</v>
      </c>
      <c r="F2342" t="s">
        <v>1363</v>
      </c>
      <c r="G2342" t="s">
        <v>1362</v>
      </c>
      <c r="H2342" t="s">
        <v>1363</v>
      </c>
      <c r="BA2342">
        <v>3.25</v>
      </c>
      <c r="BB2342">
        <v>2.76</v>
      </c>
      <c r="BC2342">
        <v>2.59</v>
      </c>
      <c r="BD2342">
        <v>2.76</v>
      </c>
      <c r="BE2342">
        <v>3.9</v>
      </c>
      <c r="BF2342">
        <v>2.41</v>
      </c>
      <c r="BG2342">
        <v>2.08</v>
      </c>
      <c r="BH2342">
        <v>2.41</v>
      </c>
      <c r="BJ2342" t="s">
        <v>79</v>
      </c>
      <c r="BK2342" s="1">
        <v>44799</v>
      </c>
      <c r="BL2342" t="s">
        <v>1096</v>
      </c>
      <c r="BM2342">
        <v>56876</v>
      </c>
    </row>
    <row r="2343" spans="1:67" x14ac:dyDescent="0.2">
      <c r="A2343" t="s">
        <v>1382</v>
      </c>
      <c r="C2343" t="s">
        <v>1518</v>
      </c>
      <c r="D2343" t="s">
        <v>76</v>
      </c>
      <c r="E2343" t="s">
        <v>1362</v>
      </c>
      <c r="F2343" t="s">
        <v>1363</v>
      </c>
      <c r="G2343" t="s">
        <v>1362</v>
      </c>
      <c r="H2343" t="s">
        <v>1363</v>
      </c>
      <c r="BE2343">
        <v>4.3099999999999996</v>
      </c>
      <c r="BF2343">
        <v>2.5</v>
      </c>
      <c r="BG2343">
        <v>2.14</v>
      </c>
      <c r="BH2343">
        <v>2.5</v>
      </c>
      <c r="BJ2343" t="s">
        <v>79</v>
      </c>
      <c r="BK2343" s="1">
        <v>44799</v>
      </c>
      <c r="BL2343" t="s">
        <v>1096</v>
      </c>
      <c r="BM2343">
        <v>56876</v>
      </c>
    </row>
    <row r="2344" spans="1:67" x14ac:dyDescent="0.2">
      <c r="A2344" t="s">
        <v>1383</v>
      </c>
      <c r="C2344" t="s">
        <v>1518</v>
      </c>
      <c r="D2344" t="s">
        <v>76</v>
      </c>
      <c r="E2344" t="s">
        <v>1362</v>
      </c>
      <c r="F2344" t="s">
        <v>1363</v>
      </c>
      <c r="G2344" t="s">
        <v>1362</v>
      </c>
      <c r="H2344" t="s">
        <v>1363</v>
      </c>
      <c r="BE2344">
        <v>4.0599999999999996</v>
      </c>
      <c r="BF2344">
        <v>2.36</v>
      </c>
      <c r="BG2344">
        <v>2.04</v>
      </c>
      <c r="BH2344">
        <v>2.36</v>
      </c>
      <c r="BJ2344" t="s">
        <v>79</v>
      </c>
      <c r="BK2344" s="1">
        <v>44799</v>
      </c>
      <c r="BL2344" t="s">
        <v>1096</v>
      </c>
      <c r="BM2344">
        <v>56876</v>
      </c>
    </row>
    <row r="2345" spans="1:67" x14ac:dyDescent="0.2">
      <c r="A2345" s="13" t="s">
        <v>1737</v>
      </c>
      <c r="B2345" s="13"/>
      <c r="C2345" s="13" t="s">
        <v>1518</v>
      </c>
      <c r="D2345" s="13" t="s">
        <v>76</v>
      </c>
      <c r="E2345" s="13" t="s">
        <v>1362</v>
      </c>
      <c r="F2345" s="13"/>
      <c r="G2345" s="13" t="s">
        <v>1362</v>
      </c>
      <c r="H2345" s="13"/>
      <c r="I2345" s="13"/>
      <c r="J2345" s="13"/>
      <c r="K2345" s="13"/>
      <c r="L2345" s="13"/>
      <c r="M2345" s="13"/>
      <c r="N2345" s="13"/>
      <c r="O2345" s="13"/>
      <c r="P2345" s="13"/>
      <c r="Q2345" s="13"/>
      <c r="R2345" s="13"/>
      <c r="S2345" s="13"/>
      <c r="T2345" s="13"/>
      <c r="U2345" s="13"/>
      <c r="V2345" s="13"/>
      <c r="W2345" s="13"/>
      <c r="X2345" s="13"/>
      <c r="Y2345" s="13"/>
      <c r="Z2345" s="13"/>
      <c r="AA2345" s="13"/>
      <c r="AB2345" s="13"/>
      <c r="AC2345" s="13"/>
      <c r="AD2345" s="13"/>
      <c r="AE2345" s="13"/>
      <c r="AF2345" s="13"/>
      <c r="AG2345" s="13"/>
      <c r="AH2345" s="13"/>
      <c r="AI2345" s="13"/>
      <c r="AJ2345" s="13"/>
      <c r="AK2345" s="13"/>
      <c r="AL2345" s="13"/>
      <c r="AM2345" s="13"/>
      <c r="AN2345" s="13"/>
      <c r="AO2345" s="13"/>
      <c r="AP2345" s="13"/>
      <c r="AQ2345" s="13"/>
      <c r="AR2345" s="13"/>
      <c r="AS2345" s="13"/>
      <c r="AT2345" s="13"/>
      <c r="AU2345" s="13"/>
      <c r="AV2345" s="13"/>
      <c r="AW2345" s="13"/>
      <c r="AX2345" s="13"/>
      <c r="AY2345" s="13"/>
      <c r="AZ2345" s="13"/>
      <c r="BA2345" s="13"/>
      <c r="BB2345" s="13"/>
      <c r="BC2345" s="13"/>
      <c r="BD2345" s="13"/>
      <c r="BE2345" s="13"/>
      <c r="BF2345" s="13"/>
      <c r="BG2345" s="13"/>
      <c r="BH2345" s="13"/>
      <c r="BI2345" s="13"/>
      <c r="BJ2345" s="13"/>
      <c r="BK2345" s="13"/>
      <c r="BL2345" s="13"/>
      <c r="BM2345" s="13"/>
      <c r="BN2345" s="13"/>
      <c r="BO2345" s="13"/>
    </row>
    <row r="2346" spans="1:67" x14ac:dyDescent="0.2">
      <c r="A2346" s="23" t="s">
        <v>1737</v>
      </c>
      <c r="B2346" s="23"/>
      <c r="C2346" s="23" t="s">
        <v>1524</v>
      </c>
      <c r="D2346" s="23" t="s">
        <v>140</v>
      </c>
      <c r="E2346" s="23" t="s">
        <v>1621</v>
      </c>
      <c r="F2346" s="23" t="s">
        <v>1622</v>
      </c>
      <c r="G2346" s="23" t="s">
        <v>1621</v>
      </c>
      <c r="H2346" s="23" t="s">
        <v>1622</v>
      </c>
      <c r="I2346" s="23"/>
      <c r="J2346" s="23"/>
      <c r="K2346" s="23"/>
      <c r="L2346" s="23"/>
      <c r="M2346" s="23"/>
      <c r="N2346" s="23"/>
      <c r="O2346" s="23"/>
      <c r="P2346" s="23"/>
      <c r="Q2346" s="23"/>
      <c r="R2346" s="23"/>
      <c r="S2346" s="23"/>
      <c r="T2346" s="23"/>
      <c r="U2346" s="23"/>
      <c r="V2346" s="23"/>
      <c r="W2346" s="23"/>
      <c r="X2346" s="23"/>
      <c r="Y2346" s="23"/>
      <c r="Z2346" s="23"/>
      <c r="AA2346" s="23"/>
      <c r="AB2346" s="23"/>
      <c r="AC2346" s="23"/>
      <c r="AD2346" s="23"/>
      <c r="AE2346" s="23"/>
      <c r="AF2346" s="23"/>
      <c r="AG2346" s="23"/>
      <c r="AH2346" s="23"/>
      <c r="AI2346" s="23"/>
      <c r="AJ2346" s="23"/>
      <c r="AK2346" s="23"/>
      <c r="AL2346" s="23"/>
      <c r="AM2346" s="23"/>
      <c r="AN2346" s="23"/>
      <c r="AO2346" s="23"/>
      <c r="AP2346" s="23"/>
      <c r="AQ2346" s="23"/>
      <c r="AR2346" s="23"/>
      <c r="AS2346" s="23"/>
      <c r="AT2346" s="23"/>
      <c r="AU2346" s="23"/>
      <c r="AV2346" s="23"/>
      <c r="AW2346" s="23"/>
      <c r="AX2346" s="23"/>
      <c r="AY2346" s="23"/>
      <c r="AZ2346" s="23"/>
      <c r="BA2346" s="23"/>
      <c r="BB2346" s="23"/>
      <c r="BC2346" s="23"/>
      <c r="BD2346" s="23"/>
      <c r="BE2346" s="23"/>
      <c r="BF2346" s="23"/>
      <c r="BG2346" s="23"/>
      <c r="BH2346" s="23"/>
      <c r="BI2346" s="23"/>
      <c r="BJ2346" s="23"/>
      <c r="BK2346" s="23"/>
      <c r="BL2346" s="23"/>
      <c r="BM2346" s="23"/>
      <c r="BN2346" s="23"/>
      <c r="BO2346" s="23"/>
    </row>
    <row r="2347" spans="1:67" x14ac:dyDescent="0.2">
      <c r="A2347" s="23" t="s">
        <v>1737</v>
      </c>
      <c r="B2347" s="23"/>
      <c r="C2347" s="23" t="s">
        <v>1524</v>
      </c>
      <c r="D2347" s="23" t="s">
        <v>140</v>
      </c>
      <c r="E2347" s="23" t="s">
        <v>1621</v>
      </c>
      <c r="F2347" s="23"/>
      <c r="G2347" s="23" t="s">
        <v>1621</v>
      </c>
      <c r="H2347" s="23"/>
      <c r="I2347" s="23"/>
      <c r="J2347" s="23"/>
      <c r="K2347" s="23"/>
      <c r="L2347" s="23"/>
      <c r="M2347" s="23"/>
      <c r="N2347" s="23"/>
      <c r="O2347" s="23"/>
      <c r="P2347" s="23"/>
      <c r="Q2347" s="23"/>
      <c r="R2347" s="23"/>
      <c r="S2347" s="23"/>
      <c r="T2347" s="23"/>
      <c r="U2347" s="23"/>
      <c r="V2347" s="23"/>
      <c r="W2347" s="23"/>
      <c r="X2347" s="23"/>
      <c r="Y2347" s="23"/>
      <c r="Z2347" s="23"/>
      <c r="AA2347" s="23"/>
      <c r="AB2347" s="23"/>
      <c r="AC2347" s="23"/>
      <c r="AD2347" s="23"/>
      <c r="AE2347" s="23"/>
      <c r="AF2347" s="23"/>
      <c r="AG2347" s="23"/>
      <c r="AH2347" s="23"/>
      <c r="AI2347" s="23"/>
      <c r="AJ2347" s="23"/>
      <c r="AK2347" s="23"/>
      <c r="AL2347" s="23"/>
      <c r="AM2347" s="23"/>
      <c r="AN2347" s="23"/>
      <c r="AO2347" s="23"/>
      <c r="AP2347" s="23"/>
      <c r="AQ2347" s="23"/>
      <c r="AR2347" s="23"/>
      <c r="AS2347" s="23"/>
      <c r="AT2347" s="23"/>
      <c r="AU2347" s="23"/>
      <c r="AV2347" s="23"/>
      <c r="AW2347" s="23"/>
      <c r="AX2347" s="23"/>
      <c r="AY2347" s="23"/>
      <c r="AZ2347" s="23"/>
      <c r="BA2347" s="23"/>
      <c r="BB2347" s="23"/>
      <c r="BC2347" s="23"/>
      <c r="BD2347" s="23"/>
      <c r="BE2347" s="23"/>
      <c r="BF2347" s="23"/>
      <c r="BG2347" s="23"/>
      <c r="BH2347" s="23"/>
      <c r="BI2347" s="23"/>
      <c r="BJ2347" s="23"/>
      <c r="BK2347" s="23"/>
      <c r="BL2347" s="23"/>
      <c r="BM2347" s="23"/>
      <c r="BN2347" s="23"/>
      <c r="BO2347" s="23"/>
    </row>
    <row r="2348" spans="1:67" x14ac:dyDescent="0.2">
      <c r="A2348" s="13" t="s">
        <v>1737</v>
      </c>
      <c r="B2348" s="13"/>
      <c r="C2348" s="13" t="s">
        <v>1519</v>
      </c>
      <c r="D2348" s="13" t="s">
        <v>123</v>
      </c>
      <c r="E2348" s="13" t="s">
        <v>532</v>
      </c>
      <c r="F2348" s="13" t="s">
        <v>1385</v>
      </c>
      <c r="G2348" s="13" t="s">
        <v>1720</v>
      </c>
      <c r="H2348" s="13" t="s">
        <v>1668</v>
      </c>
      <c r="I2348" s="13"/>
      <c r="J2348" s="13"/>
      <c r="K2348" s="13"/>
      <c r="L2348" s="13"/>
      <c r="M2348" s="13"/>
      <c r="N2348" s="13"/>
      <c r="O2348" s="13"/>
      <c r="P2348" s="13"/>
      <c r="Q2348" s="13"/>
      <c r="R2348" s="13"/>
      <c r="S2348" s="13"/>
      <c r="T2348" s="13"/>
      <c r="U2348" s="13"/>
      <c r="V2348" s="13"/>
      <c r="W2348" s="13"/>
      <c r="X2348" s="13"/>
      <c r="Y2348" s="13"/>
      <c r="Z2348" s="13"/>
      <c r="AA2348" s="13"/>
      <c r="AB2348" s="13"/>
      <c r="AC2348" s="13"/>
      <c r="AD2348" s="13"/>
      <c r="AE2348" s="13"/>
      <c r="AF2348" s="13"/>
      <c r="AG2348" s="13"/>
      <c r="AH2348" s="13"/>
      <c r="AI2348" s="13"/>
      <c r="AJ2348" s="13"/>
      <c r="AK2348" s="13"/>
      <c r="AL2348" s="13"/>
      <c r="AM2348" s="13"/>
      <c r="AN2348" s="13"/>
      <c r="AO2348" s="13"/>
      <c r="AP2348" s="13"/>
      <c r="AQ2348" s="13"/>
      <c r="AR2348" s="13"/>
      <c r="AS2348" s="13"/>
      <c r="AT2348" s="13"/>
      <c r="AU2348" s="13"/>
      <c r="AV2348" s="13"/>
      <c r="AW2348" s="13"/>
      <c r="AX2348" s="13"/>
      <c r="AY2348" s="13"/>
      <c r="AZ2348" s="13"/>
      <c r="BA2348" s="13"/>
      <c r="BB2348" s="13"/>
      <c r="BC2348" s="13"/>
      <c r="BD2348" s="13"/>
      <c r="BE2348" s="13"/>
      <c r="BF2348" s="13"/>
      <c r="BG2348" s="13"/>
      <c r="BH2348" s="13"/>
      <c r="BI2348" s="13"/>
      <c r="BJ2348" s="13"/>
      <c r="BK2348" s="13"/>
      <c r="BL2348" s="13"/>
      <c r="BM2348" s="13"/>
      <c r="BN2348" s="13"/>
      <c r="BO2348" s="13"/>
    </row>
    <row r="2349" spans="1:67" ht="18" x14ac:dyDescent="0.2">
      <c r="A2349" s="12" t="s">
        <v>2425</v>
      </c>
      <c r="B2349" s="12"/>
      <c r="C2349" s="12" t="s">
        <v>1519</v>
      </c>
      <c r="D2349" s="12" t="s">
        <v>123</v>
      </c>
      <c r="E2349" s="12" t="s">
        <v>532</v>
      </c>
      <c r="F2349" s="12" t="s">
        <v>1385</v>
      </c>
      <c r="G2349" s="12" t="s">
        <v>1720</v>
      </c>
      <c r="H2349" s="12" t="s">
        <v>1668</v>
      </c>
      <c r="I2349" s="12"/>
      <c r="J2349" s="12"/>
      <c r="K2349" s="12"/>
      <c r="L2349" s="12"/>
      <c r="M2349" s="12"/>
      <c r="N2349" s="12"/>
      <c r="O2349" s="12"/>
      <c r="P2349" s="12"/>
      <c r="Q2349" s="12"/>
      <c r="R2349" s="12"/>
      <c r="S2349" s="12"/>
      <c r="T2349" s="12"/>
      <c r="U2349" s="12"/>
      <c r="V2349" s="12"/>
      <c r="W2349" s="12"/>
      <c r="X2349" s="12"/>
      <c r="Y2349" s="12"/>
      <c r="Z2349" s="12"/>
      <c r="AA2349" s="12"/>
      <c r="AB2349" s="12"/>
      <c r="AC2349" s="12"/>
      <c r="AD2349" s="12"/>
      <c r="AE2349" s="12"/>
      <c r="AF2349" s="12"/>
      <c r="AG2349" s="12"/>
      <c r="AH2349" s="12"/>
      <c r="AI2349" s="12"/>
      <c r="AJ2349" s="12"/>
      <c r="AK2349" s="12"/>
      <c r="AL2349" s="12"/>
      <c r="AM2349" s="12"/>
      <c r="AN2349" s="12"/>
      <c r="AO2349" s="12"/>
      <c r="AP2349" s="12"/>
      <c r="AQ2349" s="12"/>
      <c r="AR2349" s="12"/>
      <c r="AS2349" s="12"/>
      <c r="AT2349" s="12"/>
      <c r="AU2349" s="12"/>
      <c r="AV2349" s="12"/>
      <c r="AW2349" s="12"/>
      <c r="AX2349" s="12"/>
      <c r="AY2349" s="12"/>
      <c r="AZ2349" s="12"/>
      <c r="BA2349" s="12"/>
      <c r="BB2349" s="12"/>
      <c r="BC2349" s="12"/>
      <c r="BD2349" s="12"/>
      <c r="BE2349" s="12"/>
      <c r="BF2349" s="12"/>
      <c r="BG2349" s="12"/>
      <c r="BH2349" s="12"/>
      <c r="BI2349" s="12"/>
      <c r="BJ2349" s="12" t="s">
        <v>79</v>
      </c>
      <c r="BK2349" s="14">
        <v>44820</v>
      </c>
      <c r="BL2349" s="12" t="s">
        <v>2414</v>
      </c>
      <c r="BM2349" s="34">
        <v>82637</v>
      </c>
      <c r="BN2349" s="12" t="s">
        <v>72</v>
      </c>
      <c r="BO2349" s="12" t="s">
        <v>2414</v>
      </c>
    </row>
    <row r="2350" spans="1:67" ht="18" x14ac:dyDescent="0.2">
      <c r="A2350" s="12" t="s">
        <v>1387</v>
      </c>
      <c r="B2350" s="12"/>
      <c r="C2350" s="12" t="s">
        <v>1519</v>
      </c>
      <c r="D2350" s="12" t="s">
        <v>123</v>
      </c>
      <c r="E2350" s="12" t="s">
        <v>532</v>
      </c>
      <c r="F2350" s="12" t="s">
        <v>1385</v>
      </c>
      <c r="G2350" s="12" t="s">
        <v>1720</v>
      </c>
      <c r="H2350" s="12" t="s">
        <v>1668</v>
      </c>
      <c r="I2350" s="12"/>
      <c r="J2350" s="12"/>
      <c r="K2350" s="12"/>
      <c r="L2350" s="12"/>
      <c r="M2350" s="12"/>
      <c r="N2350" s="12"/>
      <c r="O2350" s="12"/>
      <c r="P2350" s="12"/>
      <c r="Q2350" s="12"/>
      <c r="R2350" s="12"/>
      <c r="S2350" s="12"/>
      <c r="T2350" s="12"/>
      <c r="U2350" s="12"/>
      <c r="V2350" s="12"/>
      <c r="W2350" s="12"/>
      <c r="X2350" s="12"/>
      <c r="Y2350" s="12"/>
      <c r="Z2350" s="12"/>
      <c r="AA2350" s="12"/>
      <c r="AB2350" s="12"/>
      <c r="AC2350" s="12"/>
      <c r="AD2350" s="12"/>
      <c r="AE2350" s="12"/>
      <c r="AF2350" s="12"/>
      <c r="AG2350" s="12"/>
      <c r="AH2350" s="12"/>
      <c r="AI2350" s="12"/>
      <c r="AJ2350" s="12"/>
      <c r="AK2350" s="12"/>
      <c r="AL2350" s="12"/>
      <c r="AM2350" s="12"/>
      <c r="AN2350" s="12"/>
      <c r="AO2350" s="12"/>
      <c r="AP2350" s="12"/>
      <c r="AQ2350" s="12"/>
      <c r="AR2350" s="12"/>
      <c r="AS2350" s="12"/>
      <c r="AT2350" s="12"/>
      <c r="AU2350" s="12"/>
      <c r="AV2350" s="12"/>
      <c r="AW2350" s="12"/>
      <c r="AX2350" s="12"/>
      <c r="AY2350" s="12"/>
      <c r="AZ2350" s="12"/>
      <c r="BA2350" s="12"/>
      <c r="BB2350" s="12"/>
      <c r="BC2350" s="12"/>
      <c r="BD2350" s="12"/>
      <c r="BE2350" s="12"/>
      <c r="BF2350" s="12"/>
      <c r="BG2350" s="12"/>
      <c r="BH2350" s="12"/>
      <c r="BI2350" s="12"/>
      <c r="BJ2350" s="12" t="s">
        <v>79</v>
      </c>
      <c r="BK2350" s="14">
        <v>44820</v>
      </c>
      <c r="BL2350" s="12" t="s">
        <v>2414</v>
      </c>
      <c r="BM2350" s="34">
        <v>82637</v>
      </c>
      <c r="BN2350" s="12" t="s">
        <v>72</v>
      </c>
      <c r="BO2350" s="12" t="s">
        <v>2414</v>
      </c>
    </row>
    <row r="2351" spans="1:67" ht="18" x14ac:dyDescent="0.2">
      <c r="A2351" t="s">
        <v>443</v>
      </c>
      <c r="C2351" t="s">
        <v>1519</v>
      </c>
      <c r="D2351" t="s">
        <v>123</v>
      </c>
      <c r="E2351" t="s">
        <v>532</v>
      </c>
      <c r="F2351" t="s">
        <v>1385</v>
      </c>
      <c r="G2351" t="s">
        <v>1720</v>
      </c>
      <c r="H2351" t="s">
        <v>1668</v>
      </c>
      <c r="AG2351">
        <f>0.0048*1000</f>
        <v>4.8</v>
      </c>
      <c r="AJ2351">
        <f>0.0062*1000</f>
        <v>6.2</v>
      </c>
      <c r="BJ2351" t="s">
        <v>79</v>
      </c>
      <c r="BK2351" s="1">
        <v>44820</v>
      </c>
      <c r="BL2351" t="s">
        <v>2414</v>
      </c>
      <c r="BM2351" s="33">
        <v>82637</v>
      </c>
    </row>
    <row r="2352" spans="1:67" ht="18" x14ac:dyDescent="0.2">
      <c r="A2352" t="s">
        <v>2426</v>
      </c>
      <c r="C2352" t="s">
        <v>1519</v>
      </c>
      <c r="D2352" t="s">
        <v>123</v>
      </c>
      <c r="E2352" t="s">
        <v>532</v>
      </c>
      <c r="F2352" t="s">
        <v>1385</v>
      </c>
      <c r="G2352" t="s">
        <v>1720</v>
      </c>
      <c r="H2352" t="s">
        <v>1385</v>
      </c>
      <c r="AS2352">
        <f>0.01*1000</f>
        <v>10</v>
      </c>
      <c r="AT2352">
        <f>0.0057*1000</f>
        <v>5.7</v>
      </c>
      <c r="AU2352">
        <f>0.0063*1000</f>
        <v>6.3</v>
      </c>
      <c r="AV2352">
        <v>6.3</v>
      </c>
      <c r="BJ2352" t="s">
        <v>79</v>
      </c>
      <c r="BK2352" s="1">
        <v>44820</v>
      </c>
      <c r="BL2352" t="s">
        <v>2414</v>
      </c>
      <c r="BM2352" s="33">
        <v>82637</v>
      </c>
    </row>
    <row r="2353" spans="1:67" ht="18" x14ac:dyDescent="0.2">
      <c r="A2353" s="6" t="s">
        <v>108</v>
      </c>
      <c r="B2353" s="6"/>
      <c r="C2353" s="6" t="s">
        <v>1519</v>
      </c>
      <c r="D2353" s="6" t="s">
        <v>123</v>
      </c>
      <c r="E2353" s="6" t="s">
        <v>532</v>
      </c>
      <c r="F2353" s="6" t="s">
        <v>1385</v>
      </c>
      <c r="G2353" s="6" t="s">
        <v>1720</v>
      </c>
      <c r="H2353" s="6" t="s">
        <v>1385</v>
      </c>
      <c r="I2353" s="6"/>
      <c r="J2353" s="6"/>
      <c r="K2353" s="6"/>
      <c r="L2353" s="6"/>
      <c r="M2353" s="6"/>
      <c r="N2353" s="6"/>
      <c r="O2353" s="6"/>
      <c r="P2353" s="6"/>
      <c r="Q2353" s="6"/>
      <c r="R2353" s="6"/>
      <c r="S2353" s="6"/>
      <c r="T2353" s="6"/>
      <c r="U2353" s="6"/>
      <c r="V2353" s="6"/>
      <c r="W2353" s="6"/>
      <c r="X2353" s="6"/>
      <c r="Y2353" s="6"/>
      <c r="Z2353" s="6"/>
      <c r="AA2353" s="6"/>
      <c r="AB2353" s="6"/>
      <c r="AC2353" s="6"/>
      <c r="AD2353" s="6"/>
      <c r="AE2353" s="6"/>
      <c r="AF2353" s="6"/>
      <c r="AG2353" s="6"/>
      <c r="AH2353" s="6"/>
      <c r="AI2353" s="6"/>
      <c r="AJ2353" s="6"/>
      <c r="AK2353" s="6"/>
      <c r="AL2353" s="6"/>
      <c r="AM2353" s="6"/>
      <c r="AN2353" s="6"/>
      <c r="AO2353" s="6"/>
      <c r="AP2353" s="6"/>
      <c r="AQ2353" s="6"/>
      <c r="AR2353" s="6"/>
      <c r="AS2353" s="6"/>
      <c r="AT2353" s="6"/>
      <c r="AU2353" s="6"/>
      <c r="AV2353" s="6"/>
      <c r="AW2353" s="6"/>
      <c r="AX2353" s="6"/>
      <c r="AY2353" s="6"/>
      <c r="AZ2353" s="6"/>
      <c r="BA2353" s="6"/>
      <c r="BB2353" s="6"/>
      <c r="BC2353" s="6"/>
      <c r="BD2353" s="6"/>
      <c r="BE2353" s="6"/>
      <c r="BF2353" s="6"/>
      <c r="BG2353" s="6"/>
      <c r="BH2353" s="6"/>
      <c r="BI2353" s="6"/>
      <c r="BJ2353" s="6" t="s">
        <v>79</v>
      </c>
      <c r="BK2353" s="7">
        <v>44820</v>
      </c>
      <c r="BL2353" s="6" t="s">
        <v>2414</v>
      </c>
      <c r="BM2353" s="35">
        <v>82637</v>
      </c>
      <c r="BN2353" s="6"/>
      <c r="BO2353" s="6"/>
    </row>
    <row r="2354" spans="1:67" x14ac:dyDescent="0.2">
      <c r="A2354" s="13" t="s">
        <v>1737</v>
      </c>
      <c r="B2354" s="13"/>
      <c r="C2354" s="13" t="s">
        <v>1519</v>
      </c>
      <c r="D2354" s="13" t="s">
        <v>123</v>
      </c>
      <c r="E2354" s="13" t="s">
        <v>532</v>
      </c>
      <c r="F2354" s="13" t="s">
        <v>1385</v>
      </c>
      <c r="G2354" s="13" t="s">
        <v>141</v>
      </c>
      <c r="H2354" s="13" t="s">
        <v>1721</v>
      </c>
      <c r="I2354" s="13"/>
      <c r="J2354" s="13"/>
      <c r="K2354" s="13"/>
      <c r="L2354" s="13"/>
      <c r="M2354" s="13"/>
      <c r="N2354" s="13"/>
      <c r="O2354" s="13"/>
      <c r="P2354" s="13"/>
      <c r="Q2354" s="13"/>
      <c r="R2354" s="13"/>
      <c r="S2354" s="13"/>
      <c r="T2354" s="13"/>
      <c r="U2354" s="13"/>
      <c r="V2354" s="13"/>
      <c r="W2354" s="13"/>
      <c r="X2354" s="13"/>
      <c r="Y2354" s="13"/>
      <c r="Z2354" s="13"/>
      <c r="AA2354" s="13"/>
      <c r="AB2354" s="13"/>
      <c r="AC2354" s="13"/>
      <c r="AD2354" s="13"/>
      <c r="AE2354" s="13"/>
      <c r="AF2354" s="13"/>
      <c r="AG2354" s="13"/>
      <c r="AH2354" s="13"/>
      <c r="AI2354" s="13"/>
      <c r="AJ2354" s="13"/>
      <c r="AK2354" s="13"/>
      <c r="AL2354" s="13"/>
      <c r="AM2354" s="13"/>
      <c r="AN2354" s="13"/>
      <c r="AO2354" s="13"/>
      <c r="AP2354" s="13"/>
      <c r="AQ2354" s="13"/>
      <c r="AR2354" s="13"/>
      <c r="AS2354" s="13"/>
      <c r="AT2354" s="13"/>
      <c r="AU2354" s="13"/>
      <c r="AV2354" s="13"/>
      <c r="AW2354" s="13"/>
      <c r="AX2354" s="13"/>
      <c r="AY2354" s="13"/>
      <c r="AZ2354" s="13"/>
      <c r="BA2354" s="13"/>
      <c r="BB2354" s="13"/>
      <c r="BC2354" s="13"/>
      <c r="BD2354" s="13"/>
      <c r="BE2354" s="13"/>
      <c r="BF2354" s="13"/>
      <c r="BG2354" s="13"/>
      <c r="BH2354" s="13"/>
      <c r="BI2354" s="13"/>
      <c r="BJ2354" s="13"/>
      <c r="BK2354" s="13"/>
      <c r="BL2354" s="13"/>
      <c r="BM2354" s="13"/>
      <c r="BN2354" s="13"/>
      <c r="BO2354" s="13"/>
    </row>
    <row r="2355" spans="1:67" x14ac:dyDescent="0.2">
      <c r="A2355" s="13" t="s">
        <v>1737</v>
      </c>
      <c r="B2355" s="13"/>
      <c r="C2355" s="13" t="s">
        <v>1519</v>
      </c>
      <c r="D2355" s="13" t="s">
        <v>123</v>
      </c>
      <c r="E2355" s="13" t="s">
        <v>532</v>
      </c>
      <c r="F2355" s="13" t="s">
        <v>1385</v>
      </c>
      <c r="G2355" s="13" t="s">
        <v>351</v>
      </c>
      <c r="H2355" s="13" t="s">
        <v>1402</v>
      </c>
      <c r="I2355" s="13"/>
      <c r="J2355" s="13"/>
      <c r="K2355" s="13"/>
      <c r="L2355" s="13"/>
      <c r="M2355" s="13"/>
      <c r="N2355" s="13"/>
      <c r="O2355" s="13"/>
      <c r="P2355" s="13"/>
      <c r="Q2355" s="13"/>
      <c r="R2355" s="13"/>
      <c r="S2355" s="13"/>
      <c r="T2355" s="13"/>
      <c r="U2355" s="13"/>
      <c r="V2355" s="13"/>
      <c r="W2355" s="13"/>
      <c r="X2355" s="13"/>
      <c r="Y2355" s="13"/>
      <c r="Z2355" s="13"/>
      <c r="AA2355" s="13"/>
      <c r="AB2355" s="13"/>
      <c r="AC2355" s="13"/>
      <c r="AD2355" s="13"/>
      <c r="AE2355" s="13"/>
      <c r="AF2355" s="13"/>
      <c r="AG2355" s="13"/>
      <c r="AH2355" s="13"/>
      <c r="AI2355" s="13"/>
      <c r="AJ2355" s="13"/>
      <c r="AK2355" s="13"/>
      <c r="AL2355" s="13"/>
      <c r="AM2355" s="13"/>
      <c r="AN2355" s="13"/>
      <c r="AO2355" s="13"/>
      <c r="AP2355" s="13"/>
      <c r="AQ2355" s="13"/>
      <c r="AR2355" s="13"/>
      <c r="AS2355" s="13"/>
      <c r="AT2355" s="13"/>
      <c r="AU2355" s="13"/>
      <c r="AV2355" s="13"/>
      <c r="AW2355" s="13"/>
      <c r="AX2355" s="13"/>
      <c r="AY2355" s="13"/>
      <c r="AZ2355" s="13"/>
      <c r="BA2355" s="13"/>
      <c r="BB2355" s="13"/>
      <c r="BC2355" s="13"/>
      <c r="BD2355" s="13"/>
      <c r="BE2355" s="13"/>
      <c r="BF2355" s="13"/>
      <c r="BG2355" s="13"/>
      <c r="BH2355" s="13"/>
      <c r="BI2355" s="13"/>
      <c r="BJ2355" s="13"/>
      <c r="BK2355" s="13"/>
      <c r="BL2355" s="13"/>
      <c r="BM2355" s="13"/>
      <c r="BN2355" s="13"/>
      <c r="BO2355" s="13"/>
    </row>
    <row r="2356" spans="1:67" x14ac:dyDescent="0.2">
      <c r="C2356" t="s">
        <v>1519</v>
      </c>
      <c r="D2356" t="s">
        <v>123</v>
      </c>
      <c r="E2356" t="s">
        <v>532</v>
      </c>
      <c r="F2356" t="s">
        <v>1385</v>
      </c>
      <c r="G2356" t="s">
        <v>351</v>
      </c>
      <c r="H2356" t="s">
        <v>1402</v>
      </c>
      <c r="AC2356">
        <v>8</v>
      </c>
      <c r="AF2356">
        <v>10</v>
      </c>
      <c r="AG2356">
        <v>6.7</v>
      </c>
      <c r="AJ2356">
        <v>8.5</v>
      </c>
      <c r="AO2356">
        <v>8</v>
      </c>
      <c r="AR2356">
        <v>5</v>
      </c>
      <c r="BA2356">
        <v>9</v>
      </c>
      <c r="BD2356">
        <v>8</v>
      </c>
      <c r="BE2356">
        <v>8.5</v>
      </c>
      <c r="BH2356">
        <v>6.8</v>
      </c>
      <c r="BJ2356" t="s">
        <v>79</v>
      </c>
      <c r="BK2356" s="1">
        <v>44797</v>
      </c>
      <c r="BL2356" t="s">
        <v>87</v>
      </c>
      <c r="BM2356">
        <v>36083</v>
      </c>
      <c r="BN2356" t="s">
        <v>72</v>
      </c>
      <c r="BO2356" t="s">
        <v>87</v>
      </c>
    </row>
    <row r="2357" spans="1:67" x14ac:dyDescent="0.2">
      <c r="C2357" t="s">
        <v>1519</v>
      </c>
      <c r="D2357" t="s">
        <v>123</v>
      </c>
      <c r="E2357" t="s">
        <v>532</v>
      </c>
      <c r="F2357" t="s">
        <v>1385</v>
      </c>
      <c r="G2357" t="s">
        <v>351</v>
      </c>
      <c r="H2357" t="s">
        <v>1385</v>
      </c>
      <c r="Y2357">
        <v>8</v>
      </c>
      <c r="AB2357">
        <v>8</v>
      </c>
      <c r="AG2357">
        <v>6</v>
      </c>
      <c r="BE2357">
        <v>8.5</v>
      </c>
      <c r="BF2357">
        <v>6</v>
      </c>
      <c r="BH2357">
        <v>6</v>
      </c>
      <c r="BJ2357" t="s">
        <v>79</v>
      </c>
      <c r="BK2357" s="1">
        <v>44797</v>
      </c>
      <c r="BL2357" t="s">
        <v>87</v>
      </c>
      <c r="BM2357">
        <v>36083</v>
      </c>
      <c r="BN2357" t="s">
        <v>72</v>
      </c>
      <c r="BO2357" t="s">
        <v>87</v>
      </c>
    </row>
    <row r="2358" spans="1:67" x14ac:dyDescent="0.2">
      <c r="C2358" t="s">
        <v>1519</v>
      </c>
      <c r="D2358" t="s">
        <v>123</v>
      </c>
      <c r="E2358" t="s">
        <v>532</v>
      </c>
      <c r="F2358" t="s">
        <v>1385</v>
      </c>
      <c r="G2358" t="s">
        <v>351</v>
      </c>
      <c r="H2358" t="s">
        <v>1385</v>
      </c>
      <c r="BE2358">
        <v>8.1999999999999993</v>
      </c>
      <c r="BJ2358" t="s">
        <v>79</v>
      </c>
      <c r="BK2358" s="1">
        <v>44797</v>
      </c>
      <c r="BL2358" t="s">
        <v>87</v>
      </c>
      <c r="BM2358">
        <v>36083</v>
      </c>
      <c r="BN2358" t="s">
        <v>72</v>
      </c>
      <c r="BO2358" t="s">
        <v>87</v>
      </c>
    </row>
    <row r="2359" spans="1:67" x14ac:dyDescent="0.2">
      <c r="A2359" s="13" t="s">
        <v>1737</v>
      </c>
      <c r="B2359" s="13"/>
      <c r="C2359" s="13" t="s">
        <v>1519</v>
      </c>
      <c r="D2359" s="13" t="s">
        <v>123</v>
      </c>
      <c r="E2359" s="13" t="s">
        <v>532</v>
      </c>
      <c r="F2359" s="13" t="s">
        <v>1385</v>
      </c>
      <c r="G2359" s="13" t="s">
        <v>1392</v>
      </c>
      <c r="H2359" s="13" t="s">
        <v>1401</v>
      </c>
      <c r="I2359" s="13"/>
      <c r="J2359" s="13"/>
      <c r="K2359" s="13"/>
      <c r="L2359" s="13"/>
      <c r="M2359" s="13"/>
      <c r="N2359" s="13"/>
      <c r="O2359" s="13"/>
      <c r="P2359" s="13"/>
      <c r="Q2359" s="13"/>
      <c r="R2359" s="13"/>
      <c r="S2359" s="13"/>
      <c r="T2359" s="13"/>
      <c r="U2359" s="13"/>
      <c r="V2359" s="13"/>
      <c r="W2359" s="13"/>
      <c r="X2359" s="13"/>
      <c r="Y2359" s="13"/>
      <c r="Z2359" s="13"/>
      <c r="AA2359" s="13"/>
      <c r="AB2359" s="13"/>
      <c r="AC2359" s="13"/>
      <c r="AD2359" s="13"/>
      <c r="AE2359" s="13"/>
      <c r="AF2359" s="13"/>
      <c r="AG2359" s="13"/>
      <c r="AH2359" s="13"/>
      <c r="AI2359" s="13"/>
      <c r="AJ2359" s="13"/>
      <c r="AK2359" s="13"/>
      <c r="AL2359" s="13"/>
      <c r="AM2359" s="13"/>
      <c r="AN2359" s="13"/>
      <c r="AO2359" s="13"/>
      <c r="AP2359" s="13"/>
      <c r="AQ2359" s="13"/>
      <c r="AR2359" s="13"/>
      <c r="AS2359" s="13"/>
      <c r="AT2359" s="13"/>
      <c r="AU2359" s="13"/>
      <c r="AV2359" s="13"/>
      <c r="AW2359" s="13"/>
      <c r="AX2359" s="13"/>
      <c r="AY2359" s="13"/>
      <c r="AZ2359" s="13"/>
      <c r="BA2359" s="13"/>
      <c r="BB2359" s="13"/>
      <c r="BC2359" s="13"/>
      <c r="BD2359" s="13"/>
      <c r="BE2359" s="13"/>
      <c r="BF2359" s="13"/>
      <c r="BG2359" s="13"/>
      <c r="BH2359" s="13"/>
      <c r="BI2359" s="13"/>
      <c r="BJ2359" s="13"/>
      <c r="BK2359" s="13"/>
      <c r="BL2359" s="13"/>
      <c r="BM2359" s="13"/>
      <c r="BN2359" s="13"/>
      <c r="BO2359" s="13"/>
    </row>
    <row r="2360" spans="1:67" x14ac:dyDescent="0.2">
      <c r="C2360" t="s">
        <v>1519</v>
      </c>
      <c r="D2360" t="s">
        <v>123</v>
      </c>
      <c r="E2360" t="s">
        <v>532</v>
      </c>
      <c r="F2360" t="s">
        <v>1385</v>
      </c>
      <c r="G2360" t="s">
        <v>1392</v>
      </c>
      <c r="H2360" t="s">
        <v>1401</v>
      </c>
      <c r="U2360">
        <v>6</v>
      </c>
      <c r="X2360">
        <v>7</v>
      </c>
      <c r="AC2360">
        <v>7</v>
      </c>
      <c r="AF2360">
        <v>9.5</v>
      </c>
      <c r="AS2360">
        <v>7</v>
      </c>
      <c r="AV2360">
        <v>4.5999999999999996</v>
      </c>
      <c r="AW2360">
        <v>7.5</v>
      </c>
      <c r="AZ2360">
        <v>6</v>
      </c>
      <c r="BJ2360" t="s">
        <v>79</v>
      </c>
      <c r="BK2360" s="1">
        <v>44797</v>
      </c>
      <c r="BL2360" t="s">
        <v>87</v>
      </c>
      <c r="BM2360">
        <v>36083</v>
      </c>
      <c r="BN2360" t="s">
        <v>72</v>
      </c>
      <c r="BO2360" t="s">
        <v>87</v>
      </c>
    </row>
    <row r="2361" spans="1:67" x14ac:dyDescent="0.2">
      <c r="A2361" s="13" t="s">
        <v>1737</v>
      </c>
      <c r="B2361" s="13"/>
      <c r="C2361" s="13" t="s">
        <v>1519</v>
      </c>
      <c r="D2361" s="13" t="s">
        <v>123</v>
      </c>
      <c r="E2361" s="13" t="s">
        <v>532</v>
      </c>
      <c r="F2361" s="13" t="s">
        <v>1385</v>
      </c>
      <c r="G2361" s="13" t="s">
        <v>1392</v>
      </c>
      <c r="H2361" s="13" t="s">
        <v>1393</v>
      </c>
      <c r="I2361" s="13"/>
      <c r="J2361" s="13"/>
      <c r="K2361" s="13"/>
      <c r="L2361" s="13"/>
      <c r="M2361" s="13"/>
      <c r="N2361" s="13"/>
      <c r="O2361" s="13"/>
      <c r="P2361" s="13"/>
      <c r="Q2361" s="13"/>
      <c r="R2361" s="13"/>
      <c r="S2361" s="13"/>
      <c r="T2361" s="13"/>
      <c r="U2361" s="13"/>
      <c r="V2361" s="13"/>
      <c r="W2361" s="13"/>
      <c r="X2361" s="13"/>
      <c r="Y2361" s="13"/>
      <c r="Z2361" s="13"/>
      <c r="AA2361" s="13"/>
      <c r="AB2361" s="13"/>
      <c r="AC2361" s="13"/>
      <c r="AD2361" s="13"/>
      <c r="AE2361" s="13"/>
      <c r="AF2361" s="13"/>
      <c r="AG2361" s="13"/>
      <c r="AH2361" s="13"/>
      <c r="AI2361" s="13"/>
      <c r="AJ2361" s="13"/>
      <c r="AK2361" s="13"/>
      <c r="AL2361" s="13"/>
      <c r="AM2361" s="13"/>
      <c r="AN2361" s="13"/>
      <c r="AO2361" s="13"/>
      <c r="AP2361" s="13"/>
      <c r="AQ2361" s="13"/>
      <c r="AR2361" s="13"/>
      <c r="AS2361" s="13"/>
      <c r="AT2361" s="13"/>
      <c r="AU2361" s="13"/>
      <c r="AV2361" s="13"/>
      <c r="AW2361" s="13"/>
      <c r="AX2361" s="13"/>
      <c r="AY2361" s="13"/>
      <c r="AZ2361" s="13"/>
      <c r="BA2361" s="13"/>
      <c r="BB2361" s="13"/>
      <c r="BC2361" s="13"/>
      <c r="BD2361" s="13"/>
      <c r="BE2361" s="13"/>
      <c r="BF2361" s="13"/>
      <c r="BG2361" s="13"/>
      <c r="BH2361" s="13"/>
      <c r="BI2361" s="13"/>
      <c r="BJ2361" s="13"/>
      <c r="BK2361" s="13"/>
      <c r="BL2361" s="13"/>
      <c r="BM2361" s="13"/>
      <c r="BN2361" s="13"/>
      <c r="BO2361" s="13"/>
    </row>
    <row r="2362" spans="1:67" x14ac:dyDescent="0.2">
      <c r="A2362" t="s">
        <v>766</v>
      </c>
      <c r="C2362" t="s">
        <v>1519</v>
      </c>
      <c r="D2362" t="s">
        <v>123</v>
      </c>
      <c r="E2362" t="s">
        <v>532</v>
      </c>
      <c r="F2362" t="s">
        <v>1385</v>
      </c>
      <c r="G2362" t="s">
        <v>1392</v>
      </c>
      <c r="H2362" t="s">
        <v>1393</v>
      </c>
      <c r="U2362">
        <v>6.6</v>
      </c>
      <c r="X2362">
        <v>8.6</v>
      </c>
      <c r="Y2362">
        <v>8.5</v>
      </c>
      <c r="AB2362">
        <v>11</v>
      </c>
      <c r="AC2362">
        <v>9</v>
      </c>
      <c r="AF2362">
        <v>11</v>
      </c>
      <c r="BJ2362" t="s">
        <v>79</v>
      </c>
      <c r="BK2362" s="1">
        <v>44797</v>
      </c>
      <c r="BL2362" t="s">
        <v>87</v>
      </c>
      <c r="BM2362">
        <v>36083</v>
      </c>
      <c r="BN2362" t="s">
        <v>72</v>
      </c>
      <c r="BO2362" t="s">
        <v>87</v>
      </c>
    </row>
    <row r="2363" spans="1:67" x14ac:dyDescent="0.2">
      <c r="A2363" t="s">
        <v>770</v>
      </c>
      <c r="C2363" t="s">
        <v>1519</v>
      </c>
      <c r="D2363" t="s">
        <v>123</v>
      </c>
      <c r="E2363" t="s">
        <v>532</v>
      </c>
      <c r="F2363" t="s">
        <v>1385</v>
      </c>
      <c r="G2363" t="s">
        <v>1392</v>
      </c>
      <c r="H2363" t="s">
        <v>1393</v>
      </c>
      <c r="BA2363">
        <v>11.2</v>
      </c>
      <c r="BD2363">
        <v>8</v>
      </c>
      <c r="BE2363">
        <v>11.4</v>
      </c>
      <c r="BH2363">
        <v>6.6</v>
      </c>
      <c r="BJ2363" t="s">
        <v>79</v>
      </c>
      <c r="BK2363" s="1">
        <v>44797</v>
      </c>
      <c r="BL2363" t="s">
        <v>87</v>
      </c>
      <c r="BM2363">
        <v>36083</v>
      </c>
      <c r="BN2363" t="s">
        <v>72</v>
      </c>
      <c r="BO2363" t="s">
        <v>87</v>
      </c>
    </row>
    <row r="2364" spans="1:67" x14ac:dyDescent="0.2">
      <c r="A2364" s="13" t="s">
        <v>1737</v>
      </c>
      <c r="B2364" s="13"/>
      <c r="C2364" s="13" t="s">
        <v>1519</v>
      </c>
      <c r="D2364" s="13" t="s">
        <v>123</v>
      </c>
      <c r="E2364" s="13" t="s">
        <v>532</v>
      </c>
      <c r="F2364" s="13" t="s">
        <v>1385</v>
      </c>
      <c r="G2364" s="13" t="s">
        <v>1392</v>
      </c>
      <c r="H2364" s="13" t="s">
        <v>1216</v>
      </c>
      <c r="I2364" s="13"/>
      <c r="J2364" s="13"/>
      <c r="K2364" s="13"/>
      <c r="L2364" s="13"/>
      <c r="M2364" s="13"/>
      <c r="N2364" s="13"/>
      <c r="O2364" s="13"/>
      <c r="P2364" s="13"/>
      <c r="Q2364" s="13"/>
      <c r="R2364" s="13"/>
      <c r="S2364" s="13"/>
      <c r="T2364" s="13"/>
      <c r="U2364" s="13"/>
      <c r="V2364" s="13"/>
      <c r="W2364" s="13"/>
      <c r="X2364" s="13"/>
      <c r="Y2364" s="13"/>
      <c r="Z2364" s="13"/>
      <c r="AA2364" s="13"/>
      <c r="AB2364" s="13"/>
      <c r="AC2364" s="13"/>
      <c r="AD2364" s="13"/>
      <c r="AE2364" s="13"/>
      <c r="AF2364" s="13"/>
      <c r="AG2364" s="13"/>
      <c r="AH2364" s="13"/>
      <c r="AI2364" s="13"/>
      <c r="AJ2364" s="13"/>
      <c r="AK2364" s="13"/>
      <c r="AL2364" s="13"/>
      <c r="AM2364" s="13"/>
      <c r="AN2364" s="13"/>
      <c r="AO2364" s="13"/>
      <c r="AP2364" s="13"/>
      <c r="AQ2364" s="13"/>
      <c r="AR2364" s="13"/>
      <c r="AS2364" s="13"/>
      <c r="AT2364" s="13"/>
      <c r="AU2364" s="13"/>
      <c r="AV2364" s="13"/>
      <c r="AW2364" s="13"/>
      <c r="AX2364" s="13"/>
      <c r="AY2364" s="13"/>
      <c r="AZ2364" s="13"/>
      <c r="BA2364" s="13"/>
      <c r="BB2364" s="13"/>
      <c r="BC2364" s="13"/>
      <c r="BD2364" s="13"/>
      <c r="BE2364" s="13"/>
      <c r="BF2364" s="13"/>
      <c r="BG2364" s="13"/>
      <c r="BH2364" s="13"/>
      <c r="BI2364" s="13"/>
      <c r="BJ2364" s="13"/>
      <c r="BK2364" s="13"/>
      <c r="BL2364" s="13"/>
      <c r="BM2364" s="13"/>
      <c r="BN2364" s="13"/>
      <c r="BO2364" s="13"/>
    </row>
    <row r="2365" spans="1:67" x14ac:dyDescent="0.2">
      <c r="A2365" t="s">
        <v>1387</v>
      </c>
      <c r="C2365" t="s">
        <v>1519</v>
      </c>
      <c r="D2365" t="s">
        <v>123</v>
      </c>
      <c r="E2365" t="s">
        <v>532</v>
      </c>
      <c r="F2365" t="s">
        <v>1385</v>
      </c>
      <c r="G2365" t="s">
        <v>532</v>
      </c>
      <c r="H2365" t="s">
        <v>1388</v>
      </c>
      <c r="AW2365">
        <v>6.8</v>
      </c>
      <c r="AZ2365">
        <v>5.6</v>
      </c>
      <c r="BA2365">
        <v>7</v>
      </c>
      <c r="BD2365">
        <v>6.2</v>
      </c>
      <c r="BJ2365" t="s">
        <v>79</v>
      </c>
      <c r="BL2365" t="s">
        <v>109</v>
      </c>
      <c r="BM2365">
        <v>3144</v>
      </c>
    </row>
    <row r="2366" spans="1:67" x14ac:dyDescent="0.2">
      <c r="A2366" s="13" t="s">
        <v>1737</v>
      </c>
      <c r="B2366" s="13"/>
      <c r="C2366" s="13" t="s">
        <v>1519</v>
      </c>
      <c r="D2366" s="13" t="s">
        <v>123</v>
      </c>
      <c r="E2366" s="13" t="s">
        <v>532</v>
      </c>
      <c r="F2366" s="13" t="s">
        <v>1385</v>
      </c>
      <c r="G2366" s="13" t="s">
        <v>532</v>
      </c>
      <c r="H2366" s="13" t="s">
        <v>1385</v>
      </c>
      <c r="I2366" s="13"/>
      <c r="J2366" s="13"/>
      <c r="K2366" s="13"/>
      <c r="L2366" s="13"/>
      <c r="M2366" s="13"/>
      <c r="N2366" s="13"/>
      <c r="O2366" s="13"/>
      <c r="P2366" s="13"/>
      <c r="Q2366" s="13"/>
      <c r="R2366" s="13"/>
      <c r="S2366" s="13"/>
      <c r="T2366" s="13"/>
      <c r="U2366" s="13"/>
      <c r="V2366" s="13"/>
      <c r="W2366" s="13"/>
      <c r="X2366" s="13"/>
      <c r="Y2366" s="13"/>
      <c r="Z2366" s="13"/>
      <c r="AA2366" s="13"/>
      <c r="AB2366" s="13"/>
      <c r="AC2366" s="13"/>
      <c r="AD2366" s="13"/>
      <c r="AE2366" s="13"/>
      <c r="AF2366" s="13"/>
      <c r="AG2366" s="13"/>
      <c r="AH2366" s="13"/>
      <c r="AI2366" s="13"/>
      <c r="AJ2366" s="13"/>
      <c r="AK2366" s="13"/>
      <c r="AL2366" s="13"/>
      <c r="AM2366" s="13"/>
      <c r="AN2366" s="13"/>
      <c r="AO2366" s="13"/>
      <c r="AP2366" s="13"/>
      <c r="AQ2366" s="13"/>
      <c r="AR2366" s="13"/>
      <c r="AS2366" s="13"/>
      <c r="AT2366" s="13"/>
      <c r="AU2366" s="13"/>
      <c r="AV2366" s="13"/>
      <c r="AW2366" s="13"/>
      <c r="AX2366" s="13"/>
      <c r="AY2366" s="13"/>
      <c r="AZ2366" s="13"/>
      <c r="BA2366" s="13"/>
      <c r="BB2366" s="13"/>
      <c r="BC2366" s="13"/>
      <c r="BD2366" s="13"/>
      <c r="BE2366" s="13"/>
      <c r="BF2366" s="13"/>
      <c r="BG2366" s="13"/>
      <c r="BH2366" s="13"/>
      <c r="BI2366" s="13"/>
      <c r="BJ2366" s="13"/>
      <c r="BK2366" s="13"/>
      <c r="BL2366" s="13"/>
      <c r="BM2366" s="13"/>
      <c r="BN2366" s="13"/>
      <c r="BO2366" s="13"/>
    </row>
    <row r="2367" spans="1:67" x14ac:dyDescent="0.2">
      <c r="A2367" s="8" t="s">
        <v>2379</v>
      </c>
      <c r="C2367" t="s">
        <v>1519</v>
      </c>
      <c r="D2367" t="s">
        <v>123</v>
      </c>
      <c r="E2367" t="s">
        <v>532</v>
      </c>
      <c r="F2367" t="s">
        <v>1385</v>
      </c>
      <c r="G2367" s="8" t="s">
        <v>532</v>
      </c>
      <c r="H2367" s="8" t="s">
        <v>1385</v>
      </c>
      <c r="I2367" s="8"/>
      <c r="AG2367">
        <v>5.85</v>
      </c>
      <c r="AJ2367">
        <v>7.95</v>
      </c>
      <c r="BJ2367" s="8" t="s">
        <v>79</v>
      </c>
      <c r="BK2367" s="9">
        <v>44820</v>
      </c>
      <c r="BL2367" s="8" t="s">
        <v>2354</v>
      </c>
      <c r="BM2367" s="8">
        <v>2905</v>
      </c>
    </row>
    <row r="2368" spans="1:67" x14ac:dyDescent="0.2">
      <c r="A2368" s="8" t="s">
        <v>2380</v>
      </c>
      <c r="C2368" t="s">
        <v>1519</v>
      </c>
      <c r="D2368" t="s">
        <v>123</v>
      </c>
      <c r="E2368" t="s">
        <v>532</v>
      </c>
      <c r="F2368" t="s">
        <v>1385</v>
      </c>
      <c r="G2368" s="8" t="s">
        <v>532</v>
      </c>
      <c r="H2368" s="8" t="s">
        <v>1385</v>
      </c>
      <c r="I2368" s="8"/>
      <c r="AG2368">
        <v>5.7</v>
      </c>
      <c r="AJ2368">
        <v>8.25</v>
      </c>
      <c r="BJ2368" s="8" t="s">
        <v>79</v>
      </c>
      <c r="BK2368" s="9">
        <v>44820</v>
      </c>
      <c r="BL2368" s="8" t="s">
        <v>2354</v>
      </c>
      <c r="BM2368" s="8">
        <v>2905</v>
      </c>
    </row>
    <row r="2369" spans="1:67" x14ac:dyDescent="0.2">
      <c r="A2369" s="8" t="s">
        <v>2377</v>
      </c>
      <c r="C2369" t="s">
        <v>1519</v>
      </c>
      <c r="D2369" t="s">
        <v>123</v>
      </c>
      <c r="E2369" t="s">
        <v>532</v>
      </c>
      <c r="F2369" t="s">
        <v>1385</v>
      </c>
      <c r="G2369" s="8" t="s">
        <v>532</v>
      </c>
      <c r="H2369" s="8" t="s">
        <v>1385</v>
      </c>
      <c r="I2369" s="8"/>
      <c r="AC2369">
        <v>7.65</v>
      </c>
      <c r="AF2369">
        <v>9.9</v>
      </c>
      <c r="BJ2369" s="8" t="s">
        <v>79</v>
      </c>
      <c r="BK2369" s="9">
        <v>44820</v>
      </c>
      <c r="BL2369" s="8" t="s">
        <v>2354</v>
      </c>
      <c r="BM2369" s="8">
        <v>2905</v>
      </c>
    </row>
    <row r="2370" spans="1:67" x14ac:dyDescent="0.2">
      <c r="A2370" t="s">
        <v>1384</v>
      </c>
      <c r="C2370" t="s">
        <v>1519</v>
      </c>
      <c r="D2370" t="s">
        <v>123</v>
      </c>
      <c r="E2370" t="s">
        <v>532</v>
      </c>
      <c r="F2370" t="s">
        <v>1385</v>
      </c>
      <c r="G2370" t="s">
        <v>532</v>
      </c>
      <c r="H2370" t="s">
        <v>1385</v>
      </c>
      <c r="AW2370">
        <v>8.17</v>
      </c>
      <c r="AX2370">
        <v>6.42</v>
      </c>
      <c r="AY2370">
        <v>6.47</v>
      </c>
      <c r="BA2370">
        <v>8.6</v>
      </c>
      <c r="BB2370">
        <v>7.35</v>
      </c>
      <c r="BC2370">
        <v>7</v>
      </c>
      <c r="BJ2370" t="s">
        <v>79</v>
      </c>
      <c r="BL2370" t="s">
        <v>305</v>
      </c>
      <c r="BM2370">
        <v>7306</v>
      </c>
    </row>
    <row r="2371" spans="1:67" x14ac:dyDescent="0.2">
      <c r="A2371" t="s">
        <v>1386</v>
      </c>
      <c r="C2371" t="s">
        <v>1519</v>
      </c>
      <c r="D2371" t="s">
        <v>123</v>
      </c>
      <c r="E2371" t="s">
        <v>532</v>
      </c>
      <c r="F2371" t="s">
        <v>1385</v>
      </c>
      <c r="G2371" t="s">
        <v>532</v>
      </c>
      <c r="H2371" t="s">
        <v>1385</v>
      </c>
      <c r="AW2371">
        <v>7.84</v>
      </c>
      <c r="AX2371">
        <v>7.04</v>
      </c>
      <c r="AY2371">
        <v>6.88</v>
      </c>
      <c r="BA2371">
        <v>8.58</v>
      </c>
      <c r="BB2371">
        <v>7.51</v>
      </c>
      <c r="BC2371">
        <v>7.37</v>
      </c>
      <c r="BJ2371" t="s">
        <v>79</v>
      </c>
      <c r="BL2371" t="s">
        <v>305</v>
      </c>
      <c r="BM2371">
        <v>7306</v>
      </c>
    </row>
    <row r="2372" spans="1:67" x14ac:dyDescent="0.2">
      <c r="A2372" s="8" t="s">
        <v>2372</v>
      </c>
      <c r="C2372" t="s">
        <v>1519</v>
      </c>
      <c r="D2372" t="s">
        <v>123</v>
      </c>
      <c r="E2372" t="s">
        <v>532</v>
      </c>
      <c r="F2372" t="s">
        <v>1385</v>
      </c>
      <c r="G2372" s="8" t="s">
        <v>532</v>
      </c>
      <c r="H2372" s="8" t="s">
        <v>1385</v>
      </c>
      <c r="I2372" s="8"/>
      <c r="Y2372">
        <v>8.5500000000000007</v>
      </c>
      <c r="AB2372">
        <v>11.4</v>
      </c>
      <c r="AC2372">
        <v>8.5500000000000007</v>
      </c>
      <c r="AF2372">
        <v>12.3</v>
      </c>
      <c r="BJ2372" s="8" t="s">
        <v>79</v>
      </c>
      <c r="BK2372" s="9">
        <v>44820</v>
      </c>
      <c r="BL2372" s="8" t="s">
        <v>2354</v>
      </c>
      <c r="BM2372" s="8">
        <v>2905</v>
      </c>
      <c r="BN2372" t="s">
        <v>72</v>
      </c>
      <c r="BO2372" s="8" t="s">
        <v>2354</v>
      </c>
    </row>
    <row r="2373" spans="1:67" x14ac:dyDescent="0.2">
      <c r="A2373" s="8" t="s">
        <v>2373</v>
      </c>
      <c r="C2373" t="s">
        <v>1519</v>
      </c>
      <c r="D2373" t="s">
        <v>123</v>
      </c>
      <c r="E2373" t="s">
        <v>532</v>
      </c>
      <c r="F2373" t="s">
        <v>1385</v>
      </c>
      <c r="G2373" s="8" t="s">
        <v>532</v>
      </c>
      <c r="H2373" s="8" t="s">
        <v>1385</v>
      </c>
      <c r="I2373" s="8"/>
      <c r="Y2373">
        <v>7.95</v>
      </c>
      <c r="AB2373">
        <v>9.4499999999999993</v>
      </c>
      <c r="AC2373">
        <v>7.8</v>
      </c>
      <c r="AF2373">
        <v>10.35</v>
      </c>
      <c r="BJ2373" s="8" t="s">
        <v>79</v>
      </c>
      <c r="BK2373" s="9">
        <v>44820</v>
      </c>
      <c r="BL2373" s="8" t="s">
        <v>2354</v>
      </c>
      <c r="BM2373" s="8">
        <v>2905</v>
      </c>
      <c r="BN2373" t="s">
        <v>72</v>
      </c>
      <c r="BO2373" s="8" t="s">
        <v>2354</v>
      </c>
    </row>
    <row r="2374" spans="1:67" x14ac:dyDescent="0.2">
      <c r="A2374" s="26" t="s">
        <v>2387</v>
      </c>
      <c r="B2374" s="26"/>
      <c r="C2374" s="26" t="s">
        <v>1519</v>
      </c>
      <c r="D2374" s="26" t="s">
        <v>123</v>
      </c>
      <c r="E2374" s="26" t="s">
        <v>532</v>
      </c>
      <c r="F2374" s="26" t="s">
        <v>1385</v>
      </c>
      <c r="G2374" s="26" t="s">
        <v>532</v>
      </c>
      <c r="H2374" s="26" t="s">
        <v>1385</v>
      </c>
      <c r="I2374" s="26"/>
      <c r="J2374" s="26"/>
      <c r="K2374" s="26"/>
      <c r="L2374" s="26"/>
      <c r="M2374" s="26"/>
      <c r="N2374" s="26"/>
      <c r="O2374" s="26"/>
      <c r="P2374" s="26"/>
      <c r="Q2374" s="26"/>
      <c r="R2374" s="26"/>
      <c r="S2374" s="26"/>
      <c r="T2374" s="26"/>
      <c r="U2374" s="26"/>
      <c r="V2374" s="26"/>
      <c r="W2374" s="26"/>
      <c r="X2374" s="26"/>
      <c r="Y2374" s="26"/>
      <c r="Z2374" s="26"/>
      <c r="AA2374" s="26"/>
      <c r="AB2374" s="26"/>
      <c r="AC2374" s="26"/>
      <c r="AD2374" s="26"/>
      <c r="AE2374" s="26"/>
      <c r="AF2374" s="26"/>
      <c r="AG2374" s="26"/>
      <c r="AH2374" s="26"/>
      <c r="AI2374" s="26"/>
      <c r="AJ2374" s="26"/>
      <c r="AK2374" s="26"/>
      <c r="AL2374" s="26"/>
      <c r="AM2374" s="26"/>
      <c r="AN2374" s="26"/>
      <c r="AO2374" s="26"/>
      <c r="AP2374" s="26"/>
      <c r="AQ2374" s="26"/>
      <c r="AR2374" s="26"/>
      <c r="AS2374" s="26"/>
      <c r="AT2374" s="26"/>
      <c r="AU2374" s="26"/>
      <c r="AV2374" s="26"/>
      <c r="AW2374" s="26"/>
      <c r="AX2374" s="26"/>
      <c r="AY2374" s="26"/>
      <c r="AZ2374" s="26"/>
      <c r="BA2374" s="26"/>
      <c r="BB2374" s="26"/>
      <c r="BC2374" s="26"/>
      <c r="BD2374" s="26"/>
      <c r="BE2374" s="26"/>
      <c r="BF2374" s="26"/>
      <c r="BG2374" s="26"/>
      <c r="BH2374" s="26"/>
      <c r="BI2374" s="26" t="s">
        <v>2390</v>
      </c>
      <c r="BJ2374" s="8" t="s">
        <v>79</v>
      </c>
      <c r="BK2374" s="9">
        <v>44820</v>
      </c>
      <c r="BL2374" s="8" t="s">
        <v>2354</v>
      </c>
      <c r="BM2374" s="8">
        <v>2905</v>
      </c>
      <c r="BN2374" s="26"/>
      <c r="BO2374" s="26"/>
    </row>
    <row r="2375" spans="1:67" x14ac:dyDescent="0.2">
      <c r="A2375" s="8" t="s">
        <v>2384</v>
      </c>
      <c r="C2375" t="s">
        <v>1519</v>
      </c>
      <c r="D2375" t="s">
        <v>123</v>
      </c>
      <c r="E2375" t="s">
        <v>532</v>
      </c>
      <c r="F2375" t="s">
        <v>1385</v>
      </c>
      <c r="G2375" s="8" t="s">
        <v>532</v>
      </c>
      <c r="H2375" s="8" t="s">
        <v>1385</v>
      </c>
      <c r="I2375" s="8"/>
      <c r="BE2375">
        <v>9.15</v>
      </c>
      <c r="BH2375">
        <v>7.8</v>
      </c>
      <c r="BJ2375" s="8" t="s">
        <v>79</v>
      </c>
      <c r="BK2375" s="9">
        <v>44820</v>
      </c>
      <c r="BL2375" s="8" t="s">
        <v>2354</v>
      </c>
      <c r="BM2375" s="8">
        <v>2905</v>
      </c>
    </row>
    <row r="2376" spans="1:67" x14ac:dyDescent="0.2">
      <c r="A2376" s="8" t="s">
        <v>2382</v>
      </c>
      <c r="C2376" t="s">
        <v>1519</v>
      </c>
      <c r="D2376" t="s">
        <v>123</v>
      </c>
      <c r="E2376" t="s">
        <v>532</v>
      </c>
      <c r="F2376" t="s">
        <v>1385</v>
      </c>
      <c r="G2376" s="8" t="s">
        <v>532</v>
      </c>
      <c r="H2376" s="8" t="s">
        <v>1385</v>
      </c>
      <c r="I2376" s="8"/>
      <c r="BA2376">
        <v>9.75</v>
      </c>
      <c r="BB2376">
        <v>8.5500000000000007</v>
      </c>
      <c r="BC2376">
        <v>7.95</v>
      </c>
      <c r="BD2376">
        <v>8.5500000000000007</v>
      </c>
      <c r="BJ2376" s="8" t="s">
        <v>79</v>
      </c>
      <c r="BK2376" s="9">
        <v>44820</v>
      </c>
      <c r="BL2376" s="8" t="s">
        <v>2354</v>
      </c>
      <c r="BM2376" s="8">
        <v>2905</v>
      </c>
    </row>
    <row r="2377" spans="1:67" x14ac:dyDescent="0.2">
      <c r="A2377" s="8" t="s">
        <v>2375</v>
      </c>
      <c r="C2377" t="s">
        <v>1519</v>
      </c>
      <c r="D2377" t="s">
        <v>123</v>
      </c>
      <c r="E2377" t="s">
        <v>532</v>
      </c>
      <c r="F2377" t="s">
        <v>1385</v>
      </c>
      <c r="G2377" s="8" t="s">
        <v>532</v>
      </c>
      <c r="H2377" s="8" t="s">
        <v>1385</v>
      </c>
      <c r="I2377" s="8"/>
      <c r="AC2377">
        <v>8.85</v>
      </c>
      <c r="AF2377">
        <v>10.199999999999999</v>
      </c>
      <c r="BJ2377" s="8" t="s">
        <v>79</v>
      </c>
      <c r="BK2377" s="9">
        <v>44820</v>
      </c>
      <c r="BL2377" s="8" t="s">
        <v>2354</v>
      </c>
      <c r="BM2377" s="8">
        <v>2905</v>
      </c>
    </row>
    <row r="2378" spans="1:67" x14ac:dyDescent="0.2">
      <c r="A2378" s="26" t="s">
        <v>2389</v>
      </c>
      <c r="B2378" s="26"/>
      <c r="C2378" s="26" t="s">
        <v>1519</v>
      </c>
      <c r="D2378" s="26" t="s">
        <v>123</v>
      </c>
      <c r="E2378" s="26" t="s">
        <v>532</v>
      </c>
      <c r="F2378" s="26" t="s">
        <v>1385</v>
      </c>
      <c r="G2378" s="26" t="s">
        <v>532</v>
      </c>
      <c r="H2378" s="26" t="s">
        <v>1385</v>
      </c>
      <c r="I2378" s="26"/>
      <c r="J2378" s="26"/>
      <c r="K2378" s="26"/>
      <c r="L2378" s="26"/>
      <c r="M2378" s="26"/>
      <c r="N2378" s="26"/>
      <c r="O2378" s="26"/>
      <c r="P2378" s="26"/>
      <c r="Q2378" s="26"/>
      <c r="R2378" s="26"/>
      <c r="S2378" s="26"/>
      <c r="T2378" s="26"/>
      <c r="U2378" s="26"/>
      <c r="V2378" s="26"/>
      <c r="W2378" s="26"/>
      <c r="X2378" s="26"/>
      <c r="Y2378" s="26"/>
      <c r="Z2378" s="26"/>
      <c r="AA2378" s="26"/>
      <c r="AB2378" s="26"/>
      <c r="AC2378" s="26"/>
      <c r="AD2378" s="26"/>
      <c r="AE2378" s="26"/>
      <c r="AF2378" s="26"/>
      <c r="AG2378" s="26"/>
      <c r="AH2378" s="26"/>
      <c r="AI2378" s="26"/>
      <c r="AJ2378" s="26"/>
      <c r="AK2378" s="26"/>
      <c r="AL2378" s="26"/>
      <c r="AM2378" s="26"/>
      <c r="AN2378" s="26"/>
      <c r="AO2378" s="26"/>
      <c r="AP2378" s="26"/>
      <c r="AQ2378" s="26"/>
      <c r="AR2378" s="26"/>
      <c r="AS2378" s="26"/>
      <c r="AT2378" s="26"/>
      <c r="AU2378" s="26"/>
      <c r="AV2378" s="26"/>
      <c r="AW2378" s="26"/>
      <c r="AX2378" s="26"/>
      <c r="AY2378" s="26"/>
      <c r="AZ2378" s="26"/>
      <c r="BA2378" s="26"/>
      <c r="BB2378" s="26"/>
      <c r="BC2378" s="26"/>
      <c r="BD2378" s="26"/>
      <c r="BE2378" s="26"/>
      <c r="BF2378" s="26"/>
      <c r="BG2378" s="26"/>
      <c r="BH2378" s="26"/>
      <c r="BI2378" s="26" t="s">
        <v>2390</v>
      </c>
      <c r="BJ2378" s="8" t="s">
        <v>79</v>
      </c>
      <c r="BK2378" s="9">
        <v>44820</v>
      </c>
      <c r="BL2378" s="8" t="s">
        <v>2354</v>
      </c>
      <c r="BM2378" s="8">
        <v>2905</v>
      </c>
      <c r="BN2378" s="26"/>
      <c r="BO2378" s="26"/>
    </row>
    <row r="2379" spans="1:67" x14ac:dyDescent="0.2">
      <c r="A2379" s="8" t="s">
        <v>2376</v>
      </c>
      <c r="C2379" t="s">
        <v>1519</v>
      </c>
      <c r="D2379" t="s">
        <v>123</v>
      </c>
      <c r="E2379" t="s">
        <v>532</v>
      </c>
      <c r="F2379" t="s">
        <v>1385</v>
      </c>
      <c r="G2379" s="8" t="s">
        <v>532</v>
      </c>
      <c r="H2379" s="8" t="s">
        <v>1385</v>
      </c>
      <c r="I2379" s="8"/>
      <c r="AC2379">
        <v>8.85</v>
      </c>
      <c r="AF2379">
        <v>10.199999999999999</v>
      </c>
      <c r="BJ2379" s="8" t="s">
        <v>79</v>
      </c>
      <c r="BK2379" s="9">
        <v>44820</v>
      </c>
      <c r="BL2379" s="8" t="s">
        <v>2354</v>
      </c>
      <c r="BM2379" s="8">
        <v>2905</v>
      </c>
    </row>
    <row r="2380" spans="1:67" x14ac:dyDescent="0.2">
      <c r="A2380" s="8" t="s">
        <v>2381</v>
      </c>
      <c r="C2380" t="s">
        <v>1519</v>
      </c>
      <c r="D2380" t="s">
        <v>123</v>
      </c>
      <c r="E2380" t="s">
        <v>532</v>
      </c>
      <c r="F2380" t="s">
        <v>1385</v>
      </c>
      <c r="G2380" s="8" t="s">
        <v>532</v>
      </c>
      <c r="H2380" s="8" t="s">
        <v>1385</v>
      </c>
      <c r="I2380" s="8"/>
      <c r="AW2380">
        <v>9.3000000000000007</v>
      </c>
      <c r="AX2380">
        <v>7.35</v>
      </c>
      <c r="AY2380">
        <v>7.35</v>
      </c>
      <c r="AZ2380">
        <v>7.35</v>
      </c>
      <c r="BJ2380" s="8" t="s">
        <v>79</v>
      </c>
      <c r="BK2380" s="9">
        <v>44820</v>
      </c>
      <c r="BL2380" s="8" t="s">
        <v>2354</v>
      </c>
      <c r="BM2380" s="8">
        <v>2905</v>
      </c>
    </row>
    <row r="2381" spans="1:67" x14ac:dyDescent="0.2">
      <c r="A2381" s="8" t="s">
        <v>2374</v>
      </c>
      <c r="C2381" t="s">
        <v>1519</v>
      </c>
      <c r="D2381" t="s">
        <v>123</v>
      </c>
      <c r="E2381" t="s">
        <v>532</v>
      </c>
      <c r="F2381" t="s">
        <v>1385</v>
      </c>
      <c r="G2381" s="8" t="s">
        <v>532</v>
      </c>
      <c r="H2381" s="8" t="s">
        <v>1385</v>
      </c>
      <c r="I2381" s="8"/>
      <c r="Y2381">
        <v>8.4</v>
      </c>
      <c r="AB2381">
        <v>9.9</v>
      </c>
      <c r="BJ2381" s="8" t="s">
        <v>79</v>
      </c>
      <c r="BK2381" s="9">
        <v>44820</v>
      </c>
      <c r="BL2381" s="8" t="s">
        <v>2354</v>
      </c>
      <c r="BM2381" s="8">
        <v>2905</v>
      </c>
    </row>
    <row r="2382" spans="1:67" x14ac:dyDescent="0.2">
      <c r="A2382" s="26" t="s">
        <v>2388</v>
      </c>
      <c r="B2382" s="26"/>
      <c r="C2382" s="26" t="s">
        <v>1519</v>
      </c>
      <c r="D2382" s="26" t="s">
        <v>123</v>
      </c>
      <c r="E2382" s="26" t="s">
        <v>532</v>
      </c>
      <c r="F2382" s="26" t="s">
        <v>1385</v>
      </c>
      <c r="G2382" s="26" t="s">
        <v>532</v>
      </c>
      <c r="H2382" s="26" t="s">
        <v>1385</v>
      </c>
      <c r="I2382" s="26"/>
      <c r="J2382" s="26"/>
      <c r="K2382" s="26"/>
      <c r="L2382" s="26"/>
      <c r="M2382" s="26"/>
      <c r="N2382" s="26"/>
      <c r="O2382" s="26"/>
      <c r="P2382" s="26"/>
      <c r="Q2382" s="26"/>
      <c r="R2382" s="26"/>
      <c r="S2382" s="26"/>
      <c r="T2382" s="26"/>
      <c r="U2382" s="26"/>
      <c r="V2382" s="26"/>
      <c r="W2382" s="26"/>
      <c r="X2382" s="26"/>
      <c r="Y2382" s="26"/>
      <c r="Z2382" s="26"/>
      <c r="AA2382" s="26"/>
      <c r="AB2382" s="26"/>
      <c r="AC2382" s="26"/>
      <c r="AD2382" s="26"/>
      <c r="AE2382" s="26"/>
      <c r="AF2382" s="26"/>
      <c r="AG2382" s="26"/>
      <c r="AH2382" s="26"/>
      <c r="AI2382" s="26"/>
      <c r="AJ2382" s="26"/>
      <c r="AK2382" s="26"/>
      <c r="AL2382" s="26"/>
      <c r="AM2382" s="26"/>
      <c r="AN2382" s="26"/>
      <c r="AO2382" s="26"/>
      <c r="AP2382" s="26"/>
      <c r="AQ2382" s="26"/>
      <c r="AR2382" s="26"/>
      <c r="AS2382" s="26"/>
      <c r="AT2382" s="26"/>
      <c r="AU2382" s="26"/>
      <c r="AV2382" s="26"/>
      <c r="AW2382" s="26"/>
      <c r="AX2382" s="26"/>
      <c r="AY2382" s="26"/>
      <c r="AZ2382" s="26"/>
      <c r="BA2382" s="26"/>
      <c r="BB2382" s="26"/>
      <c r="BC2382" s="26"/>
      <c r="BD2382" s="26"/>
      <c r="BE2382" s="26"/>
      <c r="BF2382" s="26"/>
      <c r="BG2382" s="26"/>
      <c r="BH2382" s="26"/>
      <c r="BI2382" s="26" t="s">
        <v>2390</v>
      </c>
      <c r="BJ2382" s="8" t="s">
        <v>79</v>
      </c>
      <c r="BK2382" s="9">
        <v>44820</v>
      </c>
      <c r="BL2382" s="8" t="s">
        <v>2354</v>
      </c>
      <c r="BM2382" s="8">
        <v>2905</v>
      </c>
      <c r="BN2382" s="26"/>
      <c r="BO2382" s="26"/>
    </row>
    <row r="2383" spans="1:67" x14ac:dyDescent="0.2">
      <c r="A2383" s="8" t="s">
        <v>2385</v>
      </c>
      <c r="C2383" t="s">
        <v>1519</v>
      </c>
      <c r="D2383" t="s">
        <v>123</v>
      </c>
      <c r="E2383" t="s">
        <v>532</v>
      </c>
      <c r="F2383" t="s">
        <v>1385</v>
      </c>
      <c r="G2383" s="8" t="s">
        <v>532</v>
      </c>
      <c r="H2383" s="8" t="s">
        <v>1385</v>
      </c>
      <c r="I2383" s="8"/>
      <c r="BE2383">
        <v>9.75</v>
      </c>
      <c r="BH2383">
        <v>6.6</v>
      </c>
      <c r="BJ2383" s="8" t="s">
        <v>79</v>
      </c>
      <c r="BK2383" s="9">
        <v>44820</v>
      </c>
      <c r="BL2383" s="8" t="s">
        <v>2354</v>
      </c>
      <c r="BM2383" s="8">
        <v>2905</v>
      </c>
    </row>
    <row r="2384" spans="1:67" x14ac:dyDescent="0.2">
      <c r="A2384" s="8" t="s">
        <v>2378</v>
      </c>
      <c r="C2384" t="s">
        <v>1519</v>
      </c>
      <c r="D2384" t="s">
        <v>123</v>
      </c>
      <c r="E2384" t="s">
        <v>532</v>
      </c>
      <c r="F2384" t="s">
        <v>1385</v>
      </c>
      <c r="G2384" s="8" t="s">
        <v>532</v>
      </c>
      <c r="H2384" s="8" t="s">
        <v>1385</v>
      </c>
      <c r="I2384" s="8"/>
      <c r="AG2384">
        <v>6.75</v>
      </c>
      <c r="AJ2384">
        <v>9.4499999999999993</v>
      </c>
      <c r="BJ2384" s="8" t="s">
        <v>79</v>
      </c>
      <c r="BK2384" s="9">
        <v>44820</v>
      </c>
      <c r="BL2384" s="8" t="s">
        <v>2354</v>
      </c>
      <c r="BM2384" s="8">
        <v>2905</v>
      </c>
    </row>
    <row r="2385" spans="1:67" x14ac:dyDescent="0.2">
      <c r="A2385" s="26" t="s">
        <v>2386</v>
      </c>
      <c r="B2385" s="26"/>
      <c r="C2385" s="26" t="s">
        <v>1519</v>
      </c>
      <c r="D2385" s="26" t="s">
        <v>123</v>
      </c>
      <c r="E2385" s="26" t="s">
        <v>532</v>
      </c>
      <c r="F2385" s="26" t="s">
        <v>1385</v>
      </c>
      <c r="G2385" s="26" t="s">
        <v>532</v>
      </c>
      <c r="H2385" s="26" t="s">
        <v>1385</v>
      </c>
      <c r="I2385" s="26"/>
      <c r="J2385" s="26"/>
      <c r="K2385" s="26"/>
      <c r="L2385" s="26"/>
      <c r="M2385" s="26"/>
      <c r="N2385" s="26"/>
      <c r="O2385" s="26"/>
      <c r="P2385" s="26"/>
      <c r="Q2385" s="26"/>
      <c r="R2385" s="26"/>
      <c r="S2385" s="26"/>
      <c r="T2385" s="26"/>
      <c r="U2385" s="26"/>
      <c r="V2385" s="26"/>
      <c r="W2385" s="26"/>
      <c r="X2385" s="26"/>
      <c r="Y2385" s="26"/>
      <c r="Z2385" s="26"/>
      <c r="AA2385" s="26"/>
      <c r="AB2385" s="26"/>
      <c r="AC2385" s="26"/>
      <c r="AD2385" s="26"/>
      <c r="AE2385" s="26"/>
      <c r="AF2385" s="26"/>
      <c r="AG2385" s="26"/>
      <c r="AH2385" s="26"/>
      <c r="AI2385" s="26"/>
      <c r="AJ2385" s="26"/>
      <c r="AK2385" s="26"/>
      <c r="AL2385" s="26"/>
      <c r="AM2385" s="26"/>
      <c r="AN2385" s="26"/>
      <c r="AO2385" s="26"/>
      <c r="AP2385" s="26"/>
      <c r="AQ2385" s="26"/>
      <c r="AR2385" s="26"/>
      <c r="AS2385" s="26"/>
      <c r="AT2385" s="26"/>
      <c r="AU2385" s="26"/>
      <c r="AV2385" s="26"/>
      <c r="AW2385" s="26"/>
      <c r="AX2385" s="26"/>
      <c r="AY2385" s="26"/>
      <c r="AZ2385" s="26"/>
      <c r="BA2385" s="26"/>
      <c r="BB2385" s="26"/>
      <c r="BC2385" s="26"/>
      <c r="BD2385" s="26"/>
      <c r="BE2385" s="26"/>
      <c r="BF2385" s="26"/>
      <c r="BG2385" s="26"/>
      <c r="BH2385" s="26"/>
      <c r="BI2385" s="26" t="s">
        <v>2390</v>
      </c>
      <c r="BJ2385" s="8" t="s">
        <v>79</v>
      </c>
      <c r="BK2385" s="9">
        <v>44820</v>
      </c>
      <c r="BL2385" s="8" t="s">
        <v>2354</v>
      </c>
      <c r="BM2385" s="8">
        <v>2905</v>
      </c>
      <c r="BN2385" s="26"/>
      <c r="BO2385" s="26"/>
    </row>
    <row r="2386" spans="1:67" x14ac:dyDescent="0.2">
      <c r="A2386" s="8" t="s">
        <v>2383</v>
      </c>
      <c r="C2386" t="s">
        <v>1519</v>
      </c>
      <c r="D2386" t="s">
        <v>123</v>
      </c>
      <c r="E2386" t="s">
        <v>532</v>
      </c>
      <c r="F2386" t="s">
        <v>1385</v>
      </c>
      <c r="G2386" s="8" t="s">
        <v>532</v>
      </c>
      <c r="H2386" s="8" t="s">
        <v>1385</v>
      </c>
      <c r="I2386" s="8"/>
      <c r="BA2386">
        <v>9</v>
      </c>
      <c r="BB2386">
        <v>8.6999999999999993</v>
      </c>
      <c r="BC2386">
        <v>8.85</v>
      </c>
      <c r="BD2386">
        <v>8.85</v>
      </c>
      <c r="BJ2386" s="8" t="s">
        <v>79</v>
      </c>
      <c r="BK2386" s="9">
        <v>44820</v>
      </c>
      <c r="BL2386" s="8" t="s">
        <v>2354</v>
      </c>
      <c r="BM2386" s="8">
        <v>2905</v>
      </c>
    </row>
    <row r="2387" spans="1:67" x14ac:dyDescent="0.2">
      <c r="A2387" s="8" t="s">
        <v>2825</v>
      </c>
      <c r="C2387" t="s">
        <v>1519</v>
      </c>
      <c r="D2387" t="s">
        <v>123</v>
      </c>
      <c r="E2387" t="s">
        <v>532</v>
      </c>
      <c r="F2387" t="s">
        <v>1385</v>
      </c>
      <c r="G2387" t="s">
        <v>532</v>
      </c>
      <c r="H2387" t="s">
        <v>1385</v>
      </c>
      <c r="L2387" t="s">
        <v>1395</v>
      </c>
      <c r="Q2387">
        <v>7</v>
      </c>
      <c r="T2387">
        <v>6.25</v>
      </c>
      <c r="U2387">
        <v>6.97</v>
      </c>
      <c r="X2387">
        <v>7.87</v>
      </c>
      <c r="Y2387">
        <v>7.69</v>
      </c>
      <c r="AB2387">
        <v>9.64</v>
      </c>
      <c r="AC2387">
        <v>8.06</v>
      </c>
      <c r="AF2387">
        <v>9.9</v>
      </c>
      <c r="AG2387">
        <v>7.12</v>
      </c>
      <c r="AJ2387">
        <v>7.19</v>
      </c>
      <c r="AO2387">
        <v>7.45</v>
      </c>
      <c r="AR2387">
        <v>4.42</v>
      </c>
      <c r="AS2387">
        <v>7.69</v>
      </c>
      <c r="AV2387">
        <v>5.34</v>
      </c>
      <c r="AW2387">
        <v>7.81</v>
      </c>
      <c r="AZ2387">
        <v>6.38</v>
      </c>
      <c r="BA2387">
        <v>7.9</v>
      </c>
      <c r="BD2387">
        <v>6.79</v>
      </c>
      <c r="BE2387">
        <v>8.08</v>
      </c>
      <c r="BH2387">
        <v>5.74</v>
      </c>
      <c r="BI2387" t="s">
        <v>472</v>
      </c>
      <c r="BJ2387" t="s">
        <v>79</v>
      </c>
      <c r="BL2387" t="s">
        <v>473</v>
      </c>
      <c r="BM2387">
        <v>3401</v>
      </c>
    </row>
    <row r="2388" spans="1:67" x14ac:dyDescent="0.2">
      <c r="A2388" s="8" t="s">
        <v>2825</v>
      </c>
      <c r="C2388" t="s">
        <v>1519</v>
      </c>
      <c r="D2388" t="s">
        <v>123</v>
      </c>
      <c r="E2388" t="s">
        <v>532</v>
      </c>
      <c r="F2388" t="s">
        <v>1385</v>
      </c>
      <c r="G2388" t="s">
        <v>532</v>
      </c>
      <c r="H2388" t="s">
        <v>1385</v>
      </c>
      <c r="L2388" t="s">
        <v>1396</v>
      </c>
      <c r="Q2388">
        <v>7.07</v>
      </c>
      <c r="T2388">
        <v>6.13</v>
      </c>
      <c r="U2388">
        <v>7.27</v>
      </c>
      <c r="X2388">
        <v>7.88</v>
      </c>
      <c r="Y2388">
        <v>7.88</v>
      </c>
      <c r="AB2388">
        <v>9.3800000000000008</v>
      </c>
      <c r="AC2388">
        <v>8.27</v>
      </c>
      <c r="AF2388">
        <v>9.6</v>
      </c>
      <c r="AG2388">
        <v>7.02</v>
      </c>
      <c r="AJ2388">
        <v>6.91</v>
      </c>
      <c r="AO2388">
        <v>7.03</v>
      </c>
      <c r="AR2388">
        <v>4.28</v>
      </c>
      <c r="AS2388">
        <v>7.39</v>
      </c>
      <c r="AV2388">
        <v>5.12</v>
      </c>
      <c r="AW2388">
        <v>7.68</v>
      </c>
      <c r="AZ2388">
        <v>6.36</v>
      </c>
      <c r="BA2388">
        <v>7.76</v>
      </c>
      <c r="BD2388">
        <v>6.93</v>
      </c>
      <c r="BE2388">
        <v>7.93</v>
      </c>
      <c r="BH2388">
        <v>5.81</v>
      </c>
      <c r="BI2388" t="s">
        <v>472</v>
      </c>
      <c r="BJ2388" t="s">
        <v>79</v>
      </c>
      <c r="BL2388" t="s">
        <v>473</v>
      </c>
      <c r="BM2388">
        <v>3401</v>
      </c>
    </row>
    <row r="2389" spans="1:67" x14ac:dyDescent="0.2">
      <c r="A2389" s="8" t="s">
        <v>2825</v>
      </c>
      <c r="C2389" t="s">
        <v>1519</v>
      </c>
      <c r="D2389" t="s">
        <v>123</v>
      </c>
      <c r="E2389" t="s">
        <v>532</v>
      </c>
      <c r="F2389" t="s">
        <v>1385</v>
      </c>
      <c r="G2389" s="8" t="s">
        <v>532</v>
      </c>
      <c r="H2389" s="8" t="s">
        <v>1385</v>
      </c>
      <c r="I2389" s="8"/>
      <c r="L2389" t="s">
        <v>2823</v>
      </c>
      <c r="U2389">
        <v>7.34</v>
      </c>
      <c r="X2389">
        <v>8.43</v>
      </c>
      <c r="Y2389">
        <v>7.62</v>
      </c>
      <c r="Z2389">
        <v>9.25</v>
      </c>
      <c r="AA2389">
        <v>8.6999999999999993</v>
      </c>
      <c r="AB2389">
        <v>9.25</v>
      </c>
      <c r="AC2389">
        <v>7.49</v>
      </c>
      <c r="AD2389">
        <v>10.1</v>
      </c>
      <c r="AE2389">
        <v>8.85</v>
      </c>
      <c r="AF2389">
        <v>10.1</v>
      </c>
      <c r="AG2389">
        <v>6.15</v>
      </c>
      <c r="AJ2389">
        <v>8.49</v>
      </c>
      <c r="AS2389">
        <v>8.34</v>
      </c>
      <c r="AT2389">
        <v>5.64</v>
      </c>
      <c r="AU2389">
        <v>5.72</v>
      </c>
      <c r="AV2389">
        <v>5.72</v>
      </c>
      <c r="AW2389">
        <v>8.2799999999999994</v>
      </c>
      <c r="AX2389">
        <v>6.76</v>
      </c>
      <c r="AY2389">
        <v>6.68</v>
      </c>
      <c r="AZ2389">
        <v>6.76</v>
      </c>
      <c r="BA2389">
        <v>8.61</v>
      </c>
      <c r="BB2389">
        <v>7.34</v>
      </c>
      <c r="BC2389">
        <v>7.05</v>
      </c>
      <c r="BD2389">
        <v>7.34</v>
      </c>
      <c r="BE2389">
        <v>8.92</v>
      </c>
      <c r="BF2389" s="8">
        <v>6.41</v>
      </c>
      <c r="BG2389" s="8">
        <v>5.49</v>
      </c>
      <c r="BH2389" s="8">
        <v>6.41</v>
      </c>
      <c r="BJ2389" s="8" t="s">
        <v>79</v>
      </c>
      <c r="BK2389" s="9">
        <v>44827</v>
      </c>
      <c r="BL2389" s="8" t="s">
        <v>2821</v>
      </c>
      <c r="BM2389" s="5">
        <v>3601</v>
      </c>
    </row>
    <row r="2390" spans="1:67" x14ac:dyDescent="0.2">
      <c r="A2390" s="8" t="s">
        <v>2825</v>
      </c>
      <c r="C2390" t="s">
        <v>1519</v>
      </c>
      <c r="D2390" t="s">
        <v>123</v>
      </c>
      <c r="E2390" t="s">
        <v>532</v>
      </c>
      <c r="F2390" t="s">
        <v>1385</v>
      </c>
      <c r="G2390" s="8" t="s">
        <v>532</v>
      </c>
      <c r="H2390" s="8" t="s">
        <v>1385</v>
      </c>
      <c r="I2390" s="8"/>
      <c r="L2390" t="s">
        <v>2822</v>
      </c>
      <c r="U2390">
        <v>6.75</v>
      </c>
      <c r="X2390">
        <v>7.94</v>
      </c>
      <c r="Y2390">
        <v>7.56</v>
      </c>
      <c r="Z2390">
        <v>9.84</v>
      </c>
      <c r="AA2390">
        <v>8.9700000000000006</v>
      </c>
      <c r="AB2390">
        <v>9.84</v>
      </c>
      <c r="AC2390">
        <v>7.43</v>
      </c>
      <c r="AD2390">
        <v>10.34</v>
      </c>
      <c r="AE2390">
        <v>8.8800000000000008</v>
      </c>
      <c r="AF2390">
        <v>10.34</v>
      </c>
      <c r="AG2390">
        <v>5.98</v>
      </c>
      <c r="AJ2390">
        <v>8.41</v>
      </c>
      <c r="AS2390">
        <v>7.7</v>
      </c>
      <c r="AT2390">
        <v>4.9000000000000004</v>
      </c>
      <c r="AU2390">
        <v>5.22</v>
      </c>
      <c r="AV2390">
        <v>5.22</v>
      </c>
      <c r="AW2390">
        <v>7.96</v>
      </c>
      <c r="AX2390">
        <v>6.35</v>
      </c>
      <c r="AY2390">
        <v>6.48</v>
      </c>
      <c r="AZ2390">
        <v>6.48</v>
      </c>
      <c r="BA2390">
        <v>8.0399999999999991</v>
      </c>
      <c r="BB2390">
        <v>6.98</v>
      </c>
      <c r="BC2390">
        <v>6.68</v>
      </c>
      <c r="BD2390">
        <v>6.98</v>
      </c>
      <c r="BE2390">
        <v>8.09</v>
      </c>
      <c r="BF2390" s="8">
        <v>6.2</v>
      </c>
      <c r="BG2390" s="8">
        <v>5.22</v>
      </c>
      <c r="BH2390" s="8">
        <v>6.2</v>
      </c>
      <c r="BJ2390" s="8" t="s">
        <v>79</v>
      </c>
      <c r="BK2390" s="9">
        <v>44827</v>
      </c>
      <c r="BL2390" s="8" t="s">
        <v>2821</v>
      </c>
      <c r="BM2390" s="5">
        <v>3601</v>
      </c>
    </row>
    <row r="2391" spans="1:67" x14ac:dyDescent="0.2">
      <c r="A2391" s="8" t="s">
        <v>2825</v>
      </c>
      <c r="C2391" t="s">
        <v>1519</v>
      </c>
      <c r="D2391" t="s">
        <v>123</v>
      </c>
      <c r="E2391" t="s">
        <v>532</v>
      </c>
      <c r="F2391" t="s">
        <v>1385</v>
      </c>
      <c r="G2391" s="8" t="s">
        <v>532</v>
      </c>
      <c r="H2391" s="8" t="s">
        <v>1385</v>
      </c>
      <c r="I2391" s="8"/>
      <c r="L2391" t="s">
        <v>2826</v>
      </c>
      <c r="U2391">
        <v>7.73</v>
      </c>
      <c r="X2391">
        <v>8.94</v>
      </c>
      <c r="Y2391">
        <v>8.26</v>
      </c>
      <c r="Z2391">
        <v>10.19</v>
      </c>
      <c r="AA2391">
        <v>9.61</v>
      </c>
      <c r="AB2391">
        <v>10.19</v>
      </c>
      <c r="AC2391">
        <v>8.2200000000000006</v>
      </c>
      <c r="AD2391">
        <v>11.2</v>
      </c>
      <c r="AE2391">
        <v>9.83</v>
      </c>
      <c r="AF2391">
        <v>11.2</v>
      </c>
      <c r="AG2391">
        <v>6.53</v>
      </c>
      <c r="AJ2391">
        <v>9.09</v>
      </c>
      <c r="AS2391">
        <v>8.5500000000000007</v>
      </c>
      <c r="AT2391">
        <v>6.09</v>
      </c>
      <c r="AU2391">
        <v>5.79</v>
      </c>
      <c r="AV2391">
        <v>6.09</v>
      </c>
      <c r="AW2391">
        <v>8.6300000000000008</v>
      </c>
      <c r="AX2391">
        <v>7.15</v>
      </c>
      <c r="AY2391">
        <v>7.13</v>
      </c>
      <c r="AZ2391">
        <v>7.15</v>
      </c>
      <c r="BA2391">
        <v>8.82</v>
      </c>
      <c r="BB2391">
        <v>7.79</v>
      </c>
      <c r="BC2391">
        <v>7.34</v>
      </c>
      <c r="BD2391">
        <v>7.79</v>
      </c>
      <c r="BE2391">
        <v>9.02</v>
      </c>
      <c r="BF2391" s="8">
        <v>6.75</v>
      </c>
      <c r="BG2391" s="8">
        <v>5.69</v>
      </c>
      <c r="BH2391" s="8">
        <v>6.75</v>
      </c>
      <c r="BJ2391" s="8" t="s">
        <v>79</v>
      </c>
      <c r="BK2391" s="9">
        <v>44827</v>
      </c>
      <c r="BL2391" s="8" t="s">
        <v>2821</v>
      </c>
      <c r="BM2391" s="5">
        <v>3601</v>
      </c>
    </row>
    <row r="2392" spans="1:67" x14ac:dyDescent="0.2">
      <c r="A2392" t="s">
        <v>1389</v>
      </c>
      <c r="C2392" t="s">
        <v>1519</v>
      </c>
      <c r="D2392" t="s">
        <v>123</v>
      </c>
      <c r="E2392" t="s">
        <v>532</v>
      </c>
      <c r="F2392" t="s">
        <v>1385</v>
      </c>
      <c r="G2392" t="s">
        <v>532</v>
      </c>
      <c r="H2392" t="s">
        <v>1385</v>
      </c>
      <c r="M2392">
        <v>6</v>
      </c>
      <c r="P2392">
        <v>4.8</v>
      </c>
      <c r="Q2392">
        <v>6</v>
      </c>
      <c r="T2392">
        <v>5.95</v>
      </c>
      <c r="U2392">
        <v>6.05</v>
      </c>
      <c r="X2392">
        <v>7.65</v>
      </c>
      <c r="Y2392">
        <v>6.75</v>
      </c>
      <c r="AB2392">
        <v>8.6999999999999993</v>
      </c>
      <c r="AC2392">
        <v>7.1</v>
      </c>
      <c r="AF2392">
        <v>9.25</v>
      </c>
      <c r="AG2392">
        <v>5.6</v>
      </c>
      <c r="AJ2392">
        <v>7.65</v>
      </c>
      <c r="AK2392">
        <v>5.7</v>
      </c>
      <c r="AL2392">
        <v>3.05</v>
      </c>
      <c r="AN2392">
        <v>3.05</v>
      </c>
      <c r="AO2392">
        <v>6.1</v>
      </c>
      <c r="AP2392">
        <v>4.3</v>
      </c>
      <c r="AR2392">
        <v>4.3</v>
      </c>
      <c r="AW2392">
        <v>7.5</v>
      </c>
      <c r="AX2392">
        <v>6.35</v>
      </c>
      <c r="AY2392">
        <v>6.4</v>
      </c>
      <c r="AZ2392">
        <v>6.4</v>
      </c>
      <c r="BA2392">
        <v>7.95</v>
      </c>
      <c r="BB2392">
        <v>7</v>
      </c>
      <c r="BD2392">
        <v>7</v>
      </c>
      <c r="BE2392">
        <v>7.75</v>
      </c>
      <c r="BF2392">
        <v>5.4</v>
      </c>
      <c r="BG2392">
        <v>4.55</v>
      </c>
      <c r="BH2392">
        <v>5.4</v>
      </c>
      <c r="BI2392" t="s">
        <v>1390</v>
      </c>
      <c r="BJ2392" t="s">
        <v>79</v>
      </c>
      <c r="BL2392" t="s">
        <v>1391</v>
      </c>
      <c r="BM2392">
        <v>45973</v>
      </c>
      <c r="BN2392" t="s">
        <v>81</v>
      </c>
      <c r="BO2392" t="s">
        <v>1391</v>
      </c>
    </row>
    <row r="2393" spans="1:67" x14ac:dyDescent="0.2">
      <c r="A2393" t="s">
        <v>1397</v>
      </c>
      <c r="C2393" t="s">
        <v>1519</v>
      </c>
      <c r="D2393" t="s">
        <v>123</v>
      </c>
      <c r="E2393" t="s">
        <v>532</v>
      </c>
      <c r="F2393" t="s">
        <v>1385</v>
      </c>
      <c r="G2393" t="s">
        <v>532</v>
      </c>
      <c r="H2393" t="s">
        <v>1385</v>
      </c>
      <c r="U2393">
        <v>8.3000000000000007</v>
      </c>
      <c r="X2393">
        <v>8.4</v>
      </c>
      <c r="BJ2393" t="s">
        <v>79</v>
      </c>
      <c r="BL2393" t="s">
        <v>218</v>
      </c>
      <c r="BM2393">
        <v>46399</v>
      </c>
    </row>
    <row r="2394" spans="1:67" x14ac:dyDescent="0.2">
      <c r="A2394" t="s">
        <v>1400</v>
      </c>
      <c r="C2394" t="s">
        <v>1519</v>
      </c>
      <c r="D2394" t="s">
        <v>123</v>
      </c>
      <c r="E2394" t="s">
        <v>532</v>
      </c>
      <c r="F2394" t="s">
        <v>1385</v>
      </c>
      <c r="G2394" t="s">
        <v>532</v>
      </c>
      <c r="H2394" t="s">
        <v>1385</v>
      </c>
      <c r="AK2394">
        <v>6</v>
      </c>
      <c r="AN2394">
        <v>3.2</v>
      </c>
      <c r="AO2394">
        <v>7.1</v>
      </c>
      <c r="AR2394">
        <v>4.2</v>
      </c>
      <c r="AS2394">
        <v>7.8</v>
      </c>
      <c r="AV2394">
        <v>5.3</v>
      </c>
      <c r="AW2394">
        <v>8</v>
      </c>
      <c r="AX2394">
        <v>6.4</v>
      </c>
      <c r="AY2394">
        <v>6.6</v>
      </c>
      <c r="AZ2394">
        <v>6.6</v>
      </c>
      <c r="BA2394">
        <v>8.4</v>
      </c>
      <c r="BB2394">
        <v>7.1</v>
      </c>
      <c r="BC2394">
        <v>6.7</v>
      </c>
      <c r="BD2394">
        <v>7.1</v>
      </c>
      <c r="BE2394">
        <v>9</v>
      </c>
      <c r="BF2394">
        <v>6.1</v>
      </c>
      <c r="BG2394">
        <v>5.3</v>
      </c>
      <c r="BH2394">
        <v>6.1</v>
      </c>
      <c r="BJ2394" t="s">
        <v>79</v>
      </c>
      <c r="BL2394" t="s">
        <v>130</v>
      </c>
      <c r="BM2394">
        <v>3096</v>
      </c>
    </row>
    <row r="2395" spans="1:67" x14ac:dyDescent="0.2">
      <c r="A2395" s="13" t="s">
        <v>1737</v>
      </c>
      <c r="B2395" s="13"/>
      <c r="C2395" s="13" t="s">
        <v>1519</v>
      </c>
      <c r="D2395" s="13" t="s">
        <v>123</v>
      </c>
      <c r="E2395" s="13" t="s">
        <v>532</v>
      </c>
      <c r="F2395" s="13" t="s">
        <v>1385</v>
      </c>
      <c r="G2395" s="13" t="s">
        <v>532</v>
      </c>
      <c r="H2395" s="13" t="s">
        <v>1394</v>
      </c>
      <c r="I2395" s="13"/>
      <c r="J2395" s="13"/>
      <c r="K2395" s="13"/>
      <c r="L2395" s="13"/>
      <c r="M2395" s="13"/>
      <c r="N2395" s="13"/>
      <c r="O2395" s="13"/>
      <c r="P2395" s="13"/>
      <c r="Q2395" s="13"/>
      <c r="R2395" s="13"/>
      <c r="S2395" s="13"/>
      <c r="T2395" s="13"/>
      <c r="U2395" s="13"/>
      <c r="V2395" s="13"/>
      <c r="W2395" s="13"/>
      <c r="X2395" s="13"/>
      <c r="Y2395" s="13"/>
      <c r="Z2395" s="13"/>
      <c r="AA2395" s="13"/>
      <c r="AB2395" s="13"/>
      <c r="AC2395" s="13"/>
      <c r="AD2395" s="13"/>
      <c r="AE2395" s="13"/>
      <c r="AF2395" s="13"/>
      <c r="AG2395" s="13"/>
      <c r="AH2395" s="13"/>
      <c r="AI2395" s="13"/>
      <c r="AJ2395" s="13"/>
      <c r="AK2395" s="13"/>
      <c r="AL2395" s="13"/>
      <c r="AM2395" s="13"/>
      <c r="AN2395" s="13"/>
      <c r="AO2395" s="13"/>
      <c r="AP2395" s="13"/>
      <c r="AQ2395" s="13"/>
      <c r="AR2395" s="13"/>
      <c r="AS2395" s="13"/>
      <c r="AT2395" s="13"/>
      <c r="AU2395" s="13"/>
      <c r="AV2395" s="13"/>
      <c r="AW2395" s="13"/>
      <c r="AX2395" s="13"/>
      <c r="AY2395" s="13"/>
      <c r="AZ2395" s="13"/>
      <c r="BA2395" s="13"/>
      <c r="BB2395" s="13"/>
      <c r="BC2395" s="13"/>
      <c r="BD2395" s="13"/>
      <c r="BE2395" s="13"/>
      <c r="BF2395" s="13"/>
      <c r="BG2395" s="13"/>
      <c r="BH2395" s="13"/>
      <c r="BI2395" s="13"/>
      <c r="BJ2395" s="13"/>
      <c r="BK2395" s="13"/>
      <c r="BL2395" s="13"/>
      <c r="BM2395" s="13"/>
      <c r="BN2395" s="13"/>
      <c r="BO2395" s="13"/>
    </row>
    <row r="2396" spans="1:67" x14ac:dyDescent="0.2">
      <c r="A2396" t="s">
        <v>108</v>
      </c>
      <c r="B2396" t="s">
        <v>169</v>
      </c>
      <c r="C2396" t="s">
        <v>1519</v>
      </c>
      <c r="D2396" t="s">
        <v>123</v>
      </c>
      <c r="E2396" t="s">
        <v>532</v>
      </c>
      <c r="F2396" t="s">
        <v>1385</v>
      </c>
      <c r="G2396" t="s">
        <v>532</v>
      </c>
      <c r="H2396" t="s">
        <v>1394</v>
      </c>
      <c r="AW2396">
        <v>7.7</v>
      </c>
      <c r="AZ2396">
        <v>6.35</v>
      </c>
      <c r="BA2396">
        <v>8</v>
      </c>
      <c r="BD2396">
        <v>7</v>
      </c>
      <c r="BI2396" t="s">
        <v>108</v>
      </c>
      <c r="BJ2396" t="s">
        <v>79</v>
      </c>
      <c r="BL2396" t="s">
        <v>388</v>
      </c>
      <c r="BM2396">
        <v>3140</v>
      </c>
    </row>
    <row r="2397" spans="1:67" x14ac:dyDescent="0.2">
      <c r="A2397" t="s">
        <v>108</v>
      </c>
      <c r="C2397" t="s">
        <v>1519</v>
      </c>
      <c r="D2397" t="s">
        <v>123</v>
      </c>
      <c r="E2397" t="s">
        <v>532</v>
      </c>
      <c r="F2397" t="s">
        <v>1385</v>
      </c>
      <c r="G2397" t="s">
        <v>532</v>
      </c>
      <c r="H2397" t="s">
        <v>1394</v>
      </c>
      <c r="AW2397">
        <v>7.63</v>
      </c>
      <c r="AZ2397">
        <v>6.23</v>
      </c>
      <c r="BA2397">
        <v>7.77</v>
      </c>
      <c r="BD2397">
        <v>6.75</v>
      </c>
      <c r="BE2397">
        <v>7.7</v>
      </c>
      <c r="BH2397">
        <v>5.37</v>
      </c>
      <c r="BJ2397" t="s">
        <v>79</v>
      </c>
      <c r="BL2397" t="s">
        <v>109</v>
      </c>
      <c r="BM2397">
        <v>3144</v>
      </c>
      <c r="BN2397" t="s">
        <v>81</v>
      </c>
      <c r="BO2397" t="s">
        <v>109</v>
      </c>
    </row>
    <row r="2398" spans="1:67" x14ac:dyDescent="0.2">
      <c r="A2398" t="s">
        <v>1398</v>
      </c>
      <c r="B2398" t="s">
        <v>169</v>
      </c>
      <c r="C2398" t="s">
        <v>1519</v>
      </c>
      <c r="D2398" t="s">
        <v>123</v>
      </c>
      <c r="E2398" t="s">
        <v>532</v>
      </c>
      <c r="F2398" t="s">
        <v>1385</v>
      </c>
      <c r="G2398" t="s">
        <v>532</v>
      </c>
      <c r="H2398" t="s">
        <v>1394</v>
      </c>
      <c r="AW2398">
        <v>7.9</v>
      </c>
      <c r="AZ2398">
        <v>6.3</v>
      </c>
      <c r="BJ2398" t="s">
        <v>79</v>
      </c>
      <c r="BL2398" t="s">
        <v>109</v>
      </c>
      <c r="BM2398">
        <v>3144</v>
      </c>
    </row>
    <row r="2399" spans="1:67" x14ac:dyDescent="0.2">
      <c r="A2399" t="s">
        <v>1399</v>
      </c>
      <c r="C2399" t="s">
        <v>1519</v>
      </c>
      <c r="D2399" t="s">
        <v>123</v>
      </c>
      <c r="E2399" t="s">
        <v>532</v>
      </c>
      <c r="F2399" t="s">
        <v>1385</v>
      </c>
      <c r="G2399" t="s">
        <v>532</v>
      </c>
      <c r="H2399" t="s">
        <v>1394</v>
      </c>
      <c r="AW2399">
        <v>7.5</v>
      </c>
      <c r="AZ2399">
        <v>6.6</v>
      </c>
      <c r="BE2399">
        <v>7.9</v>
      </c>
      <c r="BH2399">
        <v>5.7</v>
      </c>
      <c r="BJ2399" t="s">
        <v>79</v>
      </c>
      <c r="BL2399" t="s">
        <v>109</v>
      </c>
      <c r="BM2399">
        <v>3144</v>
      </c>
    </row>
    <row r="2400" spans="1:67" s="2" customFormat="1" x14ac:dyDescent="0.2">
      <c r="A2400" s="13" t="s">
        <v>1737</v>
      </c>
      <c r="B2400" s="13"/>
      <c r="C2400" s="13" t="s">
        <v>1519</v>
      </c>
      <c r="D2400" s="13" t="s">
        <v>123</v>
      </c>
      <c r="E2400" s="13" t="s">
        <v>532</v>
      </c>
      <c r="F2400" s="13" t="s">
        <v>1403</v>
      </c>
      <c r="G2400" s="13" t="s">
        <v>532</v>
      </c>
      <c r="H2400" s="13" t="s">
        <v>1403</v>
      </c>
      <c r="I2400" s="13"/>
      <c r="J2400" s="13"/>
      <c r="K2400" s="13"/>
      <c r="L2400" s="13"/>
      <c r="M2400" s="13"/>
      <c r="N2400" s="13"/>
      <c r="O2400" s="13"/>
      <c r="P2400" s="13"/>
      <c r="Q2400" s="13"/>
      <c r="R2400" s="13"/>
      <c r="S2400" s="13"/>
      <c r="T2400" s="13"/>
      <c r="U2400" s="13"/>
      <c r="V2400" s="13"/>
      <c r="W2400" s="13"/>
      <c r="X2400" s="13"/>
      <c r="Y2400" s="13"/>
      <c r="Z2400" s="13"/>
      <c r="AA2400" s="13"/>
      <c r="AB2400" s="13"/>
      <c r="AC2400" s="13"/>
      <c r="AD2400" s="13"/>
      <c r="AE2400" s="13"/>
      <c r="AF2400" s="13"/>
      <c r="AG2400" s="13"/>
      <c r="AH2400" s="13"/>
      <c r="AI2400" s="13"/>
      <c r="AJ2400" s="13"/>
      <c r="AK2400" s="13"/>
      <c r="AL2400" s="13"/>
      <c r="AM2400" s="13"/>
      <c r="AN2400" s="13"/>
      <c r="AO2400" s="13"/>
      <c r="AP2400" s="13"/>
      <c r="AQ2400" s="13"/>
      <c r="AR2400" s="13"/>
      <c r="AS2400" s="13"/>
      <c r="AT2400" s="13"/>
      <c r="AU2400" s="13"/>
      <c r="AV2400" s="13"/>
      <c r="AW2400" s="13"/>
      <c r="AX2400" s="13"/>
      <c r="AY2400" s="13"/>
      <c r="AZ2400" s="13"/>
      <c r="BA2400" s="13"/>
      <c r="BB2400" s="13"/>
      <c r="BC2400" s="13"/>
      <c r="BD2400" s="13"/>
      <c r="BE2400" s="13"/>
      <c r="BF2400" s="13"/>
      <c r="BG2400" s="13"/>
      <c r="BH2400" s="13"/>
      <c r="BI2400" s="13"/>
      <c r="BJ2400" s="13"/>
      <c r="BK2400" s="13"/>
      <c r="BL2400" s="13"/>
      <c r="BM2400" s="13"/>
      <c r="BN2400" s="13"/>
      <c r="BO2400" s="13"/>
    </row>
    <row r="2401" spans="1:67" x14ac:dyDescent="0.2">
      <c r="A2401" s="8" t="s">
        <v>2825</v>
      </c>
      <c r="C2401" t="s">
        <v>1519</v>
      </c>
      <c r="D2401" t="s">
        <v>123</v>
      </c>
      <c r="E2401" t="s">
        <v>532</v>
      </c>
      <c r="F2401" t="s">
        <v>1403</v>
      </c>
      <c r="G2401" t="s">
        <v>532</v>
      </c>
      <c r="H2401" t="s">
        <v>1403</v>
      </c>
      <c r="L2401" t="s">
        <v>1404</v>
      </c>
      <c r="Q2401">
        <v>8.3000000000000007</v>
      </c>
      <c r="T2401">
        <v>7.3</v>
      </c>
      <c r="Y2401">
        <v>8.3000000000000007</v>
      </c>
      <c r="AB2401">
        <v>10.3</v>
      </c>
      <c r="AC2401">
        <v>9.9</v>
      </c>
      <c r="AF2401">
        <v>11.55</v>
      </c>
      <c r="AG2401">
        <v>8</v>
      </c>
      <c r="AJ2401">
        <v>7.9</v>
      </c>
      <c r="BI2401" t="s">
        <v>1405</v>
      </c>
      <c r="BJ2401" t="s">
        <v>79</v>
      </c>
      <c r="BL2401" t="s">
        <v>473</v>
      </c>
      <c r="BM2401">
        <v>3401</v>
      </c>
    </row>
    <row r="2402" spans="1:67" x14ac:dyDescent="0.2">
      <c r="A2402" s="13" t="s">
        <v>1737</v>
      </c>
      <c r="B2402" s="13"/>
      <c r="C2402" s="13" t="s">
        <v>1519</v>
      </c>
      <c r="D2402" s="13" t="s">
        <v>123</v>
      </c>
      <c r="E2402" s="13" t="s">
        <v>532</v>
      </c>
      <c r="F2402" s="13"/>
      <c r="G2402" s="13" t="s">
        <v>1720</v>
      </c>
      <c r="H2402" s="13"/>
      <c r="I2402" s="13"/>
      <c r="J2402" s="13"/>
      <c r="K2402" s="13"/>
      <c r="L2402" s="13"/>
      <c r="M2402" s="13"/>
      <c r="N2402" s="13"/>
      <c r="O2402" s="13"/>
      <c r="P2402" s="13"/>
      <c r="Q2402" s="13"/>
      <c r="R2402" s="13"/>
      <c r="S2402" s="13"/>
      <c r="T2402" s="13"/>
      <c r="U2402" s="13"/>
      <c r="V2402" s="13"/>
      <c r="W2402" s="13"/>
      <c r="X2402" s="13"/>
      <c r="Y2402" s="13"/>
      <c r="Z2402" s="13"/>
      <c r="AA2402" s="13"/>
      <c r="AB2402" s="13"/>
      <c r="AC2402" s="13"/>
      <c r="AD2402" s="13"/>
      <c r="AE2402" s="13"/>
      <c r="AF2402" s="13"/>
      <c r="AG2402" s="13"/>
      <c r="AH2402" s="13"/>
      <c r="AI2402" s="13"/>
      <c r="AJ2402" s="13"/>
      <c r="AK2402" s="13"/>
      <c r="AL2402" s="13"/>
      <c r="AM2402" s="13"/>
      <c r="AN2402" s="13"/>
      <c r="AO2402" s="13"/>
      <c r="AP2402" s="13"/>
      <c r="AQ2402" s="13"/>
      <c r="AR2402" s="13"/>
      <c r="AS2402" s="13"/>
      <c r="AT2402" s="13"/>
      <c r="AU2402" s="13"/>
      <c r="AV2402" s="13"/>
      <c r="AW2402" s="13"/>
      <c r="AX2402" s="13"/>
      <c r="AY2402" s="13"/>
      <c r="AZ2402" s="13"/>
      <c r="BA2402" s="13"/>
      <c r="BB2402" s="13"/>
      <c r="BC2402" s="13"/>
      <c r="BD2402" s="13"/>
      <c r="BE2402" s="13"/>
      <c r="BF2402" s="13"/>
      <c r="BG2402" s="13"/>
      <c r="BH2402" s="13"/>
      <c r="BI2402" s="13"/>
      <c r="BJ2402" s="13"/>
      <c r="BK2402" s="13"/>
      <c r="BL2402" s="13"/>
      <c r="BM2402" s="13"/>
      <c r="BN2402" s="13"/>
      <c r="BO2402" s="13"/>
    </row>
    <row r="2403" spans="1:67" x14ac:dyDescent="0.2">
      <c r="A2403" s="13" t="s">
        <v>1737</v>
      </c>
      <c r="B2403" s="13"/>
      <c r="C2403" s="13" t="s">
        <v>1519</v>
      </c>
      <c r="D2403" s="13" t="s">
        <v>123</v>
      </c>
      <c r="E2403" s="13" t="s">
        <v>532</v>
      </c>
      <c r="F2403" s="13"/>
      <c r="G2403" s="13" t="s">
        <v>1392</v>
      </c>
      <c r="H2403" s="13"/>
      <c r="I2403" s="13"/>
      <c r="J2403" s="13"/>
      <c r="K2403" s="13"/>
      <c r="L2403" s="13"/>
      <c r="M2403" s="13"/>
      <c r="N2403" s="13"/>
      <c r="O2403" s="13"/>
      <c r="P2403" s="13"/>
      <c r="Q2403" s="13"/>
      <c r="R2403" s="13"/>
      <c r="S2403" s="13"/>
      <c r="T2403" s="13"/>
      <c r="U2403" s="13"/>
      <c r="V2403" s="13"/>
      <c r="W2403" s="13"/>
      <c r="X2403" s="13"/>
      <c r="Y2403" s="13"/>
      <c r="Z2403" s="13"/>
      <c r="AA2403" s="13"/>
      <c r="AB2403" s="13"/>
      <c r="AC2403" s="13"/>
      <c r="AD2403" s="13"/>
      <c r="AE2403" s="13"/>
      <c r="AF2403" s="13"/>
      <c r="AG2403" s="13"/>
      <c r="AH2403" s="13"/>
      <c r="AI2403" s="13"/>
      <c r="AJ2403" s="13"/>
      <c r="AK2403" s="13"/>
      <c r="AL2403" s="13"/>
      <c r="AM2403" s="13"/>
      <c r="AN2403" s="13"/>
      <c r="AO2403" s="13"/>
      <c r="AP2403" s="13"/>
      <c r="AQ2403" s="13"/>
      <c r="AR2403" s="13"/>
      <c r="AS2403" s="13"/>
      <c r="AT2403" s="13"/>
      <c r="AU2403" s="13"/>
      <c r="AV2403" s="13"/>
      <c r="AW2403" s="13"/>
      <c r="AX2403" s="13"/>
      <c r="AY2403" s="13"/>
      <c r="AZ2403" s="13"/>
      <c r="BA2403" s="13"/>
      <c r="BB2403" s="13"/>
      <c r="BC2403" s="13"/>
      <c r="BD2403" s="13"/>
      <c r="BE2403" s="13"/>
      <c r="BF2403" s="13"/>
      <c r="BG2403" s="13"/>
      <c r="BH2403" s="13"/>
      <c r="BI2403" s="13"/>
      <c r="BJ2403" s="13"/>
      <c r="BK2403" s="13"/>
      <c r="BL2403" s="13"/>
      <c r="BM2403" s="13"/>
      <c r="BN2403" s="13"/>
      <c r="BO2403" s="13"/>
    </row>
    <row r="2404" spans="1:67" x14ac:dyDescent="0.2">
      <c r="A2404" s="13" t="s">
        <v>1737</v>
      </c>
      <c r="B2404" s="13"/>
      <c r="C2404" s="13" t="s">
        <v>1519</v>
      </c>
      <c r="D2404" s="13" t="s">
        <v>123</v>
      </c>
      <c r="E2404" s="13" t="s">
        <v>532</v>
      </c>
      <c r="F2404" s="13"/>
      <c r="G2404" s="13" t="s">
        <v>532</v>
      </c>
      <c r="H2404" s="13"/>
      <c r="I2404" s="13"/>
      <c r="J2404" s="13"/>
      <c r="K2404" s="13"/>
      <c r="L2404" s="13"/>
      <c r="M2404" s="13"/>
      <c r="N2404" s="13"/>
      <c r="O2404" s="13"/>
      <c r="P2404" s="13"/>
      <c r="Q2404" s="13"/>
      <c r="R2404" s="13"/>
      <c r="S2404" s="13"/>
      <c r="T2404" s="13"/>
      <c r="U2404" s="13"/>
      <c r="V2404" s="13"/>
      <c r="W2404" s="13"/>
      <c r="X2404" s="13"/>
      <c r="Y2404" s="13"/>
      <c r="Z2404" s="13"/>
      <c r="AA2404" s="13"/>
      <c r="AB2404" s="13"/>
      <c r="AC2404" s="13"/>
      <c r="AD2404" s="13"/>
      <c r="AE2404" s="13"/>
      <c r="AF2404" s="13"/>
      <c r="AG2404" s="13"/>
      <c r="AH2404" s="13"/>
      <c r="AI2404" s="13"/>
      <c r="AJ2404" s="13"/>
      <c r="AK2404" s="13"/>
      <c r="AL2404" s="13"/>
      <c r="AM2404" s="13"/>
      <c r="AN2404" s="13"/>
      <c r="AO2404" s="13"/>
      <c r="AP2404" s="13"/>
      <c r="AQ2404" s="13"/>
      <c r="AR2404" s="13"/>
      <c r="AS2404" s="13"/>
      <c r="AT2404" s="13"/>
      <c r="AU2404" s="13"/>
      <c r="AV2404" s="13"/>
      <c r="AW2404" s="13"/>
      <c r="AX2404" s="13"/>
      <c r="AY2404" s="13"/>
      <c r="AZ2404" s="13"/>
      <c r="BA2404" s="13"/>
      <c r="BB2404" s="13"/>
      <c r="BC2404" s="13"/>
      <c r="BD2404" s="13"/>
      <c r="BE2404" s="13"/>
      <c r="BF2404" s="13"/>
      <c r="BG2404" s="13"/>
      <c r="BH2404" s="13"/>
      <c r="BI2404" s="13"/>
      <c r="BJ2404" s="13"/>
      <c r="BK2404" s="13"/>
      <c r="BL2404" s="13"/>
      <c r="BM2404" s="13"/>
      <c r="BN2404" s="13"/>
      <c r="BO2404" s="13"/>
    </row>
    <row r="2405" spans="1:67" x14ac:dyDescent="0.2">
      <c r="A2405" s="13" t="s">
        <v>1737</v>
      </c>
      <c r="B2405" s="13"/>
      <c r="C2405" s="13" t="s">
        <v>1518</v>
      </c>
      <c r="D2405" s="13" t="s">
        <v>76</v>
      </c>
      <c r="E2405" s="13" t="s">
        <v>1407</v>
      </c>
      <c r="F2405" s="13" t="s">
        <v>358</v>
      </c>
      <c r="G2405" s="13" t="s">
        <v>1407</v>
      </c>
      <c r="H2405" s="13" t="s">
        <v>358</v>
      </c>
      <c r="I2405" s="13"/>
      <c r="J2405" s="13"/>
      <c r="K2405" s="13"/>
      <c r="L2405" s="13"/>
      <c r="M2405" s="13"/>
      <c r="N2405" s="13"/>
      <c r="O2405" s="13"/>
      <c r="P2405" s="13"/>
      <c r="Q2405" s="13"/>
      <c r="R2405" s="13"/>
      <c r="S2405" s="13"/>
      <c r="T2405" s="13"/>
      <c r="U2405" s="13"/>
      <c r="V2405" s="13"/>
      <c r="W2405" s="13"/>
      <c r="X2405" s="13"/>
      <c r="Y2405" s="13"/>
      <c r="Z2405" s="13"/>
      <c r="AA2405" s="13"/>
      <c r="AB2405" s="13"/>
      <c r="AC2405" s="13"/>
      <c r="AD2405" s="13"/>
      <c r="AE2405" s="13"/>
      <c r="AF2405" s="13"/>
      <c r="AG2405" s="13"/>
      <c r="AH2405" s="13"/>
      <c r="AI2405" s="13"/>
      <c r="AJ2405" s="13"/>
      <c r="AK2405" s="13"/>
      <c r="AL2405" s="13"/>
      <c r="AM2405" s="13"/>
      <c r="AN2405" s="13"/>
      <c r="AO2405" s="13"/>
      <c r="AP2405" s="13"/>
      <c r="AQ2405" s="13"/>
      <c r="AR2405" s="13"/>
      <c r="AS2405" s="13"/>
      <c r="AT2405" s="13"/>
      <c r="AU2405" s="13"/>
      <c r="AV2405" s="13"/>
      <c r="AW2405" s="13"/>
      <c r="AX2405" s="13"/>
      <c r="AY2405" s="13"/>
      <c r="AZ2405" s="13"/>
      <c r="BA2405" s="13"/>
      <c r="BB2405" s="13"/>
      <c r="BC2405" s="13"/>
      <c r="BD2405" s="13"/>
      <c r="BE2405" s="13"/>
      <c r="BF2405" s="13"/>
      <c r="BG2405" s="13"/>
      <c r="BH2405" s="13"/>
      <c r="BI2405" s="13"/>
      <c r="BJ2405" s="13"/>
      <c r="BK2405" s="13"/>
      <c r="BL2405" s="13"/>
      <c r="BM2405" s="13"/>
      <c r="BN2405" s="13"/>
      <c r="BO2405" s="13"/>
    </row>
    <row r="2406" spans="1:67" x14ac:dyDescent="0.2">
      <c r="A2406" s="2" t="s">
        <v>1410</v>
      </c>
      <c r="B2406" s="2" t="s">
        <v>75</v>
      </c>
      <c r="C2406" s="2" t="s">
        <v>1518</v>
      </c>
      <c r="D2406" s="2" t="s">
        <v>76</v>
      </c>
      <c r="E2406" s="2" t="s">
        <v>1407</v>
      </c>
      <c r="F2406" s="2" t="s">
        <v>358</v>
      </c>
      <c r="G2406" s="2" t="s">
        <v>1407</v>
      </c>
      <c r="H2406" s="2" t="s">
        <v>358</v>
      </c>
      <c r="I2406" s="2"/>
      <c r="J2406" s="2"/>
      <c r="K2406" s="2"/>
      <c r="L2406" s="2"/>
      <c r="M2406" s="2"/>
      <c r="N2406" s="2"/>
      <c r="O2406" s="2"/>
      <c r="P2406" s="2"/>
      <c r="Q2406" s="2"/>
      <c r="R2406" s="2"/>
      <c r="S2406" s="2"/>
      <c r="T2406" s="2"/>
      <c r="U2406" s="2"/>
      <c r="V2406" s="2"/>
      <c r="W2406" s="2"/>
      <c r="X2406" s="2"/>
      <c r="Y2406" s="2"/>
      <c r="Z2406" s="2"/>
      <c r="AA2406" s="2"/>
      <c r="AB2406" s="2"/>
      <c r="AC2406" s="2"/>
      <c r="AD2406" s="2"/>
      <c r="AE2406" s="2"/>
      <c r="AF2406" s="2"/>
      <c r="AG2406" s="2"/>
      <c r="AH2406" s="2"/>
      <c r="AI2406" s="2"/>
      <c r="AJ2406" s="2"/>
      <c r="AK2406" s="2"/>
      <c r="AL2406" s="2"/>
      <c r="AM2406" s="2"/>
      <c r="AN2406" s="2"/>
      <c r="AO2406" s="2"/>
      <c r="AP2406" s="2"/>
      <c r="AQ2406" s="2"/>
      <c r="AR2406" s="2"/>
      <c r="AS2406" s="2"/>
      <c r="AT2406" s="2"/>
      <c r="AU2406" s="2"/>
      <c r="AV2406" s="2"/>
      <c r="AW2406" s="2"/>
      <c r="AX2406" s="2"/>
      <c r="AY2406" s="2"/>
      <c r="AZ2406" s="2"/>
      <c r="BA2406" s="2"/>
      <c r="BB2406" s="2"/>
      <c r="BC2406" s="2"/>
      <c r="BD2406" s="2"/>
      <c r="BE2406" s="2"/>
      <c r="BF2406" s="2"/>
      <c r="BG2406" s="2"/>
      <c r="BH2406" s="2"/>
      <c r="BI2406" s="2"/>
      <c r="BJ2406" s="2" t="s">
        <v>79</v>
      </c>
      <c r="BK2406" s="2"/>
      <c r="BL2406" s="2" t="s">
        <v>80</v>
      </c>
      <c r="BM2406" s="2">
        <v>2469</v>
      </c>
      <c r="BN2406" s="2" t="s">
        <v>81</v>
      </c>
      <c r="BO2406" s="2" t="s">
        <v>80</v>
      </c>
    </row>
    <row r="2407" spans="1:67" x14ac:dyDescent="0.2">
      <c r="A2407" t="s">
        <v>2869</v>
      </c>
      <c r="C2407" t="s">
        <v>1518</v>
      </c>
      <c r="D2407" t="s">
        <v>76</v>
      </c>
      <c r="E2407" t="s">
        <v>1407</v>
      </c>
      <c r="F2407" t="s">
        <v>358</v>
      </c>
      <c r="G2407" t="s">
        <v>1407</v>
      </c>
      <c r="H2407" t="s">
        <v>2870</v>
      </c>
      <c r="L2407" t="s">
        <v>2879</v>
      </c>
      <c r="U2407">
        <v>4.95</v>
      </c>
      <c r="X2407" t="s">
        <v>1970</v>
      </c>
      <c r="Y2407">
        <v>6.27</v>
      </c>
      <c r="AB2407">
        <v>7</v>
      </c>
      <c r="AC2407">
        <v>6.22</v>
      </c>
      <c r="AF2407">
        <v>7.87</v>
      </c>
      <c r="AG2407">
        <v>4.38</v>
      </c>
      <c r="AJ2407">
        <v>5.4</v>
      </c>
      <c r="BJ2407" s="8" t="s">
        <v>79</v>
      </c>
      <c r="BK2407" s="9">
        <v>44830</v>
      </c>
      <c r="BL2407" s="8" t="s">
        <v>2859</v>
      </c>
      <c r="BM2407">
        <v>63104</v>
      </c>
    </row>
    <row r="2408" spans="1:67" x14ac:dyDescent="0.2">
      <c r="A2408" s="13" t="s">
        <v>1737</v>
      </c>
      <c r="B2408" s="13"/>
      <c r="C2408" s="13" t="s">
        <v>1518</v>
      </c>
      <c r="D2408" s="13" t="s">
        <v>76</v>
      </c>
      <c r="E2408" s="13" t="s">
        <v>1407</v>
      </c>
      <c r="F2408" s="13" t="s">
        <v>358</v>
      </c>
      <c r="G2408" s="13" t="s">
        <v>1407</v>
      </c>
      <c r="H2408" s="13" t="s">
        <v>1561</v>
      </c>
      <c r="I2408" s="13"/>
      <c r="J2408" s="13"/>
      <c r="K2408" s="13"/>
      <c r="L2408" s="13"/>
      <c r="M2408" s="13"/>
      <c r="N2408" s="13"/>
      <c r="O2408" s="13"/>
      <c r="P2408" s="13"/>
      <c r="Q2408" s="13"/>
      <c r="R2408" s="13"/>
      <c r="S2408" s="13"/>
      <c r="T2408" s="13"/>
      <c r="U2408" s="13"/>
      <c r="V2408" s="13"/>
      <c r="W2408" s="13"/>
      <c r="X2408" s="13"/>
      <c r="Y2408" s="13"/>
      <c r="Z2408" s="13"/>
      <c r="AA2408" s="13"/>
      <c r="AB2408" s="13"/>
      <c r="AC2408" s="13"/>
      <c r="AD2408" s="13"/>
      <c r="AE2408" s="13"/>
      <c r="AF2408" s="13"/>
      <c r="AG2408" s="13"/>
      <c r="AH2408" s="13"/>
      <c r="AI2408" s="13"/>
      <c r="AJ2408" s="13"/>
      <c r="AK2408" s="13"/>
      <c r="AL2408" s="13"/>
      <c r="AM2408" s="13"/>
      <c r="AN2408" s="13"/>
      <c r="AO2408" s="13"/>
      <c r="AP2408" s="13"/>
      <c r="AQ2408" s="13"/>
      <c r="AR2408" s="13"/>
      <c r="AS2408" s="13"/>
      <c r="AT2408" s="13"/>
      <c r="AU2408" s="13"/>
      <c r="AV2408" s="13"/>
      <c r="AW2408" s="13"/>
      <c r="AX2408" s="13"/>
      <c r="AY2408" s="13"/>
      <c r="AZ2408" s="13"/>
      <c r="BA2408" s="13"/>
      <c r="BB2408" s="13"/>
      <c r="BC2408" s="13"/>
      <c r="BD2408" s="13"/>
      <c r="BE2408" s="13"/>
      <c r="BF2408" s="13"/>
      <c r="BG2408" s="13"/>
      <c r="BH2408" s="13"/>
      <c r="BI2408" s="13"/>
      <c r="BJ2408" s="13"/>
      <c r="BK2408" s="13"/>
      <c r="BL2408" s="13"/>
      <c r="BM2408" s="13"/>
      <c r="BN2408" s="13"/>
      <c r="BO2408" s="13"/>
    </row>
    <row r="2409" spans="1:67" x14ac:dyDescent="0.2">
      <c r="A2409" s="13" t="s">
        <v>1737</v>
      </c>
      <c r="B2409" s="13"/>
      <c r="C2409" s="13" t="s">
        <v>1518</v>
      </c>
      <c r="D2409" s="13" t="s">
        <v>76</v>
      </c>
      <c r="E2409" s="13" t="s">
        <v>1407</v>
      </c>
      <c r="F2409" s="13" t="s">
        <v>358</v>
      </c>
      <c r="G2409" s="13" t="s">
        <v>1407</v>
      </c>
      <c r="H2409" s="13" t="s">
        <v>1408</v>
      </c>
      <c r="I2409" s="13"/>
      <c r="J2409" s="13"/>
      <c r="K2409" s="13"/>
      <c r="L2409" s="13"/>
      <c r="M2409" s="13"/>
      <c r="N2409" s="13"/>
      <c r="O2409" s="13"/>
      <c r="P2409" s="13"/>
      <c r="Q2409" s="13"/>
      <c r="R2409" s="13"/>
      <c r="S2409" s="13"/>
      <c r="T2409" s="13"/>
      <c r="U2409" s="13"/>
      <c r="V2409" s="13"/>
      <c r="W2409" s="13"/>
      <c r="X2409" s="13"/>
      <c r="Y2409" s="13"/>
      <c r="Z2409" s="13"/>
      <c r="AA2409" s="13"/>
      <c r="AB2409" s="13"/>
      <c r="AC2409" s="13"/>
      <c r="AD2409" s="13"/>
      <c r="AE2409" s="13"/>
      <c r="AF2409" s="13"/>
      <c r="AG2409" s="13"/>
      <c r="AH2409" s="13"/>
      <c r="AI2409" s="13"/>
      <c r="AJ2409" s="13"/>
      <c r="AK2409" s="13"/>
      <c r="AL2409" s="13"/>
      <c r="AM2409" s="13"/>
      <c r="AN2409" s="13"/>
      <c r="AO2409" s="13"/>
      <c r="AP2409" s="13"/>
      <c r="AQ2409" s="13"/>
      <c r="AR2409" s="13"/>
      <c r="AS2409" s="13"/>
      <c r="AT2409" s="13"/>
      <c r="AU2409" s="13"/>
      <c r="AV2409" s="13"/>
      <c r="AW2409" s="13"/>
      <c r="AX2409" s="13"/>
      <c r="AY2409" s="13"/>
      <c r="AZ2409" s="13"/>
      <c r="BA2409" s="13"/>
      <c r="BB2409" s="13"/>
      <c r="BC2409" s="13"/>
      <c r="BD2409" s="13"/>
      <c r="BE2409" s="13"/>
      <c r="BF2409" s="13"/>
      <c r="BG2409" s="13"/>
      <c r="BH2409" s="13"/>
      <c r="BI2409" s="13"/>
      <c r="BJ2409" s="13"/>
      <c r="BK2409" s="13"/>
      <c r="BL2409" s="13"/>
      <c r="BM2409" s="13"/>
      <c r="BN2409" s="13"/>
      <c r="BO2409" s="13"/>
    </row>
    <row r="2410" spans="1:67" x14ac:dyDescent="0.2">
      <c r="A2410" s="4" t="s">
        <v>1406</v>
      </c>
      <c r="B2410" s="4" t="s">
        <v>75</v>
      </c>
      <c r="C2410" s="4" t="s">
        <v>1518</v>
      </c>
      <c r="D2410" s="4" t="s">
        <v>76</v>
      </c>
      <c r="E2410" s="4" t="s">
        <v>1407</v>
      </c>
      <c r="F2410" s="4" t="s">
        <v>358</v>
      </c>
      <c r="G2410" s="4" t="s">
        <v>1407</v>
      </c>
      <c r="H2410" s="4" t="s">
        <v>1408</v>
      </c>
      <c r="I2410" s="4"/>
      <c r="J2410" s="4"/>
      <c r="K2410" s="4"/>
      <c r="L2410" s="4"/>
      <c r="M2410" s="4"/>
      <c r="N2410" s="4"/>
      <c r="O2410" s="4"/>
      <c r="P2410" s="4"/>
      <c r="Q2410" s="4">
        <v>4.5</v>
      </c>
      <c r="R2410" s="4"/>
      <c r="S2410" s="4"/>
      <c r="T2410" s="4">
        <v>4.0999999999999996</v>
      </c>
      <c r="U2410" s="4">
        <v>5.8</v>
      </c>
      <c r="V2410" s="4"/>
      <c r="W2410" s="4"/>
      <c r="X2410" s="4">
        <v>6.5</v>
      </c>
      <c r="Y2410" s="4">
        <v>6.8</v>
      </c>
      <c r="Z2410" s="4"/>
      <c r="AA2410" s="4"/>
      <c r="AB2410" s="4">
        <v>8.1999999999999993</v>
      </c>
      <c r="AC2410" s="4">
        <v>6.7</v>
      </c>
      <c r="AD2410" s="4"/>
      <c r="AE2410" s="4"/>
      <c r="AF2410" s="4">
        <v>8.8000000000000007</v>
      </c>
      <c r="AG2410" s="4">
        <v>5</v>
      </c>
      <c r="AH2410" s="4"/>
      <c r="AI2410" s="4"/>
      <c r="AJ2410" s="4">
        <v>7</v>
      </c>
      <c r="AK2410" s="4"/>
      <c r="AL2410" s="4"/>
      <c r="AM2410" s="4"/>
      <c r="AN2410" s="4"/>
      <c r="AO2410" s="4"/>
      <c r="AP2410" s="4"/>
      <c r="AQ2410" s="4"/>
      <c r="AR2410" s="4"/>
      <c r="AS2410" s="4"/>
      <c r="AT2410" s="4"/>
      <c r="AU2410" s="4"/>
      <c r="AV2410" s="4"/>
      <c r="AW2410" s="4"/>
      <c r="AX2410" s="4"/>
      <c r="AY2410" s="4"/>
      <c r="AZ2410" s="4"/>
      <c r="BA2410" s="4"/>
      <c r="BB2410" s="4"/>
      <c r="BC2410" s="4"/>
      <c r="BD2410" s="4"/>
      <c r="BE2410" s="4"/>
      <c r="BF2410" s="4"/>
      <c r="BG2410" s="4"/>
      <c r="BH2410" s="4"/>
      <c r="BI2410" s="4" t="s">
        <v>1409</v>
      </c>
      <c r="BJ2410" s="4" t="s">
        <v>79</v>
      </c>
      <c r="BK2410" s="4"/>
      <c r="BL2410" s="4" t="s">
        <v>80</v>
      </c>
      <c r="BM2410" s="4">
        <v>2469</v>
      </c>
      <c r="BN2410" s="4" t="s">
        <v>81</v>
      </c>
      <c r="BO2410" s="4" t="s">
        <v>80</v>
      </c>
    </row>
    <row r="2411" spans="1:67" x14ac:dyDescent="0.2">
      <c r="A2411" s="4" t="s">
        <v>1406</v>
      </c>
      <c r="B2411" s="4"/>
      <c r="C2411" s="4" t="s">
        <v>1518</v>
      </c>
      <c r="D2411" s="4" t="s">
        <v>76</v>
      </c>
      <c r="E2411" s="4" t="s">
        <v>1407</v>
      </c>
      <c r="F2411" s="4" t="s">
        <v>358</v>
      </c>
      <c r="G2411" s="4" t="s">
        <v>1407</v>
      </c>
      <c r="H2411" s="4" t="s">
        <v>1408</v>
      </c>
      <c r="I2411" s="4"/>
      <c r="J2411" s="4"/>
      <c r="K2411" s="4"/>
      <c r="L2411" s="4"/>
      <c r="M2411" s="4"/>
      <c r="N2411" s="4"/>
      <c r="O2411" s="4"/>
      <c r="P2411" s="4"/>
      <c r="Q2411" s="4"/>
      <c r="R2411" s="4"/>
      <c r="S2411" s="4"/>
      <c r="T2411" s="4"/>
      <c r="U2411" s="4"/>
      <c r="V2411" s="4"/>
      <c r="W2411" s="4"/>
      <c r="X2411" s="4"/>
      <c r="Y2411" s="4"/>
      <c r="Z2411" s="4"/>
      <c r="AA2411" s="4"/>
      <c r="AB2411" s="4"/>
      <c r="AC2411" s="4"/>
      <c r="AD2411" s="4"/>
      <c r="AE2411" s="4"/>
      <c r="AF2411" s="4"/>
      <c r="AG2411" s="4"/>
      <c r="AH2411" s="4"/>
      <c r="AI2411" s="4"/>
      <c r="AJ2411" s="4"/>
      <c r="AK2411" s="4"/>
      <c r="AL2411" s="4"/>
      <c r="AM2411" s="4"/>
      <c r="AN2411" s="4"/>
      <c r="AO2411" s="4">
        <v>4.5</v>
      </c>
      <c r="AP2411" s="4"/>
      <c r="AQ2411" s="4"/>
      <c r="AR2411" s="4">
        <v>4.0999999999999996</v>
      </c>
      <c r="AS2411" s="4">
        <v>5.8</v>
      </c>
      <c r="AT2411" s="4"/>
      <c r="AU2411" s="4"/>
      <c r="AV2411" s="4">
        <v>6.5</v>
      </c>
      <c r="AW2411" s="4">
        <v>6.8</v>
      </c>
      <c r="AX2411" s="4"/>
      <c r="AY2411" s="4"/>
      <c r="AZ2411" s="4">
        <v>8.1999999999999993</v>
      </c>
      <c r="BA2411" s="4">
        <v>6.7</v>
      </c>
      <c r="BB2411" s="4"/>
      <c r="BC2411" s="4"/>
      <c r="BD2411" s="4">
        <v>8.8000000000000007</v>
      </c>
      <c r="BE2411" s="4">
        <v>5</v>
      </c>
      <c r="BF2411" s="4"/>
      <c r="BG2411" s="4"/>
      <c r="BH2411" s="4">
        <v>7</v>
      </c>
      <c r="BI2411" s="4"/>
      <c r="BJ2411" s="4" t="s">
        <v>79</v>
      </c>
      <c r="BK2411" s="4"/>
      <c r="BL2411" s="4" t="s">
        <v>80</v>
      </c>
      <c r="BM2411" s="4">
        <v>2469</v>
      </c>
      <c r="BN2411" s="4" t="s">
        <v>81</v>
      </c>
      <c r="BO2411" s="4" t="s">
        <v>80</v>
      </c>
    </row>
    <row r="2412" spans="1:67" x14ac:dyDescent="0.2">
      <c r="A2412" s="2" t="s">
        <v>1411</v>
      </c>
      <c r="B2412" s="2"/>
      <c r="C2412" s="2" t="s">
        <v>1518</v>
      </c>
      <c r="D2412" s="2" t="s">
        <v>76</v>
      </c>
      <c r="E2412" s="2" t="s">
        <v>1407</v>
      </c>
      <c r="F2412" s="2" t="s">
        <v>358</v>
      </c>
      <c r="G2412" s="2" t="s">
        <v>1407</v>
      </c>
      <c r="H2412" s="2" t="s">
        <v>1408</v>
      </c>
      <c r="I2412" s="2"/>
      <c r="J2412" s="2"/>
      <c r="K2412" s="2"/>
      <c r="L2412" s="2"/>
      <c r="M2412" s="2"/>
      <c r="N2412" s="2"/>
      <c r="O2412" s="2"/>
      <c r="P2412" s="2"/>
      <c r="Q2412" s="2"/>
      <c r="R2412" s="2"/>
      <c r="S2412" s="2"/>
      <c r="T2412" s="2"/>
      <c r="U2412" s="2"/>
      <c r="V2412" s="2"/>
      <c r="W2412" s="2"/>
      <c r="X2412" s="2"/>
      <c r="Y2412" s="2"/>
      <c r="Z2412" s="2"/>
      <c r="AA2412" s="2"/>
      <c r="AB2412" s="2"/>
      <c r="AC2412" s="2"/>
      <c r="AD2412" s="2"/>
      <c r="AE2412" s="2"/>
      <c r="AF2412" s="2"/>
      <c r="AG2412" s="2"/>
      <c r="AH2412" s="2"/>
      <c r="AI2412" s="2"/>
      <c r="AJ2412" s="2"/>
      <c r="AK2412" s="2"/>
      <c r="AL2412" s="2"/>
      <c r="AM2412" s="2"/>
      <c r="AN2412" s="2"/>
      <c r="AO2412" s="2"/>
      <c r="AP2412" s="2"/>
      <c r="AQ2412" s="2"/>
      <c r="AR2412" s="2"/>
      <c r="AS2412" s="2"/>
      <c r="AT2412" s="2"/>
      <c r="AU2412" s="2"/>
      <c r="AV2412" s="2"/>
      <c r="AW2412" s="2"/>
      <c r="AX2412" s="2"/>
      <c r="AY2412" s="2"/>
      <c r="AZ2412" s="2"/>
      <c r="BA2412" s="2"/>
      <c r="BB2412" s="2"/>
      <c r="BC2412" s="2"/>
      <c r="BD2412" s="2"/>
      <c r="BE2412" s="2"/>
      <c r="BF2412" s="2"/>
      <c r="BG2412" s="2"/>
      <c r="BH2412" s="2"/>
      <c r="BI2412" s="2"/>
      <c r="BJ2412" s="2" t="s">
        <v>79</v>
      </c>
      <c r="BK2412" s="2"/>
      <c r="BL2412" s="2" t="s">
        <v>80</v>
      </c>
      <c r="BM2412" s="2">
        <v>2469</v>
      </c>
      <c r="BN2412" s="2" t="s">
        <v>81</v>
      </c>
      <c r="BO2412" s="2" t="s">
        <v>80</v>
      </c>
    </row>
    <row r="2413" spans="1:67" x14ac:dyDescent="0.2">
      <c r="A2413" s="13" t="s">
        <v>1737</v>
      </c>
      <c r="B2413" s="13"/>
      <c r="C2413" s="13" t="s">
        <v>1518</v>
      </c>
      <c r="D2413" s="13" t="s">
        <v>76</v>
      </c>
      <c r="E2413" s="13" t="s">
        <v>1407</v>
      </c>
      <c r="F2413" s="13" t="s">
        <v>1560</v>
      </c>
      <c r="G2413" s="13" t="s">
        <v>1407</v>
      </c>
      <c r="H2413" s="13" t="s">
        <v>1560</v>
      </c>
      <c r="I2413" s="13"/>
      <c r="J2413" s="13"/>
      <c r="K2413" s="13"/>
      <c r="L2413" s="13"/>
      <c r="M2413" s="13"/>
      <c r="N2413" s="13"/>
      <c r="O2413" s="13"/>
      <c r="P2413" s="13"/>
      <c r="Q2413" s="13"/>
      <c r="R2413" s="13"/>
      <c r="S2413" s="13"/>
      <c r="T2413" s="13"/>
      <c r="U2413" s="13"/>
      <c r="V2413" s="13"/>
      <c r="W2413" s="13"/>
      <c r="X2413" s="13"/>
      <c r="Y2413" s="13"/>
      <c r="Z2413" s="13"/>
      <c r="AA2413" s="13"/>
      <c r="AB2413" s="13"/>
      <c r="AC2413" s="13"/>
      <c r="AD2413" s="13"/>
      <c r="AE2413" s="13"/>
      <c r="AF2413" s="13"/>
      <c r="AG2413" s="13"/>
      <c r="AH2413" s="13"/>
      <c r="AI2413" s="13"/>
      <c r="AJ2413" s="13"/>
      <c r="AK2413" s="13"/>
      <c r="AL2413" s="13"/>
      <c r="AM2413" s="13"/>
      <c r="AN2413" s="13"/>
      <c r="AO2413" s="13"/>
      <c r="AP2413" s="13"/>
      <c r="AQ2413" s="13"/>
      <c r="AR2413" s="13"/>
      <c r="AS2413" s="13"/>
      <c r="AT2413" s="13"/>
      <c r="AU2413" s="13"/>
      <c r="AV2413" s="13"/>
      <c r="AW2413" s="13"/>
      <c r="AX2413" s="13"/>
      <c r="AY2413" s="13"/>
      <c r="AZ2413" s="13"/>
      <c r="BA2413" s="13"/>
      <c r="BB2413" s="13"/>
      <c r="BC2413" s="13"/>
      <c r="BD2413" s="13"/>
      <c r="BE2413" s="13"/>
      <c r="BF2413" s="13"/>
      <c r="BG2413" s="13"/>
      <c r="BH2413" s="13"/>
      <c r="BI2413" s="13"/>
      <c r="BJ2413" s="13"/>
      <c r="BK2413" s="13"/>
      <c r="BL2413" s="13"/>
      <c r="BM2413" s="13"/>
      <c r="BN2413" s="13"/>
      <c r="BO2413" s="13"/>
    </row>
    <row r="2414" spans="1:67" x14ac:dyDescent="0.2">
      <c r="A2414" t="s">
        <v>2825</v>
      </c>
      <c r="C2414" t="s">
        <v>1518</v>
      </c>
      <c r="D2414" t="s">
        <v>76</v>
      </c>
      <c r="E2414" t="s">
        <v>1407</v>
      </c>
      <c r="F2414" t="s">
        <v>1560</v>
      </c>
      <c r="G2414" t="s">
        <v>1407</v>
      </c>
      <c r="H2414" t="s">
        <v>1560</v>
      </c>
      <c r="L2414" t="s">
        <v>2829</v>
      </c>
      <c r="U2414">
        <v>5.29</v>
      </c>
      <c r="X2414">
        <v>4.68</v>
      </c>
      <c r="Y2414">
        <v>5.72</v>
      </c>
      <c r="AB2414">
        <v>6.45</v>
      </c>
      <c r="AC2414">
        <v>6.18</v>
      </c>
      <c r="AF2414">
        <v>7.88</v>
      </c>
      <c r="AS2414">
        <v>5.15</v>
      </c>
      <c r="AV2414">
        <v>2.75</v>
      </c>
      <c r="AW2414">
        <v>6.55</v>
      </c>
      <c r="AZ2414">
        <v>4.41</v>
      </c>
      <c r="BA2414">
        <v>6.94</v>
      </c>
      <c r="BD2414">
        <v>5.94</v>
      </c>
      <c r="BE2414">
        <v>6.76</v>
      </c>
      <c r="BH2414">
        <v>4.95</v>
      </c>
      <c r="BJ2414" s="8" t="s">
        <v>79</v>
      </c>
      <c r="BK2414" s="9">
        <v>44830</v>
      </c>
      <c r="BL2414" s="8" t="s">
        <v>2859</v>
      </c>
      <c r="BM2414">
        <v>63104</v>
      </c>
    </row>
    <row r="2415" spans="1:67" x14ac:dyDescent="0.2">
      <c r="A2415" t="s">
        <v>2868</v>
      </c>
      <c r="C2415" t="s">
        <v>1518</v>
      </c>
      <c r="D2415" t="s">
        <v>76</v>
      </c>
      <c r="E2415" t="s">
        <v>1407</v>
      </c>
      <c r="F2415" t="s">
        <v>1560</v>
      </c>
      <c r="G2415" t="s">
        <v>1407</v>
      </c>
      <c r="H2415" t="s">
        <v>1560</v>
      </c>
      <c r="L2415" t="s">
        <v>2878</v>
      </c>
      <c r="BA2415">
        <v>6.24</v>
      </c>
      <c r="BD2415">
        <v>5.21</v>
      </c>
      <c r="BJ2415" s="8" t="s">
        <v>79</v>
      </c>
      <c r="BK2415" s="9">
        <v>44830</v>
      </c>
      <c r="BL2415" s="8" t="s">
        <v>2859</v>
      </c>
      <c r="BM2415">
        <v>63104</v>
      </c>
    </row>
    <row r="2416" spans="1:67" x14ac:dyDescent="0.2">
      <c r="A2416" t="s">
        <v>1412</v>
      </c>
      <c r="C2416" t="s">
        <v>1518</v>
      </c>
      <c r="D2416" t="s">
        <v>76</v>
      </c>
      <c r="E2416" t="s">
        <v>1407</v>
      </c>
      <c r="F2416" t="s">
        <v>1560</v>
      </c>
      <c r="G2416" t="s">
        <v>1407</v>
      </c>
      <c r="H2416" t="s">
        <v>1413</v>
      </c>
      <c r="AS2416">
        <v>5.0999999999999996</v>
      </c>
      <c r="AV2416">
        <v>2.9</v>
      </c>
      <c r="AW2416">
        <v>6.7</v>
      </c>
      <c r="AZ2416">
        <v>4.5999999999999996</v>
      </c>
      <c r="BE2416">
        <v>7.1</v>
      </c>
      <c r="BH2416">
        <v>5.3</v>
      </c>
      <c r="BJ2416" t="s">
        <v>79</v>
      </c>
      <c r="BL2416" t="s">
        <v>229</v>
      </c>
      <c r="BM2416">
        <v>1609</v>
      </c>
      <c r="BN2416" t="s">
        <v>72</v>
      </c>
      <c r="BO2416" t="s">
        <v>229</v>
      </c>
    </row>
    <row r="2417" spans="1:67" x14ac:dyDescent="0.2">
      <c r="A2417" s="13" t="s">
        <v>1737</v>
      </c>
      <c r="B2417" s="13"/>
      <c r="C2417" s="13" t="s">
        <v>1518</v>
      </c>
      <c r="D2417" s="13" t="s">
        <v>76</v>
      </c>
      <c r="E2417" s="13" t="s">
        <v>1407</v>
      </c>
      <c r="F2417" s="13" t="s">
        <v>1414</v>
      </c>
      <c r="G2417" s="13" t="s">
        <v>1407</v>
      </c>
      <c r="H2417" s="13" t="s">
        <v>1414</v>
      </c>
      <c r="I2417" s="13"/>
      <c r="J2417" s="13"/>
      <c r="K2417" s="13"/>
      <c r="L2417" s="13"/>
      <c r="M2417" s="13"/>
      <c r="N2417" s="13"/>
      <c r="O2417" s="13"/>
      <c r="P2417" s="13"/>
      <c r="Q2417" s="13"/>
      <c r="R2417" s="13"/>
      <c r="S2417" s="13"/>
      <c r="T2417" s="13"/>
      <c r="U2417" s="13"/>
      <c r="V2417" s="13"/>
      <c r="W2417" s="13"/>
      <c r="X2417" s="13"/>
      <c r="Y2417" s="13"/>
      <c r="Z2417" s="13"/>
      <c r="AA2417" s="13"/>
      <c r="AB2417" s="13"/>
      <c r="AC2417" s="13"/>
      <c r="AD2417" s="13"/>
      <c r="AE2417" s="13"/>
      <c r="AF2417" s="13"/>
      <c r="AG2417" s="13"/>
      <c r="AH2417" s="13"/>
      <c r="AI2417" s="13"/>
      <c r="AJ2417" s="13"/>
      <c r="AK2417" s="13"/>
      <c r="AL2417" s="13"/>
      <c r="AM2417" s="13"/>
      <c r="AN2417" s="13"/>
      <c r="AO2417" s="13"/>
      <c r="AP2417" s="13"/>
      <c r="AQ2417" s="13"/>
      <c r="AR2417" s="13"/>
      <c r="AS2417" s="13"/>
      <c r="AT2417" s="13"/>
      <c r="AU2417" s="13"/>
      <c r="AV2417" s="13"/>
      <c r="AW2417" s="13"/>
      <c r="AX2417" s="13"/>
      <c r="AY2417" s="13"/>
      <c r="AZ2417" s="13"/>
      <c r="BA2417" s="13"/>
      <c r="BB2417" s="13"/>
      <c r="BC2417" s="13"/>
      <c r="BD2417" s="13"/>
      <c r="BE2417" s="13"/>
      <c r="BF2417" s="13"/>
      <c r="BG2417" s="13"/>
      <c r="BH2417" s="13"/>
      <c r="BI2417" s="13"/>
      <c r="BJ2417" s="13"/>
      <c r="BK2417" s="13"/>
      <c r="BL2417" s="13"/>
      <c r="BM2417" s="13"/>
      <c r="BN2417" s="13"/>
      <c r="BO2417" s="13"/>
    </row>
    <row r="2418" spans="1:67" x14ac:dyDescent="0.2">
      <c r="A2418" t="s">
        <v>1415</v>
      </c>
      <c r="C2418" t="s">
        <v>1518</v>
      </c>
      <c r="D2418" t="s">
        <v>76</v>
      </c>
      <c r="E2418" t="s">
        <v>1407</v>
      </c>
      <c r="F2418" t="s">
        <v>1414</v>
      </c>
      <c r="G2418" t="s">
        <v>1407</v>
      </c>
      <c r="H2418" t="s">
        <v>1414</v>
      </c>
      <c r="BA2418">
        <v>5</v>
      </c>
      <c r="BD2418">
        <v>4.2</v>
      </c>
      <c r="BE2418">
        <v>5.3</v>
      </c>
      <c r="BH2418">
        <v>3.8</v>
      </c>
      <c r="BJ2418" t="s">
        <v>79</v>
      </c>
      <c r="BL2418" t="s">
        <v>284</v>
      </c>
      <c r="BM2418">
        <v>1657</v>
      </c>
      <c r="BN2418" t="s">
        <v>81</v>
      </c>
      <c r="BO2418" t="s">
        <v>284</v>
      </c>
    </row>
    <row r="2419" spans="1:67" x14ac:dyDescent="0.2">
      <c r="A2419" t="s">
        <v>1416</v>
      </c>
      <c r="C2419" t="s">
        <v>1518</v>
      </c>
      <c r="D2419" t="s">
        <v>76</v>
      </c>
      <c r="E2419" t="s">
        <v>1407</v>
      </c>
      <c r="F2419" t="s">
        <v>1414</v>
      </c>
      <c r="G2419" t="s">
        <v>1407</v>
      </c>
      <c r="H2419" t="s">
        <v>1414</v>
      </c>
      <c r="AW2419">
        <v>5.6</v>
      </c>
      <c r="AZ2419">
        <v>3.8</v>
      </c>
      <c r="BJ2419" t="s">
        <v>79</v>
      </c>
      <c r="BL2419" t="s">
        <v>284</v>
      </c>
      <c r="BM2419">
        <v>1657</v>
      </c>
      <c r="BN2419" t="s">
        <v>81</v>
      </c>
      <c r="BO2419" t="s">
        <v>284</v>
      </c>
    </row>
    <row r="2420" spans="1:67" x14ac:dyDescent="0.2">
      <c r="A2420" t="s">
        <v>429</v>
      </c>
      <c r="C2420" t="s">
        <v>1518</v>
      </c>
      <c r="D2420" t="s">
        <v>76</v>
      </c>
      <c r="E2420" t="s">
        <v>1407</v>
      </c>
      <c r="F2420" t="s">
        <v>430</v>
      </c>
      <c r="G2420" t="s">
        <v>359</v>
      </c>
      <c r="H2420" t="s">
        <v>430</v>
      </c>
      <c r="K2420" t="s">
        <v>431</v>
      </c>
      <c r="L2420" t="s">
        <v>432</v>
      </c>
      <c r="AW2420">
        <v>4.8</v>
      </c>
      <c r="BJ2420" t="s">
        <v>79</v>
      </c>
      <c r="BL2420" t="s">
        <v>433</v>
      </c>
      <c r="BM2420" t="s">
        <v>434</v>
      </c>
      <c r="BN2420" t="s">
        <v>72</v>
      </c>
      <c r="BO2420" t="s">
        <v>433</v>
      </c>
    </row>
    <row r="2421" spans="1:67" x14ac:dyDescent="0.2">
      <c r="A2421" s="13" t="s">
        <v>1737</v>
      </c>
      <c r="B2421" s="13"/>
      <c r="C2421" s="13" t="s">
        <v>1518</v>
      </c>
      <c r="D2421" s="13" t="s">
        <v>76</v>
      </c>
      <c r="E2421" s="13" t="s">
        <v>1407</v>
      </c>
      <c r="F2421" s="13" t="s">
        <v>430</v>
      </c>
      <c r="G2421" s="13" t="s">
        <v>1407</v>
      </c>
      <c r="H2421" s="13" t="s">
        <v>1426</v>
      </c>
      <c r="I2421" s="13"/>
      <c r="J2421" s="13"/>
      <c r="K2421" s="13"/>
      <c r="L2421" s="13"/>
      <c r="M2421" s="13"/>
      <c r="N2421" s="13"/>
      <c r="O2421" s="13"/>
      <c r="P2421" s="13"/>
      <c r="Q2421" s="13"/>
      <c r="R2421" s="13"/>
      <c r="S2421" s="13"/>
      <c r="T2421" s="13"/>
      <c r="U2421" s="13"/>
      <c r="V2421" s="13"/>
      <c r="W2421" s="13"/>
      <c r="X2421" s="13"/>
      <c r="Y2421" s="13"/>
      <c r="Z2421" s="13"/>
      <c r="AA2421" s="13"/>
      <c r="AB2421" s="13"/>
      <c r="AC2421" s="13"/>
      <c r="AD2421" s="13"/>
      <c r="AE2421" s="13"/>
      <c r="AF2421" s="13"/>
      <c r="AG2421" s="13"/>
      <c r="AH2421" s="13"/>
      <c r="AI2421" s="13"/>
      <c r="AJ2421" s="13"/>
      <c r="AK2421" s="13"/>
      <c r="AL2421" s="13"/>
      <c r="AM2421" s="13"/>
      <c r="AN2421" s="13"/>
      <c r="AO2421" s="13"/>
      <c r="AP2421" s="13"/>
      <c r="AQ2421" s="13"/>
      <c r="AR2421" s="13"/>
      <c r="AS2421" s="13"/>
      <c r="AT2421" s="13"/>
      <c r="AU2421" s="13"/>
      <c r="AV2421" s="13"/>
      <c r="AW2421" s="13"/>
      <c r="AX2421" s="13"/>
      <c r="AY2421" s="13"/>
      <c r="AZ2421" s="13"/>
      <c r="BA2421" s="13"/>
      <c r="BB2421" s="13"/>
      <c r="BC2421" s="13"/>
      <c r="BD2421" s="13"/>
      <c r="BE2421" s="13"/>
      <c r="BF2421" s="13"/>
      <c r="BG2421" s="13"/>
      <c r="BH2421" s="13"/>
      <c r="BI2421" s="13"/>
      <c r="BJ2421" s="13"/>
      <c r="BK2421" s="13"/>
      <c r="BL2421" s="13"/>
      <c r="BM2421" s="13"/>
      <c r="BN2421" s="13"/>
      <c r="BO2421" s="13"/>
    </row>
    <row r="2422" spans="1:67" x14ac:dyDescent="0.2">
      <c r="A2422" t="s">
        <v>1425</v>
      </c>
      <c r="C2422" t="s">
        <v>1518</v>
      </c>
      <c r="D2422" t="s">
        <v>76</v>
      </c>
      <c r="E2422" t="s">
        <v>1407</v>
      </c>
      <c r="F2422" t="s">
        <v>430</v>
      </c>
      <c r="G2422" t="s">
        <v>1407</v>
      </c>
      <c r="H2422" t="s">
        <v>1426</v>
      </c>
      <c r="AC2422">
        <v>5.2</v>
      </c>
      <c r="AF2422">
        <v>7.1</v>
      </c>
      <c r="BJ2422" t="s">
        <v>79</v>
      </c>
      <c r="BL2422" t="s">
        <v>229</v>
      </c>
      <c r="BM2422">
        <v>1609</v>
      </c>
    </row>
    <row r="2423" spans="1:67" x14ac:dyDescent="0.2">
      <c r="A2423" t="s">
        <v>1427</v>
      </c>
      <c r="C2423" t="s">
        <v>1518</v>
      </c>
      <c r="D2423" t="s">
        <v>76</v>
      </c>
      <c r="E2423" t="s">
        <v>1407</v>
      </c>
      <c r="F2423" t="s">
        <v>430</v>
      </c>
      <c r="G2423" t="s">
        <v>1407</v>
      </c>
      <c r="H2423" t="s">
        <v>1426</v>
      </c>
      <c r="AW2423">
        <v>5.6</v>
      </c>
      <c r="AZ2423">
        <v>3.8</v>
      </c>
      <c r="BA2423">
        <v>5.4</v>
      </c>
      <c r="BD2423">
        <v>4.7</v>
      </c>
      <c r="BE2423">
        <v>5.3</v>
      </c>
      <c r="BH2423">
        <v>4</v>
      </c>
      <c r="BJ2423" t="s">
        <v>79</v>
      </c>
      <c r="BL2423" t="s">
        <v>229</v>
      </c>
      <c r="BM2423">
        <v>1609</v>
      </c>
    </row>
    <row r="2424" spans="1:67" x14ac:dyDescent="0.2">
      <c r="A2424" s="8" t="s">
        <v>1427</v>
      </c>
      <c r="C2424" t="s">
        <v>1518</v>
      </c>
      <c r="D2424" t="s">
        <v>76</v>
      </c>
      <c r="E2424" t="s">
        <v>1407</v>
      </c>
      <c r="F2424" t="s">
        <v>430</v>
      </c>
      <c r="G2424" s="8" t="s">
        <v>1407</v>
      </c>
      <c r="H2424" s="8" t="s">
        <v>1426</v>
      </c>
      <c r="I2424" s="8"/>
      <c r="AW2424">
        <v>5.6</v>
      </c>
      <c r="AZ2424">
        <v>3.8</v>
      </c>
      <c r="BI2424" t="s">
        <v>2601</v>
      </c>
      <c r="BJ2424" t="s">
        <v>79</v>
      </c>
      <c r="BK2424" s="1">
        <v>44825</v>
      </c>
      <c r="BL2424" t="s">
        <v>2599</v>
      </c>
      <c r="BM2424">
        <v>79420</v>
      </c>
    </row>
    <row r="2425" spans="1:67" x14ac:dyDescent="0.2">
      <c r="A2425" s="13" t="s">
        <v>1737</v>
      </c>
      <c r="B2425" s="13"/>
      <c r="C2425" s="13" t="s">
        <v>1518</v>
      </c>
      <c r="D2425" s="13" t="s">
        <v>76</v>
      </c>
      <c r="E2425" s="13" t="s">
        <v>1407</v>
      </c>
      <c r="F2425" s="13" t="s">
        <v>430</v>
      </c>
      <c r="G2425" s="13" t="s">
        <v>1407</v>
      </c>
      <c r="H2425" s="13" t="s">
        <v>1422</v>
      </c>
      <c r="I2425" s="13"/>
      <c r="J2425" s="13"/>
      <c r="K2425" s="13"/>
      <c r="L2425" s="13"/>
      <c r="M2425" s="13"/>
      <c r="N2425" s="13"/>
      <c r="O2425" s="13"/>
      <c r="P2425" s="13"/>
      <c r="Q2425" s="13"/>
      <c r="R2425" s="13"/>
      <c r="S2425" s="13"/>
      <c r="T2425" s="13"/>
      <c r="U2425" s="13"/>
      <c r="V2425" s="13"/>
      <c r="W2425" s="13"/>
      <c r="X2425" s="13"/>
      <c r="Y2425" s="13"/>
      <c r="Z2425" s="13"/>
      <c r="AA2425" s="13"/>
      <c r="AB2425" s="13"/>
      <c r="AC2425" s="13"/>
      <c r="AD2425" s="13"/>
      <c r="AE2425" s="13"/>
      <c r="AF2425" s="13"/>
      <c r="AG2425" s="13"/>
      <c r="AH2425" s="13"/>
      <c r="AI2425" s="13"/>
      <c r="AJ2425" s="13"/>
      <c r="AK2425" s="13"/>
      <c r="AL2425" s="13"/>
      <c r="AM2425" s="13"/>
      <c r="AN2425" s="13"/>
      <c r="AO2425" s="13"/>
      <c r="AP2425" s="13"/>
      <c r="AQ2425" s="13"/>
      <c r="AR2425" s="13"/>
      <c r="AS2425" s="13"/>
      <c r="AT2425" s="13"/>
      <c r="AU2425" s="13"/>
      <c r="AV2425" s="13"/>
      <c r="AW2425" s="13"/>
      <c r="AX2425" s="13"/>
      <c r="AY2425" s="13"/>
      <c r="AZ2425" s="13"/>
      <c r="BA2425" s="13"/>
      <c r="BB2425" s="13"/>
      <c r="BC2425" s="13"/>
      <c r="BD2425" s="13"/>
      <c r="BE2425" s="13"/>
      <c r="BF2425" s="13"/>
      <c r="BG2425" s="13"/>
      <c r="BH2425" s="13"/>
      <c r="BI2425" s="13"/>
      <c r="BJ2425" s="13"/>
      <c r="BK2425" s="13"/>
      <c r="BL2425" s="13"/>
      <c r="BM2425" s="13"/>
      <c r="BN2425" s="13"/>
      <c r="BO2425" s="13"/>
    </row>
    <row r="2426" spans="1:67" x14ac:dyDescent="0.2">
      <c r="A2426" t="s">
        <v>1421</v>
      </c>
      <c r="C2426" t="s">
        <v>1518</v>
      </c>
      <c r="D2426" t="s">
        <v>76</v>
      </c>
      <c r="E2426" t="s">
        <v>1407</v>
      </c>
      <c r="F2426" t="s">
        <v>430</v>
      </c>
      <c r="G2426" t="s">
        <v>1407</v>
      </c>
      <c r="H2426" t="s">
        <v>1422</v>
      </c>
      <c r="Y2426">
        <v>5.7</v>
      </c>
      <c r="AB2426">
        <v>6.2</v>
      </c>
      <c r="AC2426" t="s">
        <v>1968</v>
      </c>
      <c r="AF2426">
        <v>8</v>
      </c>
      <c r="BI2426" t="s">
        <v>1423</v>
      </c>
      <c r="BJ2426" t="s">
        <v>79</v>
      </c>
      <c r="BL2426" t="s">
        <v>229</v>
      </c>
      <c r="BM2426">
        <v>1609</v>
      </c>
    </row>
    <row r="2427" spans="1:67" x14ac:dyDescent="0.2">
      <c r="A2427" t="s">
        <v>1424</v>
      </c>
      <c r="B2427" t="s">
        <v>338</v>
      </c>
      <c r="C2427" t="s">
        <v>1518</v>
      </c>
      <c r="D2427" t="s">
        <v>76</v>
      </c>
      <c r="E2427" t="s">
        <v>1407</v>
      </c>
      <c r="F2427" t="s">
        <v>430</v>
      </c>
      <c r="G2427" t="s">
        <v>1407</v>
      </c>
      <c r="H2427" t="s">
        <v>1422</v>
      </c>
      <c r="AS2427">
        <v>5.2</v>
      </c>
      <c r="AV2427">
        <v>2.7</v>
      </c>
      <c r="AW2427">
        <v>6.7</v>
      </c>
      <c r="AZ2427">
        <v>4.3</v>
      </c>
      <c r="BA2427">
        <v>6.2</v>
      </c>
      <c r="BD2427">
        <v>5.3</v>
      </c>
      <c r="BE2427">
        <v>6.2</v>
      </c>
      <c r="BH2427">
        <v>4.8</v>
      </c>
      <c r="BJ2427" t="s">
        <v>79</v>
      </c>
      <c r="BL2427" t="s">
        <v>229</v>
      </c>
      <c r="BM2427">
        <v>1609</v>
      </c>
      <c r="BN2427" t="s">
        <v>72</v>
      </c>
      <c r="BO2427" t="s">
        <v>229</v>
      </c>
    </row>
    <row r="2428" spans="1:67" x14ac:dyDescent="0.2">
      <c r="A2428" s="13" t="s">
        <v>1737</v>
      </c>
      <c r="B2428" s="13"/>
      <c r="C2428" s="13" t="s">
        <v>1518</v>
      </c>
      <c r="D2428" s="13" t="s">
        <v>76</v>
      </c>
      <c r="E2428" s="13" t="s">
        <v>1407</v>
      </c>
      <c r="F2428" s="13" t="s">
        <v>430</v>
      </c>
      <c r="G2428" s="13" t="s">
        <v>1407</v>
      </c>
      <c r="H2428" s="13" t="s">
        <v>430</v>
      </c>
      <c r="I2428" s="13"/>
      <c r="J2428" s="13"/>
      <c r="K2428" s="13"/>
      <c r="L2428" s="13"/>
      <c r="M2428" s="13"/>
      <c r="N2428" s="13"/>
      <c r="O2428" s="13"/>
      <c r="P2428" s="13"/>
      <c r="Q2428" s="13"/>
      <c r="R2428" s="13"/>
      <c r="S2428" s="13"/>
      <c r="T2428" s="13"/>
      <c r="U2428" s="13"/>
      <c r="V2428" s="13"/>
      <c r="W2428" s="13"/>
      <c r="X2428" s="13"/>
      <c r="Y2428" s="13"/>
      <c r="Z2428" s="13"/>
      <c r="AA2428" s="13"/>
      <c r="AB2428" s="13"/>
      <c r="AC2428" s="13"/>
      <c r="AD2428" s="13"/>
      <c r="AE2428" s="13"/>
      <c r="AF2428" s="13"/>
      <c r="AG2428" s="13"/>
      <c r="AH2428" s="13"/>
      <c r="AI2428" s="13"/>
      <c r="AJ2428" s="13"/>
      <c r="AK2428" s="13"/>
      <c r="AL2428" s="13"/>
      <c r="AM2428" s="13"/>
      <c r="AN2428" s="13"/>
      <c r="AO2428" s="13"/>
      <c r="AP2428" s="13"/>
      <c r="AQ2428" s="13"/>
      <c r="AR2428" s="13"/>
      <c r="AS2428" s="13"/>
      <c r="AT2428" s="13"/>
      <c r="AU2428" s="13"/>
      <c r="AV2428" s="13"/>
      <c r="AW2428" s="13"/>
      <c r="AX2428" s="13"/>
      <c r="AY2428" s="13"/>
      <c r="AZ2428" s="13"/>
      <c r="BA2428" s="13"/>
      <c r="BB2428" s="13"/>
      <c r="BC2428" s="13"/>
      <c r="BD2428" s="13"/>
      <c r="BE2428" s="13"/>
      <c r="BF2428" s="13"/>
      <c r="BG2428" s="13"/>
      <c r="BH2428" s="13"/>
      <c r="BI2428" s="13"/>
      <c r="BJ2428" s="13"/>
      <c r="BK2428" s="13"/>
      <c r="BL2428" s="13"/>
      <c r="BM2428" s="13"/>
      <c r="BN2428" s="13"/>
      <c r="BO2428" s="13"/>
    </row>
    <row r="2429" spans="1:67" x14ac:dyDescent="0.2">
      <c r="A2429" s="2" t="s">
        <v>1417</v>
      </c>
      <c r="B2429" s="2" t="s">
        <v>169</v>
      </c>
      <c r="C2429" s="2" t="s">
        <v>1518</v>
      </c>
      <c r="D2429" s="2" t="s">
        <v>76</v>
      </c>
      <c r="E2429" s="2" t="s">
        <v>1407</v>
      </c>
      <c r="F2429" s="2" t="s">
        <v>430</v>
      </c>
      <c r="G2429" s="2" t="s">
        <v>1407</v>
      </c>
      <c r="H2429" s="2" t="s">
        <v>430</v>
      </c>
      <c r="I2429" s="2"/>
      <c r="J2429" s="2"/>
      <c r="K2429" s="2"/>
      <c r="L2429" s="2"/>
      <c r="M2429" s="2"/>
      <c r="N2429" s="2"/>
      <c r="O2429" s="2"/>
      <c r="P2429" s="2"/>
      <c r="Q2429" s="2"/>
      <c r="R2429" s="2"/>
      <c r="S2429" s="2"/>
      <c r="T2429" s="2"/>
      <c r="U2429" s="2"/>
      <c r="V2429" s="2"/>
      <c r="W2429" s="2"/>
      <c r="X2429" s="2"/>
      <c r="Y2429" s="2"/>
      <c r="Z2429" s="2"/>
      <c r="AA2429" s="2"/>
      <c r="AB2429" s="2"/>
      <c r="AC2429" s="2"/>
      <c r="AD2429" s="2"/>
      <c r="AE2429" s="2"/>
      <c r="AF2429" s="2"/>
      <c r="AG2429" s="2"/>
      <c r="AH2429" s="2"/>
      <c r="AI2429" s="2"/>
      <c r="AJ2429" s="2"/>
      <c r="AK2429" s="2"/>
      <c r="AL2429" s="2"/>
      <c r="AM2429" s="2"/>
      <c r="AN2429" s="2"/>
      <c r="AO2429" s="2"/>
      <c r="AP2429" s="2"/>
      <c r="AQ2429" s="2"/>
      <c r="AR2429" s="2"/>
      <c r="AS2429" s="2"/>
      <c r="AT2429" s="2"/>
      <c r="AU2429" s="2"/>
      <c r="AV2429" s="2"/>
      <c r="AW2429" s="2"/>
      <c r="AX2429" s="2"/>
      <c r="AY2429" s="2"/>
      <c r="AZ2429" s="2"/>
      <c r="BA2429" s="2"/>
      <c r="BB2429" s="2"/>
      <c r="BC2429" s="2"/>
      <c r="BD2429" s="2"/>
      <c r="BE2429" s="2"/>
      <c r="BF2429" s="2"/>
      <c r="BG2429" s="2"/>
      <c r="BH2429" s="2"/>
      <c r="BI2429" s="2"/>
      <c r="BJ2429" s="2" t="s">
        <v>79</v>
      </c>
      <c r="BK2429" s="3">
        <v>44796</v>
      </c>
      <c r="BL2429" s="2" t="s">
        <v>876</v>
      </c>
      <c r="BM2429" s="2">
        <v>7614</v>
      </c>
      <c r="BN2429" s="2" t="s">
        <v>72</v>
      </c>
      <c r="BO2429" s="2" t="s">
        <v>876</v>
      </c>
    </row>
    <row r="2430" spans="1:67" x14ac:dyDescent="0.2">
      <c r="A2430" s="2" t="s">
        <v>1418</v>
      </c>
      <c r="B2430" s="2"/>
      <c r="C2430" s="2" t="s">
        <v>1518</v>
      </c>
      <c r="D2430" s="2" t="s">
        <v>76</v>
      </c>
      <c r="E2430" s="2" t="s">
        <v>1407</v>
      </c>
      <c r="F2430" s="2" t="s">
        <v>430</v>
      </c>
      <c r="G2430" s="2" t="s">
        <v>1407</v>
      </c>
      <c r="H2430" s="2" t="s">
        <v>430</v>
      </c>
      <c r="I2430" s="2"/>
      <c r="J2430" s="2"/>
      <c r="K2430" s="2"/>
      <c r="L2430" s="2"/>
      <c r="M2430" s="2"/>
      <c r="N2430" s="2"/>
      <c r="O2430" s="2"/>
      <c r="P2430" s="2"/>
      <c r="Q2430" s="2"/>
      <c r="R2430" s="2"/>
      <c r="S2430" s="2"/>
      <c r="T2430" s="2"/>
      <c r="U2430" s="2"/>
      <c r="V2430" s="2"/>
      <c r="W2430" s="2"/>
      <c r="X2430" s="2"/>
      <c r="Y2430" s="2"/>
      <c r="Z2430" s="2"/>
      <c r="AA2430" s="2"/>
      <c r="AB2430" s="2"/>
      <c r="AC2430" s="2"/>
      <c r="AD2430" s="2"/>
      <c r="AE2430" s="2"/>
      <c r="AF2430" s="2"/>
      <c r="AG2430" s="2"/>
      <c r="AH2430" s="2"/>
      <c r="AI2430" s="2"/>
      <c r="AJ2430" s="2"/>
      <c r="AK2430" s="2"/>
      <c r="AL2430" s="2"/>
      <c r="AM2430" s="2"/>
      <c r="AN2430" s="2"/>
      <c r="AO2430" s="2"/>
      <c r="AP2430" s="2"/>
      <c r="AQ2430" s="2"/>
      <c r="AR2430" s="2"/>
      <c r="AS2430" s="2"/>
      <c r="AT2430" s="2"/>
      <c r="AU2430" s="2"/>
      <c r="AV2430" s="2"/>
      <c r="AW2430" s="2"/>
      <c r="AX2430" s="2"/>
      <c r="AY2430" s="2"/>
      <c r="AZ2430" s="2"/>
      <c r="BA2430" s="2"/>
      <c r="BB2430" s="2"/>
      <c r="BC2430" s="2"/>
      <c r="BD2430" s="2"/>
      <c r="BE2430" s="2"/>
      <c r="BF2430" s="2"/>
      <c r="BG2430" s="2"/>
      <c r="BH2430" s="2"/>
      <c r="BI2430" s="2"/>
      <c r="BJ2430" s="2" t="s">
        <v>79</v>
      </c>
      <c r="BK2430" s="3">
        <v>44796</v>
      </c>
      <c r="BL2430" s="2" t="s">
        <v>876</v>
      </c>
      <c r="BM2430" s="2">
        <v>7614</v>
      </c>
      <c r="BN2430" s="2" t="s">
        <v>72</v>
      </c>
      <c r="BO2430" s="2" t="s">
        <v>876</v>
      </c>
    </row>
    <row r="2431" spans="1:67" x14ac:dyDescent="0.2">
      <c r="A2431" s="2" t="s">
        <v>1419</v>
      </c>
      <c r="B2431" s="2"/>
      <c r="C2431" s="2" t="s">
        <v>1518</v>
      </c>
      <c r="D2431" s="2" t="s">
        <v>76</v>
      </c>
      <c r="E2431" s="2" t="s">
        <v>1407</v>
      </c>
      <c r="F2431" s="2" t="s">
        <v>430</v>
      </c>
      <c r="G2431" s="2" t="s">
        <v>1407</v>
      </c>
      <c r="H2431" s="2" t="s">
        <v>430</v>
      </c>
      <c r="I2431" s="2"/>
      <c r="J2431" s="2"/>
      <c r="K2431" s="2"/>
      <c r="L2431" s="2"/>
      <c r="M2431" s="2"/>
      <c r="N2431" s="2"/>
      <c r="O2431" s="2"/>
      <c r="P2431" s="2"/>
      <c r="Q2431" s="2"/>
      <c r="R2431" s="2"/>
      <c r="S2431" s="2"/>
      <c r="T2431" s="2"/>
      <c r="U2431" s="2"/>
      <c r="V2431" s="2"/>
      <c r="W2431" s="2"/>
      <c r="X2431" s="2"/>
      <c r="Y2431" s="2"/>
      <c r="Z2431" s="2"/>
      <c r="AA2431" s="2"/>
      <c r="AB2431" s="2"/>
      <c r="AC2431" s="2"/>
      <c r="AD2431" s="2"/>
      <c r="AE2431" s="2"/>
      <c r="AF2431" s="2"/>
      <c r="AG2431" s="2"/>
      <c r="AH2431" s="2"/>
      <c r="AI2431" s="2"/>
      <c r="AJ2431" s="2"/>
      <c r="AK2431" s="2"/>
      <c r="AL2431" s="2"/>
      <c r="AM2431" s="2"/>
      <c r="AN2431" s="2"/>
      <c r="AO2431" s="2"/>
      <c r="AP2431" s="2"/>
      <c r="AQ2431" s="2"/>
      <c r="AR2431" s="2"/>
      <c r="AS2431" s="2"/>
      <c r="AT2431" s="2"/>
      <c r="AU2431" s="2"/>
      <c r="AV2431" s="2"/>
      <c r="AW2431" s="2"/>
      <c r="AX2431" s="2"/>
      <c r="AY2431" s="2"/>
      <c r="AZ2431" s="2"/>
      <c r="BA2431" s="2"/>
      <c r="BB2431" s="2"/>
      <c r="BC2431" s="2"/>
      <c r="BD2431" s="2"/>
      <c r="BE2431" s="2"/>
      <c r="BF2431" s="2"/>
      <c r="BG2431" s="2"/>
      <c r="BH2431" s="2"/>
      <c r="BI2431" s="2"/>
      <c r="BJ2431" s="2" t="s">
        <v>79</v>
      </c>
      <c r="BK2431" s="3">
        <v>44796</v>
      </c>
      <c r="BL2431" s="2" t="s">
        <v>876</v>
      </c>
      <c r="BM2431" s="2">
        <v>7614</v>
      </c>
      <c r="BN2431" s="2" t="s">
        <v>72</v>
      </c>
      <c r="BO2431" s="2" t="s">
        <v>876</v>
      </c>
    </row>
    <row r="2432" spans="1:67" x14ac:dyDescent="0.2">
      <c r="A2432" s="2" t="s">
        <v>1420</v>
      </c>
      <c r="B2432" s="2"/>
      <c r="C2432" s="2" t="s">
        <v>1518</v>
      </c>
      <c r="D2432" s="2" t="s">
        <v>76</v>
      </c>
      <c r="E2432" s="2" t="s">
        <v>1407</v>
      </c>
      <c r="F2432" s="2" t="s">
        <v>430</v>
      </c>
      <c r="G2432" s="2" t="s">
        <v>1407</v>
      </c>
      <c r="H2432" s="2" t="s">
        <v>430</v>
      </c>
      <c r="I2432" s="2"/>
      <c r="J2432" s="2"/>
      <c r="K2432" s="2"/>
      <c r="L2432" s="2"/>
      <c r="M2432" s="2"/>
      <c r="N2432" s="2"/>
      <c r="O2432" s="2"/>
      <c r="P2432" s="2"/>
      <c r="Q2432" s="2"/>
      <c r="R2432" s="2"/>
      <c r="S2432" s="2"/>
      <c r="T2432" s="2"/>
      <c r="U2432" s="2"/>
      <c r="V2432" s="2"/>
      <c r="W2432" s="2"/>
      <c r="X2432" s="2"/>
      <c r="Y2432" s="2"/>
      <c r="Z2432" s="2"/>
      <c r="AA2432" s="2"/>
      <c r="AB2432" s="2"/>
      <c r="AC2432" s="2"/>
      <c r="AD2432" s="2"/>
      <c r="AE2432" s="2"/>
      <c r="AF2432" s="2"/>
      <c r="AG2432" s="2"/>
      <c r="AH2432" s="2"/>
      <c r="AI2432" s="2"/>
      <c r="AJ2432" s="2"/>
      <c r="AK2432" s="2"/>
      <c r="AL2432" s="2"/>
      <c r="AM2432" s="2"/>
      <c r="AN2432" s="2"/>
      <c r="AO2432" s="2"/>
      <c r="AP2432" s="2"/>
      <c r="AQ2432" s="2"/>
      <c r="AR2432" s="2"/>
      <c r="AS2432" s="2"/>
      <c r="AT2432" s="2"/>
      <c r="AU2432" s="2"/>
      <c r="AV2432" s="2"/>
      <c r="AW2432" s="2"/>
      <c r="AX2432" s="2"/>
      <c r="AY2432" s="2"/>
      <c r="AZ2432" s="2"/>
      <c r="BA2432" s="2"/>
      <c r="BB2432" s="2"/>
      <c r="BC2432" s="2"/>
      <c r="BD2432" s="2"/>
      <c r="BE2432" s="2"/>
      <c r="BF2432" s="2"/>
      <c r="BG2432" s="2"/>
      <c r="BH2432" s="2"/>
      <c r="BI2432" s="2"/>
      <c r="BJ2432" s="2" t="s">
        <v>79</v>
      </c>
      <c r="BK2432" s="3">
        <v>44796</v>
      </c>
      <c r="BL2432" s="2" t="s">
        <v>876</v>
      </c>
      <c r="BM2432" s="2">
        <v>7614</v>
      </c>
      <c r="BN2432" s="2" t="s">
        <v>72</v>
      </c>
      <c r="BO2432" s="2" t="s">
        <v>876</v>
      </c>
    </row>
    <row r="2433" spans="1:67" x14ac:dyDescent="0.2">
      <c r="A2433" s="13" t="s">
        <v>1737</v>
      </c>
      <c r="B2433" s="13"/>
      <c r="C2433" s="13" t="s">
        <v>1518</v>
      </c>
      <c r="D2433" s="13" t="s">
        <v>76</v>
      </c>
      <c r="E2433" s="13" t="s">
        <v>1407</v>
      </c>
      <c r="F2433" s="13" t="s">
        <v>1428</v>
      </c>
      <c r="G2433" s="13" t="s">
        <v>1407</v>
      </c>
      <c r="H2433" s="13" t="s">
        <v>1428</v>
      </c>
      <c r="I2433" s="13"/>
      <c r="J2433" s="13"/>
      <c r="K2433" s="13"/>
      <c r="L2433" s="13"/>
      <c r="M2433" s="13"/>
      <c r="N2433" s="13"/>
      <c r="O2433" s="13"/>
      <c r="P2433" s="13"/>
      <c r="Q2433" s="13"/>
      <c r="R2433" s="13"/>
      <c r="S2433" s="13"/>
      <c r="T2433" s="13"/>
      <c r="U2433" s="13"/>
      <c r="V2433" s="13"/>
      <c r="W2433" s="13"/>
      <c r="X2433" s="13"/>
      <c r="Y2433" s="13"/>
      <c r="Z2433" s="13"/>
      <c r="AA2433" s="13"/>
      <c r="AB2433" s="13"/>
      <c r="AC2433" s="13"/>
      <c r="AD2433" s="13"/>
      <c r="AE2433" s="13"/>
      <c r="AF2433" s="13"/>
      <c r="AG2433" s="13"/>
      <c r="AH2433" s="13"/>
      <c r="AI2433" s="13"/>
      <c r="AJ2433" s="13"/>
      <c r="AK2433" s="13"/>
      <c r="AL2433" s="13"/>
      <c r="AM2433" s="13"/>
      <c r="AN2433" s="13"/>
      <c r="AO2433" s="13"/>
      <c r="AP2433" s="13"/>
      <c r="AQ2433" s="13"/>
      <c r="AR2433" s="13"/>
      <c r="AS2433" s="13"/>
      <c r="AT2433" s="13"/>
      <c r="AU2433" s="13"/>
      <c r="AV2433" s="13"/>
      <c r="AW2433" s="13"/>
      <c r="AX2433" s="13"/>
      <c r="AY2433" s="13"/>
      <c r="AZ2433" s="13"/>
      <c r="BA2433" s="13"/>
      <c r="BB2433" s="13"/>
      <c r="BC2433" s="13"/>
      <c r="BD2433" s="13"/>
      <c r="BE2433" s="13"/>
      <c r="BF2433" s="13"/>
      <c r="BG2433" s="13"/>
      <c r="BH2433" s="13"/>
      <c r="BI2433" s="13"/>
      <c r="BJ2433" s="13"/>
      <c r="BK2433" s="13"/>
      <c r="BL2433" s="13"/>
      <c r="BM2433" s="13"/>
      <c r="BN2433" s="13"/>
      <c r="BO2433" s="13"/>
    </row>
    <row r="2434" spans="1:67" x14ac:dyDescent="0.2">
      <c r="A2434" t="s">
        <v>2860</v>
      </c>
      <c r="B2434" t="s">
        <v>338</v>
      </c>
      <c r="C2434" t="s">
        <v>1518</v>
      </c>
      <c r="D2434" t="s">
        <v>76</v>
      </c>
      <c r="E2434" t="s">
        <v>1407</v>
      </c>
      <c r="F2434" t="s">
        <v>1428</v>
      </c>
      <c r="G2434" t="s">
        <v>1407</v>
      </c>
      <c r="H2434" t="s">
        <v>1428</v>
      </c>
      <c r="L2434" t="s">
        <v>2871</v>
      </c>
      <c r="AC2434">
        <v>6.92</v>
      </c>
      <c r="AF2434">
        <v>8.57</v>
      </c>
      <c r="BJ2434" s="8" t="s">
        <v>79</v>
      </c>
      <c r="BK2434" s="9">
        <v>44830</v>
      </c>
      <c r="BL2434" s="8" t="s">
        <v>2859</v>
      </c>
      <c r="BM2434">
        <v>63104</v>
      </c>
    </row>
    <row r="2435" spans="1:67" x14ac:dyDescent="0.2">
      <c r="A2435" t="s">
        <v>2861</v>
      </c>
      <c r="C2435" t="s">
        <v>1518</v>
      </c>
      <c r="D2435" t="s">
        <v>76</v>
      </c>
      <c r="E2435" t="s">
        <v>1407</v>
      </c>
      <c r="F2435" t="s">
        <v>1428</v>
      </c>
      <c r="G2435" t="s">
        <v>1407</v>
      </c>
      <c r="H2435" t="s">
        <v>1428</v>
      </c>
      <c r="L2435" t="s">
        <v>2872</v>
      </c>
      <c r="AC2435">
        <v>7.33</v>
      </c>
      <c r="AF2435">
        <v>10.14</v>
      </c>
      <c r="AG2435">
        <v>5.8</v>
      </c>
      <c r="BJ2435" s="8" t="s">
        <v>79</v>
      </c>
      <c r="BK2435" s="9">
        <v>44830</v>
      </c>
      <c r="BL2435" s="8" t="s">
        <v>2859</v>
      </c>
      <c r="BM2435">
        <v>63104</v>
      </c>
    </row>
    <row r="2436" spans="1:67" x14ac:dyDescent="0.2">
      <c r="A2436" t="s">
        <v>2298</v>
      </c>
      <c r="C2436" t="s">
        <v>1518</v>
      </c>
      <c r="D2436" t="s">
        <v>76</v>
      </c>
      <c r="E2436" t="s">
        <v>1407</v>
      </c>
      <c r="F2436" t="s">
        <v>1428</v>
      </c>
      <c r="G2436" t="s">
        <v>1407</v>
      </c>
      <c r="H2436" t="s">
        <v>1428</v>
      </c>
      <c r="AW2436">
        <v>7.4</v>
      </c>
      <c r="AZ2436">
        <v>5.9</v>
      </c>
      <c r="BA2436">
        <v>7.1</v>
      </c>
      <c r="BD2436">
        <v>6.2</v>
      </c>
      <c r="BJ2436" t="s">
        <v>79</v>
      </c>
      <c r="BK2436" s="1">
        <v>44819</v>
      </c>
      <c r="BL2436" t="s">
        <v>2299</v>
      </c>
      <c r="BM2436">
        <v>1637</v>
      </c>
      <c r="BN2436" t="s">
        <v>72</v>
      </c>
      <c r="BO2436" t="s">
        <v>2299</v>
      </c>
    </row>
    <row r="2437" spans="1:67" x14ac:dyDescent="0.2">
      <c r="A2437" t="s">
        <v>2862</v>
      </c>
      <c r="C2437" t="s">
        <v>1518</v>
      </c>
      <c r="D2437" t="s">
        <v>76</v>
      </c>
      <c r="E2437" t="s">
        <v>1407</v>
      </c>
      <c r="F2437" t="s">
        <v>1428</v>
      </c>
      <c r="G2437" t="s">
        <v>1407</v>
      </c>
      <c r="H2437" t="s">
        <v>1428</v>
      </c>
      <c r="L2437" t="s">
        <v>2873</v>
      </c>
      <c r="AS2437">
        <v>5.35</v>
      </c>
      <c r="AV2437">
        <v>3</v>
      </c>
      <c r="BA2437">
        <v>7.81</v>
      </c>
      <c r="BD2437">
        <v>6.74</v>
      </c>
      <c r="BJ2437" s="8" t="s">
        <v>79</v>
      </c>
      <c r="BK2437" s="9">
        <v>44830</v>
      </c>
      <c r="BL2437" s="8" t="s">
        <v>2859</v>
      </c>
      <c r="BM2437">
        <v>63104</v>
      </c>
    </row>
    <row r="2438" spans="1:67" x14ac:dyDescent="0.2">
      <c r="A2438" t="s">
        <v>2863</v>
      </c>
      <c r="C2438" t="s">
        <v>1518</v>
      </c>
      <c r="D2438" t="s">
        <v>76</v>
      </c>
      <c r="E2438" t="s">
        <v>1407</v>
      </c>
      <c r="F2438" t="s">
        <v>1428</v>
      </c>
      <c r="G2438" t="s">
        <v>1407</v>
      </c>
      <c r="H2438" t="s">
        <v>1428</v>
      </c>
      <c r="L2438" t="s">
        <v>2874</v>
      </c>
      <c r="U2438">
        <v>6.35</v>
      </c>
      <c r="X2438" t="s">
        <v>2301</v>
      </c>
      <c r="Y2438">
        <v>6.93</v>
      </c>
      <c r="AB2438">
        <v>7.59</v>
      </c>
      <c r="AW2438">
        <v>7.34</v>
      </c>
      <c r="AZ2438" t="s">
        <v>1960</v>
      </c>
      <c r="BJ2438" s="8" t="s">
        <v>79</v>
      </c>
      <c r="BK2438" s="9">
        <v>44830</v>
      </c>
      <c r="BL2438" s="8" t="s">
        <v>2859</v>
      </c>
      <c r="BM2438">
        <v>63104</v>
      </c>
    </row>
    <row r="2439" spans="1:67" x14ac:dyDescent="0.2">
      <c r="A2439" t="s">
        <v>2864</v>
      </c>
      <c r="C2439" t="s">
        <v>1518</v>
      </c>
      <c r="D2439" t="s">
        <v>76</v>
      </c>
      <c r="E2439" t="s">
        <v>1407</v>
      </c>
      <c r="F2439" t="s">
        <v>1428</v>
      </c>
      <c r="G2439" t="s">
        <v>1407</v>
      </c>
      <c r="H2439" t="s">
        <v>1428</v>
      </c>
      <c r="L2439" t="s">
        <v>2875</v>
      </c>
      <c r="AW2439">
        <v>7.5</v>
      </c>
      <c r="AZ2439">
        <v>5.72</v>
      </c>
      <c r="BJ2439" s="8" t="s">
        <v>79</v>
      </c>
      <c r="BK2439" s="9">
        <v>44830</v>
      </c>
      <c r="BL2439" s="8" t="s">
        <v>2859</v>
      </c>
      <c r="BM2439">
        <v>63104</v>
      </c>
    </row>
    <row r="2440" spans="1:67" s="12" customFormat="1" x14ac:dyDescent="0.2">
      <c r="A2440" t="s">
        <v>2865</v>
      </c>
      <c r="B2440"/>
      <c r="C2440" t="s">
        <v>1518</v>
      </c>
      <c r="D2440" t="s">
        <v>76</v>
      </c>
      <c r="E2440" t="s">
        <v>1407</v>
      </c>
      <c r="F2440" t="s">
        <v>1428</v>
      </c>
      <c r="G2440" t="s">
        <v>1407</v>
      </c>
      <c r="H2440" t="s">
        <v>1428</v>
      </c>
      <c r="I2440"/>
      <c r="J2440"/>
      <c r="K2440"/>
      <c r="L2440" t="s">
        <v>2876</v>
      </c>
      <c r="M2440"/>
      <c r="N2440"/>
      <c r="O2440"/>
      <c r="P2440"/>
      <c r="Q2440"/>
      <c r="R2440"/>
      <c r="S2440"/>
      <c r="T2440"/>
      <c r="U2440"/>
      <c r="V2440"/>
      <c r="W2440"/>
      <c r="X2440"/>
      <c r="Y2440"/>
      <c r="Z2440"/>
      <c r="AA2440"/>
      <c r="AB2440"/>
      <c r="AC2440">
        <v>6.9</v>
      </c>
      <c r="AD2440"/>
      <c r="AE2440"/>
      <c r="AF2440">
        <v>8.5</v>
      </c>
      <c r="AG2440">
        <v>5.0999999999999996</v>
      </c>
      <c r="AH2440"/>
      <c r="AI2440"/>
      <c r="AJ2440">
        <v>6.2</v>
      </c>
      <c r="AK2440"/>
      <c r="AL2440"/>
      <c r="AM2440"/>
      <c r="AN2440"/>
      <c r="AO2440"/>
      <c r="AP2440"/>
      <c r="AQ2440"/>
      <c r="AR2440"/>
      <c r="AS2440"/>
      <c r="AT2440"/>
      <c r="AU2440"/>
      <c r="AV2440"/>
      <c r="AW2440"/>
      <c r="AX2440"/>
      <c r="AY2440"/>
      <c r="AZ2440"/>
      <c r="BA2440"/>
      <c r="BB2440"/>
      <c r="BC2440"/>
      <c r="BD2440"/>
      <c r="BE2440"/>
      <c r="BF2440"/>
      <c r="BG2440"/>
      <c r="BH2440"/>
      <c r="BI2440"/>
      <c r="BJ2440" s="8" t="s">
        <v>79</v>
      </c>
      <c r="BK2440" s="9">
        <v>44830</v>
      </c>
      <c r="BL2440" s="8" t="s">
        <v>2859</v>
      </c>
      <c r="BM2440">
        <v>63104</v>
      </c>
      <c r="BN2440"/>
      <c r="BO2440"/>
    </row>
    <row r="2441" spans="1:67" s="12" customFormat="1" x14ac:dyDescent="0.2">
      <c r="A2441" t="s">
        <v>2866</v>
      </c>
      <c r="B2441"/>
      <c r="C2441" t="s">
        <v>1518</v>
      </c>
      <c r="D2441" t="s">
        <v>76</v>
      </c>
      <c r="E2441" t="s">
        <v>1407</v>
      </c>
      <c r="F2441" t="s">
        <v>1428</v>
      </c>
      <c r="G2441" t="s">
        <v>1407</v>
      </c>
      <c r="H2441" t="s">
        <v>1428</v>
      </c>
      <c r="I2441"/>
      <c r="J2441"/>
      <c r="K2441"/>
      <c r="L2441" t="s">
        <v>2873</v>
      </c>
      <c r="M2441"/>
      <c r="N2441"/>
      <c r="O2441"/>
      <c r="P2441"/>
      <c r="Q2441"/>
      <c r="R2441"/>
      <c r="S2441"/>
      <c r="T2441"/>
      <c r="U2441"/>
      <c r="V2441"/>
      <c r="W2441"/>
      <c r="X2441"/>
      <c r="Y2441"/>
      <c r="Z2441"/>
      <c r="AA2441"/>
      <c r="AB2441"/>
      <c r="AC2441">
        <v>6.78</v>
      </c>
      <c r="AD2441"/>
      <c r="AE2441"/>
      <c r="AF2441">
        <v>9.0500000000000007</v>
      </c>
      <c r="AG2441"/>
      <c r="AH2441"/>
      <c r="AI2441"/>
      <c r="AJ2441"/>
      <c r="AK2441"/>
      <c r="AL2441"/>
      <c r="AM2441"/>
      <c r="AN2441"/>
      <c r="AO2441"/>
      <c r="AP2441"/>
      <c r="AQ2441"/>
      <c r="AR2441"/>
      <c r="AS2441"/>
      <c r="AT2441"/>
      <c r="AU2441"/>
      <c r="AV2441"/>
      <c r="AW2441"/>
      <c r="AX2441"/>
      <c r="AY2441"/>
      <c r="AZ2441"/>
      <c r="BA2441"/>
      <c r="BB2441"/>
      <c r="BC2441"/>
      <c r="BD2441"/>
      <c r="BE2441"/>
      <c r="BF2441"/>
      <c r="BG2441"/>
      <c r="BH2441"/>
      <c r="BI2441"/>
      <c r="BJ2441" s="8" t="s">
        <v>79</v>
      </c>
      <c r="BK2441" s="9">
        <v>44830</v>
      </c>
      <c r="BL2441" s="8" t="s">
        <v>2859</v>
      </c>
      <c r="BM2441">
        <v>63104</v>
      </c>
      <c r="BN2441"/>
      <c r="BO2441"/>
    </row>
    <row r="2442" spans="1:67" s="12" customFormat="1" x14ac:dyDescent="0.2">
      <c r="A2442" t="s">
        <v>2867</v>
      </c>
      <c r="B2442"/>
      <c r="C2442" t="s">
        <v>1518</v>
      </c>
      <c r="D2442" t="s">
        <v>76</v>
      </c>
      <c r="E2442" t="s">
        <v>1407</v>
      </c>
      <c r="F2442" t="s">
        <v>1428</v>
      </c>
      <c r="G2442" t="s">
        <v>1407</v>
      </c>
      <c r="H2442" t="s">
        <v>1428</v>
      </c>
      <c r="I2442"/>
      <c r="J2442"/>
      <c r="K2442"/>
      <c r="L2442" t="s">
        <v>2877</v>
      </c>
      <c r="M2442"/>
      <c r="N2442"/>
      <c r="O2442"/>
      <c r="P2442"/>
      <c r="Q2442"/>
      <c r="R2442"/>
      <c r="S2442"/>
      <c r="T2442"/>
      <c r="U2442">
        <v>6.5</v>
      </c>
      <c r="V2442"/>
      <c r="W2442"/>
      <c r="X2442">
        <v>3.6</v>
      </c>
      <c r="Y2442">
        <v>7.7</v>
      </c>
      <c r="Z2442"/>
      <c r="AA2442"/>
      <c r="AB2442">
        <v>6.2</v>
      </c>
      <c r="AC2442"/>
      <c r="AD2442"/>
      <c r="AE2442"/>
      <c r="AF2442"/>
      <c r="AG2442"/>
      <c r="AH2442"/>
      <c r="AI2442"/>
      <c r="AJ2442"/>
      <c r="AK2442"/>
      <c r="AL2442"/>
      <c r="AM2442"/>
      <c r="AN2442"/>
      <c r="AO2442"/>
      <c r="AP2442"/>
      <c r="AQ2442"/>
      <c r="AR2442"/>
      <c r="AS2442"/>
      <c r="AT2442"/>
      <c r="AU2442"/>
      <c r="AV2442"/>
      <c r="AW2442"/>
      <c r="AX2442"/>
      <c r="AY2442"/>
      <c r="AZ2442"/>
      <c r="BA2442"/>
      <c r="BB2442"/>
      <c r="BC2442"/>
      <c r="BD2442"/>
      <c r="BE2442"/>
      <c r="BF2442"/>
      <c r="BG2442"/>
      <c r="BH2442"/>
      <c r="BI2442"/>
      <c r="BJ2442" s="8" t="s">
        <v>79</v>
      </c>
      <c r="BK2442" s="9">
        <v>44830</v>
      </c>
      <c r="BL2442" s="8" t="s">
        <v>2859</v>
      </c>
      <c r="BM2442">
        <v>63104</v>
      </c>
      <c r="BN2442"/>
      <c r="BO2442"/>
    </row>
    <row r="2443" spans="1:67" s="12" customFormat="1" x14ac:dyDescent="0.2">
      <c r="A2443"/>
      <c r="B2443" t="s">
        <v>75</v>
      </c>
      <c r="C2443" t="s">
        <v>1518</v>
      </c>
      <c r="D2443" t="s">
        <v>76</v>
      </c>
      <c r="E2443" t="s">
        <v>1407</v>
      </c>
      <c r="F2443" t="s">
        <v>1428</v>
      </c>
      <c r="G2443" t="s">
        <v>1407</v>
      </c>
      <c r="H2443" t="s">
        <v>1428</v>
      </c>
      <c r="I2443"/>
      <c r="J2443"/>
      <c r="K2443"/>
      <c r="L2443"/>
      <c r="M2443"/>
      <c r="N2443"/>
      <c r="O2443"/>
      <c r="P2443"/>
      <c r="Q2443"/>
      <c r="R2443"/>
      <c r="S2443"/>
      <c r="T2443"/>
      <c r="U2443"/>
      <c r="V2443"/>
      <c r="W2443"/>
      <c r="X2443"/>
      <c r="Y2443"/>
      <c r="Z2443"/>
      <c r="AA2443"/>
      <c r="AB2443"/>
      <c r="AC2443">
        <v>6.9</v>
      </c>
      <c r="AD2443"/>
      <c r="AE2443"/>
      <c r="AF2443">
        <v>8.6</v>
      </c>
      <c r="AG2443"/>
      <c r="AH2443"/>
      <c r="AI2443"/>
      <c r="AJ2443"/>
      <c r="AK2443"/>
      <c r="AL2443"/>
      <c r="AM2443"/>
      <c r="AN2443"/>
      <c r="AO2443"/>
      <c r="AP2443"/>
      <c r="AQ2443"/>
      <c r="AR2443"/>
      <c r="AS2443"/>
      <c r="AT2443"/>
      <c r="AU2443"/>
      <c r="AV2443"/>
      <c r="AW2443"/>
      <c r="AX2443"/>
      <c r="AY2443"/>
      <c r="AZ2443"/>
      <c r="BA2443"/>
      <c r="BB2443"/>
      <c r="BC2443"/>
      <c r="BD2443"/>
      <c r="BE2443"/>
      <c r="BF2443"/>
      <c r="BG2443"/>
      <c r="BH2443"/>
      <c r="BI2443"/>
      <c r="BJ2443" t="s">
        <v>79</v>
      </c>
      <c r="BK2443"/>
      <c r="BL2443" t="s">
        <v>229</v>
      </c>
      <c r="BM2443">
        <v>1609</v>
      </c>
      <c r="BN2443"/>
      <c r="BO2443"/>
    </row>
    <row r="2444" spans="1:67" s="8" customFormat="1" x14ac:dyDescent="0.2">
      <c r="A2444" t="s">
        <v>2890</v>
      </c>
      <c r="B2444"/>
      <c r="C2444" t="s">
        <v>1518</v>
      </c>
      <c r="D2444" t="s">
        <v>76</v>
      </c>
      <c r="E2444" t="s">
        <v>1407</v>
      </c>
      <c r="F2444" t="s">
        <v>283</v>
      </c>
      <c r="G2444" t="s">
        <v>1407</v>
      </c>
      <c r="H2444" t="s">
        <v>283</v>
      </c>
      <c r="I2444"/>
      <c r="J2444"/>
      <c r="K2444"/>
      <c r="L2444" t="s">
        <v>2871</v>
      </c>
      <c r="M2444"/>
      <c r="N2444"/>
      <c r="O2444"/>
      <c r="P2444"/>
      <c r="Q2444"/>
      <c r="R2444"/>
      <c r="S2444"/>
      <c r="T2444"/>
      <c r="U2444"/>
      <c r="V2444"/>
      <c r="W2444"/>
      <c r="X2444"/>
      <c r="Y2444"/>
      <c r="Z2444"/>
      <c r="AA2444"/>
      <c r="AB2444"/>
      <c r="AC2444">
        <v>6.22</v>
      </c>
      <c r="AD2444"/>
      <c r="AE2444"/>
      <c r="AF2444">
        <v>8.52</v>
      </c>
      <c r="AG2444"/>
      <c r="AH2444"/>
      <c r="AI2444"/>
      <c r="AJ2444"/>
      <c r="AK2444"/>
      <c r="AL2444"/>
      <c r="AM2444"/>
      <c r="AN2444"/>
      <c r="AO2444"/>
      <c r="AP2444"/>
      <c r="AQ2444"/>
      <c r="AR2444"/>
      <c r="AS2444"/>
      <c r="AT2444"/>
      <c r="AU2444"/>
      <c r="AV2444"/>
      <c r="AW2444"/>
      <c r="AX2444"/>
      <c r="AY2444"/>
      <c r="AZ2444"/>
      <c r="BA2444"/>
      <c r="BB2444"/>
      <c r="BC2444"/>
      <c r="BD2444"/>
      <c r="BE2444"/>
      <c r="BF2444"/>
      <c r="BG2444"/>
      <c r="BH2444"/>
      <c r="BI2444" t="s">
        <v>2892</v>
      </c>
      <c r="BJ2444" s="8" t="s">
        <v>79</v>
      </c>
      <c r="BK2444" s="9">
        <v>44830</v>
      </c>
      <c r="BL2444" s="8" t="s">
        <v>2859</v>
      </c>
      <c r="BM2444">
        <v>63104</v>
      </c>
      <c r="BN2444"/>
      <c r="BO2444"/>
    </row>
    <row r="2445" spans="1:67" s="8" customFormat="1" x14ac:dyDescent="0.2">
      <c r="A2445" t="s">
        <v>2888</v>
      </c>
      <c r="B2445"/>
      <c r="C2445" t="s">
        <v>1518</v>
      </c>
      <c r="D2445" t="s">
        <v>76</v>
      </c>
      <c r="E2445" t="s">
        <v>1407</v>
      </c>
      <c r="F2445" t="s">
        <v>283</v>
      </c>
      <c r="G2445" t="s">
        <v>1407</v>
      </c>
      <c r="H2445" t="s">
        <v>283</v>
      </c>
      <c r="I2445"/>
      <c r="J2445"/>
      <c r="K2445"/>
      <c r="L2445" t="s">
        <v>2871</v>
      </c>
      <c r="M2445"/>
      <c r="N2445"/>
      <c r="O2445"/>
      <c r="P2445"/>
      <c r="Q2445"/>
      <c r="R2445"/>
      <c r="S2445"/>
      <c r="T2445"/>
      <c r="U2445"/>
      <c r="V2445"/>
      <c r="W2445"/>
      <c r="X2445"/>
      <c r="Y2445">
        <v>5.64</v>
      </c>
      <c r="Z2445"/>
      <c r="AA2445"/>
      <c r="AB2445">
        <v>6.32</v>
      </c>
      <c r="AC2445"/>
      <c r="AD2445"/>
      <c r="AE2445"/>
      <c r="AF2445"/>
      <c r="AG2445"/>
      <c r="AH2445"/>
      <c r="AI2445"/>
      <c r="AJ2445"/>
      <c r="AK2445"/>
      <c r="AL2445"/>
      <c r="AM2445"/>
      <c r="AN2445"/>
      <c r="AO2445"/>
      <c r="AP2445"/>
      <c r="AQ2445"/>
      <c r="AR2445"/>
      <c r="AS2445"/>
      <c r="AT2445"/>
      <c r="AU2445"/>
      <c r="AV2445"/>
      <c r="AW2445"/>
      <c r="AX2445"/>
      <c r="AY2445"/>
      <c r="AZ2445"/>
      <c r="BA2445"/>
      <c r="BB2445"/>
      <c r="BC2445"/>
      <c r="BD2445"/>
      <c r="BE2445"/>
      <c r="BF2445"/>
      <c r="BG2445"/>
      <c r="BH2445"/>
      <c r="BI2445" t="s">
        <v>2891</v>
      </c>
      <c r="BJ2445" s="8" t="s">
        <v>79</v>
      </c>
      <c r="BK2445" s="9">
        <v>44830</v>
      </c>
      <c r="BL2445" s="8" t="s">
        <v>2859</v>
      </c>
      <c r="BM2445">
        <v>63104</v>
      </c>
      <c r="BN2445"/>
      <c r="BO2445"/>
    </row>
    <row r="2446" spans="1:67" s="8" customFormat="1" x14ac:dyDescent="0.2">
      <c r="A2446" t="s">
        <v>2889</v>
      </c>
      <c r="B2446"/>
      <c r="C2446" t="s">
        <v>1518</v>
      </c>
      <c r="D2446" t="s">
        <v>76</v>
      </c>
      <c r="E2446" t="s">
        <v>1407</v>
      </c>
      <c r="F2446" t="s">
        <v>283</v>
      </c>
      <c r="G2446" t="s">
        <v>1407</v>
      </c>
      <c r="H2446" t="s">
        <v>283</v>
      </c>
      <c r="I2446"/>
      <c r="J2446"/>
      <c r="K2446"/>
      <c r="L2446" t="s">
        <v>2871</v>
      </c>
      <c r="M2446"/>
      <c r="N2446"/>
      <c r="O2446"/>
      <c r="P2446"/>
      <c r="Q2446"/>
      <c r="R2446"/>
      <c r="S2446"/>
      <c r="T2446"/>
      <c r="U2446"/>
      <c r="V2446"/>
      <c r="W2446"/>
      <c r="X2446"/>
      <c r="Y2446">
        <v>5.95</v>
      </c>
      <c r="Z2446"/>
      <c r="AA2446"/>
      <c r="AB2446">
        <v>6.5</v>
      </c>
      <c r="AC2446"/>
      <c r="AD2446"/>
      <c r="AE2446"/>
      <c r="AF2446"/>
      <c r="AG2446"/>
      <c r="AH2446"/>
      <c r="AI2446"/>
      <c r="AJ2446"/>
      <c r="AK2446"/>
      <c r="AL2446"/>
      <c r="AM2446"/>
      <c r="AN2446"/>
      <c r="AO2446"/>
      <c r="AP2446"/>
      <c r="AQ2446"/>
      <c r="AR2446"/>
      <c r="AS2446"/>
      <c r="AT2446"/>
      <c r="AU2446"/>
      <c r="AV2446"/>
      <c r="AW2446"/>
      <c r="AX2446"/>
      <c r="AY2446"/>
      <c r="AZ2446"/>
      <c r="BA2446"/>
      <c r="BB2446"/>
      <c r="BC2446"/>
      <c r="BD2446"/>
      <c r="BE2446"/>
      <c r="BF2446"/>
      <c r="BG2446"/>
      <c r="BH2446"/>
      <c r="BI2446" t="s">
        <v>2891</v>
      </c>
      <c r="BJ2446" s="8" t="s">
        <v>79</v>
      </c>
      <c r="BK2446" s="9">
        <v>44830</v>
      </c>
      <c r="BL2446" s="8" t="s">
        <v>2859</v>
      </c>
      <c r="BM2446">
        <v>63104</v>
      </c>
      <c r="BN2446"/>
      <c r="BO2446"/>
    </row>
    <row r="2447" spans="1:67" x14ac:dyDescent="0.2">
      <c r="A2447" s="8" t="s">
        <v>2600</v>
      </c>
      <c r="C2447" t="s">
        <v>1518</v>
      </c>
      <c r="D2447" t="s">
        <v>76</v>
      </c>
      <c r="E2447" t="s">
        <v>1407</v>
      </c>
      <c r="F2447" t="s">
        <v>283</v>
      </c>
      <c r="G2447" s="8" t="s">
        <v>1407</v>
      </c>
      <c r="H2447" s="8" t="s">
        <v>283</v>
      </c>
      <c r="I2447" s="8"/>
      <c r="AW2447">
        <v>4.95</v>
      </c>
      <c r="AX2447">
        <v>2.64</v>
      </c>
      <c r="AY2447">
        <v>3.05</v>
      </c>
      <c r="AZ2447">
        <v>3.05</v>
      </c>
      <c r="BJ2447" t="s">
        <v>79</v>
      </c>
      <c r="BK2447" s="1">
        <v>44825</v>
      </c>
      <c r="BL2447" t="s">
        <v>2599</v>
      </c>
      <c r="BM2447">
        <v>79420</v>
      </c>
      <c r="BN2447" t="s">
        <v>72</v>
      </c>
      <c r="BO2447" t="s">
        <v>2599</v>
      </c>
    </row>
    <row r="2448" spans="1:67" s="12" customFormat="1" x14ac:dyDescent="0.2">
      <c r="A2448" t="s">
        <v>1429</v>
      </c>
      <c r="B2448"/>
      <c r="C2448" t="s">
        <v>1518</v>
      </c>
      <c r="D2448" t="s">
        <v>76</v>
      </c>
      <c r="E2448" t="s">
        <v>1407</v>
      </c>
      <c r="F2448" t="s">
        <v>283</v>
      </c>
      <c r="G2448" t="s">
        <v>1407</v>
      </c>
      <c r="H2448" t="s">
        <v>283</v>
      </c>
      <c r="I2448"/>
      <c r="J2448"/>
      <c r="K2448"/>
      <c r="L2448"/>
      <c r="M2448"/>
      <c r="N2448"/>
      <c r="O2448"/>
      <c r="P2448"/>
      <c r="Q2448"/>
      <c r="R2448"/>
      <c r="S2448"/>
      <c r="T2448"/>
      <c r="U2448"/>
      <c r="V2448"/>
      <c r="W2448"/>
      <c r="X2448"/>
      <c r="Y2448"/>
      <c r="Z2448"/>
      <c r="AA2448"/>
      <c r="AB2448"/>
      <c r="AC2448"/>
      <c r="AD2448"/>
      <c r="AE2448"/>
      <c r="AF2448"/>
      <c r="AG2448"/>
      <c r="AH2448"/>
      <c r="AI2448"/>
      <c r="AJ2448"/>
      <c r="AK2448"/>
      <c r="AL2448"/>
      <c r="AM2448"/>
      <c r="AN2448"/>
      <c r="AO2448"/>
      <c r="AP2448"/>
      <c r="AQ2448"/>
      <c r="AR2448"/>
      <c r="AS2448"/>
      <c r="AT2448"/>
      <c r="AU2448"/>
      <c r="AV2448"/>
      <c r="AW2448"/>
      <c r="AX2448">
        <v>3.57</v>
      </c>
      <c r="AY2448"/>
      <c r="AZ2448">
        <v>3.57</v>
      </c>
      <c r="BA2448"/>
      <c r="BB2448"/>
      <c r="BC2448"/>
      <c r="BD2448"/>
      <c r="BE2448"/>
      <c r="BF2448"/>
      <c r="BG2448"/>
      <c r="BH2448"/>
      <c r="BI2448"/>
      <c r="BJ2448" t="s">
        <v>79</v>
      </c>
      <c r="BK2448"/>
      <c r="BL2448" t="s">
        <v>130</v>
      </c>
      <c r="BM2448">
        <v>3096</v>
      </c>
      <c r="BN2448"/>
      <c r="BO2448"/>
    </row>
    <row r="2449" spans="1:67" s="12" customFormat="1" x14ac:dyDescent="0.2">
      <c r="A2449" s="13" t="s">
        <v>1737</v>
      </c>
      <c r="B2449" s="13"/>
      <c r="C2449" s="13" t="s">
        <v>1518</v>
      </c>
      <c r="D2449" s="13" t="s">
        <v>76</v>
      </c>
      <c r="E2449" s="13" t="s">
        <v>1407</v>
      </c>
      <c r="F2449" s="13"/>
      <c r="G2449" s="13" t="s">
        <v>1407</v>
      </c>
      <c r="H2449" s="13"/>
      <c r="I2449" s="13"/>
      <c r="J2449" s="13"/>
      <c r="K2449" s="13"/>
      <c r="L2449" s="13"/>
      <c r="M2449" s="13"/>
      <c r="N2449" s="13"/>
      <c r="O2449" s="13"/>
      <c r="P2449" s="13"/>
      <c r="Q2449" s="13"/>
      <c r="R2449" s="13"/>
      <c r="S2449" s="13"/>
      <c r="T2449" s="13"/>
      <c r="U2449" s="13"/>
      <c r="V2449" s="13"/>
      <c r="W2449" s="13"/>
      <c r="X2449" s="13"/>
      <c r="Y2449" s="13"/>
      <c r="Z2449" s="13"/>
      <c r="AA2449" s="13"/>
      <c r="AB2449" s="13"/>
      <c r="AC2449" s="13"/>
      <c r="AD2449" s="13"/>
      <c r="AE2449" s="13"/>
      <c r="AF2449" s="13"/>
      <c r="AG2449" s="13"/>
      <c r="AH2449" s="13"/>
      <c r="AI2449" s="13"/>
      <c r="AJ2449" s="13"/>
      <c r="AK2449" s="13"/>
      <c r="AL2449" s="13"/>
      <c r="AM2449" s="13"/>
      <c r="AN2449" s="13"/>
      <c r="AO2449" s="13"/>
      <c r="AP2449" s="13"/>
      <c r="AQ2449" s="13"/>
      <c r="AR2449" s="13"/>
      <c r="AS2449" s="13"/>
      <c r="AT2449" s="13"/>
      <c r="AU2449" s="13"/>
      <c r="AV2449" s="13"/>
      <c r="AW2449" s="13"/>
      <c r="AX2449" s="13"/>
      <c r="AY2449" s="13"/>
      <c r="AZ2449" s="13"/>
      <c r="BA2449" s="13"/>
      <c r="BB2449" s="13"/>
      <c r="BC2449" s="13"/>
      <c r="BD2449" s="13"/>
      <c r="BE2449" s="13"/>
      <c r="BF2449" s="13"/>
      <c r="BG2449" s="13"/>
      <c r="BH2449" s="13"/>
      <c r="BI2449" s="13"/>
      <c r="BJ2449" s="13"/>
      <c r="BK2449" s="13"/>
      <c r="BL2449" s="13"/>
      <c r="BM2449" s="13"/>
      <c r="BN2449" s="13"/>
      <c r="BO2449" s="13"/>
    </row>
    <row r="2450" spans="1:67" s="12" customFormat="1" x14ac:dyDescent="0.2">
      <c r="A2450" s="13" t="s">
        <v>1737</v>
      </c>
      <c r="B2450" s="13"/>
      <c r="C2450" s="13" t="s">
        <v>1519</v>
      </c>
      <c r="D2450" s="13" t="s">
        <v>73</v>
      </c>
      <c r="E2450" s="13" t="s">
        <v>1692</v>
      </c>
      <c r="F2450" s="13" t="s">
        <v>1693</v>
      </c>
      <c r="G2450" s="13" t="s">
        <v>1692</v>
      </c>
      <c r="H2450" s="13" t="s">
        <v>1693</v>
      </c>
      <c r="I2450" s="13"/>
      <c r="J2450" s="13"/>
      <c r="K2450" s="13"/>
      <c r="L2450" s="13"/>
      <c r="M2450" s="13"/>
      <c r="N2450" s="13"/>
      <c r="O2450" s="13"/>
      <c r="P2450" s="13"/>
      <c r="Q2450" s="13"/>
      <c r="R2450" s="13"/>
      <c r="S2450" s="13"/>
      <c r="T2450" s="13"/>
      <c r="U2450" s="13"/>
      <c r="V2450" s="13"/>
      <c r="W2450" s="13"/>
      <c r="X2450" s="13"/>
      <c r="Y2450" s="13"/>
      <c r="Z2450" s="13"/>
      <c r="AA2450" s="13"/>
      <c r="AB2450" s="13"/>
      <c r="AC2450" s="13"/>
      <c r="AD2450" s="13"/>
      <c r="AE2450" s="13"/>
      <c r="AF2450" s="13"/>
      <c r="AG2450" s="13"/>
      <c r="AH2450" s="13"/>
      <c r="AI2450" s="13"/>
      <c r="AJ2450" s="13"/>
      <c r="AK2450" s="13"/>
      <c r="AL2450" s="13"/>
      <c r="AM2450" s="13"/>
      <c r="AN2450" s="13"/>
      <c r="AO2450" s="13"/>
      <c r="AP2450" s="13"/>
      <c r="AQ2450" s="13"/>
      <c r="AR2450" s="13"/>
      <c r="AS2450" s="13"/>
      <c r="AT2450" s="13"/>
      <c r="AU2450" s="13"/>
      <c r="AV2450" s="13"/>
      <c r="AW2450" s="13"/>
      <c r="AX2450" s="13"/>
      <c r="AY2450" s="13"/>
      <c r="AZ2450" s="13"/>
      <c r="BA2450" s="13"/>
      <c r="BB2450" s="13"/>
      <c r="BC2450" s="13"/>
      <c r="BD2450" s="13"/>
      <c r="BE2450" s="13"/>
      <c r="BF2450" s="13"/>
      <c r="BG2450" s="13"/>
      <c r="BH2450" s="13"/>
      <c r="BI2450" s="13"/>
      <c r="BJ2450" s="13"/>
      <c r="BK2450" s="13"/>
      <c r="BL2450" s="13"/>
      <c r="BM2450" s="13"/>
      <c r="BN2450" s="13"/>
      <c r="BO2450" s="13"/>
    </row>
    <row r="2451" spans="1:67" s="12" customFormat="1" x14ac:dyDescent="0.2">
      <c r="A2451" s="8" t="s">
        <v>2810</v>
      </c>
      <c r="B2451" s="8"/>
      <c r="C2451" s="8" t="s">
        <v>1519</v>
      </c>
      <c r="D2451" s="8" t="s">
        <v>73</v>
      </c>
      <c r="E2451" s="8" t="s">
        <v>1692</v>
      </c>
      <c r="F2451" s="8" t="s">
        <v>1693</v>
      </c>
      <c r="G2451" s="8" t="s">
        <v>1692</v>
      </c>
      <c r="H2451" s="8" t="s">
        <v>1693</v>
      </c>
      <c r="I2451" s="8"/>
      <c r="J2451" s="8"/>
      <c r="K2451" s="8"/>
      <c r="L2451" s="8"/>
      <c r="M2451" s="8"/>
      <c r="N2451" s="8"/>
      <c r="O2451" s="8"/>
      <c r="P2451" s="8"/>
      <c r="Q2451" s="8"/>
      <c r="R2451" s="8"/>
      <c r="S2451" s="8"/>
      <c r="T2451" s="8"/>
      <c r="U2451" s="8"/>
      <c r="V2451" s="8"/>
      <c r="W2451" s="8"/>
      <c r="X2451" s="8"/>
      <c r="Y2451" s="8"/>
      <c r="Z2451" s="8"/>
      <c r="AA2451" s="8"/>
      <c r="AB2451" s="8"/>
      <c r="AC2451" s="8"/>
      <c r="AD2451" s="8"/>
      <c r="AE2451" s="8"/>
      <c r="AF2451" s="8"/>
      <c r="AG2451" s="8"/>
      <c r="AH2451" s="8"/>
      <c r="AI2451" s="8"/>
      <c r="AJ2451" s="8"/>
      <c r="AK2451" s="8"/>
      <c r="AL2451" s="8"/>
      <c r="AM2451" s="8"/>
      <c r="AN2451" s="8"/>
      <c r="AO2451" s="8"/>
      <c r="AP2451" s="8"/>
      <c r="AQ2451" s="8"/>
      <c r="AR2451" s="8"/>
      <c r="AS2451" s="8"/>
      <c r="AT2451" s="8"/>
      <c r="AU2451" s="8"/>
      <c r="AV2451" s="8"/>
      <c r="AW2451" s="8"/>
      <c r="AX2451" s="8"/>
      <c r="AY2451" s="8"/>
      <c r="AZ2451" s="8"/>
      <c r="BA2451" s="8">
        <v>4.4000000000000004</v>
      </c>
      <c r="BB2451" s="8">
        <v>3.7</v>
      </c>
      <c r="BC2451" s="8">
        <v>3.6</v>
      </c>
      <c r="BD2451" s="8">
        <v>3.7</v>
      </c>
      <c r="BE2451" s="8">
        <v>5.0999999999999996</v>
      </c>
      <c r="BF2451" s="8">
        <v>2.8</v>
      </c>
      <c r="BG2451" s="8">
        <v>3.2</v>
      </c>
      <c r="BH2451" s="8">
        <v>3.2</v>
      </c>
      <c r="BI2451" s="8"/>
      <c r="BJ2451" s="8" t="s">
        <v>79</v>
      </c>
      <c r="BK2451" s="9">
        <v>44827</v>
      </c>
      <c r="BL2451" s="8" t="s">
        <v>2792</v>
      </c>
      <c r="BM2451" s="8">
        <v>1985</v>
      </c>
      <c r="BN2451" s="8" t="s">
        <v>72</v>
      </c>
      <c r="BO2451" s="8"/>
    </row>
    <row r="2452" spans="1:67" s="12" customFormat="1" x14ac:dyDescent="0.2">
      <c r="A2452" s="8" t="s">
        <v>2806</v>
      </c>
      <c r="B2452" s="8"/>
      <c r="C2452" s="8" t="s">
        <v>1519</v>
      </c>
      <c r="D2452" s="8" t="s">
        <v>73</v>
      </c>
      <c r="E2452" s="8" t="s">
        <v>1692</v>
      </c>
      <c r="F2452" s="8" t="s">
        <v>1693</v>
      </c>
      <c r="G2452" s="8" t="s">
        <v>1692</v>
      </c>
      <c r="H2452" s="8" t="s">
        <v>1693</v>
      </c>
      <c r="I2452" s="8"/>
      <c r="J2452" s="8"/>
      <c r="K2452" s="8"/>
      <c r="L2452" s="8"/>
      <c r="M2452" s="8"/>
      <c r="N2452" s="8"/>
      <c r="O2452" s="8"/>
      <c r="P2452" s="8"/>
      <c r="Q2452" s="8"/>
      <c r="R2452" s="8"/>
      <c r="S2452" s="8"/>
      <c r="T2452" s="8"/>
      <c r="U2452" s="8">
        <v>4.0999999999999996</v>
      </c>
      <c r="V2452" s="8"/>
      <c r="W2452" s="8"/>
      <c r="X2452" s="8"/>
      <c r="Y2452" s="8"/>
      <c r="Z2452" s="8"/>
      <c r="AA2452" s="8"/>
      <c r="AB2452" s="8"/>
      <c r="AC2452" s="8"/>
      <c r="AD2452" s="8"/>
      <c r="AE2452" s="8"/>
      <c r="AF2452" s="8"/>
      <c r="AG2452" s="8"/>
      <c r="AH2452" s="8"/>
      <c r="AI2452" s="8"/>
      <c r="AJ2452" s="8"/>
      <c r="AK2452" s="8"/>
      <c r="AL2452" s="8"/>
      <c r="AM2452" s="8"/>
      <c r="AN2452" s="8"/>
      <c r="AO2452" s="8"/>
      <c r="AP2452" s="8"/>
      <c r="AQ2452" s="8"/>
      <c r="AR2452" s="8"/>
      <c r="AS2452" s="8"/>
      <c r="AT2452" s="8"/>
      <c r="AU2452" s="8"/>
      <c r="AV2452" s="8"/>
      <c r="AW2452" s="8"/>
      <c r="AX2452" s="8"/>
      <c r="AY2452" s="8"/>
      <c r="AZ2452" s="8"/>
      <c r="BA2452" s="8"/>
      <c r="BB2452" s="8"/>
      <c r="BC2452" s="8"/>
      <c r="BD2452" s="8"/>
      <c r="BE2452" s="8"/>
      <c r="BF2452" s="8"/>
      <c r="BG2452" s="8"/>
      <c r="BH2452" s="8"/>
      <c r="BI2452" s="8"/>
      <c r="BJ2452" s="8" t="s">
        <v>79</v>
      </c>
      <c r="BK2452" s="9">
        <v>44827</v>
      </c>
      <c r="BL2452" s="8" t="s">
        <v>2792</v>
      </c>
      <c r="BM2452" s="8">
        <v>1985</v>
      </c>
      <c r="BN2452" s="8" t="s">
        <v>72</v>
      </c>
      <c r="BO2452" s="8"/>
    </row>
    <row r="2453" spans="1:67" s="12" customFormat="1" x14ac:dyDescent="0.2">
      <c r="A2453" s="8" t="s">
        <v>2809</v>
      </c>
      <c r="B2453" s="8"/>
      <c r="C2453" s="8" t="s">
        <v>1519</v>
      </c>
      <c r="D2453" s="8" t="s">
        <v>73</v>
      </c>
      <c r="E2453" s="8" t="s">
        <v>1692</v>
      </c>
      <c r="F2453" s="8" t="s">
        <v>1693</v>
      </c>
      <c r="G2453" s="8" t="s">
        <v>1692</v>
      </c>
      <c r="H2453" s="8" t="s">
        <v>1693</v>
      </c>
      <c r="I2453" s="8"/>
      <c r="J2453" s="8"/>
      <c r="K2453" s="8"/>
      <c r="L2453" s="8"/>
      <c r="M2453" s="8"/>
      <c r="N2453" s="8"/>
      <c r="O2453" s="8"/>
      <c r="P2453" s="8"/>
      <c r="Q2453" s="8"/>
      <c r="R2453" s="8"/>
      <c r="S2453" s="8"/>
      <c r="T2453" s="8"/>
      <c r="U2453" s="8"/>
      <c r="V2453" s="8"/>
      <c r="W2453" s="8"/>
      <c r="X2453" s="8"/>
      <c r="Y2453" s="8"/>
      <c r="Z2453" s="8"/>
      <c r="AA2453" s="8"/>
      <c r="AB2453" s="8"/>
      <c r="AC2453" s="8"/>
      <c r="AD2453" s="8"/>
      <c r="AE2453" s="8"/>
      <c r="AF2453" s="8"/>
      <c r="AG2453" s="8">
        <v>3.4</v>
      </c>
      <c r="AH2453" s="8">
        <v>5.4</v>
      </c>
      <c r="AI2453" s="8">
        <v>4.5</v>
      </c>
      <c r="AJ2453" s="8">
        <v>5.4</v>
      </c>
      <c r="AK2453" s="8"/>
      <c r="AL2453" s="8"/>
      <c r="AM2453" s="8"/>
      <c r="AN2453" s="8"/>
      <c r="AO2453" s="8"/>
      <c r="AP2453" s="8"/>
      <c r="AQ2453" s="8"/>
      <c r="AR2453" s="8"/>
      <c r="AS2453" s="8"/>
      <c r="AT2453" s="8"/>
      <c r="AU2453" s="8"/>
      <c r="AV2453" s="8"/>
      <c r="AW2453" s="8"/>
      <c r="AX2453" s="8"/>
      <c r="AY2453" s="8"/>
      <c r="AZ2453" s="8"/>
      <c r="BA2453" s="8"/>
      <c r="BB2453" s="8"/>
      <c r="BC2453" s="8"/>
      <c r="BD2453" s="8"/>
      <c r="BE2453" s="8"/>
      <c r="BF2453" s="8"/>
      <c r="BG2453" s="8"/>
      <c r="BH2453" s="8"/>
      <c r="BI2453" s="8"/>
      <c r="BJ2453" s="8" t="s">
        <v>79</v>
      </c>
      <c r="BK2453" s="9">
        <v>44827</v>
      </c>
      <c r="BL2453" s="8" t="s">
        <v>2792</v>
      </c>
      <c r="BM2453" s="8">
        <v>1985</v>
      </c>
      <c r="BN2453" s="8"/>
      <c r="BO2453" s="8"/>
    </row>
    <row r="2454" spans="1:67" s="12" customFormat="1" x14ac:dyDescent="0.2">
      <c r="A2454" s="8" t="s">
        <v>2811</v>
      </c>
      <c r="B2454" s="8"/>
      <c r="C2454" s="8" t="s">
        <v>1519</v>
      </c>
      <c r="D2454" s="8" t="s">
        <v>73</v>
      </c>
      <c r="E2454" s="8" t="s">
        <v>1692</v>
      </c>
      <c r="F2454" s="8" t="s">
        <v>1693</v>
      </c>
      <c r="G2454" s="8" t="s">
        <v>1692</v>
      </c>
      <c r="H2454" s="8" t="s">
        <v>1693</v>
      </c>
      <c r="I2454" s="8"/>
      <c r="J2454" s="8"/>
      <c r="K2454" s="8"/>
      <c r="L2454" s="8"/>
      <c r="M2454" s="8"/>
      <c r="N2454" s="8"/>
      <c r="O2454" s="8"/>
      <c r="P2454" s="8"/>
      <c r="Q2454" s="8"/>
      <c r="R2454" s="8"/>
      <c r="S2454" s="8"/>
      <c r="T2454" s="8"/>
      <c r="U2454" s="8"/>
      <c r="V2454" s="8"/>
      <c r="W2454" s="8"/>
      <c r="X2454" s="8"/>
      <c r="Y2454" s="8"/>
      <c r="Z2454" s="8"/>
      <c r="AA2454" s="8"/>
      <c r="AB2454" s="8"/>
      <c r="AC2454" s="8"/>
      <c r="AD2454" s="8"/>
      <c r="AE2454" s="8"/>
      <c r="AF2454" s="8"/>
      <c r="AG2454" s="8"/>
      <c r="AH2454" s="8"/>
      <c r="AI2454" s="8"/>
      <c r="AJ2454" s="8"/>
      <c r="AK2454" s="8"/>
      <c r="AL2454" s="8"/>
      <c r="AM2454" s="8"/>
      <c r="AN2454" s="8"/>
      <c r="AO2454" s="8"/>
      <c r="AP2454" s="8"/>
      <c r="AQ2454" s="8"/>
      <c r="AR2454" s="8"/>
      <c r="AS2454" s="8"/>
      <c r="AT2454" s="8"/>
      <c r="AU2454" s="8"/>
      <c r="AV2454" s="8"/>
      <c r="AW2454" s="8"/>
      <c r="AX2454" s="8"/>
      <c r="AY2454" s="8"/>
      <c r="AZ2454" s="8"/>
      <c r="BA2454" s="8"/>
      <c r="BB2454" s="8"/>
      <c r="BC2454" s="8"/>
      <c r="BD2454" s="8"/>
      <c r="BE2454" s="8">
        <v>5.4</v>
      </c>
      <c r="BF2454" s="8">
        <v>3.3</v>
      </c>
      <c r="BG2454" s="8">
        <v>2.8</v>
      </c>
      <c r="BH2454" s="8">
        <v>3.3</v>
      </c>
      <c r="BI2454" s="8"/>
      <c r="BJ2454" s="8" t="s">
        <v>79</v>
      </c>
      <c r="BK2454" s="9">
        <v>44827</v>
      </c>
      <c r="BL2454" s="8" t="s">
        <v>2792</v>
      </c>
      <c r="BM2454" s="8">
        <v>1985</v>
      </c>
      <c r="BN2454" s="8"/>
      <c r="BO2454" s="8"/>
    </row>
    <row r="2455" spans="1:67" s="12" customFormat="1" x14ac:dyDescent="0.2">
      <c r="A2455" s="8" t="s">
        <v>2814</v>
      </c>
      <c r="B2455" s="8"/>
      <c r="C2455" s="8" t="s">
        <v>1519</v>
      </c>
      <c r="D2455" s="8" t="s">
        <v>73</v>
      </c>
      <c r="E2455" s="8" t="s">
        <v>1692</v>
      </c>
      <c r="F2455" s="8" t="s">
        <v>1693</v>
      </c>
      <c r="G2455" s="8" t="s">
        <v>1692</v>
      </c>
      <c r="H2455" s="8" t="s">
        <v>1693</v>
      </c>
      <c r="I2455" s="8"/>
      <c r="J2455" s="8"/>
      <c r="K2455" s="8"/>
      <c r="L2455" s="8"/>
      <c r="M2455" s="8"/>
      <c r="N2455" s="8"/>
      <c r="O2455" s="8"/>
      <c r="P2455" s="8"/>
      <c r="Q2455" s="8"/>
      <c r="R2455" s="8"/>
      <c r="S2455" s="8"/>
      <c r="T2455" s="8"/>
      <c r="U2455" s="8"/>
      <c r="V2455" s="8"/>
      <c r="W2455" s="8"/>
      <c r="X2455" s="8"/>
      <c r="Y2455" s="8"/>
      <c r="Z2455" s="8"/>
      <c r="AA2455" s="8"/>
      <c r="AB2455" s="8"/>
      <c r="AC2455" s="8"/>
      <c r="AD2455" s="8"/>
      <c r="AE2455" s="8"/>
      <c r="AF2455" s="8"/>
      <c r="AG2455" s="8"/>
      <c r="AH2455" s="8"/>
      <c r="AI2455" s="8"/>
      <c r="AJ2455" s="8"/>
      <c r="AK2455" s="8"/>
      <c r="AL2455" s="8"/>
      <c r="AM2455" s="8"/>
      <c r="AN2455" s="8"/>
      <c r="AO2455" s="8"/>
      <c r="AP2455" s="8"/>
      <c r="AQ2455" s="8"/>
      <c r="AR2455" s="8"/>
      <c r="AS2455" s="8"/>
      <c r="AT2455" s="8"/>
      <c r="AU2455" s="8"/>
      <c r="AV2455" s="8"/>
      <c r="AW2455" s="8"/>
      <c r="AX2455" s="8"/>
      <c r="AY2455" s="8"/>
      <c r="AZ2455" s="8"/>
      <c r="BA2455" s="8"/>
      <c r="BB2455" s="8"/>
      <c r="BC2455" s="8"/>
      <c r="BD2455" s="8"/>
      <c r="BE2455" s="8"/>
      <c r="BF2455" s="8">
        <v>3.3</v>
      </c>
      <c r="BG2455" s="8"/>
      <c r="BH2455" s="8">
        <v>3.3</v>
      </c>
      <c r="BI2455" s="8" t="s">
        <v>2815</v>
      </c>
      <c r="BJ2455" s="8" t="s">
        <v>79</v>
      </c>
      <c r="BK2455" s="9">
        <v>44827</v>
      </c>
      <c r="BL2455" s="8" t="s">
        <v>2792</v>
      </c>
      <c r="BM2455" s="8">
        <v>1985</v>
      </c>
      <c r="BN2455" s="8"/>
      <c r="BO2455" s="8"/>
    </row>
    <row r="2456" spans="1:67" s="12" customFormat="1" x14ac:dyDescent="0.2">
      <c r="A2456" s="8" t="s">
        <v>2807</v>
      </c>
      <c r="B2456" s="8"/>
      <c r="C2456" s="8" t="s">
        <v>1519</v>
      </c>
      <c r="D2456" s="8" t="s">
        <v>73</v>
      </c>
      <c r="E2456" s="8" t="s">
        <v>1692</v>
      </c>
      <c r="F2456" s="8" t="s">
        <v>1693</v>
      </c>
      <c r="G2456" s="8" t="s">
        <v>1692</v>
      </c>
      <c r="H2456" s="8" t="s">
        <v>1693</v>
      </c>
      <c r="I2456" s="8"/>
      <c r="J2456" s="8"/>
      <c r="K2456" s="8"/>
      <c r="L2456" s="8"/>
      <c r="M2456" s="8"/>
      <c r="N2456" s="8"/>
      <c r="O2456" s="8"/>
      <c r="P2456" s="8"/>
      <c r="Q2456" s="8"/>
      <c r="R2456" s="8"/>
      <c r="S2456" s="8"/>
      <c r="T2456" s="8"/>
      <c r="U2456" s="8"/>
      <c r="V2456" s="8"/>
      <c r="W2456" s="8"/>
      <c r="X2456" s="8"/>
      <c r="Y2456" s="8"/>
      <c r="Z2456" s="8"/>
      <c r="AA2456" s="8"/>
      <c r="AB2456" s="8"/>
      <c r="AC2456" s="8">
        <v>3.9</v>
      </c>
      <c r="AD2456" s="8">
        <v>6.4</v>
      </c>
      <c r="AE2456" s="8">
        <v>6.5</v>
      </c>
      <c r="AF2456" s="8">
        <v>6.5</v>
      </c>
      <c r="AG2456" s="8"/>
      <c r="AH2456" s="8"/>
      <c r="AI2456" s="8"/>
      <c r="AJ2456" s="8"/>
      <c r="AK2456" s="8"/>
      <c r="AL2456" s="8"/>
      <c r="AM2456" s="8"/>
      <c r="AN2456" s="8"/>
      <c r="AO2456" s="8"/>
      <c r="AP2456" s="8"/>
      <c r="AQ2456" s="8"/>
      <c r="AR2456" s="8"/>
      <c r="AS2456" s="8"/>
      <c r="AT2456" s="8"/>
      <c r="AU2456" s="8"/>
      <c r="AV2456" s="8"/>
      <c r="AW2456" s="8"/>
      <c r="AX2456" s="8"/>
      <c r="AY2456" s="8"/>
      <c r="AZ2456" s="8"/>
      <c r="BA2456" s="8"/>
      <c r="BB2456" s="8"/>
      <c r="BC2456" s="8"/>
      <c r="BD2456" s="8"/>
      <c r="BE2456" s="8"/>
      <c r="BF2456" s="8"/>
      <c r="BG2456" s="8"/>
      <c r="BH2456" s="8"/>
      <c r="BI2456" s="8"/>
      <c r="BJ2456" s="8" t="s">
        <v>79</v>
      </c>
      <c r="BK2456" s="9">
        <v>44827</v>
      </c>
      <c r="BL2456" s="8" t="s">
        <v>2792</v>
      </c>
      <c r="BM2456" s="8">
        <v>1985</v>
      </c>
      <c r="BN2456" s="8"/>
      <c r="BO2456" s="8"/>
    </row>
    <row r="2457" spans="1:67" s="12" customFormat="1" x14ac:dyDescent="0.2">
      <c r="A2457" s="8" t="s">
        <v>2813</v>
      </c>
      <c r="B2457" s="8"/>
      <c r="C2457" s="8" t="s">
        <v>1519</v>
      </c>
      <c r="D2457" s="8" t="s">
        <v>73</v>
      </c>
      <c r="E2457" s="8" t="s">
        <v>1692</v>
      </c>
      <c r="F2457" s="8" t="s">
        <v>1693</v>
      </c>
      <c r="G2457" s="8" t="s">
        <v>1692</v>
      </c>
      <c r="H2457" s="8" t="s">
        <v>1693</v>
      </c>
      <c r="I2457" s="8"/>
      <c r="J2457" s="8"/>
      <c r="K2457" s="8"/>
      <c r="L2457" s="8"/>
      <c r="M2457" s="8"/>
      <c r="N2457" s="8"/>
      <c r="O2457" s="8"/>
      <c r="P2457" s="8"/>
      <c r="Q2457" s="8"/>
      <c r="R2457" s="8"/>
      <c r="S2457" s="8"/>
      <c r="T2457" s="8"/>
      <c r="U2457" s="8"/>
      <c r="V2457" s="8"/>
      <c r="W2457" s="8"/>
      <c r="X2457" s="8"/>
      <c r="Y2457" s="8"/>
      <c r="Z2457" s="8"/>
      <c r="AA2457" s="8"/>
      <c r="AB2457" s="8"/>
      <c r="AC2457" s="8"/>
      <c r="AD2457" s="8"/>
      <c r="AE2457" s="8"/>
      <c r="AF2457" s="8"/>
      <c r="AG2457" s="8"/>
      <c r="AH2457" s="8"/>
      <c r="AI2457" s="8"/>
      <c r="AJ2457" s="8"/>
      <c r="AK2457" s="8"/>
      <c r="AL2457" s="8"/>
      <c r="AM2457" s="8"/>
      <c r="AN2457" s="8"/>
      <c r="AO2457" s="8"/>
      <c r="AP2457" s="8"/>
      <c r="AQ2457" s="8"/>
      <c r="AR2457" s="8"/>
      <c r="AS2457" s="8"/>
      <c r="AT2457" s="8"/>
      <c r="AU2457" s="8"/>
      <c r="AV2457" s="8"/>
      <c r="AW2457" s="8"/>
      <c r="AX2457" s="8"/>
      <c r="AY2457" s="8"/>
      <c r="AZ2457" s="8"/>
      <c r="BA2457" s="8"/>
      <c r="BB2457" s="8"/>
      <c r="BC2457" s="8"/>
      <c r="BD2457" s="8"/>
      <c r="BE2457" s="8">
        <v>5.2</v>
      </c>
      <c r="BF2457" s="8">
        <v>3.2</v>
      </c>
      <c r="BG2457" s="8">
        <v>2.8</v>
      </c>
      <c r="BH2457" s="8">
        <v>3.2</v>
      </c>
      <c r="BI2457" s="8"/>
      <c r="BJ2457" s="8" t="s">
        <v>79</v>
      </c>
      <c r="BK2457" s="9">
        <v>44827</v>
      </c>
      <c r="BL2457" s="8" t="s">
        <v>2792</v>
      </c>
      <c r="BM2457" s="8">
        <v>1985</v>
      </c>
      <c r="BN2457" s="8"/>
      <c r="BO2457" s="8"/>
    </row>
    <row r="2458" spans="1:67" s="12" customFormat="1" x14ac:dyDescent="0.2">
      <c r="A2458" s="8" t="s">
        <v>2812</v>
      </c>
      <c r="B2458" s="8"/>
      <c r="C2458" s="8" t="s">
        <v>1519</v>
      </c>
      <c r="D2458" s="8" t="s">
        <v>73</v>
      </c>
      <c r="E2458" s="8" t="s">
        <v>1692</v>
      </c>
      <c r="F2458" s="8" t="s">
        <v>1693</v>
      </c>
      <c r="G2458" s="8" t="s">
        <v>1692</v>
      </c>
      <c r="H2458" s="8" t="s">
        <v>1693</v>
      </c>
      <c r="I2458" s="8"/>
      <c r="J2458" s="8"/>
      <c r="K2458" s="8"/>
      <c r="L2458" s="8"/>
      <c r="M2458" s="8"/>
      <c r="N2458" s="8"/>
      <c r="O2458" s="8"/>
      <c r="P2458" s="8"/>
      <c r="Q2458" s="8"/>
      <c r="R2458" s="8"/>
      <c r="S2458" s="8"/>
      <c r="T2458" s="8"/>
      <c r="U2458" s="8"/>
      <c r="V2458" s="8"/>
      <c r="W2458" s="8"/>
      <c r="X2458" s="8"/>
      <c r="Y2458" s="8"/>
      <c r="Z2458" s="8"/>
      <c r="AA2458" s="8"/>
      <c r="AB2458" s="8"/>
      <c r="AC2458" s="8"/>
      <c r="AD2458" s="8"/>
      <c r="AE2458" s="8"/>
      <c r="AF2458" s="8"/>
      <c r="AG2458" s="8"/>
      <c r="AH2458" s="8"/>
      <c r="AI2458" s="8"/>
      <c r="AJ2458" s="8"/>
      <c r="AK2458" s="8"/>
      <c r="AL2458" s="8"/>
      <c r="AM2458" s="8"/>
      <c r="AN2458" s="8"/>
      <c r="AO2458" s="8"/>
      <c r="AP2458" s="8"/>
      <c r="AQ2458" s="8"/>
      <c r="AR2458" s="8"/>
      <c r="AS2458" s="8"/>
      <c r="AT2458" s="8"/>
      <c r="AU2458" s="8"/>
      <c r="AV2458" s="8"/>
      <c r="AW2458" s="8"/>
      <c r="AX2458" s="8"/>
      <c r="AY2458" s="8"/>
      <c r="AZ2458" s="8"/>
      <c r="BA2458" s="8"/>
      <c r="BB2458" s="8"/>
      <c r="BC2458" s="8"/>
      <c r="BD2458" s="8"/>
      <c r="BE2458" s="8">
        <v>5.2</v>
      </c>
      <c r="BF2458" s="8">
        <v>3.1</v>
      </c>
      <c r="BG2458" s="8">
        <v>2.6</v>
      </c>
      <c r="BH2458" s="8">
        <v>3.1</v>
      </c>
      <c r="BI2458" s="8"/>
      <c r="BJ2458" s="8" t="s">
        <v>79</v>
      </c>
      <c r="BK2458" s="9">
        <v>44827</v>
      </c>
      <c r="BL2458" s="8" t="s">
        <v>2792</v>
      </c>
      <c r="BM2458" s="8">
        <v>1985</v>
      </c>
      <c r="BN2458" s="8"/>
      <c r="BO2458" s="8"/>
    </row>
    <row r="2459" spans="1:67" s="12" customFormat="1" x14ac:dyDescent="0.2">
      <c r="A2459" s="8" t="s">
        <v>2808</v>
      </c>
      <c r="B2459" s="8"/>
      <c r="C2459" s="8" t="s">
        <v>1519</v>
      </c>
      <c r="D2459" s="8" t="s">
        <v>73</v>
      </c>
      <c r="E2459" s="8" t="s">
        <v>1692</v>
      </c>
      <c r="F2459" s="8" t="s">
        <v>1693</v>
      </c>
      <c r="G2459" s="8" t="s">
        <v>1692</v>
      </c>
      <c r="H2459" s="8" t="s">
        <v>1693</v>
      </c>
      <c r="I2459" s="8"/>
      <c r="J2459" s="8"/>
      <c r="K2459" s="8"/>
      <c r="L2459" s="8"/>
      <c r="M2459" s="8"/>
      <c r="N2459" s="8"/>
      <c r="O2459" s="8"/>
      <c r="P2459" s="8"/>
      <c r="Q2459" s="8"/>
      <c r="R2459" s="8"/>
      <c r="S2459" s="8"/>
      <c r="T2459" s="8"/>
      <c r="U2459" s="8"/>
      <c r="V2459" s="8"/>
      <c r="W2459" s="8"/>
      <c r="X2459" s="8"/>
      <c r="Y2459" s="8"/>
      <c r="Z2459" s="8"/>
      <c r="AA2459" s="8"/>
      <c r="AB2459" s="8"/>
      <c r="AC2459" s="8" t="s">
        <v>1929</v>
      </c>
      <c r="AD2459" s="8">
        <v>6.2</v>
      </c>
      <c r="AE2459" s="8">
        <v>6.3</v>
      </c>
      <c r="AF2459" s="8">
        <v>6.3</v>
      </c>
      <c r="AG2459" s="8"/>
      <c r="AH2459" s="8"/>
      <c r="AI2459" s="8"/>
      <c r="AJ2459" s="8"/>
      <c r="AK2459" s="8"/>
      <c r="AL2459" s="8"/>
      <c r="AM2459" s="8"/>
      <c r="AN2459" s="8"/>
      <c r="AO2459" s="8"/>
      <c r="AP2459" s="8"/>
      <c r="AQ2459" s="8"/>
      <c r="AR2459" s="8"/>
      <c r="AS2459" s="8"/>
      <c r="AT2459" s="8"/>
      <c r="AU2459" s="8"/>
      <c r="AV2459" s="8"/>
      <c r="AW2459" s="8"/>
      <c r="AX2459" s="8"/>
      <c r="AY2459" s="8"/>
      <c r="AZ2459" s="8"/>
      <c r="BA2459" s="8"/>
      <c r="BB2459" s="8"/>
      <c r="BC2459" s="8"/>
      <c r="BD2459" s="8"/>
      <c r="BE2459" s="8"/>
      <c r="BF2459" s="8"/>
      <c r="BG2459" s="8"/>
      <c r="BH2459" s="8"/>
      <c r="BI2459" s="8"/>
      <c r="BJ2459" s="8" t="s">
        <v>79</v>
      </c>
      <c r="BK2459" s="9">
        <v>44827</v>
      </c>
      <c r="BL2459" s="8" t="s">
        <v>2792</v>
      </c>
      <c r="BM2459" s="8">
        <v>1985</v>
      </c>
      <c r="BN2459" s="8" t="s">
        <v>72</v>
      </c>
      <c r="BO2459" s="8"/>
    </row>
    <row r="2460" spans="1:67" s="12" customFormat="1" x14ac:dyDescent="0.2">
      <c r="A2460" s="8" t="s">
        <v>2321</v>
      </c>
      <c r="B2460" s="8" t="s">
        <v>338</v>
      </c>
      <c r="C2460" t="s">
        <v>1519</v>
      </c>
      <c r="D2460" t="s">
        <v>73</v>
      </c>
      <c r="E2460" t="s">
        <v>1692</v>
      </c>
      <c r="F2460" t="s">
        <v>1693</v>
      </c>
      <c r="G2460" s="8" t="s">
        <v>1692</v>
      </c>
      <c r="H2460" s="8" t="s">
        <v>1693</v>
      </c>
      <c r="I2460" s="8"/>
      <c r="J2460"/>
      <c r="K2460"/>
      <c r="L2460"/>
      <c r="M2460"/>
      <c r="N2460"/>
      <c r="O2460"/>
      <c r="P2460"/>
      <c r="Q2460"/>
      <c r="R2460"/>
      <c r="S2460"/>
      <c r="T2460"/>
      <c r="U2460"/>
      <c r="V2460"/>
      <c r="W2460"/>
      <c r="X2460"/>
      <c r="Y2460"/>
      <c r="Z2460"/>
      <c r="AA2460"/>
      <c r="AB2460"/>
      <c r="AC2460"/>
      <c r="AD2460"/>
      <c r="AE2460"/>
      <c r="AF2460"/>
      <c r="AG2460"/>
      <c r="AH2460"/>
      <c r="AI2460"/>
      <c r="AJ2460"/>
      <c r="AK2460"/>
      <c r="AL2460"/>
      <c r="AM2460"/>
      <c r="AN2460"/>
      <c r="AO2460"/>
      <c r="AP2460"/>
      <c r="AQ2460"/>
      <c r="AR2460"/>
      <c r="AS2460"/>
      <c r="AT2460"/>
      <c r="AU2460"/>
      <c r="AV2460"/>
      <c r="AW2460"/>
      <c r="AX2460"/>
      <c r="AY2460"/>
      <c r="AZ2460"/>
      <c r="BA2460"/>
      <c r="BB2460"/>
      <c r="BC2460"/>
      <c r="BD2460"/>
      <c r="BE2460">
        <v>5</v>
      </c>
      <c r="BF2460">
        <v>3.3</v>
      </c>
      <c r="BG2460">
        <v>2.8</v>
      </c>
      <c r="BH2460">
        <v>3.3</v>
      </c>
      <c r="BI2460"/>
      <c r="BJ2460" s="8" t="s">
        <v>79</v>
      </c>
      <c r="BK2460" s="1">
        <v>44819</v>
      </c>
      <c r="BL2460" s="8" t="s">
        <v>71</v>
      </c>
      <c r="BM2460" s="8">
        <v>3485</v>
      </c>
      <c r="BN2460" t="s">
        <v>72</v>
      </c>
      <c r="BO2460" t="s">
        <v>71</v>
      </c>
    </row>
    <row r="2461" spans="1:67" s="12" customFormat="1" x14ac:dyDescent="0.2">
      <c r="A2461" s="13" t="s">
        <v>1737</v>
      </c>
      <c r="B2461" s="13"/>
      <c r="C2461" s="13" t="s">
        <v>1519</v>
      </c>
      <c r="D2461" s="13" t="s">
        <v>73</v>
      </c>
      <c r="E2461" s="13" t="s">
        <v>1692</v>
      </c>
      <c r="F2461" s="13"/>
      <c r="G2461" s="13" t="s">
        <v>1692</v>
      </c>
      <c r="H2461" s="13"/>
      <c r="I2461" s="13"/>
      <c r="J2461" s="13"/>
      <c r="K2461" s="13"/>
      <c r="L2461" s="13"/>
      <c r="M2461" s="13"/>
      <c r="N2461" s="13"/>
      <c r="O2461" s="13"/>
      <c r="P2461" s="13"/>
      <c r="Q2461" s="13"/>
      <c r="R2461" s="13"/>
      <c r="S2461" s="13"/>
      <c r="T2461" s="13"/>
      <c r="U2461" s="13"/>
      <c r="V2461" s="13"/>
      <c r="W2461" s="13"/>
      <c r="X2461" s="13"/>
      <c r="Y2461" s="13"/>
      <c r="Z2461" s="13"/>
      <c r="AA2461" s="13"/>
      <c r="AB2461" s="13"/>
      <c r="AC2461" s="13"/>
      <c r="AD2461" s="13"/>
      <c r="AE2461" s="13"/>
      <c r="AF2461" s="13"/>
      <c r="AG2461" s="13"/>
      <c r="AH2461" s="13"/>
      <c r="AI2461" s="13"/>
      <c r="AJ2461" s="13"/>
      <c r="AK2461" s="13"/>
      <c r="AL2461" s="13"/>
      <c r="AM2461" s="13"/>
      <c r="AN2461" s="13"/>
      <c r="AO2461" s="13"/>
      <c r="AP2461" s="13"/>
      <c r="AQ2461" s="13"/>
      <c r="AR2461" s="13"/>
      <c r="AS2461" s="13"/>
      <c r="AT2461" s="13"/>
      <c r="AU2461" s="13"/>
      <c r="AV2461" s="13"/>
      <c r="AW2461" s="13"/>
      <c r="AX2461" s="13"/>
      <c r="AY2461" s="13"/>
      <c r="AZ2461" s="13"/>
      <c r="BA2461" s="13"/>
      <c r="BB2461" s="13"/>
      <c r="BC2461" s="13"/>
      <c r="BD2461" s="13"/>
      <c r="BE2461" s="13"/>
      <c r="BF2461" s="13"/>
      <c r="BG2461" s="13"/>
      <c r="BH2461" s="13"/>
      <c r="BI2461" s="13"/>
      <c r="BJ2461" s="13"/>
      <c r="BK2461" s="13"/>
      <c r="BL2461" s="13"/>
      <c r="BM2461" s="13"/>
      <c r="BN2461" s="13"/>
      <c r="BO2461" s="13"/>
    </row>
    <row r="2462" spans="1:67" s="12" customFormat="1" x14ac:dyDescent="0.2">
      <c r="A2462" t="s">
        <v>1430</v>
      </c>
      <c r="B2462"/>
      <c r="C2462" t="s">
        <v>1522</v>
      </c>
      <c r="D2462" t="s">
        <v>1531</v>
      </c>
      <c r="E2462" t="s">
        <v>1431</v>
      </c>
      <c r="F2462" t="s">
        <v>1000</v>
      </c>
      <c r="G2462" t="s">
        <v>1431</v>
      </c>
      <c r="H2462" t="s">
        <v>1000</v>
      </c>
      <c r="I2462"/>
      <c r="J2462"/>
      <c r="K2462"/>
      <c r="L2462"/>
      <c r="M2462"/>
      <c r="N2462"/>
      <c r="O2462"/>
      <c r="P2462"/>
      <c r="Q2462"/>
      <c r="R2462"/>
      <c r="S2462"/>
      <c r="T2462"/>
      <c r="U2462"/>
      <c r="V2462"/>
      <c r="W2462"/>
      <c r="X2462"/>
      <c r="Y2462"/>
      <c r="Z2462"/>
      <c r="AA2462"/>
      <c r="AB2462"/>
      <c r="AC2462"/>
      <c r="AD2462"/>
      <c r="AE2462"/>
      <c r="AF2462"/>
      <c r="AG2462"/>
      <c r="AH2462"/>
      <c r="AI2462"/>
      <c r="AJ2462"/>
      <c r="AK2462"/>
      <c r="AL2462"/>
      <c r="AM2462"/>
      <c r="AN2462"/>
      <c r="AO2462"/>
      <c r="AP2462"/>
      <c r="AQ2462"/>
      <c r="AR2462"/>
      <c r="AS2462"/>
      <c r="AT2462"/>
      <c r="AU2462"/>
      <c r="AV2462"/>
      <c r="AW2462">
        <v>20.8</v>
      </c>
      <c r="AX2462"/>
      <c r="AY2462"/>
      <c r="AZ2462">
        <v>23.3</v>
      </c>
      <c r="BA2462">
        <v>25.3</v>
      </c>
      <c r="BB2462"/>
      <c r="BC2462"/>
      <c r="BD2462">
        <v>27.9</v>
      </c>
      <c r="BE2462">
        <v>20.399999999999999</v>
      </c>
      <c r="BF2462"/>
      <c r="BG2462"/>
      <c r="BH2462">
        <v>34</v>
      </c>
      <c r="BI2462" t="s">
        <v>1432</v>
      </c>
      <c r="BJ2462" t="s">
        <v>79</v>
      </c>
      <c r="BK2462" s="1">
        <v>44795</v>
      </c>
      <c r="BL2462" t="s">
        <v>229</v>
      </c>
      <c r="BM2462">
        <v>1609</v>
      </c>
      <c r="BN2462"/>
      <c r="BO2462"/>
    </row>
    <row r="2463" spans="1:67" s="12" customFormat="1" x14ac:dyDescent="0.2">
      <c r="A2463" s="23" t="s">
        <v>1737</v>
      </c>
      <c r="B2463" s="23"/>
      <c r="C2463" s="23" t="s">
        <v>1524</v>
      </c>
      <c r="D2463" s="23" t="s">
        <v>140</v>
      </c>
      <c r="E2463" s="23" t="s">
        <v>1614</v>
      </c>
      <c r="F2463" s="23" t="s">
        <v>1616</v>
      </c>
      <c r="G2463" s="23" t="s">
        <v>1614</v>
      </c>
      <c r="H2463" s="23" t="s">
        <v>1616</v>
      </c>
      <c r="I2463" s="23"/>
      <c r="J2463" s="23"/>
      <c r="K2463" s="23"/>
      <c r="L2463" s="23"/>
      <c r="M2463" s="23"/>
      <c r="N2463" s="23"/>
      <c r="O2463" s="23"/>
      <c r="P2463" s="23"/>
      <c r="Q2463" s="23"/>
      <c r="R2463" s="23"/>
      <c r="S2463" s="23"/>
      <c r="T2463" s="23"/>
      <c r="U2463" s="23"/>
      <c r="V2463" s="23"/>
      <c r="W2463" s="23"/>
      <c r="X2463" s="23"/>
      <c r="Y2463" s="23"/>
      <c r="Z2463" s="23"/>
      <c r="AA2463" s="23"/>
      <c r="AB2463" s="23"/>
      <c r="AC2463" s="23"/>
      <c r="AD2463" s="23"/>
      <c r="AE2463" s="23"/>
      <c r="AF2463" s="23"/>
      <c r="AG2463" s="23"/>
      <c r="AH2463" s="23"/>
      <c r="AI2463" s="23"/>
      <c r="AJ2463" s="23"/>
      <c r="AK2463" s="23"/>
      <c r="AL2463" s="23"/>
      <c r="AM2463" s="23"/>
      <c r="AN2463" s="23"/>
      <c r="AO2463" s="23"/>
      <c r="AP2463" s="23"/>
      <c r="AQ2463" s="23"/>
      <c r="AR2463" s="23"/>
      <c r="AS2463" s="23"/>
      <c r="AT2463" s="23"/>
      <c r="AU2463" s="23"/>
      <c r="AV2463" s="23"/>
      <c r="AW2463" s="23"/>
      <c r="AX2463" s="23"/>
      <c r="AY2463" s="23"/>
      <c r="AZ2463" s="23"/>
      <c r="BA2463" s="23"/>
      <c r="BB2463" s="23"/>
      <c r="BC2463" s="23"/>
      <c r="BD2463" s="23"/>
      <c r="BE2463" s="23"/>
      <c r="BF2463" s="23"/>
      <c r="BG2463" s="23"/>
      <c r="BH2463" s="23"/>
      <c r="BI2463" s="23"/>
      <c r="BJ2463" s="23"/>
      <c r="BK2463" s="23"/>
      <c r="BL2463" s="23"/>
      <c r="BM2463" s="23"/>
      <c r="BN2463" s="23"/>
      <c r="BO2463" s="23"/>
    </row>
    <row r="2464" spans="1:67" s="12" customFormat="1" x14ac:dyDescent="0.2">
      <c r="A2464" s="23" t="s">
        <v>1737</v>
      </c>
      <c r="B2464" s="23"/>
      <c r="C2464" s="23" t="s">
        <v>1524</v>
      </c>
      <c r="D2464" s="23" t="s">
        <v>140</v>
      </c>
      <c r="E2464" s="23" t="s">
        <v>1614</v>
      </c>
      <c r="F2464" s="23" t="s">
        <v>1617</v>
      </c>
      <c r="G2464" s="23" t="s">
        <v>1618</v>
      </c>
      <c r="H2464" s="23" t="s">
        <v>1619</v>
      </c>
      <c r="I2464" s="23"/>
      <c r="J2464" s="23"/>
      <c r="K2464" s="23"/>
      <c r="L2464" s="23"/>
      <c r="M2464" s="23"/>
      <c r="N2464" s="23"/>
      <c r="O2464" s="23"/>
      <c r="P2464" s="23"/>
      <c r="Q2464" s="23"/>
      <c r="R2464" s="23"/>
      <c r="S2464" s="23"/>
      <c r="T2464" s="23"/>
      <c r="U2464" s="23"/>
      <c r="V2464" s="23"/>
      <c r="W2464" s="23"/>
      <c r="X2464" s="23"/>
      <c r="Y2464" s="23"/>
      <c r="Z2464" s="23"/>
      <c r="AA2464" s="23"/>
      <c r="AB2464" s="23"/>
      <c r="AC2464" s="23"/>
      <c r="AD2464" s="23"/>
      <c r="AE2464" s="23"/>
      <c r="AF2464" s="23"/>
      <c r="AG2464" s="23"/>
      <c r="AH2464" s="23"/>
      <c r="AI2464" s="23"/>
      <c r="AJ2464" s="23"/>
      <c r="AK2464" s="23"/>
      <c r="AL2464" s="23"/>
      <c r="AM2464" s="23"/>
      <c r="AN2464" s="23"/>
      <c r="AO2464" s="23"/>
      <c r="AP2464" s="23"/>
      <c r="AQ2464" s="23"/>
      <c r="AR2464" s="23"/>
      <c r="AS2464" s="23"/>
      <c r="AT2464" s="23"/>
      <c r="AU2464" s="23"/>
      <c r="AV2464" s="23"/>
      <c r="AW2464" s="23"/>
      <c r="AX2464" s="23"/>
      <c r="AY2464" s="23"/>
      <c r="AZ2464" s="23"/>
      <c r="BA2464" s="23"/>
      <c r="BB2464" s="23"/>
      <c r="BC2464" s="23"/>
      <c r="BD2464" s="23"/>
      <c r="BE2464" s="23"/>
      <c r="BF2464" s="23"/>
      <c r="BG2464" s="23"/>
      <c r="BH2464" s="23"/>
      <c r="BI2464" s="23"/>
      <c r="BJ2464" s="23"/>
      <c r="BK2464" s="23"/>
      <c r="BL2464" s="23"/>
      <c r="BM2464" s="23"/>
      <c r="BN2464" s="23"/>
      <c r="BO2464" s="23"/>
    </row>
    <row r="2465" spans="1:67" s="12" customFormat="1" x14ac:dyDescent="0.2">
      <c r="A2465" s="23" t="s">
        <v>1737</v>
      </c>
      <c r="B2465" s="23"/>
      <c r="C2465" s="23" t="s">
        <v>1524</v>
      </c>
      <c r="D2465" s="23" t="s">
        <v>140</v>
      </c>
      <c r="E2465" s="23" t="s">
        <v>1614</v>
      </c>
      <c r="F2465" s="23" t="s">
        <v>1617</v>
      </c>
      <c r="G2465" s="23" t="s">
        <v>1614</v>
      </c>
      <c r="H2465" s="23" t="s">
        <v>1617</v>
      </c>
      <c r="I2465" s="23"/>
      <c r="J2465" s="23"/>
      <c r="K2465" s="23"/>
      <c r="L2465" s="23"/>
      <c r="M2465" s="23"/>
      <c r="N2465" s="23"/>
      <c r="O2465" s="23"/>
      <c r="P2465" s="23"/>
      <c r="Q2465" s="23"/>
      <c r="R2465" s="23"/>
      <c r="S2465" s="23"/>
      <c r="T2465" s="23"/>
      <c r="U2465" s="23"/>
      <c r="V2465" s="23"/>
      <c r="W2465" s="23"/>
      <c r="X2465" s="23"/>
      <c r="Y2465" s="23"/>
      <c r="Z2465" s="23"/>
      <c r="AA2465" s="23"/>
      <c r="AB2465" s="23"/>
      <c r="AC2465" s="23"/>
      <c r="AD2465" s="23"/>
      <c r="AE2465" s="23"/>
      <c r="AF2465" s="23"/>
      <c r="AG2465" s="23"/>
      <c r="AH2465" s="23"/>
      <c r="AI2465" s="23"/>
      <c r="AJ2465" s="23"/>
      <c r="AK2465" s="23"/>
      <c r="AL2465" s="23"/>
      <c r="AM2465" s="23"/>
      <c r="AN2465" s="23"/>
      <c r="AO2465" s="23"/>
      <c r="AP2465" s="23"/>
      <c r="AQ2465" s="23"/>
      <c r="AR2465" s="23"/>
      <c r="AS2465" s="23"/>
      <c r="AT2465" s="23"/>
      <c r="AU2465" s="23"/>
      <c r="AV2465" s="23"/>
      <c r="AW2465" s="23"/>
      <c r="AX2465" s="23"/>
      <c r="AY2465" s="23"/>
      <c r="AZ2465" s="23"/>
      <c r="BA2465" s="23"/>
      <c r="BB2465" s="23"/>
      <c r="BC2465" s="23"/>
      <c r="BD2465" s="23"/>
      <c r="BE2465" s="23"/>
      <c r="BF2465" s="23"/>
      <c r="BG2465" s="23"/>
      <c r="BH2465" s="23"/>
      <c r="BI2465" s="23"/>
      <c r="BJ2465" s="23"/>
      <c r="BK2465" s="23"/>
      <c r="BL2465" s="23"/>
      <c r="BM2465" s="23"/>
      <c r="BN2465" s="23"/>
      <c r="BO2465" s="23"/>
    </row>
    <row r="2466" spans="1:67" s="12" customFormat="1" x14ac:dyDescent="0.2">
      <c r="A2466" s="23" t="s">
        <v>1737</v>
      </c>
      <c r="B2466" s="23"/>
      <c r="C2466" s="23" t="s">
        <v>1524</v>
      </c>
      <c r="D2466" s="23" t="s">
        <v>140</v>
      </c>
      <c r="E2466" s="23" t="s">
        <v>1614</v>
      </c>
      <c r="F2466" s="23" t="s">
        <v>1615</v>
      </c>
      <c r="G2466" s="23" t="s">
        <v>1614</v>
      </c>
      <c r="H2466" s="23" t="s">
        <v>1615</v>
      </c>
      <c r="I2466" s="23"/>
      <c r="J2466" s="23"/>
      <c r="K2466" s="23"/>
      <c r="L2466" s="23"/>
      <c r="M2466" s="23"/>
      <c r="N2466" s="23"/>
      <c r="O2466" s="23"/>
      <c r="P2466" s="23"/>
      <c r="Q2466" s="23"/>
      <c r="R2466" s="23"/>
      <c r="S2466" s="23"/>
      <c r="T2466" s="23"/>
      <c r="U2466" s="23"/>
      <c r="V2466" s="23"/>
      <c r="W2466" s="23"/>
      <c r="X2466" s="23"/>
      <c r="Y2466" s="23"/>
      <c r="Z2466" s="23"/>
      <c r="AA2466" s="23"/>
      <c r="AB2466" s="23"/>
      <c r="AC2466" s="23"/>
      <c r="AD2466" s="23"/>
      <c r="AE2466" s="23"/>
      <c r="AF2466" s="23"/>
      <c r="AG2466" s="23"/>
      <c r="AH2466" s="23"/>
      <c r="AI2466" s="23"/>
      <c r="AJ2466" s="23"/>
      <c r="AK2466" s="23"/>
      <c r="AL2466" s="23"/>
      <c r="AM2466" s="23"/>
      <c r="AN2466" s="23"/>
      <c r="AO2466" s="23"/>
      <c r="AP2466" s="23"/>
      <c r="AQ2466" s="23"/>
      <c r="AR2466" s="23"/>
      <c r="AS2466" s="23"/>
      <c r="AT2466" s="23"/>
      <c r="AU2466" s="23"/>
      <c r="AV2466" s="23"/>
      <c r="AW2466" s="23"/>
      <c r="AX2466" s="23"/>
      <c r="AY2466" s="23"/>
      <c r="AZ2466" s="23"/>
      <c r="BA2466" s="23"/>
      <c r="BB2466" s="23"/>
      <c r="BC2466" s="23"/>
      <c r="BD2466" s="23"/>
      <c r="BE2466" s="23"/>
      <c r="BF2466" s="23"/>
      <c r="BG2466" s="23"/>
      <c r="BH2466" s="23"/>
      <c r="BI2466" s="23"/>
      <c r="BJ2466" s="23"/>
      <c r="BK2466" s="23"/>
      <c r="BL2466" s="23"/>
      <c r="BM2466" s="23"/>
      <c r="BN2466" s="23"/>
      <c r="BO2466" s="23"/>
    </row>
    <row r="2467" spans="1:67" s="12" customFormat="1" x14ac:dyDescent="0.2">
      <c r="A2467" s="23" t="s">
        <v>1737</v>
      </c>
      <c r="B2467" s="23"/>
      <c r="C2467" s="23" t="s">
        <v>1524</v>
      </c>
      <c r="D2467" s="23" t="s">
        <v>140</v>
      </c>
      <c r="E2467" s="23" t="s">
        <v>1614</v>
      </c>
      <c r="F2467" s="23"/>
      <c r="G2467" s="23" t="s">
        <v>1614</v>
      </c>
      <c r="H2467" s="23"/>
      <c r="I2467" s="23"/>
      <c r="J2467" s="23"/>
      <c r="K2467" s="23"/>
      <c r="L2467" s="23"/>
      <c r="M2467" s="23"/>
      <c r="N2467" s="23"/>
      <c r="O2467" s="23"/>
      <c r="P2467" s="23"/>
      <c r="Q2467" s="23"/>
      <c r="R2467" s="23"/>
      <c r="S2467" s="23"/>
      <c r="T2467" s="23"/>
      <c r="U2467" s="23"/>
      <c r="V2467" s="23"/>
      <c r="W2467" s="23"/>
      <c r="X2467" s="23"/>
      <c r="Y2467" s="23"/>
      <c r="Z2467" s="23"/>
      <c r="AA2467" s="23"/>
      <c r="AB2467" s="23"/>
      <c r="AC2467" s="23"/>
      <c r="AD2467" s="23"/>
      <c r="AE2467" s="23"/>
      <c r="AF2467" s="23"/>
      <c r="AG2467" s="23"/>
      <c r="AH2467" s="23"/>
      <c r="AI2467" s="23"/>
      <c r="AJ2467" s="23"/>
      <c r="AK2467" s="23"/>
      <c r="AL2467" s="23"/>
      <c r="AM2467" s="23"/>
      <c r="AN2467" s="23"/>
      <c r="AO2467" s="23"/>
      <c r="AP2467" s="23"/>
      <c r="AQ2467" s="23"/>
      <c r="AR2467" s="23"/>
      <c r="AS2467" s="23"/>
      <c r="AT2467" s="23"/>
      <c r="AU2467" s="23"/>
      <c r="AV2467" s="23"/>
      <c r="AW2467" s="23"/>
      <c r="AX2467" s="23"/>
      <c r="AY2467" s="23"/>
      <c r="AZ2467" s="23"/>
      <c r="BA2467" s="23"/>
      <c r="BB2467" s="23"/>
      <c r="BC2467" s="23"/>
      <c r="BD2467" s="23"/>
      <c r="BE2467" s="23"/>
      <c r="BF2467" s="23"/>
      <c r="BG2467" s="23"/>
      <c r="BH2467" s="23"/>
      <c r="BI2467" s="23"/>
      <c r="BJ2467" s="23"/>
      <c r="BK2467" s="23"/>
      <c r="BL2467" s="23"/>
      <c r="BM2467" s="23"/>
      <c r="BN2467" s="23"/>
      <c r="BO2467" s="23"/>
    </row>
    <row r="2468" spans="1:67" s="12" customFormat="1" x14ac:dyDescent="0.2">
      <c r="A2468" s="13" t="s">
        <v>1737</v>
      </c>
      <c r="B2468" s="13"/>
      <c r="C2468" s="13" t="s">
        <v>1524</v>
      </c>
      <c r="D2468" s="13" t="s">
        <v>140</v>
      </c>
      <c r="E2468" s="13" t="s">
        <v>1434</v>
      </c>
      <c r="F2468" s="13" t="s">
        <v>1435</v>
      </c>
      <c r="G2468" s="13" t="s">
        <v>1434</v>
      </c>
      <c r="H2468" s="13" t="s">
        <v>1435</v>
      </c>
      <c r="I2468" s="13"/>
      <c r="J2468" s="13"/>
      <c r="K2468" s="13"/>
      <c r="L2468" s="13"/>
      <c r="M2468" s="13"/>
      <c r="N2468" s="13"/>
      <c r="O2468" s="13"/>
      <c r="P2468" s="13"/>
      <c r="Q2468" s="13"/>
      <c r="R2468" s="13"/>
      <c r="S2468" s="13"/>
      <c r="T2468" s="13"/>
      <c r="U2468" s="13"/>
      <c r="V2468" s="13"/>
      <c r="W2468" s="13"/>
      <c r="X2468" s="13"/>
      <c r="Y2468" s="13"/>
      <c r="Z2468" s="13"/>
      <c r="AA2468" s="13"/>
      <c r="AB2468" s="13"/>
      <c r="AC2468" s="13"/>
      <c r="AD2468" s="13"/>
      <c r="AE2468" s="13"/>
      <c r="AF2468" s="13"/>
      <c r="AG2468" s="13"/>
      <c r="AH2468" s="13"/>
      <c r="AI2468" s="13"/>
      <c r="AJ2468" s="13"/>
      <c r="AK2468" s="13"/>
      <c r="AL2468" s="13"/>
      <c r="AM2468" s="13"/>
      <c r="AN2468" s="13"/>
      <c r="AO2468" s="13"/>
      <c r="AP2468" s="13"/>
      <c r="AQ2468" s="13"/>
      <c r="AR2468" s="13"/>
      <c r="AS2468" s="13"/>
      <c r="AT2468" s="13"/>
      <c r="AU2468" s="13"/>
      <c r="AV2468" s="13"/>
      <c r="AW2468" s="13"/>
      <c r="AX2468" s="13"/>
      <c r="AY2468" s="13"/>
      <c r="AZ2468" s="13"/>
      <c r="BA2468" s="13"/>
      <c r="BB2468" s="13"/>
      <c r="BC2468" s="13"/>
      <c r="BD2468" s="13"/>
      <c r="BE2468" s="13"/>
      <c r="BF2468" s="13"/>
      <c r="BG2468" s="13"/>
      <c r="BH2468" s="13"/>
      <c r="BI2468" s="13"/>
      <c r="BJ2468" s="13"/>
      <c r="BK2468" s="13"/>
      <c r="BL2468" s="13"/>
      <c r="BM2468" s="13"/>
      <c r="BN2468" s="13"/>
      <c r="BO2468" s="13"/>
    </row>
    <row r="2469" spans="1:67" s="12" customFormat="1" x14ac:dyDescent="0.2">
      <c r="A2469" t="s">
        <v>1433</v>
      </c>
      <c r="B2469" t="s">
        <v>169</v>
      </c>
      <c r="C2469" t="s">
        <v>1524</v>
      </c>
      <c r="D2469" t="s">
        <v>140</v>
      </c>
      <c r="E2469" t="s">
        <v>1434</v>
      </c>
      <c r="F2469" t="s">
        <v>1435</v>
      </c>
      <c r="G2469" t="s">
        <v>1434</v>
      </c>
      <c r="H2469" t="s">
        <v>1435</v>
      </c>
      <c r="I2469"/>
      <c r="J2469"/>
      <c r="K2469"/>
      <c r="L2469"/>
      <c r="M2469"/>
      <c r="N2469"/>
      <c r="O2469"/>
      <c r="P2469"/>
      <c r="Q2469"/>
      <c r="R2469"/>
      <c r="S2469"/>
      <c r="T2469"/>
      <c r="U2469"/>
      <c r="V2469"/>
      <c r="W2469"/>
      <c r="X2469"/>
      <c r="Y2469"/>
      <c r="Z2469"/>
      <c r="AA2469"/>
      <c r="AB2469"/>
      <c r="AC2469"/>
      <c r="AD2469"/>
      <c r="AE2469"/>
      <c r="AF2469"/>
      <c r="AG2469"/>
      <c r="AH2469"/>
      <c r="AI2469"/>
      <c r="AJ2469"/>
      <c r="AK2469"/>
      <c r="AL2469"/>
      <c r="AM2469"/>
      <c r="AN2469"/>
      <c r="AO2469"/>
      <c r="AP2469"/>
      <c r="AQ2469"/>
      <c r="AR2469"/>
      <c r="AS2469">
        <v>3.5</v>
      </c>
      <c r="AT2469"/>
      <c r="AU2469"/>
      <c r="AV2469">
        <v>2.2999999999999998</v>
      </c>
      <c r="AW2469">
        <v>3.2</v>
      </c>
      <c r="AX2469"/>
      <c r="AY2469"/>
      <c r="AZ2469">
        <v>2.9</v>
      </c>
      <c r="BA2469">
        <v>3.5</v>
      </c>
      <c r="BB2469"/>
      <c r="BC2469"/>
      <c r="BD2469">
        <v>2.9</v>
      </c>
      <c r="BE2469"/>
      <c r="BF2469"/>
      <c r="BG2469"/>
      <c r="BH2469"/>
      <c r="BI2469"/>
      <c r="BJ2469" t="s">
        <v>79</v>
      </c>
      <c r="BK2469"/>
      <c r="BL2469" t="s">
        <v>361</v>
      </c>
      <c r="BM2469">
        <v>3142</v>
      </c>
      <c r="BN2469" t="s">
        <v>81</v>
      </c>
      <c r="BO2469" t="s">
        <v>361</v>
      </c>
    </row>
    <row r="2470" spans="1:67" s="12" customFormat="1" x14ac:dyDescent="0.2">
      <c r="A2470" s="13" t="s">
        <v>1737</v>
      </c>
      <c r="B2470" s="13"/>
      <c r="C2470" s="13" t="s">
        <v>1524</v>
      </c>
      <c r="D2470" s="13" t="s">
        <v>140</v>
      </c>
      <c r="E2470" s="13" t="s">
        <v>1434</v>
      </c>
      <c r="F2470" s="13"/>
      <c r="G2470" s="13" t="s">
        <v>1434</v>
      </c>
      <c r="H2470" s="13"/>
      <c r="I2470" s="13"/>
      <c r="J2470" s="13"/>
      <c r="K2470" s="13"/>
      <c r="L2470" s="13"/>
      <c r="M2470" s="13"/>
      <c r="N2470" s="13"/>
      <c r="O2470" s="13"/>
      <c r="P2470" s="13"/>
      <c r="Q2470" s="13"/>
      <c r="R2470" s="13"/>
      <c r="S2470" s="13"/>
      <c r="T2470" s="13"/>
      <c r="U2470" s="13"/>
      <c r="V2470" s="13"/>
      <c r="W2470" s="13"/>
      <c r="X2470" s="13"/>
      <c r="Y2470" s="13"/>
      <c r="Z2470" s="13"/>
      <c r="AA2470" s="13"/>
      <c r="AB2470" s="13"/>
      <c r="AC2470" s="13"/>
      <c r="AD2470" s="13"/>
      <c r="AE2470" s="13"/>
      <c r="AF2470" s="13"/>
      <c r="AG2470" s="13"/>
      <c r="AH2470" s="13"/>
      <c r="AI2470" s="13"/>
      <c r="AJ2470" s="13"/>
      <c r="AK2470" s="13"/>
      <c r="AL2470" s="13"/>
      <c r="AM2470" s="13"/>
      <c r="AN2470" s="13"/>
      <c r="AO2470" s="13"/>
      <c r="AP2470" s="13"/>
      <c r="AQ2470" s="13"/>
      <c r="AR2470" s="13"/>
      <c r="AS2470" s="13"/>
      <c r="AT2470" s="13"/>
      <c r="AU2470" s="13"/>
      <c r="AV2470" s="13"/>
      <c r="AW2470" s="13"/>
      <c r="AX2470" s="13"/>
      <c r="AY2470" s="13"/>
      <c r="AZ2470" s="13"/>
      <c r="BA2470" s="13"/>
      <c r="BB2470" s="13"/>
      <c r="BC2470" s="13"/>
      <c r="BD2470" s="13"/>
      <c r="BE2470" s="13"/>
      <c r="BF2470" s="13"/>
      <c r="BG2470" s="13"/>
      <c r="BH2470" s="13"/>
      <c r="BI2470" s="13"/>
      <c r="BJ2470" s="13"/>
      <c r="BK2470" s="13"/>
      <c r="BL2470" s="13"/>
      <c r="BM2470" s="13"/>
      <c r="BN2470" s="13"/>
      <c r="BO2470" s="13"/>
    </row>
    <row r="2471" spans="1:67" s="12" customFormat="1" x14ac:dyDescent="0.2">
      <c r="A2471" t="s">
        <v>1443</v>
      </c>
      <c r="B2471"/>
      <c r="C2471" t="s">
        <v>1518</v>
      </c>
      <c r="D2471" t="s">
        <v>76</v>
      </c>
      <c r="E2471" t="s">
        <v>975</v>
      </c>
      <c r="F2471" t="s">
        <v>428</v>
      </c>
      <c r="G2471" t="s">
        <v>888</v>
      </c>
      <c r="H2471" t="s">
        <v>436</v>
      </c>
      <c r="I2471"/>
      <c r="J2471"/>
      <c r="K2471"/>
      <c r="L2471"/>
      <c r="M2471"/>
      <c r="N2471"/>
      <c r="O2471"/>
      <c r="P2471"/>
      <c r="Q2471"/>
      <c r="R2471"/>
      <c r="S2471"/>
      <c r="T2471"/>
      <c r="U2471"/>
      <c r="V2471"/>
      <c r="W2471"/>
      <c r="X2471"/>
      <c r="Y2471"/>
      <c r="Z2471"/>
      <c r="AA2471"/>
      <c r="AB2471"/>
      <c r="AC2471"/>
      <c r="AD2471"/>
      <c r="AE2471"/>
      <c r="AF2471"/>
      <c r="AG2471"/>
      <c r="AH2471"/>
      <c r="AI2471"/>
      <c r="AJ2471"/>
      <c r="AK2471">
        <v>3.6</v>
      </c>
      <c r="AL2471"/>
      <c r="AM2471"/>
      <c r="AN2471">
        <v>2.8</v>
      </c>
      <c r="AO2471">
        <v>4.5999999999999996</v>
      </c>
      <c r="AP2471"/>
      <c r="AQ2471"/>
      <c r="AR2471">
        <v>3.3</v>
      </c>
      <c r="AS2471">
        <v>5.4</v>
      </c>
      <c r="AT2471"/>
      <c r="AU2471"/>
      <c r="AV2471">
        <v>4</v>
      </c>
      <c r="AW2471">
        <v>5.5</v>
      </c>
      <c r="AX2471"/>
      <c r="AY2471"/>
      <c r="AZ2471">
        <v>4.7</v>
      </c>
      <c r="BA2471">
        <v>6</v>
      </c>
      <c r="BB2471"/>
      <c r="BC2471"/>
      <c r="BD2471">
        <v>5.5</v>
      </c>
      <c r="BE2471">
        <v>6.1</v>
      </c>
      <c r="BF2471"/>
      <c r="BG2471"/>
      <c r="BH2471">
        <v>4.7</v>
      </c>
      <c r="BI2471"/>
      <c r="BJ2471" t="s">
        <v>79</v>
      </c>
      <c r="BK2471"/>
      <c r="BL2471" t="s">
        <v>109</v>
      </c>
      <c r="BM2471">
        <v>3144</v>
      </c>
      <c r="BN2471" t="s">
        <v>81</v>
      </c>
      <c r="BO2471" t="s">
        <v>109</v>
      </c>
    </row>
    <row r="2472" spans="1:67" s="12" customFormat="1" x14ac:dyDescent="0.2">
      <c r="A2472" t="s">
        <v>1443</v>
      </c>
      <c r="B2472" t="s">
        <v>338</v>
      </c>
      <c r="C2472" t="s">
        <v>1518</v>
      </c>
      <c r="D2472" t="s">
        <v>76</v>
      </c>
      <c r="E2472" t="s">
        <v>975</v>
      </c>
      <c r="F2472" t="s">
        <v>428</v>
      </c>
      <c r="G2472" t="s">
        <v>888</v>
      </c>
      <c r="H2472" t="s">
        <v>436</v>
      </c>
      <c r="I2472"/>
      <c r="J2472"/>
      <c r="K2472"/>
      <c r="L2472"/>
      <c r="M2472"/>
      <c r="N2472"/>
      <c r="O2472"/>
      <c r="P2472"/>
      <c r="Q2472"/>
      <c r="R2472"/>
      <c r="S2472"/>
      <c r="T2472"/>
      <c r="U2472"/>
      <c r="V2472"/>
      <c r="W2472"/>
      <c r="X2472"/>
      <c r="Y2472"/>
      <c r="Z2472"/>
      <c r="AA2472"/>
      <c r="AB2472"/>
      <c r="AC2472"/>
      <c r="AD2472"/>
      <c r="AE2472"/>
      <c r="AF2472"/>
      <c r="AG2472"/>
      <c r="AH2472"/>
      <c r="AI2472"/>
      <c r="AJ2472"/>
      <c r="AK2472">
        <v>3.6</v>
      </c>
      <c r="AL2472"/>
      <c r="AM2472"/>
      <c r="AN2472">
        <v>2.8</v>
      </c>
      <c r="AO2472">
        <v>4.5999999999999996</v>
      </c>
      <c r="AP2472"/>
      <c r="AQ2472"/>
      <c r="AR2472">
        <v>3.3</v>
      </c>
      <c r="AS2472">
        <v>5.4</v>
      </c>
      <c r="AT2472"/>
      <c r="AU2472"/>
      <c r="AV2472">
        <v>4</v>
      </c>
      <c r="AW2472">
        <v>5.5</v>
      </c>
      <c r="AX2472"/>
      <c r="AY2472"/>
      <c r="AZ2472">
        <v>4.7</v>
      </c>
      <c r="BA2472">
        <v>6</v>
      </c>
      <c r="BB2472"/>
      <c r="BC2472"/>
      <c r="BD2472">
        <v>5.5</v>
      </c>
      <c r="BE2472">
        <v>6.1</v>
      </c>
      <c r="BF2472"/>
      <c r="BG2472"/>
      <c r="BH2472">
        <v>4.7</v>
      </c>
      <c r="BI2472"/>
      <c r="BJ2472" t="s">
        <v>79</v>
      </c>
      <c r="BK2472" s="1">
        <v>44819</v>
      </c>
      <c r="BL2472" t="s">
        <v>2299</v>
      </c>
      <c r="BM2472">
        <v>1637</v>
      </c>
      <c r="BN2472"/>
      <c r="BO2472"/>
    </row>
    <row r="2473" spans="1:67" s="12" customFormat="1" x14ac:dyDescent="0.2">
      <c r="A2473" t="s">
        <v>1444</v>
      </c>
      <c r="B2473"/>
      <c r="C2473" t="s">
        <v>1518</v>
      </c>
      <c r="D2473" t="s">
        <v>76</v>
      </c>
      <c r="E2473" t="s">
        <v>975</v>
      </c>
      <c r="F2473" t="s">
        <v>428</v>
      </c>
      <c r="G2473" t="s">
        <v>888</v>
      </c>
      <c r="H2473" t="s">
        <v>436</v>
      </c>
      <c r="I2473"/>
      <c r="J2473"/>
      <c r="K2473"/>
      <c r="L2473"/>
      <c r="M2473"/>
      <c r="N2473"/>
      <c r="O2473"/>
      <c r="P2473"/>
      <c r="Q2473"/>
      <c r="R2473"/>
      <c r="S2473"/>
      <c r="T2473"/>
      <c r="U2473"/>
      <c r="V2473"/>
      <c r="W2473"/>
      <c r="X2473"/>
      <c r="Y2473"/>
      <c r="Z2473"/>
      <c r="AA2473"/>
      <c r="AB2473"/>
      <c r="AC2473"/>
      <c r="AD2473"/>
      <c r="AE2473"/>
      <c r="AF2473"/>
      <c r="AG2473"/>
      <c r="AH2473"/>
      <c r="AI2473"/>
      <c r="AJ2473"/>
      <c r="AK2473">
        <v>3.8</v>
      </c>
      <c r="AL2473"/>
      <c r="AM2473"/>
      <c r="AN2473">
        <v>2.8</v>
      </c>
      <c r="AO2473">
        <v>4.5</v>
      </c>
      <c r="AP2473"/>
      <c r="AQ2473"/>
      <c r="AR2473">
        <v>3.3</v>
      </c>
      <c r="AS2473">
        <v>5.3</v>
      </c>
      <c r="AT2473"/>
      <c r="AU2473"/>
      <c r="AV2473">
        <v>3.8</v>
      </c>
      <c r="AW2473">
        <v>5.7</v>
      </c>
      <c r="AX2473"/>
      <c r="AY2473"/>
      <c r="AZ2473">
        <v>4.7</v>
      </c>
      <c r="BA2473"/>
      <c r="BB2473"/>
      <c r="BC2473"/>
      <c r="BD2473"/>
      <c r="BE2473"/>
      <c r="BF2473"/>
      <c r="BG2473"/>
      <c r="BH2473"/>
      <c r="BI2473"/>
      <c r="BJ2473" t="s">
        <v>79</v>
      </c>
      <c r="BK2473"/>
      <c r="BL2473" t="s">
        <v>109</v>
      </c>
      <c r="BM2473">
        <v>3144</v>
      </c>
      <c r="BN2473"/>
      <c r="BO2473"/>
    </row>
    <row r="2474" spans="1:67" s="12" customFormat="1" x14ac:dyDescent="0.2">
      <c r="A2474" s="12" t="s">
        <v>2391</v>
      </c>
      <c r="C2474" s="12" t="s">
        <v>1518</v>
      </c>
      <c r="D2474" s="12" t="s">
        <v>76</v>
      </c>
      <c r="E2474" s="12" t="s">
        <v>975</v>
      </c>
      <c r="F2474" s="12" t="s">
        <v>428</v>
      </c>
      <c r="G2474" s="12" t="s">
        <v>888</v>
      </c>
      <c r="H2474" s="12" t="s">
        <v>428</v>
      </c>
      <c r="BJ2474" s="12" t="s">
        <v>79</v>
      </c>
      <c r="BK2474" s="14">
        <v>44820</v>
      </c>
      <c r="BL2474" s="12" t="s">
        <v>2354</v>
      </c>
      <c r="BM2474" s="12">
        <v>2905</v>
      </c>
      <c r="BN2474" s="12" t="s">
        <v>72</v>
      </c>
      <c r="BO2474" s="12" t="s">
        <v>2354</v>
      </c>
    </row>
    <row r="2475" spans="1:67" s="12" customFormat="1" x14ac:dyDescent="0.2">
      <c r="A2475" s="12" t="s">
        <v>2392</v>
      </c>
      <c r="C2475" s="12" t="s">
        <v>1518</v>
      </c>
      <c r="D2475" s="12" t="s">
        <v>76</v>
      </c>
      <c r="E2475" s="12" t="s">
        <v>975</v>
      </c>
      <c r="F2475" s="12" t="s">
        <v>428</v>
      </c>
      <c r="G2475" s="12" t="s">
        <v>888</v>
      </c>
      <c r="H2475" s="12" t="s">
        <v>428</v>
      </c>
      <c r="BJ2475" s="12" t="s">
        <v>79</v>
      </c>
      <c r="BK2475" s="14">
        <v>44820</v>
      </c>
      <c r="BL2475" s="12" t="s">
        <v>2354</v>
      </c>
      <c r="BM2475" s="12">
        <v>2905</v>
      </c>
      <c r="BN2475" s="12" t="s">
        <v>72</v>
      </c>
      <c r="BO2475" s="12" t="s">
        <v>2354</v>
      </c>
    </row>
    <row r="2476" spans="1:67" s="12" customFormat="1" x14ac:dyDescent="0.2">
      <c r="A2476" s="8" t="s">
        <v>2556</v>
      </c>
      <c r="B2476"/>
      <c r="C2476" t="s">
        <v>1518</v>
      </c>
      <c r="D2476" t="s">
        <v>76</v>
      </c>
      <c r="E2476" t="s">
        <v>975</v>
      </c>
      <c r="F2476" t="s">
        <v>428</v>
      </c>
      <c r="G2476" s="8" t="s">
        <v>888</v>
      </c>
      <c r="H2476" s="8" t="s">
        <v>428</v>
      </c>
      <c r="I2476" s="8"/>
      <c r="J2476"/>
      <c r="K2476"/>
      <c r="L2476"/>
      <c r="M2476"/>
      <c r="N2476"/>
      <c r="O2476"/>
      <c r="P2476"/>
      <c r="Q2476"/>
      <c r="R2476"/>
      <c r="S2476"/>
      <c r="T2476"/>
      <c r="U2476"/>
      <c r="V2476"/>
      <c r="W2476"/>
      <c r="X2476"/>
      <c r="Y2476"/>
      <c r="Z2476"/>
      <c r="AA2476"/>
      <c r="AB2476"/>
      <c r="AC2476"/>
      <c r="AD2476"/>
      <c r="AE2476"/>
      <c r="AF2476"/>
      <c r="AG2476">
        <v>4.55</v>
      </c>
      <c r="AH2476"/>
      <c r="AI2476"/>
      <c r="AJ2476">
        <v>6.75</v>
      </c>
      <c r="AK2476"/>
      <c r="AL2476"/>
      <c r="AM2476"/>
      <c r="AN2476"/>
      <c r="AO2476"/>
      <c r="AP2476"/>
      <c r="AQ2476"/>
      <c r="AR2476"/>
      <c r="AS2476"/>
      <c r="AT2476"/>
      <c r="AU2476"/>
      <c r="AV2476"/>
      <c r="AW2476"/>
      <c r="AX2476"/>
      <c r="AY2476"/>
      <c r="AZ2476"/>
      <c r="BA2476"/>
      <c r="BB2476"/>
      <c r="BC2476"/>
      <c r="BD2476"/>
      <c r="BE2476"/>
      <c r="BF2476"/>
      <c r="BG2476"/>
      <c r="BH2476"/>
      <c r="BI2476"/>
      <c r="BJ2476" s="8" t="s">
        <v>79</v>
      </c>
      <c r="BK2476" s="9">
        <v>44824</v>
      </c>
      <c r="BL2476" s="8" t="s">
        <v>2493</v>
      </c>
      <c r="BM2476">
        <v>2930</v>
      </c>
      <c r="BN2476"/>
      <c r="BO2476"/>
    </row>
    <row r="2477" spans="1:67" s="12" customFormat="1" x14ac:dyDescent="0.2">
      <c r="A2477" s="8" t="s">
        <v>2555</v>
      </c>
      <c r="B2477"/>
      <c r="C2477" t="s">
        <v>1518</v>
      </c>
      <c r="D2477" t="s">
        <v>76</v>
      </c>
      <c r="E2477" t="s">
        <v>975</v>
      </c>
      <c r="F2477" t="s">
        <v>428</v>
      </c>
      <c r="G2477" s="8" t="s">
        <v>888</v>
      </c>
      <c r="H2477" s="8" t="s">
        <v>428</v>
      </c>
      <c r="I2477" s="8"/>
      <c r="J2477"/>
      <c r="K2477"/>
      <c r="L2477"/>
      <c r="M2477"/>
      <c r="N2477"/>
      <c r="O2477"/>
      <c r="P2477"/>
      <c r="Q2477"/>
      <c r="R2477"/>
      <c r="S2477"/>
      <c r="T2477"/>
      <c r="U2477"/>
      <c r="V2477"/>
      <c r="W2477"/>
      <c r="X2477"/>
      <c r="Y2477"/>
      <c r="Z2477"/>
      <c r="AA2477"/>
      <c r="AB2477"/>
      <c r="AC2477"/>
      <c r="AD2477"/>
      <c r="AE2477"/>
      <c r="AF2477"/>
      <c r="AG2477"/>
      <c r="AH2477"/>
      <c r="AI2477"/>
      <c r="AJ2477"/>
      <c r="AK2477"/>
      <c r="AL2477"/>
      <c r="AM2477"/>
      <c r="AN2477"/>
      <c r="AO2477"/>
      <c r="AP2477"/>
      <c r="AQ2477"/>
      <c r="AR2477"/>
      <c r="AS2477"/>
      <c r="AT2477"/>
      <c r="AU2477"/>
      <c r="AV2477"/>
      <c r="AW2477"/>
      <c r="AX2477"/>
      <c r="AY2477"/>
      <c r="AZ2477"/>
      <c r="BA2477">
        <v>5.5</v>
      </c>
      <c r="BB2477">
        <v>4.5</v>
      </c>
      <c r="BC2477">
        <v>4.4000000000000004</v>
      </c>
      <c r="BD2477">
        <v>4.5</v>
      </c>
      <c r="BE2477"/>
      <c r="BF2477"/>
      <c r="BG2477"/>
      <c r="BH2477"/>
      <c r="BI2477"/>
      <c r="BJ2477" t="s">
        <v>79</v>
      </c>
      <c r="BK2477" s="1">
        <v>44824</v>
      </c>
      <c r="BL2477" t="s">
        <v>2493</v>
      </c>
      <c r="BM2477">
        <v>2930</v>
      </c>
      <c r="BN2477" t="s">
        <v>72</v>
      </c>
      <c r="BO2477" t="s">
        <v>2493</v>
      </c>
    </row>
    <row r="2478" spans="1:67" s="12" customFormat="1" x14ac:dyDescent="0.2">
      <c r="A2478" s="12" t="s">
        <v>2350</v>
      </c>
      <c r="C2478" s="12" t="s">
        <v>1518</v>
      </c>
      <c r="D2478" s="12" t="s">
        <v>76</v>
      </c>
      <c r="E2478" s="12" t="s">
        <v>975</v>
      </c>
      <c r="F2478" s="12" t="s">
        <v>428</v>
      </c>
      <c r="G2478" s="12" t="s">
        <v>888</v>
      </c>
      <c r="H2478" s="12" t="s">
        <v>428</v>
      </c>
      <c r="BJ2478" s="12" t="s">
        <v>79</v>
      </c>
      <c r="BK2478" s="14">
        <v>44819</v>
      </c>
      <c r="BL2478" s="12" t="s">
        <v>2349</v>
      </c>
      <c r="BM2478" s="12">
        <v>3649</v>
      </c>
      <c r="BN2478" s="12" t="s">
        <v>72</v>
      </c>
      <c r="BO2478" s="12" t="s">
        <v>2349</v>
      </c>
    </row>
    <row r="2479" spans="1:67" s="12" customFormat="1" x14ac:dyDescent="0.2">
      <c r="A2479" t="s">
        <v>108</v>
      </c>
      <c r="B2479"/>
      <c r="C2479" t="s">
        <v>1518</v>
      </c>
      <c r="D2479" t="s">
        <v>76</v>
      </c>
      <c r="E2479" t="s">
        <v>975</v>
      </c>
      <c r="F2479" t="s">
        <v>428</v>
      </c>
      <c r="G2479" t="s">
        <v>888</v>
      </c>
      <c r="H2479" t="s">
        <v>428</v>
      </c>
      <c r="I2479"/>
      <c r="J2479"/>
      <c r="K2479"/>
      <c r="L2479"/>
      <c r="M2479"/>
      <c r="N2479"/>
      <c r="O2479"/>
      <c r="P2479"/>
      <c r="Q2479"/>
      <c r="R2479"/>
      <c r="S2479"/>
      <c r="T2479"/>
      <c r="U2479"/>
      <c r="V2479"/>
      <c r="W2479"/>
      <c r="X2479"/>
      <c r="Y2479">
        <v>5.61</v>
      </c>
      <c r="Z2479"/>
      <c r="AA2479"/>
      <c r="AB2479">
        <v>6.05</v>
      </c>
      <c r="AC2479">
        <v>5.86</v>
      </c>
      <c r="AD2479"/>
      <c r="AE2479"/>
      <c r="AF2479">
        <v>7.55</v>
      </c>
      <c r="AG2479">
        <v>4.1500000000000004</v>
      </c>
      <c r="AH2479"/>
      <c r="AI2479"/>
      <c r="AJ2479"/>
      <c r="AK2479"/>
      <c r="AL2479"/>
      <c r="AM2479"/>
      <c r="AN2479"/>
      <c r="AO2479"/>
      <c r="AP2479"/>
      <c r="AQ2479"/>
      <c r="AR2479"/>
      <c r="AS2479"/>
      <c r="AT2479"/>
      <c r="AU2479"/>
      <c r="AV2479"/>
      <c r="AW2479"/>
      <c r="AX2479"/>
      <c r="AY2479"/>
      <c r="AZ2479"/>
      <c r="BA2479"/>
      <c r="BB2479"/>
      <c r="BC2479"/>
      <c r="BD2479"/>
      <c r="BE2479"/>
      <c r="BF2479"/>
      <c r="BG2479"/>
      <c r="BH2479"/>
      <c r="BI2479" t="s">
        <v>2306</v>
      </c>
      <c r="BJ2479" t="s">
        <v>79</v>
      </c>
      <c r="BK2479" s="1">
        <v>44819</v>
      </c>
      <c r="BL2479" t="s">
        <v>2304</v>
      </c>
      <c r="BM2479">
        <v>9611</v>
      </c>
      <c r="BN2479"/>
      <c r="BO2479"/>
    </row>
    <row r="2480" spans="1:67" s="12" customFormat="1" x14ac:dyDescent="0.2">
      <c r="A2480" s="8" t="s">
        <v>108</v>
      </c>
      <c r="B2480" s="8"/>
      <c r="C2480" s="8" t="s">
        <v>1518</v>
      </c>
      <c r="D2480" s="8" t="s">
        <v>76</v>
      </c>
      <c r="E2480" s="8" t="s">
        <v>975</v>
      </c>
      <c r="F2480" s="8" t="s">
        <v>428</v>
      </c>
      <c r="G2480" s="8" t="s">
        <v>888</v>
      </c>
      <c r="H2480" s="8" t="s">
        <v>428</v>
      </c>
      <c r="I2480" s="8"/>
      <c r="J2480" s="8"/>
      <c r="K2480" s="8"/>
      <c r="L2480" s="8"/>
      <c r="M2480" s="8"/>
      <c r="N2480" s="8"/>
      <c r="O2480" s="8"/>
      <c r="P2480" s="8"/>
      <c r="Q2480" s="8"/>
      <c r="R2480" s="8"/>
      <c r="S2480" s="8"/>
      <c r="T2480" s="8"/>
      <c r="U2480" s="8"/>
      <c r="V2480" s="8"/>
      <c r="W2480" s="8"/>
      <c r="X2480" s="8"/>
      <c r="Y2480" s="8">
        <v>5.61</v>
      </c>
      <c r="Z2480" s="8"/>
      <c r="AA2480" s="8"/>
      <c r="AB2480" s="8">
        <v>6.05</v>
      </c>
      <c r="AC2480" s="8">
        <v>5.86</v>
      </c>
      <c r="AD2480" s="8"/>
      <c r="AE2480" s="8"/>
      <c r="AF2480" s="8">
        <v>7.55</v>
      </c>
      <c r="AG2480" s="8">
        <v>4.1500000000000004</v>
      </c>
      <c r="AH2480" s="8"/>
      <c r="AI2480" s="8"/>
      <c r="AJ2480" s="8">
        <v>6.27</v>
      </c>
      <c r="AK2480" s="8"/>
      <c r="AL2480" s="8"/>
      <c r="AM2480" s="8"/>
      <c r="AN2480" s="8"/>
      <c r="AO2480" s="8">
        <v>4.3499999999999996</v>
      </c>
      <c r="AP2480" s="8"/>
      <c r="AQ2480" s="8"/>
      <c r="AR2480" s="8">
        <v>2.7</v>
      </c>
      <c r="AS2480" s="8">
        <v>5.25</v>
      </c>
      <c r="AT2480" s="8"/>
      <c r="AU2480" s="8"/>
      <c r="AV2480" s="8">
        <v>3.23</v>
      </c>
      <c r="AW2480" s="8">
        <v>5.87</v>
      </c>
      <c r="AX2480" s="8">
        <v>3.86</v>
      </c>
      <c r="AY2480" s="8">
        <v>4.0999999999999996</v>
      </c>
      <c r="AZ2480" s="8">
        <v>4.0999999999999996</v>
      </c>
      <c r="BA2480" s="8">
        <v>6.1</v>
      </c>
      <c r="BB2480" s="8">
        <v>4.7</v>
      </c>
      <c r="BC2480" s="8">
        <v>4.75</v>
      </c>
      <c r="BD2480" s="8">
        <v>4.75</v>
      </c>
      <c r="BE2480" s="8">
        <v>6.44</v>
      </c>
      <c r="BF2480" s="8"/>
      <c r="BG2480" s="8"/>
      <c r="BH2480" s="8">
        <v>4.0999999999999996</v>
      </c>
      <c r="BI2480" s="8"/>
      <c r="BJ2480" s="8" t="s">
        <v>79</v>
      </c>
      <c r="BK2480" s="9">
        <v>44820</v>
      </c>
      <c r="BL2480" s="8" t="s">
        <v>2354</v>
      </c>
      <c r="BM2480" s="8">
        <v>2905</v>
      </c>
      <c r="BN2480" s="8"/>
      <c r="BO2480" s="8"/>
    </row>
    <row r="2481" spans="1:67" s="12" customFormat="1" x14ac:dyDescent="0.2">
      <c r="A2481" s="8" t="s">
        <v>1995</v>
      </c>
      <c r="B2481"/>
      <c r="C2481" t="s">
        <v>1518</v>
      </c>
      <c r="D2481" t="s">
        <v>76</v>
      </c>
      <c r="E2481" t="s">
        <v>975</v>
      </c>
      <c r="F2481" t="s">
        <v>428</v>
      </c>
      <c r="G2481" s="8" t="s">
        <v>888</v>
      </c>
      <c r="H2481" s="8" t="s">
        <v>428</v>
      </c>
      <c r="I2481" s="8"/>
      <c r="J2481"/>
      <c r="K2481"/>
      <c r="L2481"/>
      <c r="M2481"/>
      <c r="N2481"/>
      <c r="O2481"/>
      <c r="P2481"/>
      <c r="Q2481"/>
      <c r="R2481"/>
      <c r="S2481"/>
      <c r="T2481"/>
      <c r="U2481"/>
      <c r="V2481"/>
      <c r="W2481"/>
      <c r="X2481"/>
      <c r="Y2481"/>
      <c r="Z2481"/>
      <c r="AA2481"/>
      <c r="AB2481"/>
      <c r="AC2481"/>
      <c r="AD2481"/>
      <c r="AE2481"/>
      <c r="AF2481"/>
      <c r="AG2481"/>
      <c r="AH2481"/>
      <c r="AI2481"/>
      <c r="AJ2481"/>
      <c r="AK2481"/>
      <c r="AL2481"/>
      <c r="AM2481"/>
      <c r="AN2481"/>
      <c r="AO2481"/>
      <c r="AP2481"/>
      <c r="AQ2481"/>
      <c r="AR2481"/>
      <c r="AS2481"/>
      <c r="AT2481"/>
      <c r="AU2481"/>
      <c r="AV2481"/>
      <c r="AW2481"/>
      <c r="AX2481"/>
      <c r="AY2481"/>
      <c r="AZ2481"/>
      <c r="BA2481"/>
      <c r="BB2481"/>
      <c r="BC2481"/>
      <c r="BD2481"/>
      <c r="BE2481"/>
      <c r="BF2481"/>
      <c r="BG2481"/>
      <c r="BH2481"/>
      <c r="BI2481" t="s">
        <v>2001</v>
      </c>
      <c r="BJ2481" s="8" t="s">
        <v>79</v>
      </c>
      <c r="BK2481" s="9">
        <v>44813</v>
      </c>
      <c r="BL2481" t="s">
        <v>2000</v>
      </c>
      <c r="BM2481">
        <v>34317</v>
      </c>
      <c r="BN2481" t="s">
        <v>72</v>
      </c>
      <c r="BO2481" s="11" t="s">
        <v>2000</v>
      </c>
    </row>
    <row r="2482" spans="1:67" s="12" customFormat="1" x14ac:dyDescent="0.2">
      <c r="A2482" t="s">
        <v>1436</v>
      </c>
      <c r="B2482"/>
      <c r="C2482" t="s">
        <v>1518</v>
      </c>
      <c r="D2482" t="s">
        <v>76</v>
      </c>
      <c r="E2482" t="s">
        <v>975</v>
      </c>
      <c r="F2482" t="s">
        <v>428</v>
      </c>
      <c r="G2482" t="s">
        <v>888</v>
      </c>
      <c r="H2482" t="s">
        <v>428</v>
      </c>
      <c r="I2482"/>
      <c r="J2482"/>
      <c r="K2482"/>
      <c r="L2482"/>
      <c r="M2482"/>
      <c r="N2482"/>
      <c r="O2482"/>
      <c r="P2482"/>
      <c r="Q2482"/>
      <c r="R2482"/>
      <c r="S2482"/>
      <c r="T2482"/>
      <c r="U2482"/>
      <c r="V2482"/>
      <c r="W2482"/>
      <c r="X2482"/>
      <c r="Y2482"/>
      <c r="Z2482"/>
      <c r="AA2482"/>
      <c r="AB2482"/>
      <c r="AC2482"/>
      <c r="AD2482"/>
      <c r="AE2482"/>
      <c r="AF2482"/>
      <c r="AG2482">
        <v>4.72</v>
      </c>
      <c r="AH2482">
        <v>5.86</v>
      </c>
      <c r="AI2482">
        <v>5.47</v>
      </c>
      <c r="AJ2482">
        <v>5.86</v>
      </c>
      <c r="AK2482"/>
      <c r="AL2482"/>
      <c r="AM2482"/>
      <c r="AN2482"/>
      <c r="AO2482"/>
      <c r="AP2482"/>
      <c r="AQ2482"/>
      <c r="AR2482"/>
      <c r="AS2482"/>
      <c r="AT2482"/>
      <c r="AU2482"/>
      <c r="AV2482"/>
      <c r="AW2482"/>
      <c r="AX2482"/>
      <c r="AY2482"/>
      <c r="AZ2482"/>
      <c r="BA2482"/>
      <c r="BB2482"/>
      <c r="BC2482"/>
      <c r="BD2482"/>
      <c r="BE2482"/>
      <c r="BF2482"/>
      <c r="BG2482"/>
      <c r="BH2482"/>
      <c r="BI2482"/>
      <c r="BJ2482" t="s">
        <v>79</v>
      </c>
      <c r="BK2482"/>
      <c r="BL2482" t="s">
        <v>93</v>
      </c>
      <c r="BM2482">
        <v>42805</v>
      </c>
      <c r="BN2482"/>
      <c r="BO2482"/>
    </row>
    <row r="2483" spans="1:67" s="8" customFormat="1" x14ac:dyDescent="0.2">
      <c r="A2483" t="s">
        <v>1437</v>
      </c>
      <c r="B2483"/>
      <c r="C2483" t="s">
        <v>1518</v>
      </c>
      <c r="D2483" t="s">
        <v>76</v>
      </c>
      <c r="E2483" t="s">
        <v>975</v>
      </c>
      <c r="F2483" t="s">
        <v>428</v>
      </c>
      <c r="G2483" t="s">
        <v>888</v>
      </c>
      <c r="H2483" t="s">
        <v>428</v>
      </c>
      <c r="I2483"/>
      <c r="J2483"/>
      <c r="K2483"/>
      <c r="L2483"/>
      <c r="M2483"/>
      <c r="N2483"/>
      <c r="O2483"/>
      <c r="P2483"/>
      <c r="Q2483"/>
      <c r="R2483"/>
      <c r="S2483"/>
      <c r="T2483"/>
      <c r="U2483"/>
      <c r="V2483"/>
      <c r="W2483"/>
      <c r="X2483"/>
      <c r="Y2483"/>
      <c r="Z2483"/>
      <c r="AA2483"/>
      <c r="AB2483"/>
      <c r="AC2483"/>
      <c r="AD2483"/>
      <c r="AE2483"/>
      <c r="AF2483"/>
      <c r="AG2483">
        <v>4.0999999999999996</v>
      </c>
      <c r="AH2483">
        <v>5.38</v>
      </c>
      <c r="AI2483">
        <v>4.96</v>
      </c>
      <c r="AJ2483">
        <v>5.38</v>
      </c>
      <c r="AK2483"/>
      <c r="AL2483"/>
      <c r="AM2483"/>
      <c r="AN2483"/>
      <c r="AO2483"/>
      <c r="AP2483"/>
      <c r="AQ2483"/>
      <c r="AR2483"/>
      <c r="AS2483"/>
      <c r="AT2483"/>
      <c r="AU2483"/>
      <c r="AV2483"/>
      <c r="AW2483"/>
      <c r="AX2483"/>
      <c r="AY2483"/>
      <c r="AZ2483"/>
      <c r="BA2483"/>
      <c r="BB2483"/>
      <c r="BC2483"/>
      <c r="BD2483"/>
      <c r="BE2483"/>
      <c r="BF2483"/>
      <c r="BG2483"/>
      <c r="BH2483"/>
      <c r="BI2483"/>
      <c r="BJ2483" t="s">
        <v>79</v>
      </c>
      <c r="BK2483"/>
      <c r="BL2483" t="s">
        <v>93</v>
      </c>
      <c r="BM2483">
        <v>42805</v>
      </c>
      <c r="BN2483"/>
      <c r="BO2483"/>
    </row>
    <row r="2484" spans="1:67" s="8" customFormat="1" x14ac:dyDescent="0.2">
      <c r="A2484" t="s">
        <v>1438</v>
      </c>
      <c r="B2484"/>
      <c r="C2484" t="s">
        <v>1518</v>
      </c>
      <c r="D2484" t="s">
        <v>76</v>
      </c>
      <c r="E2484" t="s">
        <v>975</v>
      </c>
      <c r="F2484" t="s">
        <v>428</v>
      </c>
      <c r="G2484" t="s">
        <v>888</v>
      </c>
      <c r="H2484" t="s">
        <v>428</v>
      </c>
      <c r="I2484"/>
      <c r="J2484"/>
      <c r="K2484"/>
      <c r="L2484"/>
      <c r="M2484"/>
      <c r="N2484"/>
      <c r="O2484"/>
      <c r="P2484"/>
      <c r="Q2484"/>
      <c r="R2484"/>
      <c r="S2484"/>
      <c r="T2484"/>
      <c r="U2484"/>
      <c r="V2484"/>
      <c r="W2484"/>
      <c r="X2484"/>
      <c r="Y2484"/>
      <c r="Z2484"/>
      <c r="AA2484"/>
      <c r="AB2484"/>
      <c r="AC2484"/>
      <c r="AD2484"/>
      <c r="AE2484"/>
      <c r="AF2484"/>
      <c r="AG2484"/>
      <c r="AH2484"/>
      <c r="AI2484"/>
      <c r="AJ2484"/>
      <c r="AK2484"/>
      <c r="AL2484"/>
      <c r="AM2484"/>
      <c r="AN2484"/>
      <c r="AO2484"/>
      <c r="AP2484"/>
      <c r="AQ2484"/>
      <c r="AR2484"/>
      <c r="AS2484"/>
      <c r="AT2484"/>
      <c r="AU2484"/>
      <c r="AV2484"/>
      <c r="AW2484">
        <v>5.59</v>
      </c>
      <c r="AX2484">
        <v>4.76</v>
      </c>
      <c r="AY2484">
        <v>4.4800000000000004</v>
      </c>
      <c r="AZ2484">
        <v>4.76</v>
      </c>
      <c r="BA2484"/>
      <c r="BB2484"/>
      <c r="BC2484"/>
      <c r="BD2484"/>
      <c r="BE2484"/>
      <c r="BF2484"/>
      <c r="BG2484"/>
      <c r="BH2484"/>
      <c r="BI2484" t="s">
        <v>1113</v>
      </c>
      <c r="BJ2484" t="s">
        <v>79</v>
      </c>
      <c r="BK2484"/>
      <c r="BL2484" t="s">
        <v>93</v>
      </c>
      <c r="BM2484">
        <v>42805</v>
      </c>
      <c r="BN2484"/>
      <c r="BO2484"/>
    </row>
    <row r="2485" spans="1:67" s="12" customFormat="1" x14ac:dyDescent="0.2">
      <c r="A2485" t="s">
        <v>1439</v>
      </c>
      <c r="B2485"/>
      <c r="C2485" t="s">
        <v>1518</v>
      </c>
      <c r="D2485" t="s">
        <v>76</v>
      </c>
      <c r="E2485" t="s">
        <v>975</v>
      </c>
      <c r="F2485" t="s">
        <v>428</v>
      </c>
      <c r="G2485" t="s">
        <v>888</v>
      </c>
      <c r="H2485" t="s">
        <v>428</v>
      </c>
      <c r="I2485"/>
      <c r="J2485"/>
      <c r="K2485"/>
      <c r="L2485"/>
      <c r="M2485"/>
      <c r="N2485"/>
      <c r="O2485"/>
      <c r="P2485"/>
      <c r="Q2485"/>
      <c r="R2485"/>
      <c r="S2485"/>
      <c r="T2485"/>
      <c r="U2485"/>
      <c r="V2485"/>
      <c r="W2485"/>
      <c r="X2485"/>
      <c r="Y2485"/>
      <c r="Z2485"/>
      <c r="AA2485"/>
      <c r="AB2485"/>
      <c r="AC2485"/>
      <c r="AD2485"/>
      <c r="AE2485"/>
      <c r="AF2485"/>
      <c r="AG2485"/>
      <c r="AH2485"/>
      <c r="AI2485"/>
      <c r="AJ2485"/>
      <c r="AK2485"/>
      <c r="AL2485"/>
      <c r="AM2485"/>
      <c r="AN2485"/>
      <c r="AO2485"/>
      <c r="AP2485"/>
      <c r="AQ2485"/>
      <c r="AR2485"/>
      <c r="AS2485"/>
      <c r="AT2485"/>
      <c r="AU2485"/>
      <c r="AV2485"/>
      <c r="AW2485">
        <v>5.78</v>
      </c>
      <c r="AX2485">
        <v>5.67</v>
      </c>
      <c r="AY2485">
        <v>5.87</v>
      </c>
      <c r="AZ2485">
        <v>5.87</v>
      </c>
      <c r="BA2485"/>
      <c r="BB2485"/>
      <c r="BC2485"/>
      <c r="BD2485"/>
      <c r="BE2485"/>
      <c r="BF2485"/>
      <c r="BG2485"/>
      <c r="BH2485"/>
      <c r="BI2485" t="s">
        <v>1113</v>
      </c>
      <c r="BJ2485" t="s">
        <v>79</v>
      </c>
      <c r="BK2485"/>
      <c r="BL2485" t="s">
        <v>93</v>
      </c>
      <c r="BM2485">
        <v>42805</v>
      </c>
      <c r="BN2485"/>
      <c r="BO2485"/>
    </row>
    <row r="2486" spans="1:67" s="12" customFormat="1" x14ac:dyDescent="0.2">
      <c r="A2486" t="s">
        <v>1440</v>
      </c>
      <c r="B2486"/>
      <c r="C2486" t="s">
        <v>1518</v>
      </c>
      <c r="D2486" t="s">
        <v>76</v>
      </c>
      <c r="E2486" t="s">
        <v>975</v>
      </c>
      <c r="F2486" t="s">
        <v>428</v>
      </c>
      <c r="G2486" t="s">
        <v>888</v>
      </c>
      <c r="H2486" t="s">
        <v>428</v>
      </c>
      <c r="I2486"/>
      <c r="J2486"/>
      <c r="K2486"/>
      <c r="L2486"/>
      <c r="M2486"/>
      <c r="N2486"/>
      <c r="O2486"/>
      <c r="P2486"/>
      <c r="Q2486"/>
      <c r="R2486"/>
      <c r="S2486"/>
      <c r="T2486"/>
      <c r="U2486"/>
      <c r="V2486"/>
      <c r="W2486"/>
      <c r="X2486"/>
      <c r="Y2486"/>
      <c r="Z2486"/>
      <c r="AA2486"/>
      <c r="AB2486"/>
      <c r="AC2486"/>
      <c r="AD2486"/>
      <c r="AE2486"/>
      <c r="AF2486"/>
      <c r="AG2486"/>
      <c r="AH2486"/>
      <c r="AI2486"/>
      <c r="AJ2486"/>
      <c r="AK2486"/>
      <c r="AL2486"/>
      <c r="AM2486"/>
      <c r="AN2486"/>
      <c r="AO2486"/>
      <c r="AP2486"/>
      <c r="AQ2486"/>
      <c r="AR2486"/>
      <c r="AS2486"/>
      <c r="AT2486"/>
      <c r="AU2486"/>
      <c r="AV2486"/>
      <c r="AW2486">
        <v>6.09</v>
      </c>
      <c r="AX2486">
        <v>5.31</v>
      </c>
      <c r="AY2486">
        <v>5.25</v>
      </c>
      <c r="AZ2486">
        <v>5.31</v>
      </c>
      <c r="BA2486"/>
      <c r="BB2486"/>
      <c r="BC2486"/>
      <c r="BD2486"/>
      <c r="BE2486"/>
      <c r="BF2486"/>
      <c r="BG2486"/>
      <c r="BH2486"/>
      <c r="BI2486" t="s">
        <v>1113</v>
      </c>
      <c r="BJ2486" t="s">
        <v>79</v>
      </c>
      <c r="BK2486"/>
      <c r="BL2486" t="s">
        <v>93</v>
      </c>
      <c r="BM2486">
        <v>42805</v>
      </c>
      <c r="BN2486" t="s">
        <v>81</v>
      </c>
      <c r="BO2486" t="s">
        <v>93</v>
      </c>
    </row>
    <row r="2487" spans="1:67" s="12" customFormat="1" x14ac:dyDescent="0.2">
      <c r="A2487" t="s">
        <v>1441</v>
      </c>
      <c r="B2487"/>
      <c r="C2487" t="s">
        <v>1518</v>
      </c>
      <c r="D2487" t="s">
        <v>76</v>
      </c>
      <c r="E2487" t="s">
        <v>975</v>
      </c>
      <c r="F2487" t="s">
        <v>428</v>
      </c>
      <c r="G2487" t="s">
        <v>888</v>
      </c>
      <c r="H2487" t="s">
        <v>428</v>
      </c>
      <c r="I2487"/>
      <c r="J2487"/>
      <c r="K2487"/>
      <c r="L2487"/>
      <c r="M2487"/>
      <c r="N2487"/>
      <c r="O2487"/>
      <c r="P2487"/>
      <c r="Q2487"/>
      <c r="R2487"/>
      <c r="S2487"/>
      <c r="T2487"/>
      <c r="U2487"/>
      <c r="V2487"/>
      <c r="W2487"/>
      <c r="X2487"/>
      <c r="Y2487"/>
      <c r="Z2487"/>
      <c r="AA2487"/>
      <c r="AB2487"/>
      <c r="AC2487"/>
      <c r="AD2487"/>
      <c r="AE2487"/>
      <c r="AF2487"/>
      <c r="AG2487"/>
      <c r="AH2487"/>
      <c r="AI2487"/>
      <c r="AJ2487"/>
      <c r="AK2487"/>
      <c r="AL2487"/>
      <c r="AM2487"/>
      <c r="AN2487"/>
      <c r="AO2487"/>
      <c r="AP2487"/>
      <c r="AQ2487"/>
      <c r="AR2487"/>
      <c r="AS2487"/>
      <c r="AT2487"/>
      <c r="AU2487"/>
      <c r="AV2487"/>
      <c r="AW2487"/>
      <c r="AX2487">
        <v>4.46</v>
      </c>
      <c r="AY2487"/>
      <c r="AZ2487"/>
      <c r="BA2487"/>
      <c r="BB2487"/>
      <c r="BC2487"/>
      <c r="BD2487"/>
      <c r="BE2487"/>
      <c r="BF2487"/>
      <c r="BG2487"/>
      <c r="BH2487"/>
      <c r="BI2487" t="s">
        <v>1113</v>
      </c>
      <c r="BJ2487" t="s">
        <v>79</v>
      </c>
      <c r="BK2487"/>
      <c r="BL2487" t="s">
        <v>93</v>
      </c>
      <c r="BM2487">
        <v>42805</v>
      </c>
      <c r="BN2487"/>
      <c r="BO2487"/>
    </row>
    <row r="2488" spans="1:67" s="12" customFormat="1" x14ac:dyDescent="0.2">
      <c r="A2488" t="s">
        <v>1442</v>
      </c>
      <c r="B2488"/>
      <c r="C2488" t="s">
        <v>1518</v>
      </c>
      <c r="D2488" t="s">
        <v>76</v>
      </c>
      <c r="E2488" t="s">
        <v>975</v>
      </c>
      <c r="F2488" t="s">
        <v>428</v>
      </c>
      <c r="G2488" t="s">
        <v>888</v>
      </c>
      <c r="H2488" t="s">
        <v>428</v>
      </c>
      <c r="I2488"/>
      <c r="J2488"/>
      <c r="K2488"/>
      <c r="L2488"/>
      <c r="M2488"/>
      <c r="N2488"/>
      <c r="O2488"/>
      <c r="P2488"/>
      <c r="Q2488"/>
      <c r="R2488"/>
      <c r="S2488"/>
      <c r="T2488"/>
      <c r="U2488"/>
      <c r="V2488"/>
      <c r="W2488"/>
      <c r="X2488"/>
      <c r="Y2488"/>
      <c r="Z2488"/>
      <c r="AA2488"/>
      <c r="AB2488"/>
      <c r="AC2488"/>
      <c r="AD2488"/>
      <c r="AE2488"/>
      <c r="AF2488"/>
      <c r="AG2488"/>
      <c r="AH2488"/>
      <c r="AI2488"/>
      <c r="AJ2488"/>
      <c r="AK2488"/>
      <c r="AL2488"/>
      <c r="AM2488"/>
      <c r="AN2488"/>
      <c r="AO2488"/>
      <c r="AP2488"/>
      <c r="AQ2488"/>
      <c r="AR2488"/>
      <c r="AS2488"/>
      <c r="AT2488"/>
      <c r="AU2488"/>
      <c r="AV2488"/>
      <c r="AW2488"/>
      <c r="AX2488">
        <v>4.2300000000000004</v>
      </c>
      <c r="AY2488"/>
      <c r="AZ2488"/>
      <c r="BA2488"/>
      <c r="BB2488"/>
      <c r="BC2488"/>
      <c r="BD2488"/>
      <c r="BE2488"/>
      <c r="BF2488"/>
      <c r="BG2488"/>
      <c r="BH2488"/>
      <c r="BI2488" t="s">
        <v>1113</v>
      </c>
      <c r="BJ2488" t="s">
        <v>79</v>
      </c>
      <c r="BK2488"/>
      <c r="BL2488" t="s">
        <v>93</v>
      </c>
      <c r="BM2488">
        <v>42805</v>
      </c>
      <c r="BN2488"/>
      <c r="BO2488"/>
    </row>
    <row r="2489" spans="1:67" s="12" customFormat="1" x14ac:dyDescent="0.2">
      <c r="A2489" s="13" t="s">
        <v>1737</v>
      </c>
      <c r="B2489" s="13"/>
      <c r="C2489" s="13" t="s">
        <v>1518</v>
      </c>
      <c r="D2489" s="13" t="s">
        <v>76</v>
      </c>
      <c r="E2489" s="13" t="s">
        <v>975</v>
      </c>
      <c r="F2489" s="13" t="s">
        <v>428</v>
      </c>
      <c r="G2489" s="13" t="s">
        <v>141</v>
      </c>
      <c r="H2489" s="13" t="s">
        <v>1447</v>
      </c>
      <c r="I2489" s="13"/>
      <c r="J2489" s="13"/>
      <c r="K2489" s="13"/>
      <c r="L2489" s="13"/>
      <c r="M2489" s="13"/>
      <c r="N2489" s="13"/>
      <c r="O2489" s="13"/>
      <c r="P2489" s="13"/>
      <c r="Q2489" s="13"/>
      <c r="R2489" s="13"/>
      <c r="S2489" s="13"/>
      <c r="T2489" s="13"/>
      <c r="U2489" s="13"/>
      <c r="V2489" s="13"/>
      <c r="W2489" s="13"/>
      <c r="X2489" s="13"/>
      <c r="Y2489" s="13"/>
      <c r="Z2489" s="13"/>
      <c r="AA2489" s="13"/>
      <c r="AB2489" s="13"/>
      <c r="AC2489" s="13"/>
      <c r="AD2489" s="13"/>
      <c r="AE2489" s="13"/>
      <c r="AF2489" s="13"/>
      <c r="AG2489" s="13"/>
      <c r="AH2489" s="13"/>
      <c r="AI2489" s="13"/>
      <c r="AJ2489" s="13"/>
      <c r="AK2489" s="13"/>
      <c r="AL2489" s="13"/>
      <c r="AM2489" s="13"/>
      <c r="AN2489" s="13"/>
      <c r="AO2489" s="13"/>
      <c r="AP2489" s="13"/>
      <c r="AQ2489" s="13"/>
      <c r="AR2489" s="13"/>
      <c r="AS2489" s="13"/>
      <c r="AT2489" s="13"/>
      <c r="AU2489" s="13"/>
      <c r="AV2489" s="13"/>
      <c r="AW2489" s="13"/>
      <c r="AX2489" s="13"/>
      <c r="AY2489" s="13"/>
      <c r="AZ2489" s="13"/>
      <c r="BA2489" s="13"/>
      <c r="BB2489" s="13"/>
      <c r="BC2489" s="13"/>
      <c r="BD2489" s="13"/>
      <c r="BE2489" s="13"/>
      <c r="BF2489" s="13"/>
      <c r="BG2489" s="13"/>
      <c r="BH2489" s="13"/>
      <c r="BI2489" s="13"/>
      <c r="BJ2489" s="13"/>
      <c r="BK2489" s="13"/>
      <c r="BL2489" s="13"/>
      <c r="BM2489" s="13"/>
      <c r="BN2489" s="13"/>
      <c r="BO2489" s="13"/>
    </row>
    <row r="2490" spans="1:67" s="12" customFormat="1" x14ac:dyDescent="0.2">
      <c r="A2490"/>
      <c r="B2490"/>
      <c r="C2490" t="s">
        <v>1518</v>
      </c>
      <c r="D2490" t="s">
        <v>76</v>
      </c>
      <c r="E2490" t="s">
        <v>975</v>
      </c>
      <c r="F2490" t="s">
        <v>428</v>
      </c>
      <c r="G2490" t="s">
        <v>141</v>
      </c>
      <c r="H2490" t="s">
        <v>1447</v>
      </c>
      <c r="I2490"/>
      <c r="J2490"/>
      <c r="K2490"/>
      <c r="L2490"/>
      <c r="M2490"/>
      <c r="N2490"/>
      <c r="O2490"/>
      <c r="P2490"/>
      <c r="Q2490"/>
      <c r="R2490"/>
      <c r="S2490"/>
      <c r="T2490"/>
      <c r="U2490">
        <v>4</v>
      </c>
      <c r="V2490"/>
      <c r="W2490"/>
      <c r="X2490">
        <v>4.5999999999999996</v>
      </c>
      <c r="Y2490">
        <v>6</v>
      </c>
      <c r="Z2490"/>
      <c r="AA2490"/>
      <c r="AB2490">
        <v>6.5</v>
      </c>
      <c r="AC2490">
        <v>7</v>
      </c>
      <c r="AD2490"/>
      <c r="AE2490"/>
      <c r="AF2490">
        <v>8.5</v>
      </c>
      <c r="AG2490"/>
      <c r="AH2490"/>
      <c r="AI2490"/>
      <c r="AJ2490"/>
      <c r="AK2490"/>
      <c r="AL2490"/>
      <c r="AM2490"/>
      <c r="AN2490"/>
      <c r="AO2490"/>
      <c r="AP2490"/>
      <c r="AQ2490"/>
      <c r="AR2490"/>
      <c r="AS2490"/>
      <c r="AT2490"/>
      <c r="AU2490"/>
      <c r="AV2490"/>
      <c r="AW2490"/>
      <c r="AX2490"/>
      <c r="AY2490"/>
      <c r="AZ2490"/>
      <c r="BA2490"/>
      <c r="BB2490"/>
      <c r="BC2490"/>
      <c r="BD2490"/>
      <c r="BE2490"/>
      <c r="BF2490"/>
      <c r="BG2490"/>
      <c r="BH2490"/>
      <c r="BI2490"/>
      <c r="BJ2490" t="s">
        <v>79</v>
      </c>
      <c r="BK2490" s="1">
        <v>44797</v>
      </c>
      <c r="BL2490" t="s">
        <v>87</v>
      </c>
      <c r="BM2490">
        <v>36083</v>
      </c>
      <c r="BN2490" t="s">
        <v>72</v>
      </c>
      <c r="BO2490" t="s">
        <v>87</v>
      </c>
    </row>
    <row r="2491" spans="1:67" s="12" customFormat="1" x14ac:dyDescent="0.2">
      <c r="A2491"/>
      <c r="B2491"/>
      <c r="C2491" t="s">
        <v>1518</v>
      </c>
      <c r="D2491" t="s">
        <v>76</v>
      </c>
      <c r="E2491" t="s">
        <v>975</v>
      </c>
      <c r="F2491" t="s">
        <v>428</v>
      </c>
      <c r="G2491" t="s">
        <v>141</v>
      </c>
      <c r="H2491" t="s">
        <v>428</v>
      </c>
      <c r="I2491"/>
      <c r="J2491"/>
      <c r="K2491"/>
      <c r="L2491"/>
      <c r="M2491"/>
      <c r="N2491"/>
      <c r="O2491"/>
      <c r="P2491"/>
      <c r="Q2491"/>
      <c r="R2491"/>
      <c r="S2491"/>
      <c r="T2491"/>
      <c r="U2491">
        <v>6</v>
      </c>
      <c r="V2491"/>
      <c r="W2491"/>
      <c r="X2491">
        <v>5</v>
      </c>
      <c r="Y2491">
        <v>6</v>
      </c>
      <c r="Z2491"/>
      <c r="AA2491"/>
      <c r="AB2491">
        <v>6</v>
      </c>
      <c r="AC2491">
        <v>6</v>
      </c>
      <c r="AD2491"/>
      <c r="AE2491"/>
      <c r="AF2491">
        <v>7.5</v>
      </c>
      <c r="AG2491">
        <v>4</v>
      </c>
      <c r="AH2491"/>
      <c r="AI2491"/>
      <c r="AJ2491">
        <v>6</v>
      </c>
      <c r="AK2491"/>
      <c r="AL2491"/>
      <c r="AM2491"/>
      <c r="AN2491"/>
      <c r="AO2491"/>
      <c r="AP2491"/>
      <c r="AQ2491"/>
      <c r="AR2491"/>
      <c r="AS2491"/>
      <c r="AT2491"/>
      <c r="AU2491"/>
      <c r="AV2491"/>
      <c r="AW2491"/>
      <c r="AX2491"/>
      <c r="AY2491"/>
      <c r="AZ2491"/>
      <c r="BA2491"/>
      <c r="BB2491"/>
      <c r="BC2491"/>
      <c r="BD2491"/>
      <c r="BE2491"/>
      <c r="BF2491"/>
      <c r="BG2491"/>
      <c r="BH2491"/>
      <c r="BI2491" t="s">
        <v>1445</v>
      </c>
      <c r="BJ2491" t="s">
        <v>79</v>
      </c>
      <c r="BK2491" s="1">
        <v>44797</v>
      </c>
      <c r="BL2491" t="s">
        <v>87</v>
      </c>
      <c r="BM2491">
        <v>36083</v>
      </c>
      <c r="BN2491" t="s">
        <v>72</v>
      </c>
      <c r="BO2491" t="s">
        <v>87</v>
      </c>
    </row>
    <row r="2492" spans="1:67" s="12" customFormat="1" x14ac:dyDescent="0.2">
      <c r="A2492"/>
      <c r="B2492"/>
      <c r="C2492" t="s">
        <v>1518</v>
      </c>
      <c r="D2492" t="s">
        <v>76</v>
      </c>
      <c r="E2492" t="s">
        <v>975</v>
      </c>
      <c r="F2492" t="s">
        <v>428</v>
      </c>
      <c r="G2492" t="s">
        <v>141</v>
      </c>
      <c r="H2492" t="s">
        <v>428</v>
      </c>
      <c r="I2492"/>
      <c r="J2492"/>
      <c r="K2492"/>
      <c r="L2492"/>
      <c r="M2492"/>
      <c r="N2492"/>
      <c r="O2492"/>
      <c r="P2492"/>
      <c r="Q2492"/>
      <c r="R2492"/>
      <c r="S2492"/>
      <c r="T2492"/>
      <c r="U2492"/>
      <c r="V2492"/>
      <c r="W2492"/>
      <c r="X2492"/>
      <c r="Y2492">
        <v>6</v>
      </c>
      <c r="Z2492"/>
      <c r="AA2492"/>
      <c r="AB2492">
        <v>6</v>
      </c>
      <c r="AC2492">
        <v>6.2</v>
      </c>
      <c r="AD2492"/>
      <c r="AE2492"/>
      <c r="AF2492">
        <v>7.2</v>
      </c>
      <c r="AG2492">
        <v>4.7</v>
      </c>
      <c r="AH2492"/>
      <c r="AI2492"/>
      <c r="AJ2492">
        <v>6</v>
      </c>
      <c r="AK2492"/>
      <c r="AL2492"/>
      <c r="AM2492"/>
      <c r="AN2492"/>
      <c r="AO2492"/>
      <c r="AP2492"/>
      <c r="AQ2492"/>
      <c r="AR2492"/>
      <c r="AS2492">
        <v>5</v>
      </c>
      <c r="AT2492"/>
      <c r="AU2492"/>
      <c r="AV2492"/>
      <c r="AW2492">
        <v>5.7</v>
      </c>
      <c r="AX2492"/>
      <c r="AY2492"/>
      <c r="AZ2492">
        <v>4.2</v>
      </c>
      <c r="BA2492"/>
      <c r="BB2492"/>
      <c r="BC2492"/>
      <c r="BD2492"/>
      <c r="BE2492">
        <v>7</v>
      </c>
      <c r="BF2492"/>
      <c r="BG2492"/>
      <c r="BH2492">
        <v>3.5</v>
      </c>
      <c r="BI2492" t="s">
        <v>1446</v>
      </c>
      <c r="BJ2492" t="s">
        <v>79</v>
      </c>
      <c r="BK2492" s="1">
        <v>44797</v>
      </c>
      <c r="BL2492" t="s">
        <v>87</v>
      </c>
      <c r="BM2492">
        <v>36083</v>
      </c>
      <c r="BN2492" t="s">
        <v>72</v>
      </c>
      <c r="BO2492" t="s">
        <v>87</v>
      </c>
    </row>
    <row r="2493" spans="1:67" s="8" customFormat="1" x14ac:dyDescent="0.2">
      <c r="A2493" s="13" t="s">
        <v>1737</v>
      </c>
      <c r="B2493" s="13"/>
      <c r="C2493" s="13" t="s">
        <v>1518</v>
      </c>
      <c r="D2493" s="13" t="s">
        <v>76</v>
      </c>
      <c r="E2493" s="13" t="s">
        <v>975</v>
      </c>
      <c r="F2493" s="13" t="s">
        <v>428</v>
      </c>
      <c r="G2493" s="13" t="s">
        <v>975</v>
      </c>
      <c r="H2493" s="13" t="s">
        <v>1570</v>
      </c>
      <c r="I2493" s="13"/>
      <c r="J2493" s="13"/>
      <c r="K2493" s="13"/>
      <c r="L2493" s="13"/>
      <c r="M2493" s="13"/>
      <c r="N2493" s="13"/>
      <c r="O2493" s="13"/>
      <c r="P2493" s="13"/>
      <c r="Q2493" s="13"/>
      <c r="R2493" s="13"/>
      <c r="S2493" s="13"/>
      <c r="T2493" s="13"/>
      <c r="U2493" s="13"/>
      <c r="V2493" s="13"/>
      <c r="W2493" s="13"/>
      <c r="X2493" s="13"/>
      <c r="Y2493" s="13"/>
      <c r="Z2493" s="13"/>
      <c r="AA2493" s="13"/>
      <c r="AB2493" s="13"/>
      <c r="AC2493" s="13"/>
      <c r="AD2493" s="13"/>
      <c r="AE2493" s="13"/>
      <c r="AF2493" s="13"/>
      <c r="AG2493" s="13"/>
      <c r="AH2493" s="13"/>
      <c r="AI2493" s="13"/>
      <c r="AJ2493" s="13"/>
      <c r="AK2493" s="13"/>
      <c r="AL2493" s="13"/>
      <c r="AM2493" s="13"/>
      <c r="AN2493" s="13"/>
      <c r="AO2493" s="13"/>
      <c r="AP2493" s="13"/>
      <c r="AQ2493" s="13"/>
      <c r="AR2493" s="13"/>
      <c r="AS2493" s="13"/>
      <c r="AT2493" s="13"/>
      <c r="AU2493" s="13"/>
      <c r="AV2493" s="13"/>
      <c r="AW2493" s="13"/>
      <c r="AX2493" s="13"/>
      <c r="AY2493" s="13"/>
      <c r="AZ2493" s="13"/>
      <c r="BA2493" s="13"/>
      <c r="BB2493" s="13"/>
      <c r="BC2493" s="13"/>
      <c r="BD2493" s="13"/>
      <c r="BE2493" s="13"/>
      <c r="BF2493" s="13"/>
      <c r="BG2493" s="13"/>
      <c r="BH2493" s="13"/>
      <c r="BI2493" s="13"/>
      <c r="BJ2493" s="13"/>
      <c r="BK2493" s="13"/>
      <c r="BL2493" s="13"/>
      <c r="BM2493" s="13"/>
      <c r="BN2493" s="13"/>
      <c r="BO2493" s="13"/>
    </row>
    <row r="2494" spans="1:67" s="12" customFormat="1" x14ac:dyDescent="0.2">
      <c r="A2494" s="8" t="s">
        <v>2444</v>
      </c>
      <c r="B2494" t="s">
        <v>338</v>
      </c>
      <c r="C2494" t="s">
        <v>1518</v>
      </c>
      <c r="D2494" t="s">
        <v>76</v>
      </c>
      <c r="E2494" t="s">
        <v>975</v>
      </c>
      <c r="F2494" t="s">
        <v>428</v>
      </c>
      <c r="G2494" s="8" t="s">
        <v>975</v>
      </c>
      <c r="H2494" s="8" t="s">
        <v>1570</v>
      </c>
      <c r="I2494" s="8"/>
      <c r="J2494"/>
      <c r="K2494"/>
      <c r="L2494"/>
      <c r="M2494"/>
      <c r="N2494"/>
      <c r="O2494"/>
      <c r="P2494"/>
      <c r="Q2494"/>
      <c r="R2494"/>
      <c r="S2494"/>
      <c r="T2494"/>
      <c r="U2494"/>
      <c r="V2494"/>
      <c r="W2494"/>
      <c r="X2494"/>
      <c r="Y2494">
        <v>5.0999999999999996</v>
      </c>
      <c r="Z2494"/>
      <c r="AA2494"/>
      <c r="AB2494">
        <v>5.6</v>
      </c>
      <c r="AC2494"/>
      <c r="AD2494"/>
      <c r="AE2494"/>
      <c r="AF2494"/>
      <c r="AG2494"/>
      <c r="AH2494"/>
      <c r="AI2494"/>
      <c r="AJ2494"/>
      <c r="AK2494"/>
      <c r="AL2494"/>
      <c r="AM2494"/>
      <c r="AN2494"/>
      <c r="AO2494"/>
      <c r="AP2494"/>
      <c r="AQ2494"/>
      <c r="AR2494"/>
      <c r="AS2494"/>
      <c r="AT2494"/>
      <c r="AU2494"/>
      <c r="AV2494"/>
      <c r="AW2494"/>
      <c r="AX2494"/>
      <c r="AY2494"/>
      <c r="AZ2494"/>
      <c r="BA2494"/>
      <c r="BB2494"/>
      <c r="BC2494"/>
      <c r="BD2494"/>
      <c r="BE2494"/>
      <c r="BF2494"/>
      <c r="BG2494"/>
      <c r="BH2494"/>
      <c r="BI2494"/>
      <c r="BJ2494" s="8" t="s">
        <v>79</v>
      </c>
      <c r="BK2494" s="9">
        <v>44820</v>
      </c>
      <c r="BL2494" s="8" t="s">
        <v>2434</v>
      </c>
      <c r="BM2494" s="8" t="s">
        <v>2471</v>
      </c>
      <c r="BN2494" t="s">
        <v>72</v>
      </c>
      <c r="BO2494" s="8" t="s">
        <v>2434</v>
      </c>
    </row>
    <row r="2495" spans="1:67" s="12" customFormat="1" x14ac:dyDescent="0.2">
      <c r="A2495" s="12" t="s">
        <v>2445</v>
      </c>
      <c r="C2495" s="12" t="s">
        <v>1518</v>
      </c>
      <c r="D2495" s="12" t="s">
        <v>76</v>
      </c>
      <c r="E2495" s="12" t="s">
        <v>975</v>
      </c>
      <c r="F2495" s="12" t="s">
        <v>428</v>
      </c>
      <c r="G2495" s="12" t="s">
        <v>975</v>
      </c>
      <c r="H2495" s="12" t="s">
        <v>1570</v>
      </c>
      <c r="BJ2495" s="12" t="s">
        <v>79</v>
      </c>
      <c r="BK2495" s="14">
        <v>44820</v>
      </c>
      <c r="BL2495" s="12" t="s">
        <v>2434</v>
      </c>
      <c r="BM2495" s="12" t="s">
        <v>2471</v>
      </c>
      <c r="BN2495" s="12" t="s">
        <v>72</v>
      </c>
      <c r="BO2495" s="12" t="s">
        <v>2434</v>
      </c>
    </row>
    <row r="2496" spans="1:67" s="12" customFormat="1" x14ac:dyDescent="0.2">
      <c r="A2496" s="13" t="s">
        <v>1737</v>
      </c>
      <c r="B2496" s="13"/>
      <c r="C2496" s="13" t="s">
        <v>1518</v>
      </c>
      <c r="D2496" s="13" t="s">
        <v>76</v>
      </c>
      <c r="E2496" s="13" t="s">
        <v>975</v>
      </c>
      <c r="F2496" s="13" t="s">
        <v>428</v>
      </c>
      <c r="G2496" s="13" t="s">
        <v>975</v>
      </c>
      <c r="H2496" s="13" t="s">
        <v>436</v>
      </c>
      <c r="I2496" s="13"/>
      <c r="J2496" s="13"/>
      <c r="K2496" s="13"/>
      <c r="L2496" s="13"/>
      <c r="M2496" s="13"/>
      <c r="N2496" s="13"/>
      <c r="O2496" s="13"/>
      <c r="P2496" s="13"/>
      <c r="Q2496" s="13"/>
      <c r="R2496" s="13"/>
      <c r="S2496" s="13"/>
      <c r="T2496" s="13"/>
      <c r="U2496" s="13"/>
      <c r="V2496" s="13"/>
      <c r="W2496" s="13"/>
      <c r="X2496" s="13"/>
      <c r="Y2496" s="13"/>
      <c r="Z2496" s="13"/>
      <c r="AA2496" s="13"/>
      <c r="AB2496" s="13"/>
      <c r="AC2496" s="13"/>
      <c r="AD2496" s="13"/>
      <c r="AE2496" s="13"/>
      <c r="AF2496" s="13"/>
      <c r="AG2496" s="13"/>
      <c r="AH2496" s="13"/>
      <c r="AI2496" s="13"/>
      <c r="AJ2496" s="13"/>
      <c r="AK2496" s="13"/>
      <c r="AL2496" s="13"/>
      <c r="AM2496" s="13"/>
      <c r="AN2496" s="13"/>
      <c r="AO2496" s="13"/>
      <c r="AP2496" s="13"/>
      <c r="AQ2496" s="13"/>
      <c r="AR2496" s="13"/>
      <c r="AS2496" s="13"/>
      <c r="AT2496" s="13"/>
      <c r="AU2496" s="13"/>
      <c r="AV2496" s="13"/>
      <c r="AW2496" s="13"/>
      <c r="AX2496" s="13"/>
      <c r="AY2496" s="13"/>
      <c r="AZ2496" s="13"/>
      <c r="BA2496" s="13"/>
      <c r="BB2496" s="13"/>
      <c r="BC2496" s="13"/>
      <c r="BD2496" s="13"/>
      <c r="BE2496" s="13"/>
      <c r="BF2496" s="13"/>
      <c r="BG2496" s="13"/>
      <c r="BH2496" s="13"/>
      <c r="BI2496" s="13"/>
      <c r="BJ2496" s="13"/>
      <c r="BK2496" s="13"/>
      <c r="BL2496" s="13"/>
      <c r="BM2496" s="13"/>
      <c r="BN2496" s="13"/>
      <c r="BO2496" s="13"/>
    </row>
    <row r="2497" spans="1:67" s="12" customFormat="1" x14ac:dyDescent="0.2">
      <c r="A2497" t="s">
        <v>1443</v>
      </c>
      <c r="B2497" t="s">
        <v>169</v>
      </c>
      <c r="C2497" t="s">
        <v>1518</v>
      </c>
      <c r="D2497" t="s">
        <v>76</v>
      </c>
      <c r="E2497" t="s">
        <v>975</v>
      </c>
      <c r="F2497" t="s">
        <v>428</v>
      </c>
      <c r="G2497" t="s">
        <v>975</v>
      </c>
      <c r="H2497" t="s">
        <v>436</v>
      </c>
      <c r="I2497"/>
      <c r="J2497"/>
      <c r="K2497"/>
      <c r="L2497"/>
      <c r="M2497"/>
      <c r="N2497"/>
      <c r="O2497"/>
      <c r="P2497"/>
      <c r="Q2497"/>
      <c r="R2497"/>
      <c r="S2497"/>
      <c r="T2497"/>
      <c r="U2497"/>
      <c r="V2497"/>
      <c r="W2497"/>
      <c r="X2497"/>
      <c r="Y2497"/>
      <c r="Z2497"/>
      <c r="AA2497"/>
      <c r="AB2497"/>
      <c r="AC2497"/>
      <c r="AD2497"/>
      <c r="AE2497"/>
      <c r="AF2497"/>
      <c r="AG2497"/>
      <c r="AH2497"/>
      <c r="AI2497"/>
      <c r="AJ2497"/>
      <c r="AK2497">
        <v>3.6</v>
      </c>
      <c r="AL2497"/>
      <c r="AM2497"/>
      <c r="AN2497">
        <v>2.8</v>
      </c>
      <c r="AO2497">
        <v>4.5999999999999996</v>
      </c>
      <c r="AP2497"/>
      <c r="AQ2497"/>
      <c r="AR2497">
        <v>3.3</v>
      </c>
      <c r="AS2497">
        <v>5.4</v>
      </c>
      <c r="AT2497"/>
      <c r="AU2497"/>
      <c r="AV2497">
        <v>4</v>
      </c>
      <c r="AW2497">
        <v>5.5</v>
      </c>
      <c r="AX2497"/>
      <c r="AY2497"/>
      <c r="AZ2497">
        <v>4.7</v>
      </c>
      <c r="BA2497">
        <v>6</v>
      </c>
      <c r="BB2497"/>
      <c r="BC2497"/>
      <c r="BD2497">
        <v>5.5</v>
      </c>
      <c r="BE2497">
        <v>6.1</v>
      </c>
      <c r="BF2497"/>
      <c r="BG2497"/>
      <c r="BH2497">
        <v>4.7</v>
      </c>
      <c r="BI2497"/>
      <c r="BJ2497" t="s">
        <v>70</v>
      </c>
      <c r="BK2497"/>
      <c r="BL2497" t="s">
        <v>388</v>
      </c>
      <c r="BM2497">
        <v>3140</v>
      </c>
      <c r="BN2497"/>
      <c r="BO2497"/>
    </row>
    <row r="2498" spans="1:67" s="12" customFormat="1" x14ac:dyDescent="0.2">
      <c r="A2498" s="13" t="s">
        <v>1737</v>
      </c>
      <c r="B2498" s="13"/>
      <c r="C2498" s="13" t="s">
        <v>1518</v>
      </c>
      <c r="D2498" s="13" t="s">
        <v>76</v>
      </c>
      <c r="E2498" s="13" t="s">
        <v>975</v>
      </c>
      <c r="F2498" s="13" t="s">
        <v>428</v>
      </c>
      <c r="G2498" s="13" t="s">
        <v>975</v>
      </c>
      <c r="H2498" s="13" t="s">
        <v>428</v>
      </c>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c r="AJ2498" s="13"/>
      <c r="AK2498" s="13"/>
      <c r="AL2498" s="13"/>
      <c r="AM2498" s="13"/>
      <c r="AN2498" s="13"/>
      <c r="AO2498" s="13"/>
      <c r="AP2498" s="13"/>
      <c r="AQ2498" s="13"/>
      <c r="AR2498" s="13"/>
      <c r="AS2498" s="13"/>
      <c r="AT2498" s="13"/>
      <c r="AU2498" s="13"/>
      <c r="AV2498" s="13"/>
      <c r="AW2498" s="13"/>
      <c r="AX2498" s="13"/>
      <c r="AY2498" s="13"/>
      <c r="AZ2498" s="13"/>
      <c r="BA2498" s="13"/>
      <c r="BB2498" s="13"/>
      <c r="BC2498" s="13"/>
      <c r="BD2498" s="13"/>
      <c r="BE2498" s="13"/>
      <c r="BF2498" s="13"/>
      <c r="BG2498" s="13"/>
      <c r="BH2498" s="13"/>
      <c r="BI2498" s="13"/>
      <c r="BJ2498" s="13"/>
      <c r="BK2498" s="13"/>
      <c r="BL2498" s="13"/>
      <c r="BM2498" s="13"/>
      <c r="BN2498" s="13"/>
      <c r="BO2498" s="13"/>
    </row>
    <row r="2499" spans="1:67" s="12" customFormat="1" ht="18" x14ac:dyDescent="0.2">
      <c r="A2499" s="6" t="s">
        <v>2416</v>
      </c>
      <c r="B2499" s="6"/>
      <c r="C2499" s="6" t="s">
        <v>1518</v>
      </c>
      <c r="D2499" s="6" t="s">
        <v>76</v>
      </c>
      <c r="E2499" s="6" t="s">
        <v>975</v>
      </c>
      <c r="F2499" s="6" t="s">
        <v>428</v>
      </c>
      <c r="G2499" s="6" t="s">
        <v>975</v>
      </c>
      <c r="H2499" s="6" t="s">
        <v>428</v>
      </c>
      <c r="I2499" s="6"/>
      <c r="J2499" s="6"/>
      <c r="K2499" s="6"/>
      <c r="L2499" s="6"/>
      <c r="M2499" s="6"/>
      <c r="N2499" s="6"/>
      <c r="O2499" s="6"/>
      <c r="P2499" s="6"/>
      <c r="Q2499" s="6"/>
      <c r="R2499" s="6"/>
      <c r="S2499" s="6"/>
      <c r="T2499" s="6"/>
      <c r="U2499" s="6"/>
      <c r="V2499" s="6"/>
      <c r="W2499" s="6"/>
      <c r="X2499" s="6"/>
      <c r="Y2499" s="6"/>
      <c r="Z2499" s="6"/>
      <c r="AA2499" s="6"/>
      <c r="AB2499" s="6"/>
      <c r="AC2499" s="6"/>
      <c r="AD2499" s="6"/>
      <c r="AE2499" s="6"/>
      <c r="AF2499" s="6"/>
      <c r="AG2499" s="6"/>
      <c r="AH2499" s="6"/>
      <c r="AI2499" s="6"/>
      <c r="AJ2499" s="6"/>
      <c r="AK2499" s="6"/>
      <c r="AL2499" s="6"/>
      <c r="AM2499" s="6"/>
      <c r="AN2499" s="6"/>
      <c r="AO2499" s="6"/>
      <c r="AP2499" s="6"/>
      <c r="AQ2499" s="6"/>
      <c r="AR2499" s="6"/>
      <c r="AS2499" s="6"/>
      <c r="AT2499" s="6"/>
      <c r="AU2499" s="6"/>
      <c r="AV2499" s="6"/>
      <c r="AW2499" s="6"/>
      <c r="AX2499" s="6"/>
      <c r="AY2499" s="6"/>
      <c r="AZ2499" s="6"/>
      <c r="BA2499" s="6"/>
      <c r="BB2499" s="6"/>
      <c r="BC2499" s="6"/>
      <c r="BD2499" s="6"/>
      <c r="BE2499" s="6"/>
      <c r="BF2499" s="6"/>
      <c r="BG2499" s="6"/>
      <c r="BH2499" s="6"/>
      <c r="BI2499" s="6"/>
      <c r="BJ2499" s="6" t="s">
        <v>79</v>
      </c>
      <c r="BK2499" s="7">
        <v>44820</v>
      </c>
      <c r="BL2499" s="6" t="s">
        <v>2414</v>
      </c>
      <c r="BM2499" s="33">
        <v>82637</v>
      </c>
      <c r="BN2499" s="6" t="s">
        <v>72</v>
      </c>
      <c r="BO2499" s="6" t="s">
        <v>2414</v>
      </c>
    </row>
    <row r="2500" spans="1:67" s="8" customFormat="1" ht="18" x14ac:dyDescent="0.2">
      <c r="A2500" s="6" t="s">
        <v>2417</v>
      </c>
      <c r="B2500" s="6"/>
      <c r="C2500" s="6" t="s">
        <v>1518</v>
      </c>
      <c r="D2500" s="6" t="s">
        <v>76</v>
      </c>
      <c r="E2500" s="6" t="s">
        <v>975</v>
      </c>
      <c r="F2500" s="6" t="s">
        <v>428</v>
      </c>
      <c r="G2500" s="6" t="s">
        <v>975</v>
      </c>
      <c r="H2500" s="6" t="s">
        <v>428</v>
      </c>
      <c r="I2500" s="6"/>
      <c r="J2500" s="6"/>
      <c r="K2500" s="6"/>
      <c r="L2500" s="6"/>
      <c r="M2500" s="6"/>
      <c r="N2500" s="6"/>
      <c r="O2500" s="6"/>
      <c r="P2500" s="6"/>
      <c r="Q2500" s="6"/>
      <c r="R2500" s="6"/>
      <c r="S2500" s="6"/>
      <c r="T2500" s="6"/>
      <c r="U2500" s="6"/>
      <c r="V2500" s="6"/>
      <c r="W2500" s="6"/>
      <c r="X2500" s="6"/>
      <c r="Y2500" s="6"/>
      <c r="Z2500" s="6"/>
      <c r="AA2500" s="6"/>
      <c r="AB2500" s="6"/>
      <c r="AC2500" s="6"/>
      <c r="AD2500" s="6"/>
      <c r="AE2500" s="6"/>
      <c r="AF2500" s="6"/>
      <c r="AG2500" s="6"/>
      <c r="AH2500" s="6"/>
      <c r="AI2500" s="6"/>
      <c r="AJ2500" s="6"/>
      <c r="AK2500" s="6"/>
      <c r="AL2500" s="6"/>
      <c r="AM2500" s="6"/>
      <c r="AN2500" s="6"/>
      <c r="AO2500" s="6"/>
      <c r="AP2500" s="6"/>
      <c r="AQ2500" s="6"/>
      <c r="AR2500" s="6"/>
      <c r="AS2500" s="6"/>
      <c r="AT2500" s="6"/>
      <c r="AU2500" s="6"/>
      <c r="AV2500" s="6"/>
      <c r="AW2500" s="6"/>
      <c r="AX2500" s="6"/>
      <c r="AY2500" s="6"/>
      <c r="AZ2500" s="6"/>
      <c r="BA2500" s="6"/>
      <c r="BB2500" s="6"/>
      <c r="BC2500" s="6"/>
      <c r="BD2500" s="6"/>
      <c r="BE2500" s="6"/>
      <c r="BF2500" s="6"/>
      <c r="BG2500" s="6"/>
      <c r="BH2500" s="6"/>
      <c r="BI2500" s="6"/>
      <c r="BJ2500" s="6" t="s">
        <v>79</v>
      </c>
      <c r="BK2500" s="7">
        <v>44820</v>
      </c>
      <c r="BL2500" s="6" t="s">
        <v>2414</v>
      </c>
      <c r="BM2500" s="33">
        <v>82637</v>
      </c>
      <c r="BN2500" s="6" t="s">
        <v>72</v>
      </c>
      <c r="BO2500" s="6" t="s">
        <v>2414</v>
      </c>
    </row>
    <row r="2501" spans="1:67" s="12" customFormat="1" x14ac:dyDescent="0.2">
      <c r="A2501" s="23" t="s">
        <v>1737</v>
      </c>
      <c r="B2501" s="23"/>
      <c r="C2501" s="23" t="s">
        <v>1524</v>
      </c>
      <c r="D2501" s="23" t="s">
        <v>140</v>
      </c>
      <c r="E2501" s="23" t="s">
        <v>1631</v>
      </c>
      <c r="F2501" s="23" t="s">
        <v>1632</v>
      </c>
      <c r="G2501" s="23" t="s">
        <v>1631</v>
      </c>
      <c r="H2501" s="23" t="s">
        <v>1632</v>
      </c>
      <c r="I2501" s="23"/>
      <c r="J2501" s="23"/>
      <c r="K2501" s="23"/>
      <c r="L2501" s="23"/>
      <c r="M2501" s="23"/>
      <c r="N2501" s="23"/>
      <c r="O2501" s="23"/>
      <c r="P2501" s="23"/>
      <c r="Q2501" s="23"/>
      <c r="R2501" s="23"/>
      <c r="S2501" s="23"/>
      <c r="T2501" s="23"/>
      <c r="U2501" s="23"/>
      <c r="V2501" s="23"/>
      <c r="W2501" s="23"/>
      <c r="X2501" s="23"/>
      <c r="Y2501" s="23"/>
      <c r="Z2501" s="23"/>
      <c r="AA2501" s="23"/>
      <c r="AB2501" s="23"/>
      <c r="AC2501" s="23"/>
      <c r="AD2501" s="23"/>
      <c r="AE2501" s="23"/>
      <c r="AF2501" s="23"/>
      <c r="AG2501" s="23"/>
      <c r="AH2501" s="23"/>
      <c r="AI2501" s="23"/>
      <c r="AJ2501" s="23"/>
      <c r="AK2501" s="23"/>
      <c r="AL2501" s="23"/>
      <c r="AM2501" s="23"/>
      <c r="AN2501" s="23"/>
      <c r="AO2501" s="23"/>
      <c r="AP2501" s="23"/>
      <c r="AQ2501" s="23"/>
      <c r="AR2501" s="23"/>
      <c r="AS2501" s="23"/>
      <c r="AT2501" s="23"/>
      <c r="AU2501" s="23"/>
      <c r="AV2501" s="23"/>
      <c r="AW2501" s="23"/>
      <c r="AX2501" s="23"/>
      <c r="AY2501" s="23"/>
      <c r="AZ2501" s="23"/>
      <c r="BA2501" s="23"/>
      <c r="BB2501" s="23"/>
      <c r="BC2501" s="23"/>
      <c r="BD2501" s="23"/>
      <c r="BE2501" s="23"/>
      <c r="BF2501" s="23"/>
      <c r="BG2501" s="23"/>
      <c r="BH2501" s="23"/>
      <c r="BI2501" s="23"/>
      <c r="BJ2501" s="23"/>
      <c r="BK2501" s="23"/>
      <c r="BL2501" s="23"/>
      <c r="BM2501" s="23"/>
      <c r="BN2501" s="23"/>
      <c r="BO2501" s="23"/>
    </row>
    <row r="2502" spans="1:67" s="12" customFormat="1" x14ac:dyDescent="0.2">
      <c r="A2502" s="23" t="s">
        <v>1737</v>
      </c>
      <c r="B2502" s="23"/>
      <c r="C2502" s="23" t="s">
        <v>1524</v>
      </c>
      <c r="D2502" s="23" t="s">
        <v>140</v>
      </c>
      <c r="E2502" s="23" t="s">
        <v>1631</v>
      </c>
      <c r="F2502" s="23" t="s">
        <v>1634</v>
      </c>
      <c r="G2502" s="23" t="s">
        <v>1631</v>
      </c>
      <c r="H2502" s="23" t="s">
        <v>1634</v>
      </c>
      <c r="I2502" s="23"/>
      <c r="J2502" s="23"/>
      <c r="K2502" s="23"/>
      <c r="L2502" s="23"/>
      <c r="M2502" s="23"/>
      <c r="N2502" s="23"/>
      <c r="O2502" s="23"/>
      <c r="P2502" s="23"/>
      <c r="Q2502" s="23"/>
      <c r="R2502" s="23"/>
      <c r="S2502" s="23"/>
      <c r="T2502" s="23"/>
      <c r="U2502" s="23"/>
      <c r="V2502" s="23"/>
      <c r="W2502" s="23"/>
      <c r="X2502" s="23"/>
      <c r="Y2502" s="23"/>
      <c r="Z2502" s="23"/>
      <c r="AA2502" s="23"/>
      <c r="AB2502" s="23"/>
      <c r="AC2502" s="23"/>
      <c r="AD2502" s="23"/>
      <c r="AE2502" s="23"/>
      <c r="AF2502" s="23"/>
      <c r="AG2502" s="23"/>
      <c r="AH2502" s="23"/>
      <c r="AI2502" s="23"/>
      <c r="AJ2502" s="23"/>
      <c r="AK2502" s="23"/>
      <c r="AL2502" s="23"/>
      <c r="AM2502" s="23"/>
      <c r="AN2502" s="23"/>
      <c r="AO2502" s="23"/>
      <c r="AP2502" s="23"/>
      <c r="AQ2502" s="23"/>
      <c r="AR2502" s="23"/>
      <c r="AS2502" s="23"/>
      <c r="AT2502" s="23"/>
      <c r="AU2502" s="23"/>
      <c r="AV2502" s="23"/>
      <c r="AW2502" s="23"/>
      <c r="AX2502" s="23"/>
      <c r="AY2502" s="23"/>
      <c r="AZ2502" s="23"/>
      <c r="BA2502" s="23"/>
      <c r="BB2502" s="23"/>
      <c r="BC2502" s="23"/>
      <c r="BD2502" s="23"/>
      <c r="BE2502" s="23"/>
      <c r="BF2502" s="23"/>
      <c r="BG2502" s="23"/>
      <c r="BH2502" s="23"/>
      <c r="BI2502" s="23"/>
      <c r="BJ2502" s="23"/>
      <c r="BK2502" s="23"/>
      <c r="BL2502" s="23"/>
      <c r="BM2502" s="23"/>
      <c r="BN2502" s="23"/>
      <c r="BO2502" s="23"/>
    </row>
    <row r="2503" spans="1:67" s="12" customFormat="1" x14ac:dyDescent="0.2">
      <c r="A2503" s="23" t="s">
        <v>1737</v>
      </c>
      <c r="B2503" s="23"/>
      <c r="C2503" s="23" t="s">
        <v>1524</v>
      </c>
      <c r="D2503" s="23" t="s">
        <v>140</v>
      </c>
      <c r="E2503" s="23" t="s">
        <v>1631</v>
      </c>
      <c r="F2503" s="23" t="s">
        <v>1633</v>
      </c>
      <c r="G2503" s="23" t="s">
        <v>1631</v>
      </c>
      <c r="H2503" s="23" t="s">
        <v>1633</v>
      </c>
      <c r="I2503" s="23"/>
      <c r="J2503" s="23"/>
      <c r="K2503" s="23"/>
      <c r="L2503" s="23"/>
      <c r="M2503" s="23"/>
      <c r="N2503" s="23"/>
      <c r="O2503" s="23"/>
      <c r="P2503" s="23"/>
      <c r="Q2503" s="23"/>
      <c r="R2503" s="23"/>
      <c r="S2503" s="23"/>
      <c r="T2503" s="23"/>
      <c r="U2503" s="23"/>
      <c r="V2503" s="23"/>
      <c r="W2503" s="23"/>
      <c r="X2503" s="23"/>
      <c r="Y2503" s="23"/>
      <c r="Z2503" s="23"/>
      <c r="AA2503" s="23"/>
      <c r="AB2503" s="23"/>
      <c r="AC2503" s="23"/>
      <c r="AD2503" s="23"/>
      <c r="AE2503" s="23"/>
      <c r="AF2503" s="23"/>
      <c r="AG2503" s="23"/>
      <c r="AH2503" s="23"/>
      <c r="AI2503" s="23"/>
      <c r="AJ2503" s="23"/>
      <c r="AK2503" s="23"/>
      <c r="AL2503" s="23"/>
      <c r="AM2503" s="23"/>
      <c r="AN2503" s="23"/>
      <c r="AO2503" s="23"/>
      <c r="AP2503" s="23"/>
      <c r="AQ2503" s="23"/>
      <c r="AR2503" s="23"/>
      <c r="AS2503" s="23"/>
      <c r="AT2503" s="23"/>
      <c r="AU2503" s="23"/>
      <c r="AV2503" s="23"/>
      <c r="AW2503" s="23"/>
      <c r="AX2503" s="23"/>
      <c r="AY2503" s="23"/>
      <c r="AZ2503" s="23"/>
      <c r="BA2503" s="23"/>
      <c r="BB2503" s="23"/>
      <c r="BC2503" s="23"/>
      <c r="BD2503" s="23"/>
      <c r="BE2503" s="23"/>
      <c r="BF2503" s="23"/>
      <c r="BG2503" s="23"/>
      <c r="BH2503" s="23"/>
      <c r="BI2503" s="23"/>
      <c r="BJ2503" s="23"/>
      <c r="BK2503" s="23"/>
      <c r="BL2503" s="23"/>
      <c r="BM2503" s="23"/>
      <c r="BN2503" s="23"/>
      <c r="BO2503" s="23"/>
    </row>
    <row r="2504" spans="1:67" s="12" customFormat="1" x14ac:dyDescent="0.2">
      <c r="A2504" s="23" t="s">
        <v>1737</v>
      </c>
      <c r="B2504" s="23"/>
      <c r="C2504" s="23" t="s">
        <v>1524</v>
      </c>
      <c r="D2504" s="23" t="s">
        <v>140</v>
      </c>
      <c r="E2504" s="23" t="s">
        <v>1631</v>
      </c>
      <c r="F2504" s="23"/>
      <c r="G2504" s="23" t="s">
        <v>1631</v>
      </c>
      <c r="H2504" s="23"/>
      <c r="I2504" s="23"/>
      <c r="J2504" s="23"/>
      <c r="K2504" s="23"/>
      <c r="L2504" s="23"/>
      <c r="M2504" s="23"/>
      <c r="N2504" s="23"/>
      <c r="O2504" s="23"/>
      <c r="P2504" s="23"/>
      <c r="Q2504" s="23"/>
      <c r="R2504" s="23"/>
      <c r="S2504" s="23"/>
      <c r="T2504" s="23"/>
      <c r="U2504" s="23"/>
      <c r="V2504" s="23"/>
      <c r="W2504" s="23"/>
      <c r="X2504" s="23"/>
      <c r="Y2504" s="23"/>
      <c r="Z2504" s="23"/>
      <c r="AA2504" s="23"/>
      <c r="AB2504" s="23"/>
      <c r="AC2504" s="23"/>
      <c r="AD2504" s="23"/>
      <c r="AE2504" s="23"/>
      <c r="AF2504" s="23"/>
      <c r="AG2504" s="23"/>
      <c r="AH2504" s="23"/>
      <c r="AI2504" s="23"/>
      <c r="AJ2504" s="23"/>
      <c r="AK2504" s="23"/>
      <c r="AL2504" s="23"/>
      <c r="AM2504" s="23"/>
      <c r="AN2504" s="23"/>
      <c r="AO2504" s="23"/>
      <c r="AP2504" s="23"/>
      <c r="AQ2504" s="23"/>
      <c r="AR2504" s="23"/>
      <c r="AS2504" s="23"/>
      <c r="AT2504" s="23"/>
      <c r="AU2504" s="23"/>
      <c r="AV2504" s="23"/>
      <c r="AW2504" s="23"/>
      <c r="AX2504" s="23"/>
      <c r="AY2504" s="23"/>
      <c r="AZ2504" s="23"/>
      <c r="BA2504" s="23"/>
      <c r="BB2504" s="23"/>
      <c r="BC2504" s="23"/>
      <c r="BD2504" s="23"/>
      <c r="BE2504" s="23"/>
      <c r="BF2504" s="23"/>
      <c r="BG2504" s="23"/>
      <c r="BH2504" s="23"/>
      <c r="BI2504" s="23"/>
      <c r="BJ2504" s="23"/>
      <c r="BK2504" s="23"/>
      <c r="BL2504" s="23"/>
      <c r="BM2504" s="23"/>
      <c r="BN2504" s="23"/>
      <c r="BO2504" s="23"/>
    </row>
    <row r="2505" spans="1:67" s="12" customFormat="1" x14ac:dyDescent="0.2">
      <c r="A2505" s="23" t="s">
        <v>1737</v>
      </c>
      <c r="B2505" s="23"/>
      <c r="C2505" s="23" t="s">
        <v>1524</v>
      </c>
      <c r="D2505" s="23" t="s">
        <v>140</v>
      </c>
      <c r="E2505" s="23" t="s">
        <v>1628</v>
      </c>
      <c r="F2505" s="23"/>
      <c r="G2505" s="23" t="s">
        <v>1628</v>
      </c>
      <c r="H2505" s="23"/>
      <c r="I2505" s="23"/>
      <c r="J2505" s="23"/>
      <c r="K2505" s="23"/>
      <c r="L2505" s="23"/>
      <c r="M2505" s="23"/>
      <c r="N2505" s="23"/>
      <c r="O2505" s="23"/>
      <c r="P2505" s="23"/>
      <c r="Q2505" s="23"/>
      <c r="R2505" s="23"/>
      <c r="S2505" s="23"/>
      <c r="T2505" s="23"/>
      <c r="U2505" s="23"/>
      <c r="V2505" s="23"/>
      <c r="W2505" s="23"/>
      <c r="X2505" s="23"/>
      <c r="Y2505" s="23"/>
      <c r="Z2505" s="23"/>
      <c r="AA2505" s="23"/>
      <c r="AB2505" s="23"/>
      <c r="AC2505" s="23"/>
      <c r="AD2505" s="23"/>
      <c r="AE2505" s="23"/>
      <c r="AF2505" s="23"/>
      <c r="AG2505" s="23"/>
      <c r="AH2505" s="23"/>
      <c r="AI2505" s="23"/>
      <c r="AJ2505" s="23"/>
      <c r="AK2505" s="23"/>
      <c r="AL2505" s="23"/>
      <c r="AM2505" s="23"/>
      <c r="AN2505" s="23"/>
      <c r="AO2505" s="23"/>
      <c r="AP2505" s="23"/>
      <c r="AQ2505" s="23"/>
      <c r="AR2505" s="23"/>
      <c r="AS2505" s="23"/>
      <c r="AT2505" s="23"/>
      <c r="AU2505" s="23"/>
      <c r="AV2505" s="23"/>
      <c r="AW2505" s="23"/>
      <c r="AX2505" s="23"/>
      <c r="AY2505" s="23"/>
      <c r="AZ2505" s="23"/>
      <c r="BA2505" s="23"/>
      <c r="BB2505" s="23"/>
      <c r="BC2505" s="23"/>
      <c r="BD2505" s="23"/>
      <c r="BE2505" s="23"/>
      <c r="BF2505" s="23"/>
      <c r="BG2505" s="23"/>
      <c r="BH2505" s="23"/>
      <c r="BI2505" s="23"/>
      <c r="BJ2505" s="23"/>
      <c r="BK2505" s="23"/>
      <c r="BL2505" s="23"/>
      <c r="BM2505" s="23"/>
      <c r="BN2505" s="23"/>
      <c r="BO2505" s="23"/>
    </row>
    <row r="2506" spans="1:67" s="12" customFormat="1" x14ac:dyDescent="0.2">
      <c r="A2506" t="s">
        <v>1448</v>
      </c>
      <c r="B2506"/>
      <c r="C2506" t="s">
        <v>65</v>
      </c>
      <c r="D2506" t="s">
        <v>66</v>
      </c>
      <c r="E2506" t="s">
        <v>1449</v>
      </c>
      <c r="F2506" t="s">
        <v>1450</v>
      </c>
      <c r="G2506" t="s">
        <v>757</v>
      </c>
      <c r="H2506" t="s">
        <v>1450</v>
      </c>
      <c r="I2506"/>
      <c r="J2506"/>
      <c r="K2506"/>
      <c r="L2506"/>
      <c r="M2506"/>
      <c r="N2506"/>
      <c r="O2506"/>
      <c r="P2506"/>
      <c r="Q2506"/>
      <c r="R2506"/>
      <c r="S2506"/>
      <c r="T2506"/>
      <c r="U2506"/>
      <c r="V2506"/>
      <c r="W2506"/>
      <c r="X2506"/>
      <c r="Y2506"/>
      <c r="Z2506"/>
      <c r="AA2506"/>
      <c r="AB2506"/>
      <c r="AC2506"/>
      <c r="AD2506"/>
      <c r="AE2506"/>
      <c r="AF2506"/>
      <c r="AG2506"/>
      <c r="AH2506"/>
      <c r="AI2506"/>
      <c r="AJ2506"/>
      <c r="AK2506"/>
      <c r="AL2506"/>
      <c r="AM2506"/>
      <c r="AN2506"/>
      <c r="AO2506"/>
      <c r="AP2506"/>
      <c r="AQ2506"/>
      <c r="AR2506"/>
      <c r="AS2506"/>
      <c r="AT2506"/>
      <c r="AU2506"/>
      <c r="AV2506"/>
      <c r="AW2506"/>
      <c r="AX2506"/>
      <c r="AY2506"/>
      <c r="AZ2506"/>
      <c r="BA2506">
        <v>3.7</v>
      </c>
      <c r="BB2506"/>
      <c r="BC2506"/>
      <c r="BD2506">
        <v>3.4</v>
      </c>
      <c r="BE2506">
        <v>3.7</v>
      </c>
      <c r="BF2506"/>
      <c r="BG2506"/>
      <c r="BH2506">
        <v>3.1</v>
      </c>
      <c r="BI2506"/>
      <c r="BJ2506" t="s">
        <v>79</v>
      </c>
      <c r="BK2506"/>
      <c r="BL2506" t="s">
        <v>229</v>
      </c>
      <c r="BM2506">
        <v>1609</v>
      </c>
      <c r="BN2506" t="s">
        <v>72</v>
      </c>
      <c r="BO2506" t="s">
        <v>229</v>
      </c>
    </row>
    <row r="2507" spans="1:67" s="8" customFormat="1" x14ac:dyDescent="0.2">
      <c r="A2507" s="8" t="s">
        <v>2567</v>
      </c>
      <c r="B2507"/>
      <c r="C2507" t="s">
        <v>1524</v>
      </c>
      <c r="D2507" t="s">
        <v>140</v>
      </c>
      <c r="E2507" t="s">
        <v>1452</v>
      </c>
      <c r="F2507" t="s">
        <v>1453</v>
      </c>
      <c r="G2507" s="8" t="s">
        <v>1225</v>
      </c>
      <c r="H2507" s="8" t="s">
        <v>1453</v>
      </c>
      <c r="J2507"/>
      <c r="K2507"/>
      <c r="L2507"/>
      <c r="M2507"/>
      <c r="N2507"/>
      <c r="O2507"/>
      <c r="P2507"/>
      <c r="Q2507"/>
      <c r="R2507"/>
      <c r="S2507"/>
      <c r="T2507"/>
      <c r="U2507"/>
      <c r="V2507"/>
      <c r="W2507"/>
      <c r="X2507"/>
      <c r="Y2507" t="s">
        <v>1941</v>
      </c>
      <c r="Z2507"/>
      <c r="AA2507"/>
      <c r="AB2507"/>
      <c r="AC2507">
        <v>3.6</v>
      </c>
      <c r="AD2507"/>
      <c r="AE2507"/>
      <c r="AF2507">
        <v>5.35</v>
      </c>
      <c r="AG2507"/>
      <c r="AH2507"/>
      <c r="AI2507"/>
      <c r="AJ2507"/>
      <c r="AK2507"/>
      <c r="AL2507"/>
      <c r="AM2507"/>
      <c r="AN2507"/>
      <c r="AO2507"/>
      <c r="AP2507"/>
      <c r="AQ2507"/>
      <c r="AR2507"/>
      <c r="AS2507"/>
      <c r="AT2507"/>
      <c r="AU2507"/>
      <c r="AV2507"/>
      <c r="AW2507"/>
      <c r="AX2507"/>
      <c r="AY2507"/>
      <c r="AZ2507"/>
      <c r="BA2507"/>
      <c r="BB2507"/>
      <c r="BC2507"/>
      <c r="BD2507"/>
      <c r="BE2507"/>
      <c r="BF2507"/>
      <c r="BG2507"/>
      <c r="BH2507"/>
      <c r="BI2507"/>
      <c r="BJ2507" t="s">
        <v>79</v>
      </c>
      <c r="BK2507" s="1">
        <v>44824</v>
      </c>
      <c r="BL2507" t="s">
        <v>2493</v>
      </c>
      <c r="BM2507">
        <v>2930</v>
      </c>
      <c r="BN2507"/>
      <c r="BO2507"/>
    </row>
    <row r="2508" spans="1:67" s="8" customFormat="1" x14ac:dyDescent="0.2">
      <c r="A2508" t="s">
        <v>1451</v>
      </c>
      <c r="B2508" s="8" t="s">
        <v>338</v>
      </c>
      <c r="C2508" t="s">
        <v>1524</v>
      </c>
      <c r="D2508" t="s">
        <v>140</v>
      </c>
      <c r="E2508" t="s">
        <v>1452</v>
      </c>
      <c r="F2508" t="s">
        <v>1453</v>
      </c>
      <c r="G2508" t="s">
        <v>1225</v>
      </c>
      <c r="H2508" t="s">
        <v>1453</v>
      </c>
      <c r="I2508"/>
      <c r="J2508"/>
      <c r="K2508"/>
      <c r="L2508"/>
      <c r="M2508"/>
      <c r="N2508"/>
      <c r="O2508"/>
      <c r="P2508"/>
      <c r="Q2508"/>
      <c r="R2508"/>
      <c r="S2508"/>
      <c r="T2508"/>
      <c r="U2508"/>
      <c r="V2508"/>
      <c r="W2508"/>
      <c r="X2508"/>
      <c r="Y2508"/>
      <c r="Z2508"/>
      <c r="AA2508"/>
      <c r="AB2508"/>
      <c r="AC2508">
        <v>3.9</v>
      </c>
      <c r="AD2508"/>
      <c r="AE2508"/>
      <c r="AF2508">
        <v>5.4</v>
      </c>
      <c r="AG2508"/>
      <c r="AH2508"/>
      <c r="AI2508"/>
      <c r="AJ2508"/>
      <c r="AK2508"/>
      <c r="AL2508"/>
      <c r="AM2508"/>
      <c r="AN2508"/>
      <c r="AO2508"/>
      <c r="AP2508"/>
      <c r="AQ2508"/>
      <c r="AR2508"/>
      <c r="AS2508"/>
      <c r="AT2508"/>
      <c r="AU2508"/>
      <c r="AV2508"/>
      <c r="AW2508"/>
      <c r="AX2508"/>
      <c r="AY2508"/>
      <c r="AZ2508"/>
      <c r="BA2508"/>
      <c r="BB2508"/>
      <c r="BC2508"/>
      <c r="BD2508"/>
      <c r="BE2508"/>
      <c r="BF2508"/>
      <c r="BG2508"/>
      <c r="BH2508"/>
      <c r="BI2508"/>
      <c r="BJ2508" t="s">
        <v>70</v>
      </c>
      <c r="BK2508" s="1">
        <v>44819</v>
      </c>
      <c r="BL2508" t="s">
        <v>71</v>
      </c>
      <c r="BM2508">
        <v>3485</v>
      </c>
      <c r="BN2508" t="s">
        <v>72</v>
      </c>
      <c r="BO2508" t="s">
        <v>71</v>
      </c>
    </row>
    <row r="2509" spans="1:67" s="12" customFormat="1" x14ac:dyDescent="0.2">
      <c r="A2509" s="8" t="s">
        <v>1890</v>
      </c>
      <c r="B2509" s="8"/>
      <c r="C2509" s="8" t="s">
        <v>1524</v>
      </c>
      <c r="D2509" s="8" t="s">
        <v>140</v>
      </c>
      <c r="E2509" s="8" t="s">
        <v>1452</v>
      </c>
      <c r="F2509" s="8" t="s">
        <v>1453</v>
      </c>
      <c r="G2509" s="8" t="s">
        <v>1225</v>
      </c>
      <c r="H2509" s="8" t="s">
        <v>1453</v>
      </c>
      <c r="I2509" s="8"/>
      <c r="J2509" s="8"/>
      <c r="K2509" s="8"/>
      <c r="L2509" s="8"/>
      <c r="M2509" s="8"/>
      <c r="N2509" s="8"/>
      <c r="O2509" s="8"/>
      <c r="P2509" s="8"/>
      <c r="Q2509" s="8"/>
      <c r="R2509" s="8"/>
      <c r="S2509" s="8"/>
      <c r="T2509" s="8"/>
      <c r="U2509" s="8"/>
      <c r="V2509" s="8"/>
      <c r="W2509" s="8"/>
      <c r="X2509" s="8"/>
      <c r="Y2509" s="8"/>
      <c r="Z2509" s="8"/>
      <c r="AA2509" s="8"/>
      <c r="AB2509" s="8"/>
      <c r="AC2509" s="8"/>
      <c r="AD2509" s="8"/>
      <c r="AE2509" s="8"/>
      <c r="AF2509" s="8"/>
      <c r="AG2509" s="8"/>
      <c r="AH2509" s="8"/>
      <c r="AI2509" s="8"/>
      <c r="AJ2509" s="8"/>
      <c r="AK2509" s="8"/>
      <c r="AL2509" s="8"/>
      <c r="AM2509" s="8"/>
      <c r="AN2509" s="8"/>
      <c r="AO2509" s="8"/>
      <c r="AP2509" s="8"/>
      <c r="AQ2509" s="8"/>
      <c r="AR2509" s="8"/>
      <c r="AS2509" s="8"/>
      <c r="AT2509" s="8"/>
      <c r="AU2509" s="8"/>
      <c r="AV2509" s="8"/>
      <c r="AW2509" s="8"/>
      <c r="AX2509" s="8"/>
      <c r="AY2509" s="8"/>
      <c r="AZ2509" s="8"/>
      <c r="BA2509" s="8">
        <v>3.49</v>
      </c>
      <c r="BB2509" s="8">
        <v>2.883</v>
      </c>
      <c r="BC2509" s="8">
        <v>2.8159999999999998</v>
      </c>
      <c r="BD2509" s="8">
        <v>2.88</v>
      </c>
      <c r="BE2509" s="8"/>
      <c r="BF2509" s="8"/>
      <c r="BG2509" s="8"/>
      <c r="BH2509" s="8"/>
      <c r="BI2509" s="8"/>
      <c r="BJ2509" s="8" t="s">
        <v>79</v>
      </c>
      <c r="BK2509" s="9">
        <v>44812</v>
      </c>
      <c r="BL2509" s="8" t="s">
        <v>1738</v>
      </c>
      <c r="BM2509" s="8">
        <v>1420</v>
      </c>
      <c r="BN2509" s="8"/>
      <c r="BO2509" s="8"/>
    </row>
    <row r="2510" spans="1:67" s="12" customFormat="1" x14ac:dyDescent="0.2">
      <c r="A2510" s="8" t="s">
        <v>1891</v>
      </c>
      <c r="B2510"/>
      <c r="C2510" t="s">
        <v>1524</v>
      </c>
      <c r="D2510" t="s">
        <v>140</v>
      </c>
      <c r="E2510" t="s">
        <v>1452</v>
      </c>
      <c r="F2510" t="s">
        <v>1453</v>
      </c>
      <c r="G2510" s="8" t="s">
        <v>1225</v>
      </c>
      <c r="H2510" s="8" t="s">
        <v>1453</v>
      </c>
      <c r="I2510" s="8"/>
      <c r="J2510"/>
      <c r="K2510"/>
      <c r="L2510"/>
      <c r="M2510"/>
      <c r="N2510"/>
      <c r="O2510"/>
      <c r="P2510"/>
      <c r="Q2510"/>
      <c r="R2510"/>
      <c r="S2510"/>
      <c r="T2510"/>
      <c r="U2510"/>
      <c r="V2510"/>
      <c r="W2510"/>
      <c r="X2510"/>
      <c r="Y2510"/>
      <c r="Z2510"/>
      <c r="AA2510"/>
      <c r="AB2510"/>
      <c r="AC2510"/>
      <c r="AD2510"/>
      <c r="AE2510"/>
      <c r="AF2510"/>
      <c r="AG2510"/>
      <c r="AH2510"/>
      <c r="AI2510"/>
      <c r="AJ2510"/>
      <c r="AK2510"/>
      <c r="AL2510"/>
      <c r="AM2510"/>
      <c r="AN2510"/>
      <c r="AO2510"/>
      <c r="AP2510"/>
      <c r="AQ2510"/>
      <c r="AR2510"/>
      <c r="AS2510"/>
      <c r="AT2510"/>
      <c r="AU2510"/>
      <c r="AV2510"/>
      <c r="AW2510"/>
      <c r="AX2510"/>
      <c r="AY2510"/>
      <c r="AZ2510"/>
      <c r="BA2510">
        <v>3.879</v>
      </c>
      <c r="BB2510">
        <v>3.218</v>
      </c>
      <c r="BC2510">
        <v>3.226</v>
      </c>
      <c r="BD2510">
        <v>3.226</v>
      </c>
      <c r="BE2510"/>
      <c r="BF2510"/>
      <c r="BG2510"/>
      <c r="BH2510"/>
      <c r="BI2510"/>
      <c r="BJ2510" s="8" t="s">
        <v>79</v>
      </c>
      <c r="BK2510" s="9">
        <v>44812</v>
      </c>
      <c r="BL2510" s="8" t="s">
        <v>1738</v>
      </c>
      <c r="BM2510" s="8">
        <v>1420</v>
      </c>
      <c r="BN2510"/>
      <c r="BO2510"/>
    </row>
    <row r="2511" spans="1:67" s="12" customFormat="1" x14ac:dyDescent="0.2">
      <c r="A2511" s="12" t="s">
        <v>1886</v>
      </c>
      <c r="C2511" s="12" t="s">
        <v>1524</v>
      </c>
      <c r="D2511" s="12" t="s">
        <v>140</v>
      </c>
      <c r="E2511" s="12" t="s">
        <v>1452</v>
      </c>
      <c r="F2511" s="12" t="s">
        <v>1453</v>
      </c>
      <c r="G2511" s="12" t="s">
        <v>1225</v>
      </c>
      <c r="H2511" s="12" t="s">
        <v>1453</v>
      </c>
      <c r="BJ2511" s="12" t="s">
        <v>79</v>
      </c>
      <c r="BK2511" s="14">
        <v>44812</v>
      </c>
      <c r="BL2511" s="12" t="s">
        <v>1738</v>
      </c>
      <c r="BM2511" s="12">
        <v>1420</v>
      </c>
      <c r="BN2511" s="12" t="s">
        <v>72</v>
      </c>
      <c r="BO2511" s="12" t="s">
        <v>1738</v>
      </c>
    </row>
    <row r="2512" spans="1:67" s="12" customFormat="1" x14ac:dyDescent="0.2">
      <c r="A2512" s="8" t="s">
        <v>1887</v>
      </c>
      <c r="B2512" s="8"/>
      <c r="C2512" s="8" t="s">
        <v>1524</v>
      </c>
      <c r="D2512" s="8" t="s">
        <v>140</v>
      </c>
      <c r="E2512" s="8" t="s">
        <v>1452</v>
      </c>
      <c r="F2512" s="8" t="s">
        <v>1453</v>
      </c>
      <c r="G2512" s="8" t="s">
        <v>1225</v>
      </c>
      <c r="H2512" s="8" t="s">
        <v>1453</v>
      </c>
      <c r="I2512" s="8"/>
      <c r="J2512" s="8"/>
      <c r="K2512" s="8"/>
      <c r="L2512" s="8"/>
      <c r="M2512" s="8"/>
      <c r="N2512" s="8"/>
      <c r="O2512" s="8"/>
      <c r="P2512" s="8"/>
      <c r="Q2512" s="8"/>
      <c r="R2512" s="8"/>
      <c r="S2512" s="8"/>
      <c r="T2512" s="8"/>
      <c r="U2512" s="8"/>
      <c r="V2512" s="8"/>
      <c r="W2512" s="8"/>
      <c r="X2512" s="8"/>
      <c r="Y2512" s="8"/>
      <c r="Z2512" s="8"/>
      <c r="AA2512" s="8"/>
      <c r="AB2512" s="8"/>
      <c r="AC2512" s="8"/>
      <c r="AD2512" s="8"/>
      <c r="AE2512" s="8"/>
      <c r="AF2512" s="8"/>
      <c r="AG2512" s="8"/>
      <c r="AH2512" s="8"/>
      <c r="AI2512" s="8"/>
      <c r="AJ2512" s="8"/>
      <c r="AK2512" s="8"/>
      <c r="AL2512" s="8"/>
      <c r="AM2512" s="8"/>
      <c r="AN2512" s="8"/>
      <c r="AO2512" s="8"/>
      <c r="AP2512" s="8"/>
      <c r="AQ2512" s="8"/>
      <c r="AR2512" s="8"/>
      <c r="AS2512" s="8"/>
      <c r="AT2512" s="8"/>
      <c r="AU2512" s="8"/>
      <c r="AV2512" s="8"/>
      <c r="AW2512" s="8">
        <v>3.145</v>
      </c>
      <c r="AX2512" s="8">
        <v>2.3730000000000002</v>
      </c>
      <c r="AY2512" s="8">
        <v>2.5659999999999998</v>
      </c>
      <c r="AZ2512" s="8">
        <v>2.5659999999999998</v>
      </c>
      <c r="BA2512" s="8">
        <v>3.1949999999999998</v>
      </c>
      <c r="BB2512" s="8">
        <v>2.8130000000000002</v>
      </c>
      <c r="BC2512" s="8">
        <v>2.78</v>
      </c>
      <c r="BD2512" s="8">
        <v>2.8130000000000002</v>
      </c>
      <c r="BE2512" s="8">
        <v>4.26</v>
      </c>
      <c r="BF2512" s="8">
        <v>2.645</v>
      </c>
      <c r="BG2512" s="8">
        <v>2.3959999999999999</v>
      </c>
      <c r="BH2512" s="8">
        <v>2.645</v>
      </c>
      <c r="BI2512" s="8"/>
      <c r="BJ2512" s="8" t="s">
        <v>79</v>
      </c>
      <c r="BK2512" s="9">
        <v>44812</v>
      </c>
      <c r="BL2512" s="8" t="s">
        <v>1738</v>
      </c>
      <c r="BM2512" s="8">
        <v>1420</v>
      </c>
      <c r="BN2512" s="8" t="s">
        <v>72</v>
      </c>
      <c r="BO2512" s="8" t="s">
        <v>1738</v>
      </c>
    </row>
    <row r="2513" spans="1:67" s="12" customFormat="1" x14ac:dyDescent="0.2">
      <c r="A2513" s="8" t="s">
        <v>1892</v>
      </c>
      <c r="B2513"/>
      <c r="C2513" t="s">
        <v>1524</v>
      </c>
      <c r="D2513" t="s">
        <v>140</v>
      </c>
      <c r="E2513" t="s">
        <v>1452</v>
      </c>
      <c r="F2513" t="s">
        <v>1453</v>
      </c>
      <c r="G2513" s="8" t="s">
        <v>1225</v>
      </c>
      <c r="H2513" s="8" t="s">
        <v>1453</v>
      </c>
      <c r="I2513" s="8"/>
      <c r="J2513"/>
      <c r="K2513"/>
      <c r="L2513"/>
      <c r="M2513"/>
      <c r="N2513"/>
      <c r="O2513"/>
      <c r="P2513"/>
      <c r="Q2513"/>
      <c r="R2513"/>
      <c r="S2513"/>
      <c r="T2513"/>
      <c r="U2513"/>
      <c r="V2513"/>
      <c r="W2513"/>
      <c r="X2513"/>
      <c r="Y2513"/>
      <c r="Z2513"/>
      <c r="AA2513"/>
      <c r="AB2513"/>
      <c r="AC2513"/>
      <c r="AD2513"/>
      <c r="AE2513"/>
      <c r="AF2513"/>
      <c r="AG2513"/>
      <c r="AH2513"/>
      <c r="AI2513"/>
      <c r="AJ2513"/>
      <c r="AK2513"/>
      <c r="AL2513"/>
      <c r="AM2513"/>
      <c r="AN2513"/>
      <c r="AO2513"/>
      <c r="AP2513"/>
      <c r="AQ2513"/>
      <c r="AR2513"/>
      <c r="AS2513"/>
      <c r="AT2513"/>
      <c r="AU2513"/>
      <c r="AV2513"/>
      <c r="AW2513"/>
      <c r="AX2513"/>
      <c r="AY2513"/>
      <c r="AZ2513"/>
      <c r="BA2513">
        <v>3.5760000000000001</v>
      </c>
      <c r="BB2513">
        <v>2.8239999999999998</v>
      </c>
      <c r="BC2513">
        <v>2.972</v>
      </c>
      <c r="BD2513">
        <v>2.972</v>
      </c>
      <c r="BE2513"/>
      <c r="BF2513"/>
      <c r="BG2513"/>
      <c r="BH2513"/>
      <c r="BI2513"/>
      <c r="BJ2513" s="8" t="s">
        <v>79</v>
      </c>
      <c r="BK2513" s="9">
        <v>44812</v>
      </c>
      <c r="BL2513" s="8" t="s">
        <v>1738</v>
      </c>
      <c r="BM2513" s="8">
        <v>1420</v>
      </c>
      <c r="BN2513"/>
      <c r="BO2513"/>
    </row>
    <row r="2514" spans="1:67" s="8" customFormat="1" x14ac:dyDescent="0.2">
      <c r="A2514" s="13" t="s">
        <v>1737</v>
      </c>
      <c r="B2514" s="13"/>
      <c r="C2514" s="13" t="s">
        <v>1524</v>
      </c>
      <c r="D2514" s="13" t="s">
        <v>140</v>
      </c>
      <c r="E2514" s="13" t="s">
        <v>1452</v>
      </c>
      <c r="F2514" s="13" t="s">
        <v>1453</v>
      </c>
      <c r="G2514" s="13" t="s">
        <v>1452</v>
      </c>
      <c r="H2514" s="13" t="s">
        <v>1453</v>
      </c>
      <c r="I2514" s="13"/>
      <c r="J2514" s="13"/>
      <c r="K2514" s="13"/>
      <c r="L2514" s="13"/>
      <c r="M2514" s="13"/>
      <c r="N2514" s="13"/>
      <c r="O2514" s="13"/>
      <c r="P2514" s="13"/>
      <c r="Q2514" s="13"/>
      <c r="R2514" s="13"/>
      <c r="S2514" s="13"/>
      <c r="T2514" s="13"/>
      <c r="U2514" s="13"/>
      <c r="V2514" s="13"/>
      <c r="W2514" s="13"/>
      <c r="X2514" s="13"/>
      <c r="Y2514" s="13"/>
      <c r="Z2514" s="13"/>
      <c r="AA2514" s="13"/>
      <c r="AB2514" s="13"/>
      <c r="AC2514" s="13"/>
      <c r="AD2514" s="13"/>
      <c r="AE2514" s="13"/>
      <c r="AF2514" s="13"/>
      <c r="AG2514" s="13"/>
      <c r="AH2514" s="13"/>
      <c r="AI2514" s="13"/>
      <c r="AJ2514" s="13"/>
      <c r="AK2514" s="13"/>
      <c r="AL2514" s="13"/>
      <c r="AM2514" s="13"/>
      <c r="AN2514" s="13"/>
      <c r="AO2514" s="13"/>
      <c r="AP2514" s="13"/>
      <c r="AQ2514" s="13"/>
      <c r="AR2514" s="13"/>
      <c r="AS2514" s="13"/>
      <c r="AT2514" s="13"/>
      <c r="AU2514" s="13"/>
      <c r="AV2514" s="13"/>
      <c r="AW2514" s="13"/>
      <c r="AX2514" s="13"/>
      <c r="AY2514" s="13"/>
      <c r="AZ2514" s="13"/>
      <c r="BA2514" s="13"/>
      <c r="BB2514" s="13"/>
      <c r="BC2514" s="13"/>
      <c r="BD2514" s="13"/>
      <c r="BE2514" s="13"/>
      <c r="BF2514" s="13"/>
      <c r="BG2514" s="13"/>
      <c r="BH2514" s="13"/>
      <c r="BI2514" s="13"/>
      <c r="BJ2514" s="13"/>
      <c r="BK2514" s="13"/>
      <c r="BL2514" s="13"/>
      <c r="BM2514" s="13"/>
      <c r="BN2514" s="13"/>
      <c r="BO2514" s="13"/>
    </row>
    <row r="2515" spans="1:67" s="12" customFormat="1" x14ac:dyDescent="0.2">
      <c r="A2515" s="13" t="s">
        <v>1737</v>
      </c>
      <c r="B2515" s="13"/>
      <c r="C2515" s="13" t="s">
        <v>1524</v>
      </c>
      <c r="D2515" s="13" t="s">
        <v>140</v>
      </c>
      <c r="E2515" s="13" t="s">
        <v>1452</v>
      </c>
      <c r="F2515" s="13"/>
      <c r="G2515" s="13" t="s">
        <v>1452</v>
      </c>
      <c r="H2515" s="13"/>
      <c r="I2515" s="13"/>
      <c r="J2515" s="13"/>
      <c r="K2515" s="13"/>
      <c r="L2515" s="13"/>
      <c r="M2515" s="13"/>
      <c r="N2515" s="13"/>
      <c r="O2515" s="13"/>
      <c r="P2515" s="13"/>
      <c r="Q2515" s="13"/>
      <c r="R2515" s="13"/>
      <c r="S2515" s="13"/>
      <c r="T2515" s="13"/>
      <c r="U2515" s="13"/>
      <c r="V2515" s="13"/>
      <c r="W2515" s="13"/>
      <c r="X2515" s="13"/>
      <c r="Y2515" s="13"/>
      <c r="Z2515" s="13"/>
      <c r="AA2515" s="13"/>
      <c r="AB2515" s="13"/>
      <c r="AC2515" s="13"/>
      <c r="AD2515" s="13"/>
      <c r="AE2515" s="13"/>
      <c r="AF2515" s="13"/>
      <c r="AG2515" s="13"/>
      <c r="AH2515" s="13"/>
      <c r="AI2515" s="13"/>
      <c r="AJ2515" s="13"/>
      <c r="AK2515" s="13"/>
      <c r="AL2515" s="13"/>
      <c r="AM2515" s="13"/>
      <c r="AN2515" s="13"/>
      <c r="AO2515" s="13"/>
      <c r="AP2515" s="13"/>
      <c r="AQ2515" s="13"/>
      <c r="AR2515" s="13"/>
      <c r="AS2515" s="13"/>
      <c r="AT2515" s="13"/>
      <c r="AU2515" s="13"/>
      <c r="AV2515" s="13"/>
      <c r="AW2515" s="13"/>
      <c r="AX2515" s="13"/>
      <c r="AY2515" s="13"/>
      <c r="AZ2515" s="13"/>
      <c r="BA2515" s="13"/>
      <c r="BB2515" s="13"/>
      <c r="BC2515" s="13"/>
      <c r="BD2515" s="13"/>
      <c r="BE2515" s="13"/>
      <c r="BF2515" s="13"/>
      <c r="BG2515" s="13"/>
      <c r="BH2515" s="13"/>
      <c r="BI2515" s="13"/>
      <c r="BJ2515" s="13"/>
      <c r="BK2515" s="13"/>
      <c r="BL2515" s="13"/>
      <c r="BM2515" s="13"/>
      <c r="BN2515" s="13"/>
      <c r="BO2515" s="13"/>
    </row>
    <row r="2516" spans="1:67" s="12" customFormat="1" x14ac:dyDescent="0.2">
      <c r="A2516" s="8" t="s">
        <v>498</v>
      </c>
      <c r="B2516" s="8" t="s">
        <v>2313</v>
      </c>
      <c r="C2516" s="8" t="s">
        <v>1519</v>
      </c>
      <c r="D2516" s="8" t="s">
        <v>499</v>
      </c>
      <c r="E2516" s="8" t="s">
        <v>499</v>
      </c>
      <c r="F2516" s="8"/>
      <c r="G2516" s="8" t="s">
        <v>500</v>
      </c>
      <c r="H2516" s="8" t="s">
        <v>501</v>
      </c>
      <c r="I2516" s="8"/>
      <c r="J2516" s="8"/>
      <c r="K2516" s="8"/>
      <c r="L2516" s="8"/>
      <c r="M2516" s="8"/>
      <c r="N2516" s="8"/>
      <c r="O2516" s="8"/>
      <c r="P2516" s="8"/>
      <c r="Q2516" s="8"/>
      <c r="R2516" s="8"/>
      <c r="S2516" s="8"/>
      <c r="T2516" s="8"/>
      <c r="U2516" s="8"/>
      <c r="V2516" s="8"/>
      <c r="W2516" s="8"/>
      <c r="X2516" s="8"/>
      <c r="Y2516" s="8">
        <v>5.3</v>
      </c>
      <c r="Z2516" s="8"/>
      <c r="AA2516" s="8"/>
      <c r="AB2516" s="8">
        <v>5.6</v>
      </c>
      <c r="AC2516" s="8"/>
      <c r="AD2516" s="8"/>
      <c r="AE2516" s="8"/>
      <c r="AF2516" s="8"/>
      <c r="AG2516" s="8"/>
      <c r="AH2516" s="8"/>
      <c r="AI2516" s="8"/>
      <c r="AJ2516" s="8"/>
      <c r="AK2516" s="8"/>
      <c r="AL2516" s="8"/>
      <c r="AM2516" s="8"/>
      <c r="AN2516" s="8"/>
      <c r="AO2516" s="8"/>
      <c r="AP2516" s="8"/>
      <c r="AQ2516" s="8"/>
      <c r="AR2516" s="8"/>
      <c r="AS2516" s="8"/>
      <c r="AT2516" s="8"/>
      <c r="AU2516" s="8"/>
      <c r="AV2516" s="8"/>
      <c r="AW2516" s="8"/>
      <c r="AX2516" s="8"/>
      <c r="AY2516" s="8"/>
      <c r="AZ2516" s="8"/>
      <c r="BA2516" s="8"/>
      <c r="BB2516" s="8"/>
      <c r="BC2516" s="8"/>
      <c r="BD2516" s="8"/>
      <c r="BE2516" s="8"/>
      <c r="BF2516" s="8"/>
      <c r="BG2516" s="8"/>
      <c r="BH2516" s="8"/>
      <c r="BI2516" s="8" t="s">
        <v>502</v>
      </c>
      <c r="BJ2516" s="8" t="s">
        <v>70</v>
      </c>
      <c r="BK2516" s="9">
        <v>44819</v>
      </c>
      <c r="BL2516" s="8" t="s">
        <v>71</v>
      </c>
      <c r="BM2516" s="8">
        <v>3485</v>
      </c>
      <c r="BN2516" s="8" t="s">
        <v>72</v>
      </c>
      <c r="BO2516" s="8" t="s">
        <v>71</v>
      </c>
    </row>
    <row r="2517" spans="1:67" s="12" customFormat="1" x14ac:dyDescent="0.2">
      <c r="A2517" s="23" t="s">
        <v>1737</v>
      </c>
      <c r="B2517" s="23"/>
      <c r="C2517" s="23" t="s">
        <v>1524</v>
      </c>
      <c r="D2517" s="23" t="s">
        <v>140</v>
      </c>
      <c r="E2517" s="23" t="s">
        <v>1648</v>
      </c>
      <c r="F2517" s="23" t="s">
        <v>1649</v>
      </c>
      <c r="G2517" s="23" t="s">
        <v>1648</v>
      </c>
      <c r="H2517" s="23" t="s">
        <v>1649</v>
      </c>
      <c r="I2517" s="23"/>
      <c r="J2517" s="23"/>
      <c r="K2517" s="23"/>
      <c r="L2517" s="23"/>
      <c r="M2517" s="23"/>
      <c r="N2517" s="23"/>
      <c r="O2517" s="23"/>
      <c r="P2517" s="23"/>
      <c r="Q2517" s="23"/>
      <c r="R2517" s="23"/>
      <c r="S2517" s="23"/>
      <c r="T2517" s="23"/>
      <c r="U2517" s="23"/>
      <c r="V2517" s="23"/>
      <c r="W2517" s="23"/>
      <c r="X2517" s="23"/>
      <c r="Y2517" s="23"/>
      <c r="Z2517" s="23"/>
      <c r="AA2517" s="23"/>
      <c r="AB2517" s="23"/>
      <c r="AC2517" s="23"/>
      <c r="AD2517" s="23"/>
      <c r="AE2517" s="23"/>
      <c r="AF2517" s="23"/>
      <c r="AG2517" s="23"/>
      <c r="AH2517" s="23"/>
      <c r="AI2517" s="23"/>
      <c r="AJ2517" s="23"/>
      <c r="AK2517" s="23"/>
      <c r="AL2517" s="23"/>
      <c r="AM2517" s="23"/>
      <c r="AN2517" s="23"/>
      <c r="AO2517" s="23"/>
      <c r="AP2517" s="23"/>
      <c r="AQ2517" s="23"/>
      <c r="AR2517" s="23"/>
      <c r="AS2517" s="23"/>
      <c r="AT2517" s="23"/>
      <c r="AU2517" s="23"/>
      <c r="AV2517" s="23"/>
      <c r="AW2517" s="23"/>
      <c r="AX2517" s="23"/>
      <c r="AY2517" s="23"/>
      <c r="AZ2517" s="23"/>
      <c r="BA2517" s="23"/>
      <c r="BB2517" s="23"/>
      <c r="BC2517" s="23"/>
      <c r="BD2517" s="23"/>
      <c r="BE2517" s="23"/>
      <c r="BF2517" s="23"/>
      <c r="BG2517" s="23"/>
      <c r="BH2517" s="23"/>
      <c r="BI2517" s="23"/>
      <c r="BJ2517" s="23"/>
      <c r="BK2517" s="23"/>
      <c r="BL2517" s="23"/>
      <c r="BM2517" s="23"/>
      <c r="BN2517" s="23"/>
      <c r="BO2517" s="23"/>
    </row>
    <row r="2518" spans="1:67" s="12" customFormat="1" x14ac:dyDescent="0.2">
      <c r="A2518" s="23" t="s">
        <v>1737</v>
      </c>
      <c r="B2518" s="23"/>
      <c r="C2518" s="23" t="s">
        <v>1524</v>
      </c>
      <c r="D2518" s="23" t="s">
        <v>140</v>
      </c>
      <c r="E2518" s="23" t="s">
        <v>1648</v>
      </c>
      <c r="F2518" s="23"/>
      <c r="G2518" s="23" t="s">
        <v>1648</v>
      </c>
      <c r="H2518" s="23"/>
      <c r="I2518" s="23"/>
      <c r="J2518" s="23"/>
      <c r="K2518" s="23"/>
      <c r="L2518" s="23"/>
      <c r="M2518" s="23"/>
      <c r="N2518" s="23"/>
      <c r="O2518" s="23"/>
      <c r="P2518" s="23"/>
      <c r="Q2518" s="23"/>
      <c r="R2518" s="23"/>
      <c r="S2518" s="23"/>
      <c r="T2518" s="23"/>
      <c r="U2518" s="23"/>
      <c r="V2518" s="23"/>
      <c r="W2518" s="23"/>
      <c r="X2518" s="23"/>
      <c r="Y2518" s="23"/>
      <c r="Z2518" s="23"/>
      <c r="AA2518" s="23"/>
      <c r="AB2518" s="23"/>
      <c r="AC2518" s="23"/>
      <c r="AD2518" s="23"/>
      <c r="AE2518" s="23"/>
      <c r="AF2518" s="23"/>
      <c r="AG2518" s="23"/>
      <c r="AH2518" s="23"/>
      <c r="AI2518" s="23"/>
      <c r="AJ2518" s="23"/>
      <c r="AK2518" s="23"/>
      <c r="AL2518" s="23"/>
      <c r="AM2518" s="23"/>
      <c r="AN2518" s="23"/>
      <c r="AO2518" s="23"/>
      <c r="AP2518" s="23"/>
      <c r="AQ2518" s="23"/>
      <c r="AR2518" s="23"/>
      <c r="AS2518" s="23"/>
      <c r="AT2518" s="23"/>
      <c r="AU2518" s="23"/>
      <c r="AV2518" s="23"/>
      <c r="AW2518" s="23"/>
      <c r="AX2518" s="23"/>
      <c r="AY2518" s="23"/>
      <c r="AZ2518" s="23"/>
      <c r="BA2518" s="23"/>
      <c r="BB2518" s="23"/>
      <c r="BC2518" s="23"/>
      <c r="BD2518" s="23"/>
      <c r="BE2518" s="23"/>
      <c r="BF2518" s="23"/>
      <c r="BG2518" s="23"/>
      <c r="BH2518" s="23"/>
      <c r="BI2518" s="23"/>
      <c r="BJ2518" s="23"/>
      <c r="BK2518" s="23"/>
      <c r="BL2518" s="23"/>
      <c r="BM2518" s="23"/>
      <c r="BN2518" s="23"/>
      <c r="BO2518" s="23"/>
    </row>
    <row r="2519" spans="1:67" x14ac:dyDescent="0.2">
      <c r="A2519" t="s">
        <v>3109</v>
      </c>
      <c r="B2519" t="s">
        <v>338</v>
      </c>
      <c r="C2519" t="s">
        <v>1524</v>
      </c>
      <c r="D2519" t="s">
        <v>140</v>
      </c>
      <c r="E2519" t="s">
        <v>808</v>
      </c>
      <c r="F2519" t="s">
        <v>1666</v>
      </c>
      <c r="G2519" t="s">
        <v>808</v>
      </c>
      <c r="H2519" t="s">
        <v>1666</v>
      </c>
      <c r="AV2519">
        <v>2.15</v>
      </c>
      <c r="AW2519">
        <v>2.84</v>
      </c>
      <c r="AZ2519">
        <v>2.2599999999999998</v>
      </c>
      <c r="BA2519">
        <v>3</v>
      </c>
      <c r="BD2519">
        <v>2.52</v>
      </c>
      <c r="BJ2519" t="s">
        <v>79</v>
      </c>
      <c r="BK2519" s="1">
        <v>44832</v>
      </c>
      <c r="BL2519" t="s">
        <v>3110</v>
      </c>
      <c r="BM2519">
        <v>1662</v>
      </c>
      <c r="BN2519" t="s">
        <v>72</v>
      </c>
      <c r="BO2519" t="s">
        <v>3110</v>
      </c>
    </row>
    <row r="2520" spans="1:67" x14ac:dyDescent="0.2">
      <c r="A2520" t="s">
        <v>108</v>
      </c>
      <c r="C2520" t="s">
        <v>1524</v>
      </c>
      <c r="D2520" t="s">
        <v>140</v>
      </c>
      <c r="E2520" t="s">
        <v>808</v>
      </c>
      <c r="F2520" t="s">
        <v>826</v>
      </c>
      <c r="G2520" t="s">
        <v>808</v>
      </c>
      <c r="H2520" t="s">
        <v>826</v>
      </c>
      <c r="Y2520">
        <v>3.28</v>
      </c>
      <c r="AB2520" s="30">
        <v>4.33</v>
      </c>
      <c r="AW2520">
        <v>3.47</v>
      </c>
      <c r="AZ2520">
        <v>2.86</v>
      </c>
      <c r="BJ2520" t="s">
        <v>79</v>
      </c>
      <c r="BK2520" s="1">
        <v>44832</v>
      </c>
      <c r="BL2520" t="s">
        <v>3110</v>
      </c>
      <c r="BM2520">
        <v>1662</v>
      </c>
    </row>
    <row r="2521" spans="1:67" x14ac:dyDescent="0.2">
      <c r="A2521" t="s">
        <v>108</v>
      </c>
      <c r="C2521" t="s">
        <v>1524</v>
      </c>
      <c r="D2521" t="s">
        <v>140</v>
      </c>
      <c r="E2521" t="s">
        <v>808</v>
      </c>
      <c r="F2521" t="s">
        <v>436</v>
      </c>
      <c r="G2521" t="s">
        <v>808</v>
      </c>
      <c r="H2521" t="s">
        <v>436</v>
      </c>
      <c r="Y2521">
        <v>3.59</v>
      </c>
      <c r="AB2521">
        <v>4.72</v>
      </c>
      <c r="AW2521">
        <v>3.67</v>
      </c>
      <c r="AZ2521">
        <v>3.14</v>
      </c>
      <c r="BJ2521" t="s">
        <v>79</v>
      </c>
      <c r="BK2521" s="1">
        <v>44833</v>
      </c>
      <c r="BL2521" t="s">
        <v>3110</v>
      </c>
      <c r="BM2521">
        <v>1662</v>
      </c>
    </row>
    <row r="2522" spans="1:67" x14ac:dyDescent="0.2">
      <c r="A2522" t="s">
        <v>108</v>
      </c>
      <c r="C2522" t="s">
        <v>1524</v>
      </c>
      <c r="D2522" t="s">
        <v>140</v>
      </c>
      <c r="E2522" t="s">
        <v>808</v>
      </c>
      <c r="F2522" t="s">
        <v>809</v>
      </c>
      <c r="G2522" t="s">
        <v>808</v>
      </c>
      <c r="H2522" t="s">
        <v>809</v>
      </c>
      <c r="Y2522">
        <v>3.3</v>
      </c>
      <c r="AB2522">
        <v>4.38</v>
      </c>
      <c r="AW2522">
        <v>3.37</v>
      </c>
      <c r="AZ2522">
        <v>2.85</v>
      </c>
      <c r="BJ2522" t="s">
        <v>79</v>
      </c>
      <c r="BK2522" s="1">
        <v>44832</v>
      </c>
      <c r="BL2522" t="s">
        <v>3110</v>
      </c>
      <c r="BM2522">
        <v>1662</v>
      </c>
    </row>
    <row r="2523" spans="1:67" x14ac:dyDescent="0.2">
      <c r="A2523" t="s">
        <v>108</v>
      </c>
      <c r="C2523" t="s">
        <v>1524</v>
      </c>
      <c r="D2523" t="s">
        <v>140</v>
      </c>
      <c r="E2523" t="s">
        <v>808</v>
      </c>
      <c r="F2523" t="s">
        <v>1663</v>
      </c>
      <c r="G2523" t="s">
        <v>808</v>
      </c>
      <c r="H2523" t="s">
        <v>1663</v>
      </c>
      <c r="U2523">
        <v>3.0659999999999998</v>
      </c>
      <c r="X2523">
        <v>5.0999999999999996</v>
      </c>
      <c r="Y2523">
        <v>4.3680000000000003</v>
      </c>
      <c r="AB2523">
        <v>5.3630000000000004</v>
      </c>
      <c r="AC2523">
        <v>538</v>
      </c>
      <c r="AF2523">
        <v>6.2130000000000001</v>
      </c>
      <c r="AG2523">
        <v>3.6560000000000001</v>
      </c>
      <c r="AJ2523">
        <v>5.1909999999999998</v>
      </c>
      <c r="AS2523">
        <v>3.5</v>
      </c>
      <c r="AV2523">
        <v>2.8170000000000002</v>
      </c>
      <c r="AW2523">
        <v>4.5</v>
      </c>
      <c r="AZ2523">
        <v>3.3180000000000001</v>
      </c>
      <c r="BA2523">
        <v>5.04</v>
      </c>
      <c r="BD2523">
        <v>3.633</v>
      </c>
      <c r="BE2523">
        <v>5.5</v>
      </c>
      <c r="BH2523">
        <v>3.4</v>
      </c>
      <c r="BJ2523" t="s">
        <v>79</v>
      </c>
      <c r="BK2523" s="1">
        <v>44832</v>
      </c>
      <c r="BL2523" t="s">
        <v>3111</v>
      </c>
      <c r="BM2523">
        <v>2173</v>
      </c>
    </row>
    <row r="2524" spans="1:67" x14ac:dyDescent="0.2">
      <c r="A2524" t="s">
        <v>108</v>
      </c>
      <c r="C2524" t="s">
        <v>1524</v>
      </c>
      <c r="D2524" t="s">
        <v>140</v>
      </c>
      <c r="E2524" t="s">
        <v>808</v>
      </c>
      <c r="F2524" t="s">
        <v>1667</v>
      </c>
      <c r="G2524" t="s">
        <v>808</v>
      </c>
      <c r="H2524" t="s">
        <v>1667</v>
      </c>
      <c r="U2524">
        <v>3.4</v>
      </c>
      <c r="X2524">
        <v>5.6</v>
      </c>
      <c r="Y2524">
        <v>5.0659999999999998</v>
      </c>
      <c r="AB2524">
        <v>6.4660000000000002</v>
      </c>
      <c r="AC2524">
        <v>5.0659999999999998</v>
      </c>
      <c r="AF2524">
        <v>7.3330000000000002</v>
      </c>
      <c r="AG2524">
        <v>4.0250000000000004</v>
      </c>
      <c r="AJ2524">
        <v>6.3250000000000002</v>
      </c>
      <c r="BJ2524" t="s">
        <v>79</v>
      </c>
      <c r="BK2524" s="1">
        <v>44832</v>
      </c>
      <c r="BL2524" t="s">
        <v>3111</v>
      </c>
      <c r="BM2524">
        <v>2173</v>
      </c>
    </row>
    <row r="2525" spans="1:67" x14ac:dyDescent="0.2">
      <c r="A2525" t="s">
        <v>3112</v>
      </c>
      <c r="B2525" t="s">
        <v>338</v>
      </c>
      <c r="C2525" t="s">
        <v>1524</v>
      </c>
      <c r="D2525" t="s">
        <v>140</v>
      </c>
      <c r="E2525" t="s">
        <v>808</v>
      </c>
      <c r="F2525" t="s">
        <v>1667</v>
      </c>
      <c r="G2525" t="s">
        <v>808</v>
      </c>
      <c r="H2525" t="s">
        <v>1667</v>
      </c>
      <c r="AS2525">
        <v>4.2</v>
      </c>
      <c r="AV2525">
        <v>3.3</v>
      </c>
      <c r="AZ2525">
        <v>3.8</v>
      </c>
      <c r="BA2525">
        <v>5.5</v>
      </c>
      <c r="BD2525">
        <v>4.3</v>
      </c>
      <c r="BJ2525" t="s">
        <v>79</v>
      </c>
      <c r="BK2525" s="1">
        <v>44832</v>
      </c>
      <c r="BL2525" t="s">
        <v>3111</v>
      </c>
      <c r="BM2525">
        <v>2173</v>
      </c>
      <c r="BN2525" t="s">
        <v>72</v>
      </c>
      <c r="BO2525" t="s">
        <v>3111</v>
      </c>
    </row>
    <row r="2526" spans="1:67" x14ac:dyDescent="0.2">
      <c r="A2526" t="s">
        <v>2825</v>
      </c>
      <c r="C2526" t="s">
        <v>1524</v>
      </c>
      <c r="D2526" t="s">
        <v>140</v>
      </c>
      <c r="E2526" t="s">
        <v>808</v>
      </c>
      <c r="F2526" t="s">
        <v>821</v>
      </c>
      <c r="G2526" t="s">
        <v>808</v>
      </c>
      <c r="H2526" t="s">
        <v>3113</v>
      </c>
      <c r="L2526" t="s">
        <v>3114</v>
      </c>
      <c r="M2526">
        <f>AVERAGE(2.23,2.68)</f>
        <v>2.4550000000000001</v>
      </c>
      <c r="P2526">
        <f>AVERAGE(1.95,2.77)</f>
        <v>2.36</v>
      </c>
      <c r="Q2526">
        <v>3.4</v>
      </c>
      <c r="T2526">
        <v>2.94</v>
      </c>
      <c r="U2526">
        <v>4.21</v>
      </c>
      <c r="X2526">
        <v>2.9</v>
      </c>
      <c r="Y2526">
        <v>4.87</v>
      </c>
      <c r="AB2526">
        <v>3.89</v>
      </c>
      <c r="AC2526">
        <v>5.73</v>
      </c>
      <c r="AF2526">
        <v>4.17</v>
      </c>
      <c r="AG2526">
        <v>4.8499999999999996</v>
      </c>
      <c r="AJ2526">
        <v>3.36</v>
      </c>
      <c r="AK2526">
        <v>2.2000000000000002</v>
      </c>
      <c r="AN2526">
        <v>1.75</v>
      </c>
      <c r="AO2526">
        <v>2.72</v>
      </c>
      <c r="AR2526">
        <v>2.1</v>
      </c>
      <c r="AS2526">
        <v>3.18</v>
      </c>
      <c r="AV2526">
        <v>2.4900000000000002</v>
      </c>
      <c r="AW2526">
        <v>3.97</v>
      </c>
      <c r="AZ2526">
        <v>3.15</v>
      </c>
      <c r="BA2526">
        <v>4.41</v>
      </c>
      <c r="BD2526">
        <v>3.36</v>
      </c>
      <c r="BE2526">
        <v>4.7</v>
      </c>
      <c r="BH2526">
        <v>3.09</v>
      </c>
      <c r="BI2526" t="s">
        <v>3117</v>
      </c>
      <c r="BJ2526" t="s">
        <v>79</v>
      </c>
      <c r="BK2526" s="1">
        <v>44832</v>
      </c>
      <c r="BL2526" t="s">
        <v>3115</v>
      </c>
      <c r="BM2526">
        <v>1404</v>
      </c>
    </row>
    <row r="2527" spans="1:67" x14ac:dyDescent="0.2">
      <c r="A2527" t="s">
        <v>2825</v>
      </c>
      <c r="C2527" t="s">
        <v>1524</v>
      </c>
      <c r="D2527" t="s">
        <v>140</v>
      </c>
      <c r="E2527" t="s">
        <v>808</v>
      </c>
      <c r="F2527" t="s">
        <v>821</v>
      </c>
      <c r="G2527" t="s">
        <v>808</v>
      </c>
      <c r="H2527" t="s">
        <v>3113</v>
      </c>
      <c r="L2527" t="s">
        <v>3116</v>
      </c>
      <c r="Y2527">
        <f>AVERAGE(4.56,5)</f>
        <v>4.7799999999999994</v>
      </c>
      <c r="AB2527">
        <f>AVERAGE(3.7,3.95)</f>
        <v>3.8250000000000002</v>
      </c>
      <c r="AC2527">
        <f>AVERAGE(5.39,5.59)</f>
        <v>5.49</v>
      </c>
      <c r="AF2527">
        <f>AVERAGE(4.07,4.1)</f>
        <v>4.085</v>
      </c>
      <c r="AG2527">
        <v>4.8</v>
      </c>
      <c r="AJ2527">
        <v>3.38</v>
      </c>
      <c r="AO2527">
        <f>AVERAGE(2.93,2.96)</f>
        <v>2.9450000000000003</v>
      </c>
      <c r="AR2527">
        <f>AVERAGE(1.93,1.99)</f>
        <v>1.96</v>
      </c>
      <c r="AS2527">
        <f>AVERAGE(3.08,3.37)</f>
        <v>3.2250000000000001</v>
      </c>
      <c r="AV2527">
        <f>AVERAGE(2.3,2.36)</f>
        <v>2.33</v>
      </c>
      <c r="AW2527">
        <f>AVERAGE(3.6,4.33)</f>
        <v>3.9649999999999999</v>
      </c>
      <c r="AZ2527">
        <f>AVERAGE(3.1,3.2)</f>
        <v>3.1500000000000004</v>
      </c>
      <c r="BA2527">
        <v>4.0999999999999996</v>
      </c>
      <c r="BD2527">
        <v>3.19</v>
      </c>
      <c r="BE2527">
        <f>AVERAGE(4.36,4.77)</f>
        <v>4.5649999999999995</v>
      </c>
      <c r="BH2527">
        <f>AVERAGE(2.86,2.89)</f>
        <v>2.875</v>
      </c>
      <c r="BI2527" t="s">
        <v>3118</v>
      </c>
      <c r="BJ2527" t="s">
        <v>79</v>
      </c>
      <c r="BK2527" s="1">
        <v>44832</v>
      </c>
      <c r="BL2527" t="s">
        <v>3115</v>
      </c>
      <c r="BM2527">
        <v>1404</v>
      </c>
    </row>
    <row r="2528" spans="1:67" x14ac:dyDescent="0.2">
      <c r="A2528" t="s">
        <v>2825</v>
      </c>
      <c r="C2528" t="s">
        <v>1524</v>
      </c>
      <c r="D2528" t="s">
        <v>140</v>
      </c>
      <c r="E2528" t="s">
        <v>808</v>
      </c>
      <c r="F2528" t="s">
        <v>821</v>
      </c>
      <c r="G2528" t="s">
        <v>808</v>
      </c>
      <c r="H2528" t="s">
        <v>3113</v>
      </c>
      <c r="L2528" t="s">
        <v>3119</v>
      </c>
      <c r="AC2528">
        <v>5.23</v>
      </c>
      <c r="AF2528">
        <v>4.0199999999999996</v>
      </c>
      <c r="BA2528">
        <v>4.4000000000000004</v>
      </c>
      <c r="BD2528">
        <v>3.41</v>
      </c>
      <c r="BJ2528" t="s">
        <v>79</v>
      </c>
      <c r="BK2528" s="1">
        <v>44832</v>
      </c>
      <c r="BL2528" t="s">
        <v>3115</v>
      </c>
      <c r="BM2528">
        <v>1404</v>
      </c>
    </row>
    <row r="2529" spans="1:67" x14ac:dyDescent="0.2">
      <c r="A2529" t="s">
        <v>2825</v>
      </c>
      <c r="C2529" t="s">
        <v>1524</v>
      </c>
      <c r="D2529" t="s">
        <v>140</v>
      </c>
      <c r="E2529" t="s">
        <v>808</v>
      </c>
      <c r="F2529" t="s">
        <v>1673</v>
      </c>
      <c r="G2529" t="s">
        <v>808</v>
      </c>
      <c r="H2529" t="s">
        <v>1673</v>
      </c>
      <c r="L2529" t="s">
        <v>3120</v>
      </c>
      <c r="Y2529">
        <f>AVERAGE(5.22,5.92)</f>
        <v>5.57</v>
      </c>
      <c r="AB2529">
        <f>AVERAGE(3.93,4.01)</f>
        <v>3.9699999999999998</v>
      </c>
      <c r="AW2529">
        <f>AVERAGE(3.87,3.91)</f>
        <v>3.89</v>
      </c>
      <c r="AZ2529">
        <f>AVERAGE(2.93,2.94)</f>
        <v>2.9350000000000001</v>
      </c>
      <c r="BA2529">
        <f>AVERAGE(4.37,4.8)</f>
        <v>4.585</v>
      </c>
      <c r="BD2529">
        <f>AVERAGE(2.84,2.85)</f>
        <v>2.8449999999999998</v>
      </c>
      <c r="BE2529">
        <f>AVERAGE(4.19, 4.38)</f>
        <v>4.2850000000000001</v>
      </c>
      <c r="BH2529">
        <f>AVERAGE(2.46,2.5)</f>
        <v>2.48</v>
      </c>
      <c r="BI2529" t="s">
        <v>3121</v>
      </c>
      <c r="BJ2529" t="s">
        <v>79</v>
      </c>
      <c r="BK2529" s="1">
        <v>44832</v>
      </c>
      <c r="BL2529" t="s">
        <v>3115</v>
      </c>
      <c r="BM2529">
        <v>1404</v>
      </c>
    </row>
    <row r="2530" spans="1:67" x14ac:dyDescent="0.2">
      <c r="A2530" t="s">
        <v>2825</v>
      </c>
      <c r="C2530" t="s">
        <v>1524</v>
      </c>
      <c r="D2530" t="s">
        <v>140</v>
      </c>
      <c r="E2530" t="s">
        <v>808</v>
      </c>
      <c r="F2530" t="s">
        <v>1673</v>
      </c>
      <c r="G2530" t="s">
        <v>808</v>
      </c>
      <c r="H2530" t="s">
        <v>3122</v>
      </c>
      <c r="L2530" t="s">
        <v>3123</v>
      </c>
      <c r="AW2530">
        <f>AVERAGE(3.57,3.84)</f>
        <v>3.7050000000000001</v>
      </c>
      <c r="AZ2530">
        <f>AVERAGE(2.67,2.74)</f>
        <v>2.7050000000000001</v>
      </c>
      <c r="BA2530">
        <v>3.94</v>
      </c>
      <c r="BD2530">
        <v>2.89</v>
      </c>
      <c r="BE2530">
        <v>4.04</v>
      </c>
      <c r="BH2530">
        <v>2.94</v>
      </c>
      <c r="BJ2530" t="s">
        <v>79</v>
      </c>
      <c r="BK2530" s="1">
        <v>44832</v>
      </c>
      <c r="BL2530" t="s">
        <v>3115</v>
      </c>
      <c r="BM2530">
        <v>1404</v>
      </c>
    </row>
    <row r="2531" spans="1:67" x14ac:dyDescent="0.2">
      <c r="A2531" t="s">
        <v>2825</v>
      </c>
      <c r="C2531" t="s">
        <v>1519</v>
      </c>
      <c r="D2531" t="s">
        <v>123</v>
      </c>
      <c r="E2531" t="s">
        <v>351</v>
      </c>
      <c r="G2531" t="s">
        <v>351</v>
      </c>
      <c r="H2531" t="s">
        <v>1000</v>
      </c>
      <c r="L2531" t="s">
        <v>3124</v>
      </c>
      <c r="AG2531">
        <v>10.199999999999999</v>
      </c>
      <c r="AJ2531">
        <v>8.6999999999999993</v>
      </c>
      <c r="BA2531">
        <v>12.2</v>
      </c>
      <c r="BD2531">
        <v>10.9</v>
      </c>
      <c r="BE2531">
        <v>11</v>
      </c>
      <c r="BH2531">
        <v>9.5</v>
      </c>
      <c r="BJ2531" t="s">
        <v>79</v>
      </c>
      <c r="BK2531" s="1">
        <v>44832</v>
      </c>
      <c r="BL2531" t="s">
        <v>3115</v>
      </c>
      <c r="BM2531">
        <v>1404</v>
      </c>
    </row>
    <row r="2532" spans="1:67" x14ac:dyDescent="0.2">
      <c r="A2532" t="s">
        <v>3125</v>
      </c>
      <c r="C2532" t="s">
        <v>1518</v>
      </c>
      <c r="D2532" t="s">
        <v>76</v>
      </c>
      <c r="E2532" t="s">
        <v>359</v>
      </c>
      <c r="F2532" t="s">
        <v>397</v>
      </c>
      <c r="G2532" t="s">
        <v>359</v>
      </c>
      <c r="H2532" t="s">
        <v>397</v>
      </c>
      <c r="AW2532">
        <v>7.7</v>
      </c>
      <c r="AZ2532">
        <v>4</v>
      </c>
      <c r="BJ2532" t="s">
        <v>79</v>
      </c>
      <c r="BK2532" s="1">
        <v>44832</v>
      </c>
      <c r="BL2532" t="s">
        <v>3128</v>
      </c>
      <c r="BM2532">
        <v>2528</v>
      </c>
    </row>
    <row r="2533" spans="1:67" x14ac:dyDescent="0.2">
      <c r="A2533" t="s">
        <v>3127</v>
      </c>
      <c r="C2533" t="s">
        <v>1518</v>
      </c>
      <c r="D2533" t="s">
        <v>76</v>
      </c>
      <c r="E2533" t="s">
        <v>359</v>
      </c>
      <c r="F2533" t="s">
        <v>397</v>
      </c>
      <c r="G2533" t="s">
        <v>359</v>
      </c>
      <c r="H2533" t="s">
        <v>397</v>
      </c>
      <c r="BA2533">
        <f>AVERAGE(6.8,7.4)</f>
        <v>7.1</v>
      </c>
      <c r="BB2533">
        <f>AVERAGE(4.6,4.7)</f>
        <v>4.6500000000000004</v>
      </c>
      <c r="BC2533">
        <v>4.8</v>
      </c>
      <c r="BD2533">
        <f>4.8</f>
        <v>4.8</v>
      </c>
      <c r="BJ2533" t="s">
        <v>79</v>
      </c>
      <c r="BK2533" s="1">
        <v>44832</v>
      </c>
      <c r="BL2533" t="s">
        <v>3128</v>
      </c>
      <c r="BM2533">
        <v>2528</v>
      </c>
    </row>
    <row r="2534" spans="1:67" x14ac:dyDescent="0.2">
      <c r="A2534" t="s">
        <v>3126</v>
      </c>
      <c r="C2534" t="s">
        <v>1518</v>
      </c>
      <c r="D2534" t="s">
        <v>76</v>
      </c>
      <c r="E2534" t="s">
        <v>359</v>
      </c>
      <c r="F2534" t="s">
        <v>397</v>
      </c>
      <c r="G2534" t="s">
        <v>359</v>
      </c>
      <c r="H2534" t="s">
        <v>397</v>
      </c>
      <c r="BE2534">
        <v>7.3</v>
      </c>
      <c r="BF2534">
        <v>4.4000000000000004</v>
      </c>
      <c r="BG2534">
        <v>4.5999999999999996</v>
      </c>
      <c r="BH2534">
        <v>4.5999999999999996</v>
      </c>
      <c r="BJ2534" t="s">
        <v>79</v>
      </c>
      <c r="BK2534" s="1">
        <v>44832</v>
      </c>
      <c r="BL2534" t="s">
        <v>3128</v>
      </c>
      <c r="BM2534">
        <v>2528</v>
      </c>
    </row>
    <row r="2535" spans="1:67" x14ac:dyDescent="0.2">
      <c r="A2535" t="s">
        <v>3129</v>
      </c>
      <c r="C2535" t="s">
        <v>1518</v>
      </c>
      <c r="D2535" t="s">
        <v>76</v>
      </c>
      <c r="E2535" t="s">
        <v>1407</v>
      </c>
      <c r="F2535" t="s">
        <v>358</v>
      </c>
      <c r="G2535" t="s">
        <v>1407</v>
      </c>
      <c r="H2535" t="s">
        <v>358</v>
      </c>
      <c r="AW2535">
        <f>AVERAGE(6.8,7.2)</f>
        <v>7</v>
      </c>
      <c r="AX2535">
        <f>AVERAGE(4.7,5)</f>
        <v>4.8499999999999996</v>
      </c>
      <c r="AY2535">
        <f>AVERAGE(5,5.6)</f>
        <v>5.3</v>
      </c>
      <c r="AZ2535">
        <f>MAX(AX2535:AY2535)</f>
        <v>5.3</v>
      </c>
      <c r="BJ2535" t="s">
        <v>79</v>
      </c>
      <c r="BK2535" s="1">
        <v>44832</v>
      </c>
      <c r="BL2535" t="s">
        <v>3128</v>
      </c>
      <c r="BM2535">
        <v>2528</v>
      </c>
    </row>
    <row r="2536" spans="1:67" x14ac:dyDescent="0.2">
      <c r="A2536" t="s">
        <v>3130</v>
      </c>
      <c r="C2536" t="s">
        <v>1518</v>
      </c>
      <c r="D2536" t="s">
        <v>76</v>
      </c>
      <c r="E2536" t="s">
        <v>1407</v>
      </c>
      <c r="F2536" t="s">
        <v>358</v>
      </c>
      <c r="G2536" t="s">
        <v>1407</v>
      </c>
      <c r="H2536" t="s">
        <v>358</v>
      </c>
      <c r="BA2536">
        <v>6.6</v>
      </c>
      <c r="BB2536">
        <v>5.3</v>
      </c>
      <c r="BC2536">
        <v>5.0999999999999996</v>
      </c>
      <c r="BD2536">
        <v>5.3</v>
      </c>
      <c r="BJ2536" t="s">
        <v>79</v>
      </c>
      <c r="BK2536" s="1">
        <v>44832</v>
      </c>
      <c r="BL2536" t="s">
        <v>3128</v>
      </c>
      <c r="BM2536">
        <v>2528</v>
      </c>
    </row>
    <row r="2537" spans="1:67" s="12" customFormat="1" x14ac:dyDescent="0.2">
      <c r="A2537" s="12" t="s">
        <v>3131</v>
      </c>
      <c r="C2537" s="12" t="s">
        <v>1519</v>
      </c>
      <c r="D2537" s="12" t="s">
        <v>123</v>
      </c>
      <c r="E2537" s="12" t="s">
        <v>351</v>
      </c>
      <c r="F2537" s="12" t="s">
        <v>457</v>
      </c>
      <c r="G2537" s="12" t="s">
        <v>351</v>
      </c>
      <c r="H2537" s="12" t="s">
        <v>457</v>
      </c>
      <c r="L2537" s="12" t="s">
        <v>3132</v>
      </c>
      <c r="BJ2537" s="12" t="s">
        <v>79</v>
      </c>
      <c r="BK2537" s="31">
        <v>44832</v>
      </c>
      <c r="BL2537" s="12" t="s">
        <v>3128</v>
      </c>
      <c r="BM2537" s="12">
        <v>2528</v>
      </c>
      <c r="BN2537" s="12" t="s">
        <v>72</v>
      </c>
      <c r="BO2537" s="12" t="s">
        <v>3128</v>
      </c>
    </row>
    <row r="2538" spans="1:67" s="12" customFormat="1" x14ac:dyDescent="0.2">
      <c r="A2538" s="12" t="s">
        <v>3133</v>
      </c>
      <c r="C2538" s="12" t="s">
        <v>1519</v>
      </c>
      <c r="D2538" s="12" t="s">
        <v>123</v>
      </c>
      <c r="E2538" s="12" t="s">
        <v>351</v>
      </c>
      <c r="F2538" s="12" t="s">
        <v>457</v>
      </c>
      <c r="G2538" s="12" t="s">
        <v>351</v>
      </c>
      <c r="H2538" s="12" t="s">
        <v>457</v>
      </c>
      <c r="L2538" s="12" t="s">
        <v>3134</v>
      </c>
      <c r="BJ2538" s="12" t="s">
        <v>79</v>
      </c>
      <c r="BK2538" s="14">
        <v>44832</v>
      </c>
      <c r="BL2538" s="12" t="s">
        <v>3128</v>
      </c>
      <c r="BM2538" s="12">
        <v>2528</v>
      </c>
      <c r="BN2538" s="12" t="s">
        <v>72</v>
      </c>
      <c r="BO2538" s="12" t="s">
        <v>3128</v>
      </c>
    </row>
    <row r="2539" spans="1:67" s="12" customFormat="1" x14ac:dyDescent="0.2">
      <c r="A2539" s="12" t="s">
        <v>3135</v>
      </c>
      <c r="C2539" s="12" t="s">
        <v>1519</v>
      </c>
      <c r="D2539" s="12" t="s">
        <v>123</v>
      </c>
      <c r="E2539" s="12" t="s">
        <v>465</v>
      </c>
      <c r="F2539" s="12" t="s">
        <v>466</v>
      </c>
      <c r="G2539" s="12" t="s">
        <v>1157</v>
      </c>
      <c r="H2539" s="12" t="s">
        <v>466</v>
      </c>
      <c r="L2539" s="12" t="s">
        <v>3136</v>
      </c>
      <c r="BJ2539" s="12" t="s">
        <v>79</v>
      </c>
      <c r="BK2539" s="31">
        <v>44832</v>
      </c>
      <c r="BL2539" s="12" t="s">
        <v>3128</v>
      </c>
      <c r="BM2539" s="12">
        <v>2528</v>
      </c>
      <c r="BN2539" s="12" t="s">
        <v>72</v>
      </c>
      <c r="BO2539" s="12" t="s">
        <v>3128</v>
      </c>
    </row>
    <row r="2540" spans="1:67" s="12" customFormat="1" x14ac:dyDescent="0.2">
      <c r="A2540" s="12" t="s">
        <v>3137</v>
      </c>
      <c r="C2540" s="12" t="s">
        <v>1519</v>
      </c>
      <c r="D2540" s="12" t="s">
        <v>123</v>
      </c>
      <c r="E2540" s="12" t="s">
        <v>465</v>
      </c>
      <c r="F2540" s="12" t="s">
        <v>466</v>
      </c>
      <c r="G2540" s="12" t="s">
        <v>1157</v>
      </c>
      <c r="H2540" s="12" t="s">
        <v>466</v>
      </c>
      <c r="L2540" s="12" t="s">
        <v>3138</v>
      </c>
      <c r="BJ2540" s="12" t="s">
        <v>79</v>
      </c>
      <c r="BK2540" s="14">
        <v>44832</v>
      </c>
      <c r="BL2540" s="12" t="s">
        <v>3128</v>
      </c>
      <c r="BM2540" s="12">
        <v>2528</v>
      </c>
      <c r="BN2540" s="12" t="s">
        <v>72</v>
      </c>
      <c r="BO2540" s="12" t="s">
        <v>3128</v>
      </c>
    </row>
    <row r="2541" spans="1:67" s="12" customFormat="1" x14ac:dyDescent="0.2">
      <c r="A2541" s="12" t="s">
        <v>3139</v>
      </c>
      <c r="C2541" s="12" t="s">
        <v>1519</v>
      </c>
      <c r="D2541" s="12" t="s">
        <v>123</v>
      </c>
      <c r="E2541" s="12" t="s">
        <v>465</v>
      </c>
      <c r="F2541" s="12" t="s">
        <v>466</v>
      </c>
      <c r="G2541" s="12" t="s">
        <v>1157</v>
      </c>
      <c r="H2541" s="12" t="s">
        <v>466</v>
      </c>
      <c r="L2541" s="12" t="s">
        <v>3138</v>
      </c>
      <c r="BJ2541" s="12" t="s">
        <v>79</v>
      </c>
      <c r="BK2541" s="31">
        <v>44832</v>
      </c>
      <c r="BL2541" s="12" t="s">
        <v>3128</v>
      </c>
      <c r="BM2541" s="12">
        <v>2528</v>
      </c>
      <c r="BN2541" s="12" t="s">
        <v>72</v>
      </c>
      <c r="BO2541" s="12" t="s">
        <v>3128</v>
      </c>
    </row>
    <row r="2542" spans="1:67" s="12" customFormat="1" x14ac:dyDescent="0.2">
      <c r="A2542" s="12" t="s">
        <v>3140</v>
      </c>
      <c r="C2542" s="12" t="s">
        <v>1519</v>
      </c>
      <c r="D2542" s="12" t="s">
        <v>123</v>
      </c>
      <c r="E2542" s="12" t="s">
        <v>465</v>
      </c>
      <c r="F2542" s="12" t="s">
        <v>466</v>
      </c>
      <c r="G2542" s="12" t="s">
        <v>1157</v>
      </c>
      <c r="H2542" s="12" t="s">
        <v>466</v>
      </c>
      <c r="L2542" s="12" t="s">
        <v>3138</v>
      </c>
      <c r="BJ2542" s="12" t="s">
        <v>79</v>
      </c>
      <c r="BK2542" s="14">
        <v>44832</v>
      </c>
      <c r="BL2542" s="12" t="s">
        <v>3128</v>
      </c>
      <c r="BM2542" s="12">
        <v>2528</v>
      </c>
      <c r="BN2542" s="12" t="s">
        <v>72</v>
      </c>
      <c r="BO2542" s="12" t="s">
        <v>3128</v>
      </c>
    </row>
    <row r="2543" spans="1:67" s="12" customFormat="1" x14ac:dyDescent="0.2">
      <c r="A2543" s="12" t="s">
        <v>3142</v>
      </c>
      <c r="C2543" s="12" t="s">
        <v>1519</v>
      </c>
      <c r="D2543" s="12" t="s">
        <v>123</v>
      </c>
      <c r="E2543" s="12" t="s">
        <v>351</v>
      </c>
      <c r="F2543" s="12" t="s">
        <v>283</v>
      </c>
      <c r="G2543" s="12" t="s">
        <v>3141</v>
      </c>
      <c r="H2543" s="12" t="s">
        <v>283</v>
      </c>
      <c r="L2543" s="12" t="s">
        <v>3143</v>
      </c>
      <c r="BJ2543" s="12" t="s">
        <v>79</v>
      </c>
      <c r="BK2543" s="14">
        <v>44832</v>
      </c>
      <c r="BL2543" s="12" t="s">
        <v>3128</v>
      </c>
      <c r="BM2543" s="12">
        <v>2528</v>
      </c>
      <c r="BN2543" s="12" t="s">
        <v>72</v>
      </c>
      <c r="BO2543" s="12" t="s">
        <v>3128</v>
      </c>
    </row>
    <row r="2544" spans="1:67" s="8" customFormat="1" x14ac:dyDescent="0.2">
      <c r="A2544" s="8" t="s">
        <v>3145</v>
      </c>
      <c r="C2544" s="8" t="s">
        <v>1519</v>
      </c>
      <c r="D2544" s="8" t="s">
        <v>123</v>
      </c>
      <c r="E2544" s="8" t="s">
        <v>524</v>
      </c>
      <c r="F2544" s="8" t="s">
        <v>561</v>
      </c>
      <c r="G2544" s="8" t="s">
        <v>524</v>
      </c>
      <c r="H2544" s="8" t="s">
        <v>3144</v>
      </c>
      <c r="L2544" s="8" t="s">
        <v>3146</v>
      </c>
      <c r="AG2544" s="8">
        <v>5.4</v>
      </c>
      <c r="AJ2544" s="8">
        <v>8.4</v>
      </c>
      <c r="BJ2544" s="8" t="s">
        <v>79</v>
      </c>
      <c r="BK2544" s="32">
        <v>44832</v>
      </c>
      <c r="BL2544" s="8" t="s">
        <v>3128</v>
      </c>
      <c r="BM2544" s="8">
        <v>2528</v>
      </c>
      <c r="BN2544" s="8" t="s">
        <v>72</v>
      </c>
      <c r="BO2544" s="8" t="s">
        <v>3128</v>
      </c>
    </row>
    <row r="2545" spans="1:67" s="8" customFormat="1" x14ac:dyDescent="0.2">
      <c r="A2545" s="8" t="s">
        <v>3147</v>
      </c>
      <c r="C2545" s="8" t="s">
        <v>1519</v>
      </c>
      <c r="D2545" s="8" t="s">
        <v>123</v>
      </c>
      <c r="E2545" s="8" t="s">
        <v>524</v>
      </c>
      <c r="F2545" s="8" t="s">
        <v>561</v>
      </c>
      <c r="G2545" s="8" t="s">
        <v>524</v>
      </c>
      <c r="H2545" s="8" t="s">
        <v>3144</v>
      </c>
      <c r="L2545" s="8" t="s">
        <v>3148</v>
      </c>
      <c r="BE2545" s="8">
        <v>7.3</v>
      </c>
      <c r="BH2545" s="8">
        <v>4.5999999999999996</v>
      </c>
      <c r="BJ2545" s="8" t="s">
        <v>79</v>
      </c>
      <c r="BK2545" s="9">
        <v>44832</v>
      </c>
      <c r="BL2545" s="8" t="s">
        <v>3128</v>
      </c>
      <c r="BM2545" s="8">
        <v>2528</v>
      </c>
    </row>
    <row r="2546" spans="1:67" s="8" customFormat="1" x14ac:dyDescent="0.2">
      <c r="A2546" s="8" t="s">
        <v>3149</v>
      </c>
      <c r="B2546" s="8" t="s">
        <v>338</v>
      </c>
      <c r="C2546" s="8" t="s">
        <v>1524</v>
      </c>
      <c r="D2546" s="8" t="s">
        <v>140</v>
      </c>
      <c r="E2546" s="8" t="s">
        <v>808</v>
      </c>
      <c r="F2546" s="8" t="s">
        <v>809</v>
      </c>
      <c r="G2546" s="8" t="s">
        <v>808</v>
      </c>
      <c r="H2546" s="8" t="s">
        <v>809</v>
      </c>
      <c r="L2546" s="8" t="s">
        <v>3150</v>
      </c>
      <c r="M2546" s="8">
        <v>2.4</v>
      </c>
      <c r="P2546" s="8">
        <v>1.8</v>
      </c>
      <c r="Q2546" s="8">
        <v>3.1</v>
      </c>
      <c r="T2546" s="8">
        <v>3.4</v>
      </c>
      <c r="U2546" s="8">
        <v>2.9</v>
      </c>
      <c r="X2546" s="8">
        <v>4.3</v>
      </c>
      <c r="Y2546" s="8">
        <v>3.2</v>
      </c>
      <c r="AB2546" s="8">
        <v>4.2</v>
      </c>
      <c r="AC2546" s="8">
        <v>3.4</v>
      </c>
      <c r="AF2546" s="8">
        <v>5</v>
      </c>
      <c r="BJ2546" s="8" t="s">
        <v>79</v>
      </c>
      <c r="BK2546" s="9">
        <v>44832</v>
      </c>
      <c r="BL2546" s="8" t="s">
        <v>3128</v>
      </c>
      <c r="BM2546" s="8">
        <v>2528</v>
      </c>
      <c r="BN2546" s="8" t="s">
        <v>72</v>
      </c>
      <c r="BO2546" s="8" t="s">
        <v>3128</v>
      </c>
    </row>
    <row r="2547" spans="1:67" x14ac:dyDescent="0.2">
      <c r="A2547" s="8" t="s">
        <v>3152</v>
      </c>
      <c r="C2547" t="s">
        <v>1524</v>
      </c>
      <c r="D2547" t="s">
        <v>140</v>
      </c>
      <c r="E2547" t="s">
        <v>808</v>
      </c>
      <c r="F2547" t="s">
        <v>816</v>
      </c>
      <c r="G2547" s="8" t="s">
        <v>808</v>
      </c>
      <c r="H2547" s="8" t="s">
        <v>816</v>
      </c>
      <c r="I2547" s="8"/>
      <c r="AO2547" t="s">
        <v>1964</v>
      </c>
      <c r="AS2547" t="s">
        <v>2747</v>
      </c>
      <c r="AW2547" t="s">
        <v>1980</v>
      </c>
      <c r="BA2547" t="s">
        <v>1974</v>
      </c>
      <c r="BE2547" t="s">
        <v>1929</v>
      </c>
      <c r="BJ2547" s="8" t="s">
        <v>79</v>
      </c>
      <c r="BK2547" s="9">
        <v>44832</v>
      </c>
      <c r="BL2547" s="8" t="s">
        <v>3128</v>
      </c>
      <c r="BM2547" s="8">
        <v>2528</v>
      </c>
    </row>
    <row r="2548" spans="1:67" x14ac:dyDescent="0.2">
      <c r="A2548" s="8" t="s">
        <v>3153</v>
      </c>
      <c r="C2548" t="s">
        <v>1524</v>
      </c>
      <c r="D2548" t="s">
        <v>140</v>
      </c>
      <c r="E2548" t="s">
        <v>808</v>
      </c>
      <c r="F2548" t="s">
        <v>816</v>
      </c>
      <c r="G2548" s="8" t="s">
        <v>808</v>
      </c>
      <c r="H2548" s="8" t="s">
        <v>816</v>
      </c>
      <c r="I2548" s="8"/>
      <c r="AW2548">
        <v>4.0999999999999996</v>
      </c>
      <c r="BA2548">
        <v>4.3</v>
      </c>
      <c r="BE2548">
        <v>4.2</v>
      </c>
      <c r="BJ2548" s="8" t="s">
        <v>79</v>
      </c>
      <c r="BK2548" s="9">
        <v>44832</v>
      </c>
      <c r="BL2548" s="8" t="s">
        <v>3128</v>
      </c>
      <c r="BM2548" s="8">
        <v>2528</v>
      </c>
    </row>
    <row r="2549" spans="1:67" x14ac:dyDescent="0.2">
      <c r="A2549" s="8" t="s">
        <v>3154</v>
      </c>
      <c r="C2549" t="s">
        <v>1524</v>
      </c>
      <c r="D2549" t="s">
        <v>140</v>
      </c>
      <c r="E2549" t="s">
        <v>808</v>
      </c>
      <c r="F2549" t="s">
        <v>816</v>
      </c>
      <c r="G2549" s="8" t="s">
        <v>808</v>
      </c>
      <c r="H2549" s="8" t="s">
        <v>816</v>
      </c>
      <c r="I2549" s="8"/>
      <c r="BA2549">
        <v>3.9</v>
      </c>
      <c r="BE2549">
        <v>4.0999999999999996</v>
      </c>
      <c r="BJ2549" s="8" t="s">
        <v>79</v>
      </c>
      <c r="BK2549" s="9">
        <v>44832</v>
      </c>
      <c r="BL2549" s="8" t="s">
        <v>3128</v>
      </c>
      <c r="BM2549" s="8">
        <v>2528</v>
      </c>
    </row>
    <row r="2550" spans="1:67" x14ac:dyDescent="0.2">
      <c r="A2550" s="8" t="s">
        <v>3155</v>
      </c>
      <c r="C2550" t="s">
        <v>1524</v>
      </c>
      <c r="D2550" t="s">
        <v>140</v>
      </c>
      <c r="E2550" t="s">
        <v>808</v>
      </c>
      <c r="F2550" t="s">
        <v>816</v>
      </c>
      <c r="G2550" s="8" t="s">
        <v>808</v>
      </c>
      <c r="H2550" s="8" t="s">
        <v>816</v>
      </c>
      <c r="I2550" s="8"/>
      <c r="AW2550">
        <v>3.9</v>
      </c>
      <c r="BA2550">
        <v>4.3</v>
      </c>
      <c r="BJ2550" s="8" t="s">
        <v>79</v>
      </c>
      <c r="BK2550" s="9">
        <v>44832</v>
      </c>
      <c r="BL2550" s="8" t="s">
        <v>3128</v>
      </c>
      <c r="BM2550" s="8">
        <v>2528</v>
      </c>
    </row>
    <row r="2551" spans="1:67" x14ac:dyDescent="0.2">
      <c r="A2551" s="8" t="s">
        <v>3156</v>
      </c>
      <c r="C2551" t="s">
        <v>1524</v>
      </c>
      <c r="D2551" t="s">
        <v>140</v>
      </c>
      <c r="E2551" t="s">
        <v>808</v>
      </c>
      <c r="F2551" t="s">
        <v>816</v>
      </c>
      <c r="G2551" s="8" t="s">
        <v>808</v>
      </c>
      <c r="H2551" s="8" t="s">
        <v>816</v>
      </c>
      <c r="I2551" s="8"/>
      <c r="BE2551">
        <v>4.3</v>
      </c>
      <c r="BJ2551" s="8" t="s">
        <v>79</v>
      </c>
      <c r="BK2551" s="9">
        <v>44832</v>
      </c>
      <c r="BL2551" s="8" t="s">
        <v>3128</v>
      </c>
      <c r="BM2551" s="8">
        <v>2528</v>
      </c>
    </row>
    <row r="2552" spans="1:67" x14ac:dyDescent="0.2">
      <c r="A2552" s="8" t="s">
        <v>3157</v>
      </c>
      <c r="C2552" t="s">
        <v>1524</v>
      </c>
      <c r="D2552" t="s">
        <v>140</v>
      </c>
      <c r="E2552" t="s">
        <v>808</v>
      </c>
      <c r="F2552" t="s">
        <v>816</v>
      </c>
      <c r="G2552" s="8" t="s">
        <v>808</v>
      </c>
      <c r="H2552" s="8" t="s">
        <v>816</v>
      </c>
      <c r="I2552" s="8"/>
      <c r="AW2552">
        <v>4</v>
      </c>
      <c r="BA2552">
        <v>4.2</v>
      </c>
      <c r="BE2552">
        <v>4.3</v>
      </c>
      <c r="BJ2552" s="8" t="s">
        <v>79</v>
      </c>
      <c r="BK2552" s="9">
        <v>44832</v>
      </c>
      <c r="BL2552" s="8" t="s">
        <v>3128</v>
      </c>
      <c r="BM2552" s="8">
        <v>2528</v>
      </c>
    </row>
    <row r="2553" spans="1:67" x14ac:dyDescent="0.2">
      <c r="A2553" s="8" t="s">
        <v>3158</v>
      </c>
      <c r="C2553" t="s">
        <v>1524</v>
      </c>
      <c r="D2553" t="s">
        <v>140</v>
      </c>
      <c r="E2553" t="s">
        <v>808</v>
      </c>
      <c r="F2553" t="s">
        <v>816</v>
      </c>
      <c r="G2553" s="8" t="s">
        <v>808</v>
      </c>
      <c r="H2553" s="8" t="s">
        <v>816</v>
      </c>
      <c r="I2553" s="8"/>
      <c r="BA2553">
        <v>4</v>
      </c>
      <c r="BE2553">
        <v>4</v>
      </c>
      <c r="BJ2553" s="8" t="s">
        <v>79</v>
      </c>
      <c r="BK2553" s="9">
        <v>44832</v>
      </c>
      <c r="BL2553" s="8" t="s">
        <v>3128</v>
      </c>
      <c r="BM2553" s="8">
        <v>2528</v>
      </c>
    </row>
    <row r="2554" spans="1:67" x14ac:dyDescent="0.2">
      <c r="A2554" s="8" t="s">
        <v>3159</v>
      </c>
      <c r="C2554" t="s">
        <v>1524</v>
      </c>
      <c r="D2554" t="s">
        <v>140</v>
      </c>
      <c r="E2554" t="s">
        <v>808</v>
      </c>
      <c r="F2554" t="s">
        <v>816</v>
      </c>
      <c r="G2554" s="8" t="s">
        <v>808</v>
      </c>
      <c r="H2554" s="8" t="s">
        <v>816</v>
      </c>
      <c r="I2554" s="8"/>
      <c r="AW2554">
        <v>3.7</v>
      </c>
      <c r="BA2554">
        <v>4.5</v>
      </c>
      <c r="BJ2554" s="8" t="s">
        <v>79</v>
      </c>
      <c r="BK2554" s="9">
        <v>44832</v>
      </c>
      <c r="BL2554" s="8" t="s">
        <v>3128</v>
      </c>
      <c r="BM2554" s="8">
        <v>2528</v>
      </c>
    </row>
    <row r="2555" spans="1:67" x14ac:dyDescent="0.2">
      <c r="A2555" s="8" t="s">
        <v>3160</v>
      </c>
      <c r="C2555" t="s">
        <v>1524</v>
      </c>
      <c r="D2555" t="s">
        <v>140</v>
      </c>
      <c r="E2555" t="s">
        <v>808</v>
      </c>
      <c r="F2555" t="s">
        <v>816</v>
      </c>
      <c r="G2555" s="8" t="s">
        <v>808</v>
      </c>
      <c r="H2555" s="8" t="s">
        <v>816</v>
      </c>
      <c r="I2555" s="8"/>
      <c r="AW2555">
        <v>3.7</v>
      </c>
      <c r="BA2555">
        <v>4</v>
      </c>
      <c r="BJ2555" s="8" t="s">
        <v>79</v>
      </c>
      <c r="BK2555" s="9">
        <v>44832</v>
      </c>
      <c r="BL2555" s="8" t="s">
        <v>3128</v>
      </c>
      <c r="BM2555" s="8">
        <v>2528</v>
      </c>
    </row>
    <row r="2556" spans="1:67" x14ac:dyDescent="0.2">
      <c r="A2556" s="8" t="s">
        <v>3161</v>
      </c>
      <c r="C2556" t="s">
        <v>1524</v>
      </c>
      <c r="D2556" t="s">
        <v>140</v>
      </c>
      <c r="E2556" t="s">
        <v>808</v>
      </c>
      <c r="F2556" t="s">
        <v>816</v>
      </c>
      <c r="G2556" s="8" t="s">
        <v>808</v>
      </c>
      <c r="H2556" s="8" t="s">
        <v>816</v>
      </c>
      <c r="I2556" s="8"/>
      <c r="AW2556" t="s">
        <v>1980</v>
      </c>
      <c r="BA2556">
        <v>4.3</v>
      </c>
      <c r="BJ2556" s="8" t="s">
        <v>79</v>
      </c>
      <c r="BK2556" s="9">
        <v>44832</v>
      </c>
      <c r="BL2556" s="8" t="s">
        <v>3128</v>
      </c>
      <c r="BM2556" s="8">
        <v>2528</v>
      </c>
    </row>
    <row r="2557" spans="1:67" x14ac:dyDescent="0.2">
      <c r="A2557" s="8" t="s">
        <v>3162</v>
      </c>
      <c r="C2557" t="s">
        <v>1524</v>
      </c>
      <c r="D2557" t="s">
        <v>140</v>
      </c>
      <c r="E2557" t="s">
        <v>808</v>
      </c>
      <c r="F2557" t="s">
        <v>816</v>
      </c>
      <c r="G2557" s="8" t="s">
        <v>808</v>
      </c>
      <c r="H2557" s="8" t="s">
        <v>816</v>
      </c>
      <c r="I2557" s="8"/>
      <c r="AW2557" t="s">
        <v>1980</v>
      </c>
      <c r="BA2557" t="s">
        <v>1919</v>
      </c>
      <c r="BE2557" t="s">
        <v>1938</v>
      </c>
      <c r="BJ2557" s="8" t="s">
        <v>79</v>
      </c>
      <c r="BK2557" s="9">
        <v>44832</v>
      </c>
      <c r="BL2557" s="8" t="s">
        <v>3128</v>
      </c>
      <c r="BM2557" s="8">
        <v>2528</v>
      </c>
    </row>
    <row r="2558" spans="1:67" x14ac:dyDescent="0.2">
      <c r="A2558" s="8" t="s">
        <v>3163</v>
      </c>
      <c r="C2558" t="s">
        <v>1524</v>
      </c>
      <c r="D2558" t="s">
        <v>140</v>
      </c>
      <c r="E2558" t="s">
        <v>808</v>
      </c>
      <c r="F2558" t="s">
        <v>816</v>
      </c>
      <c r="G2558" s="8" t="s">
        <v>808</v>
      </c>
      <c r="H2558" s="8" t="s">
        <v>816</v>
      </c>
      <c r="I2558" s="8"/>
      <c r="AW2558">
        <v>3.7</v>
      </c>
      <c r="BA2558">
        <v>4.0999999999999996</v>
      </c>
      <c r="BJ2558" s="8" t="s">
        <v>79</v>
      </c>
      <c r="BK2558" s="9">
        <v>44832</v>
      </c>
      <c r="BL2558" s="8" t="s">
        <v>3128</v>
      </c>
      <c r="BM2558" s="8">
        <v>2528</v>
      </c>
    </row>
    <row r="2559" spans="1:67" x14ac:dyDescent="0.2">
      <c r="A2559" s="8" t="s">
        <v>3164</v>
      </c>
      <c r="C2559" t="s">
        <v>1524</v>
      </c>
      <c r="D2559" t="s">
        <v>140</v>
      </c>
      <c r="E2559" t="s">
        <v>808</v>
      </c>
      <c r="F2559" t="s">
        <v>816</v>
      </c>
      <c r="G2559" s="8" t="s">
        <v>808</v>
      </c>
      <c r="H2559" s="8" t="s">
        <v>816</v>
      </c>
      <c r="I2559" s="8"/>
      <c r="BE2559">
        <v>4.0999999999999996</v>
      </c>
      <c r="BJ2559" s="8" t="s">
        <v>79</v>
      </c>
      <c r="BK2559" s="9">
        <v>44832</v>
      </c>
      <c r="BL2559" s="8" t="s">
        <v>3128</v>
      </c>
      <c r="BM2559" s="8">
        <v>2528</v>
      </c>
    </row>
    <row r="2560" spans="1:67" x14ac:dyDescent="0.2">
      <c r="A2560" s="8" t="s">
        <v>3165</v>
      </c>
      <c r="C2560" t="s">
        <v>1524</v>
      </c>
      <c r="D2560" t="s">
        <v>140</v>
      </c>
      <c r="E2560" t="s">
        <v>808</v>
      </c>
      <c r="F2560" t="s">
        <v>816</v>
      </c>
      <c r="G2560" s="8" t="s">
        <v>808</v>
      </c>
      <c r="H2560" s="8" t="s">
        <v>816</v>
      </c>
      <c r="I2560" s="8"/>
      <c r="AW2560">
        <v>3.5</v>
      </c>
      <c r="BJ2560" s="8" t="s">
        <v>79</v>
      </c>
      <c r="BK2560" s="9">
        <v>44832</v>
      </c>
      <c r="BL2560" s="8" t="s">
        <v>3128</v>
      </c>
      <c r="BM2560" s="8">
        <v>2528</v>
      </c>
    </row>
    <row r="2561" spans="1:67" x14ac:dyDescent="0.2">
      <c r="A2561" s="8" t="s">
        <v>3166</v>
      </c>
      <c r="C2561" t="s">
        <v>1524</v>
      </c>
      <c r="D2561" t="s">
        <v>140</v>
      </c>
      <c r="E2561" t="s">
        <v>808</v>
      </c>
      <c r="F2561" t="s">
        <v>816</v>
      </c>
      <c r="G2561" s="8" t="s">
        <v>808</v>
      </c>
      <c r="H2561" s="8" t="s">
        <v>816</v>
      </c>
      <c r="I2561" s="8"/>
      <c r="BA2561" t="s">
        <v>1941</v>
      </c>
      <c r="BE2561">
        <v>3.8</v>
      </c>
      <c r="BJ2561" s="8" t="s">
        <v>79</v>
      </c>
      <c r="BK2561" s="9">
        <v>44832</v>
      </c>
      <c r="BL2561" s="8" t="s">
        <v>3128</v>
      </c>
      <c r="BM2561" s="8">
        <v>2528</v>
      </c>
    </row>
    <row r="2562" spans="1:67" x14ac:dyDescent="0.2">
      <c r="A2562" s="8" t="s">
        <v>3167</v>
      </c>
      <c r="C2562" t="s">
        <v>1524</v>
      </c>
      <c r="D2562" t="s">
        <v>140</v>
      </c>
      <c r="E2562" t="s">
        <v>808</v>
      </c>
      <c r="F2562" t="s">
        <v>816</v>
      </c>
      <c r="G2562" s="8" t="s">
        <v>808</v>
      </c>
      <c r="H2562" s="8" t="s">
        <v>816</v>
      </c>
      <c r="I2562" s="8"/>
      <c r="BA2562">
        <v>3.7</v>
      </c>
      <c r="BE2562">
        <v>4</v>
      </c>
      <c r="BJ2562" s="8" t="s">
        <v>79</v>
      </c>
      <c r="BK2562" s="9">
        <v>44832</v>
      </c>
      <c r="BL2562" s="8" t="s">
        <v>3128</v>
      </c>
      <c r="BM2562" s="8">
        <v>2528</v>
      </c>
    </row>
    <row r="2563" spans="1:67" x14ac:dyDescent="0.2">
      <c r="A2563" s="8" t="s">
        <v>3151</v>
      </c>
      <c r="C2563" t="s">
        <v>1524</v>
      </c>
      <c r="D2563" t="s">
        <v>140</v>
      </c>
      <c r="E2563" t="s">
        <v>808</v>
      </c>
      <c r="F2563" t="s">
        <v>816</v>
      </c>
      <c r="G2563" s="8" t="s">
        <v>808</v>
      </c>
      <c r="H2563" s="8" t="s">
        <v>816</v>
      </c>
      <c r="I2563" s="8"/>
      <c r="BA2563">
        <v>3.9</v>
      </c>
      <c r="BE2563">
        <v>3.8</v>
      </c>
      <c r="BJ2563" s="8" t="s">
        <v>79</v>
      </c>
      <c r="BK2563" s="9">
        <v>44832</v>
      </c>
      <c r="BL2563" s="8" t="s">
        <v>3128</v>
      </c>
      <c r="BM2563" s="8">
        <v>2528</v>
      </c>
    </row>
    <row r="2564" spans="1:67" x14ac:dyDescent="0.2">
      <c r="A2564" s="8" t="s">
        <v>3168</v>
      </c>
      <c r="C2564" t="s">
        <v>1524</v>
      </c>
      <c r="D2564" t="s">
        <v>140</v>
      </c>
      <c r="E2564" t="s">
        <v>808</v>
      </c>
      <c r="F2564" t="s">
        <v>816</v>
      </c>
      <c r="G2564" s="8" t="s">
        <v>808</v>
      </c>
      <c r="H2564" s="8" t="s">
        <v>816</v>
      </c>
      <c r="I2564" s="8"/>
      <c r="AW2564" t="s">
        <v>1929</v>
      </c>
      <c r="BA2564" t="s">
        <v>1919</v>
      </c>
      <c r="BJ2564" s="8" t="s">
        <v>79</v>
      </c>
      <c r="BK2564" s="9">
        <v>44832</v>
      </c>
      <c r="BL2564" s="8" t="s">
        <v>3128</v>
      </c>
      <c r="BM2564" s="8">
        <v>2528</v>
      </c>
    </row>
    <row r="2565" spans="1:67" x14ac:dyDescent="0.2">
      <c r="A2565" s="8" t="s">
        <v>3169</v>
      </c>
      <c r="C2565" t="s">
        <v>1524</v>
      </c>
      <c r="D2565" t="s">
        <v>140</v>
      </c>
      <c r="E2565" t="s">
        <v>808</v>
      </c>
      <c r="F2565" t="s">
        <v>816</v>
      </c>
      <c r="G2565" s="8" t="s">
        <v>808</v>
      </c>
      <c r="H2565" s="8" t="s">
        <v>816</v>
      </c>
      <c r="I2565" s="8"/>
      <c r="BA2565">
        <v>3</v>
      </c>
      <c r="BE2565">
        <v>4</v>
      </c>
      <c r="BJ2565" s="8" t="s">
        <v>79</v>
      </c>
      <c r="BK2565" s="9">
        <v>44832</v>
      </c>
      <c r="BL2565" s="8" t="s">
        <v>3128</v>
      </c>
      <c r="BM2565" s="8">
        <v>2528</v>
      </c>
    </row>
    <row r="2566" spans="1:67" x14ac:dyDescent="0.2">
      <c r="A2566" s="8" t="s">
        <v>3170</v>
      </c>
      <c r="C2566" t="s">
        <v>1524</v>
      </c>
      <c r="D2566" t="s">
        <v>140</v>
      </c>
      <c r="E2566" t="s">
        <v>808</v>
      </c>
      <c r="F2566" t="s">
        <v>816</v>
      </c>
      <c r="G2566" s="8" t="s">
        <v>808</v>
      </c>
      <c r="H2566" s="8" t="s">
        <v>816</v>
      </c>
      <c r="I2566" s="8"/>
      <c r="AS2566" t="s">
        <v>1965</v>
      </c>
      <c r="AW2566" t="s">
        <v>1941</v>
      </c>
      <c r="BA2566" t="s">
        <v>1918</v>
      </c>
      <c r="BE2566" t="s">
        <v>1918</v>
      </c>
      <c r="BJ2566" s="8" t="s">
        <v>79</v>
      </c>
      <c r="BK2566" s="9">
        <v>44832</v>
      </c>
      <c r="BL2566" s="8" t="s">
        <v>3128</v>
      </c>
      <c r="BM2566" s="8">
        <v>2528</v>
      </c>
    </row>
    <row r="2567" spans="1:67" s="6" customFormat="1" x14ac:dyDescent="0.2">
      <c r="A2567" s="6" t="s">
        <v>3171</v>
      </c>
      <c r="C2567" s="6" t="s">
        <v>1524</v>
      </c>
      <c r="D2567" s="6" t="s">
        <v>140</v>
      </c>
      <c r="E2567" s="6" t="s">
        <v>808</v>
      </c>
      <c r="F2567" s="6" t="s">
        <v>816</v>
      </c>
      <c r="G2567" s="6" t="s">
        <v>808</v>
      </c>
      <c r="H2567" s="6" t="s">
        <v>816</v>
      </c>
      <c r="BI2567" s="6" t="s">
        <v>3177</v>
      </c>
      <c r="BJ2567" s="6" t="s">
        <v>79</v>
      </c>
      <c r="BK2567" s="7">
        <v>44832</v>
      </c>
      <c r="BL2567" s="6" t="s">
        <v>3128</v>
      </c>
      <c r="BM2567" s="6">
        <v>2528</v>
      </c>
    </row>
    <row r="2568" spans="1:67" s="6" customFormat="1" x14ac:dyDescent="0.2">
      <c r="A2568" s="6" t="s">
        <v>3172</v>
      </c>
      <c r="C2568" s="6" t="s">
        <v>1524</v>
      </c>
      <c r="D2568" s="6" t="s">
        <v>140</v>
      </c>
      <c r="E2568" s="6" t="s">
        <v>808</v>
      </c>
      <c r="F2568" s="6" t="s">
        <v>816</v>
      </c>
      <c r="G2568" s="6" t="s">
        <v>808</v>
      </c>
      <c r="H2568" s="6" t="s">
        <v>816</v>
      </c>
      <c r="BI2568" s="6" t="s">
        <v>3178</v>
      </c>
      <c r="BJ2568" s="6" t="s">
        <v>79</v>
      </c>
      <c r="BK2568" s="7">
        <v>44832</v>
      </c>
      <c r="BL2568" s="6" t="s">
        <v>3128</v>
      </c>
      <c r="BM2568" s="6">
        <v>2528</v>
      </c>
    </row>
    <row r="2569" spans="1:67" s="6" customFormat="1" x14ac:dyDescent="0.2">
      <c r="A2569" s="6" t="s">
        <v>3173</v>
      </c>
      <c r="C2569" s="6" t="s">
        <v>1524</v>
      </c>
      <c r="D2569" s="6" t="s">
        <v>140</v>
      </c>
      <c r="E2569" s="6" t="s">
        <v>808</v>
      </c>
      <c r="F2569" s="6" t="s">
        <v>816</v>
      </c>
      <c r="G2569" s="6" t="s">
        <v>808</v>
      </c>
      <c r="H2569" s="6" t="s">
        <v>816</v>
      </c>
      <c r="BI2569" s="6" t="s">
        <v>3179</v>
      </c>
      <c r="BJ2569" s="6" t="s">
        <v>79</v>
      </c>
      <c r="BK2569" s="7">
        <v>44832</v>
      </c>
      <c r="BL2569" s="6" t="s">
        <v>3128</v>
      </c>
      <c r="BM2569" s="6">
        <v>2528</v>
      </c>
    </row>
    <row r="2570" spans="1:67" s="6" customFormat="1" x14ac:dyDescent="0.2">
      <c r="A2570" s="6" t="s">
        <v>3174</v>
      </c>
      <c r="C2570" s="6" t="s">
        <v>1524</v>
      </c>
      <c r="D2570" s="6" t="s">
        <v>140</v>
      </c>
      <c r="E2570" s="6" t="s">
        <v>808</v>
      </c>
      <c r="F2570" s="6" t="s">
        <v>816</v>
      </c>
      <c r="G2570" s="6" t="s">
        <v>808</v>
      </c>
      <c r="H2570" s="6" t="s">
        <v>816</v>
      </c>
      <c r="BI2570" s="6" t="s">
        <v>3180</v>
      </c>
      <c r="BJ2570" s="6" t="s">
        <v>79</v>
      </c>
      <c r="BK2570" s="7">
        <v>44832</v>
      </c>
      <c r="BL2570" s="6" t="s">
        <v>3128</v>
      </c>
      <c r="BM2570" s="6">
        <v>2528</v>
      </c>
    </row>
    <row r="2571" spans="1:67" s="6" customFormat="1" x14ac:dyDescent="0.2">
      <c r="A2571" s="6" t="s">
        <v>3175</v>
      </c>
      <c r="C2571" s="6" t="s">
        <v>1524</v>
      </c>
      <c r="D2571" s="6" t="s">
        <v>140</v>
      </c>
      <c r="E2571" s="6" t="s">
        <v>808</v>
      </c>
      <c r="F2571" s="6" t="s">
        <v>816</v>
      </c>
      <c r="G2571" s="6" t="s">
        <v>808</v>
      </c>
      <c r="H2571" s="6" t="s">
        <v>816</v>
      </c>
      <c r="BI2571" s="6" t="s">
        <v>3177</v>
      </c>
      <c r="BJ2571" s="6" t="s">
        <v>79</v>
      </c>
      <c r="BK2571" s="7">
        <v>44832</v>
      </c>
      <c r="BL2571" s="6" t="s">
        <v>3128</v>
      </c>
      <c r="BM2571" s="6">
        <v>2528</v>
      </c>
    </row>
    <row r="2572" spans="1:67" s="6" customFormat="1" x14ac:dyDescent="0.2">
      <c r="A2572" s="6" t="s">
        <v>3176</v>
      </c>
      <c r="C2572" s="6" t="s">
        <v>1524</v>
      </c>
      <c r="D2572" s="6" t="s">
        <v>140</v>
      </c>
      <c r="E2572" s="6" t="s">
        <v>808</v>
      </c>
      <c r="F2572" s="6" t="s">
        <v>816</v>
      </c>
      <c r="G2572" s="6" t="s">
        <v>808</v>
      </c>
      <c r="H2572" s="6" t="s">
        <v>816</v>
      </c>
      <c r="BI2572" s="6" t="s">
        <v>3181</v>
      </c>
      <c r="BJ2572" s="6" t="s">
        <v>79</v>
      </c>
      <c r="BK2572" s="7">
        <v>44832</v>
      </c>
      <c r="BL2572" s="6" t="s">
        <v>3128</v>
      </c>
      <c r="BM2572" s="6">
        <v>2528</v>
      </c>
      <c r="BN2572" s="6" t="s">
        <v>72</v>
      </c>
      <c r="BO2572" s="6" t="s">
        <v>3128</v>
      </c>
    </row>
    <row r="2573" spans="1:67" s="6" customFormat="1" x14ac:dyDescent="0.2">
      <c r="A2573" s="6" t="s">
        <v>3182</v>
      </c>
      <c r="C2573" s="6" t="s">
        <v>1524</v>
      </c>
      <c r="D2573" s="6" t="s">
        <v>140</v>
      </c>
      <c r="E2573" s="6" t="s">
        <v>808</v>
      </c>
      <c r="F2573" s="6" t="s">
        <v>821</v>
      </c>
      <c r="G2573" s="6" t="s">
        <v>808</v>
      </c>
      <c r="H2573" s="6" t="s">
        <v>821</v>
      </c>
      <c r="BI2573" s="6" t="s">
        <v>3183</v>
      </c>
      <c r="BJ2573" s="6" t="s">
        <v>79</v>
      </c>
      <c r="BK2573" s="7">
        <v>44832</v>
      </c>
      <c r="BL2573" s="6" t="s">
        <v>3184</v>
      </c>
      <c r="BM2573" s="6">
        <v>7017</v>
      </c>
    </row>
    <row r="2574" spans="1:67" s="6" customFormat="1" x14ac:dyDescent="0.2">
      <c r="A2574" s="6" t="s">
        <v>3185</v>
      </c>
      <c r="B2574" s="6" t="s">
        <v>338</v>
      </c>
      <c r="C2574" s="6" t="s">
        <v>1524</v>
      </c>
      <c r="D2574" s="6" t="s">
        <v>140</v>
      </c>
      <c r="E2574" s="6" t="s">
        <v>808</v>
      </c>
      <c r="F2574" s="6" t="s">
        <v>1658</v>
      </c>
      <c r="G2574" s="6" t="s">
        <v>808</v>
      </c>
      <c r="H2574" s="6" t="s">
        <v>1658</v>
      </c>
      <c r="BI2574" s="6" t="s">
        <v>3183</v>
      </c>
      <c r="BJ2574" s="6" t="s">
        <v>79</v>
      </c>
      <c r="BK2574" s="7">
        <v>44832</v>
      </c>
      <c r="BL2574" s="6" t="s">
        <v>3184</v>
      </c>
      <c r="BM2574" s="6">
        <v>7017</v>
      </c>
    </row>
    <row r="2575" spans="1:67" s="6" customFormat="1" x14ac:dyDescent="0.2">
      <c r="A2575" s="6">
        <v>11878</v>
      </c>
      <c r="C2575" s="6" t="s">
        <v>1524</v>
      </c>
      <c r="D2575" s="6" t="s">
        <v>140</v>
      </c>
      <c r="E2575" s="6" t="s">
        <v>808</v>
      </c>
      <c r="F2575" s="6" t="s">
        <v>1658</v>
      </c>
      <c r="G2575" s="6" t="s">
        <v>808</v>
      </c>
      <c r="H2575" s="6" t="s">
        <v>1658</v>
      </c>
      <c r="BI2575" s="6" t="s">
        <v>3183</v>
      </c>
      <c r="BJ2575" s="6" t="s">
        <v>79</v>
      </c>
      <c r="BK2575" s="7">
        <v>44832</v>
      </c>
      <c r="BL2575" s="6" t="s">
        <v>3184</v>
      </c>
      <c r="BM2575" s="6">
        <v>7017</v>
      </c>
    </row>
    <row r="2576" spans="1:67" s="6" customFormat="1" x14ac:dyDescent="0.2">
      <c r="A2576" s="6">
        <v>11879</v>
      </c>
      <c r="C2576" s="6" t="s">
        <v>1524</v>
      </c>
      <c r="D2576" s="6" t="s">
        <v>140</v>
      </c>
      <c r="E2576" s="6" t="s">
        <v>808</v>
      </c>
      <c r="F2576" s="6" t="s">
        <v>1658</v>
      </c>
      <c r="G2576" s="6" t="s">
        <v>808</v>
      </c>
      <c r="H2576" s="6" t="s">
        <v>1658</v>
      </c>
      <c r="BI2576" s="6" t="s">
        <v>3183</v>
      </c>
      <c r="BJ2576" s="6" t="s">
        <v>79</v>
      </c>
      <c r="BK2576" s="7">
        <v>44832</v>
      </c>
      <c r="BL2576" s="6" t="s">
        <v>3184</v>
      </c>
      <c r="BM2576" s="6">
        <v>7017</v>
      </c>
    </row>
    <row r="2577" spans="1:65" s="6" customFormat="1" x14ac:dyDescent="0.2">
      <c r="A2577" s="6">
        <v>11881</v>
      </c>
      <c r="C2577" s="6" t="s">
        <v>1524</v>
      </c>
      <c r="D2577" s="6" t="s">
        <v>140</v>
      </c>
      <c r="E2577" s="6" t="s">
        <v>808</v>
      </c>
      <c r="F2577" s="6" t="s">
        <v>1658</v>
      </c>
      <c r="G2577" s="6" t="s">
        <v>808</v>
      </c>
      <c r="H2577" s="6" t="s">
        <v>1658</v>
      </c>
      <c r="BI2577" s="6" t="s">
        <v>3183</v>
      </c>
      <c r="BJ2577" s="6" t="s">
        <v>79</v>
      </c>
      <c r="BK2577" s="7">
        <v>44832</v>
      </c>
      <c r="BL2577" s="6" t="s">
        <v>3184</v>
      </c>
      <c r="BM2577" s="6">
        <v>7017</v>
      </c>
    </row>
    <row r="2578" spans="1:65" s="6" customFormat="1" x14ac:dyDescent="0.2">
      <c r="A2578" s="6" t="s">
        <v>3182</v>
      </c>
      <c r="C2578" s="6" t="s">
        <v>1524</v>
      </c>
      <c r="D2578" s="6" t="s">
        <v>140</v>
      </c>
      <c r="E2578" s="6" t="s">
        <v>808</v>
      </c>
      <c r="F2578" s="6" t="s">
        <v>821</v>
      </c>
      <c r="G2578" s="6" t="s">
        <v>808</v>
      </c>
      <c r="H2578" s="6" t="s">
        <v>1655</v>
      </c>
      <c r="BI2578" s="6" t="s">
        <v>3183</v>
      </c>
      <c r="BJ2578" s="6" t="s">
        <v>79</v>
      </c>
      <c r="BK2578" s="7">
        <v>44832</v>
      </c>
      <c r="BL2578" s="6" t="s">
        <v>3184</v>
      </c>
      <c r="BM2578" s="6">
        <v>7017</v>
      </c>
    </row>
    <row r="2579" spans="1:65" s="6" customFormat="1" x14ac:dyDescent="0.2">
      <c r="A2579" s="6" t="s">
        <v>3182</v>
      </c>
      <c r="C2579" s="6" t="s">
        <v>1524</v>
      </c>
      <c r="D2579" s="6" t="s">
        <v>140</v>
      </c>
      <c r="E2579" s="6" t="s">
        <v>808</v>
      </c>
      <c r="F2579" s="6" t="s">
        <v>1664</v>
      </c>
      <c r="G2579" s="6" t="s">
        <v>808</v>
      </c>
      <c r="H2579" s="6" t="s">
        <v>1664</v>
      </c>
      <c r="BI2579" s="6" t="s">
        <v>3183</v>
      </c>
      <c r="BJ2579" s="6" t="s">
        <v>79</v>
      </c>
      <c r="BK2579" s="7">
        <v>44832</v>
      </c>
      <c r="BL2579" s="6" t="s">
        <v>3184</v>
      </c>
      <c r="BM2579" s="6">
        <v>7017</v>
      </c>
    </row>
    <row r="2580" spans="1:65" s="6" customFormat="1" x14ac:dyDescent="0.2">
      <c r="A2580" s="6">
        <v>11900</v>
      </c>
      <c r="B2580" s="6" t="s">
        <v>75</v>
      </c>
      <c r="C2580" s="6" t="s">
        <v>1524</v>
      </c>
      <c r="D2580" s="6" t="s">
        <v>140</v>
      </c>
      <c r="E2580" s="6" t="s">
        <v>808</v>
      </c>
      <c r="F2580" s="6" t="s">
        <v>1664</v>
      </c>
      <c r="G2580" s="6" t="s">
        <v>808</v>
      </c>
      <c r="H2580" s="6" t="s">
        <v>1664</v>
      </c>
      <c r="BI2580" s="6" t="s">
        <v>3183</v>
      </c>
      <c r="BJ2580" s="6" t="s">
        <v>79</v>
      </c>
      <c r="BK2580" s="7">
        <v>44832</v>
      </c>
      <c r="BL2580" s="6" t="s">
        <v>3184</v>
      </c>
      <c r="BM2580" s="6">
        <v>7017</v>
      </c>
    </row>
  </sheetData>
  <autoFilter ref="A1:BO2580" xr:uid="{00000000-0009-0000-0000-000000000000}"/>
  <sortState xmlns:xlrd2="http://schemas.microsoft.com/office/spreadsheetml/2017/richdata2" ref="A2:BO2518">
    <sortCondition ref="E2:E2518"/>
    <sortCondition ref="F2:F2518"/>
    <sortCondition ref="G2:G2518"/>
    <sortCondition ref="H2:H2518"/>
    <sortCondition ref="A2:A2518"/>
  </sortState>
  <phoneticPr fontId="19" type="noConversion"/>
  <conditionalFormatting sqref="A1:A1048576">
    <cfRule type="containsBlanks" dxfId="35" priority="50">
      <formula>LEN(TRIM(A1))=0</formula>
    </cfRule>
  </conditionalFormatting>
  <conditionalFormatting sqref="C1:I1048576">
    <cfRule type="containsBlanks" dxfId="34" priority="46">
      <formula>LEN(TRIM(C1))=0</formula>
    </cfRule>
    <cfRule type="cellIs" dxfId="33" priority="49" operator="equal">
      <formula>"NA"</formula>
    </cfRule>
  </conditionalFormatting>
  <conditionalFormatting sqref="G1531:G1533">
    <cfRule type="cellIs" dxfId="32" priority="39" operator="equal">
      <formula>"NA"</formula>
    </cfRule>
  </conditionalFormatting>
  <conditionalFormatting sqref="G1531:G1533 BM2501:BM1048576 BM2354:BM2498 BM1:BM2348">
    <cfRule type="containsBlanks" dxfId="31" priority="38">
      <formula>LEN(TRIM(G1))=0</formula>
    </cfRule>
  </conditionalFormatting>
  <conditionalFormatting sqref="BO1960 BO1963 BO1966 BO1969 BO1972 BO1974 BO1977">
    <cfRule type="containsBlanks" dxfId="30" priority="35">
      <formula>LEN(TRIM(BO1960))=0</formula>
    </cfRule>
  </conditionalFormatting>
  <conditionalFormatting sqref="BO1939">
    <cfRule type="containsBlanks" dxfId="29" priority="34">
      <formula>LEN(TRIM(BO1939))=0</formula>
    </cfRule>
  </conditionalFormatting>
  <conditionalFormatting sqref="BO1942">
    <cfRule type="containsBlanks" dxfId="28" priority="32">
      <formula>LEN(TRIM(BO1942))=0</formula>
    </cfRule>
  </conditionalFormatting>
  <conditionalFormatting sqref="BO1943">
    <cfRule type="containsBlanks" dxfId="27" priority="31">
      <formula>LEN(TRIM(BO1943))=0</formula>
    </cfRule>
  </conditionalFormatting>
  <conditionalFormatting sqref="BO1979">
    <cfRule type="containsBlanks" dxfId="26" priority="30">
      <formula>LEN(TRIM(BO1979))=0</formula>
    </cfRule>
  </conditionalFormatting>
  <conditionalFormatting sqref="BO1983">
    <cfRule type="containsBlanks" dxfId="25" priority="29">
      <formula>LEN(TRIM(BO1983))=0</formula>
    </cfRule>
  </conditionalFormatting>
  <conditionalFormatting sqref="BO1990">
    <cfRule type="containsBlanks" dxfId="24" priority="28">
      <formula>LEN(TRIM(BO1990))=0</formula>
    </cfRule>
  </conditionalFormatting>
  <conditionalFormatting sqref="BO1998">
    <cfRule type="containsBlanks" dxfId="23" priority="27">
      <formula>LEN(TRIM(BO1998))=0</formula>
    </cfRule>
  </conditionalFormatting>
  <conditionalFormatting sqref="BO2002:BO2010 BO2012:BO2014">
    <cfRule type="containsBlanks" dxfId="22" priority="26">
      <formula>LEN(TRIM(BO2002))=0</formula>
    </cfRule>
  </conditionalFormatting>
  <conditionalFormatting sqref="BO2011">
    <cfRule type="containsBlanks" dxfId="21" priority="25">
      <formula>LEN(TRIM(BO2011))=0</formula>
    </cfRule>
  </conditionalFormatting>
  <conditionalFormatting sqref="BO2018:BO2020">
    <cfRule type="containsBlanks" dxfId="20" priority="24">
      <formula>LEN(TRIM(BO2018))=0</formula>
    </cfRule>
  </conditionalFormatting>
  <conditionalFormatting sqref="BO2021:BO2027">
    <cfRule type="containsBlanks" dxfId="19" priority="23">
      <formula>LEN(TRIM(BO2021))=0</formula>
    </cfRule>
  </conditionalFormatting>
  <conditionalFormatting sqref="BO2030:BO2049">
    <cfRule type="containsBlanks" dxfId="18" priority="22">
      <formula>LEN(TRIM(BO2030))=0</formula>
    </cfRule>
  </conditionalFormatting>
  <conditionalFormatting sqref="BO2060:BO2062">
    <cfRule type="containsBlanks" dxfId="17" priority="21">
      <formula>LEN(TRIM(BO2060))=0</formula>
    </cfRule>
  </conditionalFormatting>
  <conditionalFormatting sqref="BO2053">
    <cfRule type="containsBlanks" dxfId="16" priority="20">
      <formula>LEN(TRIM(BO2053))=0</formula>
    </cfRule>
  </conditionalFormatting>
  <conditionalFormatting sqref="BO2054">
    <cfRule type="containsBlanks" dxfId="15" priority="19">
      <formula>LEN(TRIM(BO2054))=0</formula>
    </cfRule>
  </conditionalFormatting>
  <conditionalFormatting sqref="BO2058">
    <cfRule type="containsBlanks" dxfId="14" priority="18">
      <formula>LEN(TRIM(BO2058))=0</formula>
    </cfRule>
  </conditionalFormatting>
  <conditionalFormatting sqref="BO2089">
    <cfRule type="containsBlanks" dxfId="13" priority="17">
      <formula>LEN(TRIM(BO2089))=0</formula>
    </cfRule>
  </conditionalFormatting>
  <conditionalFormatting sqref="BO2066">
    <cfRule type="containsBlanks" dxfId="12" priority="16">
      <formula>LEN(TRIM(BO2066))=0</formula>
    </cfRule>
  </conditionalFormatting>
  <conditionalFormatting sqref="BO2067">
    <cfRule type="containsBlanks" dxfId="11" priority="15">
      <formula>LEN(TRIM(BO2067))=0</formula>
    </cfRule>
  </conditionalFormatting>
  <conditionalFormatting sqref="BO2115">
    <cfRule type="containsBlanks" dxfId="10" priority="14">
      <formula>LEN(TRIM(BO2115))=0</formula>
    </cfRule>
  </conditionalFormatting>
  <conditionalFormatting sqref="BO2118">
    <cfRule type="containsBlanks" dxfId="9" priority="13">
      <formula>LEN(TRIM(BO2118))=0</formula>
    </cfRule>
  </conditionalFormatting>
  <conditionalFormatting sqref="BO2123">
    <cfRule type="containsBlanks" dxfId="8" priority="12">
      <formula>LEN(TRIM(BO2123))=0</formula>
    </cfRule>
  </conditionalFormatting>
  <conditionalFormatting sqref="BO2130">
    <cfRule type="containsBlanks" dxfId="7" priority="11">
      <formula>LEN(TRIM(BO2130))=0</formula>
    </cfRule>
  </conditionalFormatting>
  <conditionalFormatting sqref="BO2126">
    <cfRule type="containsBlanks" dxfId="6" priority="10">
      <formula>LEN(TRIM(BO2126))=0</formula>
    </cfRule>
  </conditionalFormatting>
  <conditionalFormatting sqref="BO2137:BO2138">
    <cfRule type="containsBlanks" dxfId="5" priority="9">
      <formula>LEN(TRIM(BO2137))=0</formula>
    </cfRule>
  </conditionalFormatting>
  <conditionalFormatting sqref="BO2133">
    <cfRule type="containsBlanks" dxfId="4" priority="8">
      <formula>LEN(TRIM(BO2133))=0</formula>
    </cfRule>
  </conditionalFormatting>
  <conditionalFormatting sqref="BO2213">
    <cfRule type="containsBlanks" dxfId="3" priority="7">
      <formula>LEN(TRIM(BO2213))=0</formula>
    </cfRule>
  </conditionalFormatting>
  <conditionalFormatting sqref="BO2216">
    <cfRule type="containsBlanks" dxfId="2" priority="6">
      <formula>LEN(TRIM(BO2216))=0</formula>
    </cfRule>
  </conditionalFormatting>
  <conditionalFormatting sqref="BO2202">
    <cfRule type="containsBlanks" dxfId="1" priority="4">
      <formula>LEN(TRIM(BO2202))=0</formula>
    </cfRule>
  </conditionalFormatting>
  <conditionalFormatting sqref="BO2188">
    <cfRule type="containsBlanks" dxfId="0" priority="2">
      <formula>LEN(TRIM(BO2188))=0</formula>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A3CFC-27E2-C941-93F4-E07569F35248}">
  <dimension ref="A1:F3"/>
  <sheetViews>
    <sheetView workbookViewId="0">
      <selection activeCell="C6" sqref="C6"/>
    </sheetView>
  </sheetViews>
  <sheetFormatPr baseColWidth="10" defaultColWidth="11.5" defaultRowHeight="15" x14ac:dyDescent="0.2"/>
  <cols>
    <col min="1" max="2" width="12.83203125" bestFit="1" customWidth="1"/>
    <col min="3" max="3" width="23.5" bestFit="1" customWidth="1"/>
    <col min="4" max="4" width="17" bestFit="1" customWidth="1"/>
    <col min="5" max="5" width="10.1640625" bestFit="1" customWidth="1"/>
  </cols>
  <sheetData>
    <row r="1" spans="1:6" x14ac:dyDescent="0.2">
      <c r="A1" t="s">
        <v>3107</v>
      </c>
      <c r="B1" t="s">
        <v>3018</v>
      </c>
      <c r="C1" t="s">
        <v>3019</v>
      </c>
      <c r="D1" t="s">
        <v>3104</v>
      </c>
      <c r="E1" t="s">
        <v>3105</v>
      </c>
      <c r="F1" t="s">
        <v>3020</v>
      </c>
    </row>
    <row r="2" spans="1:6" x14ac:dyDescent="0.2">
      <c r="A2" t="s">
        <v>3021</v>
      </c>
      <c r="B2" t="s">
        <v>3022</v>
      </c>
      <c r="C2" t="s">
        <v>3023</v>
      </c>
    </row>
    <row r="3" spans="1:6" x14ac:dyDescent="0.2">
      <c r="A3" t="s">
        <v>3021</v>
      </c>
      <c r="B3" t="s">
        <v>3024</v>
      </c>
      <c r="C3" t="s">
        <v>3025</v>
      </c>
      <c r="D3" t="s">
        <v>3106</v>
      </c>
      <c r="E3">
        <v>123456789</v>
      </c>
      <c r="F3" t="s">
        <v>3108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ArchaicUngulate_UploadFile_Mast</vt:lpstr>
      <vt:lpstr>Taxonomy Synonymizations Templa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2022-09-02T23:31:02Z</dcterms:created>
  <dcterms:modified xsi:type="dcterms:W3CDTF">2022-10-06T20:47:46Z</dcterms:modified>
</cp:coreProperties>
</file>