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codeName="ThisWorkbook" autoCompressPictures="0"/>
  <mc:AlternateContent xmlns:mc="http://schemas.openxmlformats.org/markup-compatibility/2006">
    <mc:Choice Requires="x15">
      <x15ac:absPath xmlns:x15ac="http://schemas.microsoft.com/office/spreadsheetml/2010/11/ac" url="C:\Users\nikit\source\repos\CloudSecurityRubiksCube\Documents\"/>
    </mc:Choice>
  </mc:AlternateContent>
  <bookViews>
    <workbookView xWindow="1365" yWindow="1620" windowWidth="24225" windowHeight="13635" tabRatio="947" xr2:uid="{00000000-000D-0000-FFFF-FFFF00000000}"/>
  </bookViews>
  <sheets>
    <sheet name="Questionnaire" sheetId="17" r:id="rId1"/>
    <sheet name="Questionnaire Results" sheetId="18" r:id="rId2"/>
    <sheet name="Capabilities - Sec Controls" sheetId="1" r:id="rId3"/>
    <sheet name="TIC v2" sheetId="4" r:id="rId4"/>
    <sheet name="BOSS" sheetId="5" r:id="rId5"/>
    <sheet name="ITOS" sheetId="6" r:id="rId6"/>
    <sheet name="Presentation Services" sheetId="7" r:id="rId7"/>
    <sheet name="Application Services" sheetId="8" r:id="rId8"/>
    <sheet name="Information Services" sheetId="9" r:id="rId9"/>
    <sheet name="Infrastructure Services" sheetId="10" r:id="rId10"/>
    <sheet name="S&amp;RM" sheetId="11" r:id="rId11"/>
    <sheet name="800-53 r4 control families" sheetId="12" r:id="rId12"/>
    <sheet name="800-53 r4 controls" sheetId="13" r:id="rId13"/>
    <sheet name="Survey" sheetId="15" r:id="rId14"/>
  </sheets>
  <definedNames>
    <definedName name="_Audit_and_Accountability" localSheetId="12">'800-53 r4 controls'!$A$43</definedName>
    <definedName name="_Awareness_and_Training" localSheetId="12">'800-53 r4 controls'!$A$37</definedName>
    <definedName name="_xlnm._FilterDatabase" localSheetId="2" hidden="1">'Capabilities - Sec Controls'!$H$1:$H$378</definedName>
    <definedName name="_xlnm._FilterDatabase" localSheetId="0" hidden="1">Questionnaire!$A$3:$C$8</definedName>
    <definedName name="_xlnm._FilterDatabase" localSheetId="1" hidden="1">'Questionnaire Results'!$A$3:$AV$477</definedName>
    <definedName name="_Identification_and_Authentication" localSheetId="12">'800-53 r4 controls'!$A$94</definedName>
    <definedName name="_Physical_and_Environmental" localSheetId="12">'800-53 r4 controls'!$A$133</definedName>
    <definedName name="_Security_Assessment_and" localSheetId="12">'800-53 r4 controls'!$A$60</definedName>
    <definedName name="_System_and_Communications" localSheetId="12">'800-53 r4 controls'!$A$198</definedName>
    <definedName name="_System_and_Information" localSheetId="12">'800-53 r4 controls'!$A$245</definedName>
    <definedName name="_System_and_Services" localSheetId="12">'800-53 r4 controls'!$A$178</definedName>
    <definedName name="_xlnm.Criteria" localSheetId="1">'Questionnaire Results'!$3:$3</definedName>
    <definedName name="Desc168">'Capabilities - Sec Controls'!$E$168</definedName>
    <definedName name="Resp1">Questionnaire!$C$4</definedName>
    <definedName name="Resp10">Questionnaire!$C$13</definedName>
    <definedName name="Resp100">Questionnaire!$C$104</definedName>
    <definedName name="Resp101">Questionnaire!$C$105</definedName>
    <definedName name="Resp102">Questionnaire!$C$106</definedName>
    <definedName name="Resp103">Questionnaire!$C$107</definedName>
    <definedName name="Resp104">Questionnaire!$C$108</definedName>
    <definedName name="Resp105">Questionnaire!$C$109</definedName>
    <definedName name="Resp106">Questionnaire!$C$110</definedName>
    <definedName name="Resp11">Questionnaire!$C$14</definedName>
    <definedName name="Resp12">Questionnaire!$C$15</definedName>
    <definedName name="Resp13">Questionnaire!$C$16</definedName>
    <definedName name="Resp14">Questionnaire!$C$17</definedName>
    <definedName name="Resp15">Questionnaire!$C$18</definedName>
    <definedName name="Resp16">Questionnaire!$C$19</definedName>
    <definedName name="Resp17">Questionnaire!$C$20</definedName>
    <definedName name="Resp18">Questionnaire!$C$21</definedName>
    <definedName name="Resp19">Questionnaire!$C$22</definedName>
    <definedName name="Resp2">Questionnaire!$C$5</definedName>
    <definedName name="Resp20">Questionnaire!$C$23</definedName>
    <definedName name="Resp21">Questionnaire!$C$24</definedName>
    <definedName name="Resp22">Questionnaire!$C$25</definedName>
    <definedName name="Resp23">Questionnaire!$C$26</definedName>
    <definedName name="Resp24">Questionnaire!$C$27</definedName>
    <definedName name="Resp25">Questionnaire!$C$28</definedName>
    <definedName name="Resp26">Questionnaire!$C$29</definedName>
    <definedName name="Resp27">Questionnaire!$C$30</definedName>
    <definedName name="Resp28">Questionnaire!$C$31</definedName>
    <definedName name="Resp29">Questionnaire!$C$32</definedName>
    <definedName name="Resp3">Questionnaire!$C$6</definedName>
    <definedName name="Resp30">Questionnaire!$C$33</definedName>
    <definedName name="Resp31">Questionnaire!$C$34</definedName>
    <definedName name="Resp32a">Questionnaire!$C$35</definedName>
    <definedName name="Resp32b">Questionnaire!$C$36</definedName>
    <definedName name="Resp33">Questionnaire!$C$37</definedName>
    <definedName name="Resp34">Questionnaire!$C$38</definedName>
    <definedName name="Resp35">Questionnaire!$C$39</definedName>
    <definedName name="Resp36">Questionnaire!$C$40</definedName>
    <definedName name="Resp37">Questionnaire!$C$41</definedName>
    <definedName name="Resp38">Questionnaire!$C$42</definedName>
    <definedName name="Resp39">Questionnaire!$C$43</definedName>
    <definedName name="Resp4">Questionnaire!$C$7</definedName>
    <definedName name="Resp40">Questionnaire!$C$44</definedName>
    <definedName name="Resp41">Questionnaire!$C$45</definedName>
    <definedName name="Resp42">Questionnaire!$C$46</definedName>
    <definedName name="Resp43">Questionnaire!$C$47</definedName>
    <definedName name="Resp44">Questionnaire!$C$48</definedName>
    <definedName name="Resp45">Questionnaire!$C$49</definedName>
    <definedName name="Resp46">Questionnaire!$C$50</definedName>
    <definedName name="Resp47">Questionnaire!$C$51</definedName>
    <definedName name="Resp48">Questionnaire!$C$52</definedName>
    <definedName name="Resp49">Questionnaire!$C$53</definedName>
    <definedName name="Resp5">Questionnaire!$C$8</definedName>
    <definedName name="Resp50">Questionnaire!$C$54</definedName>
    <definedName name="Resp51">Questionnaire!$C$55</definedName>
    <definedName name="Resp52">Questionnaire!$C$56</definedName>
    <definedName name="Resp53">Questionnaire!$C$57</definedName>
    <definedName name="Resp54">Questionnaire!$C$58</definedName>
    <definedName name="Resp55">Questionnaire!$C$59</definedName>
    <definedName name="Resp56">Questionnaire!$C$60</definedName>
    <definedName name="Resp57">Questionnaire!$C$61</definedName>
    <definedName name="Resp58">Questionnaire!$C$62</definedName>
    <definedName name="Resp59">Questionnaire!$C$63</definedName>
    <definedName name="Resp6">Questionnaire!$C$9</definedName>
    <definedName name="Resp60">Questionnaire!$C$64</definedName>
    <definedName name="Resp61">Questionnaire!$C$65</definedName>
    <definedName name="Resp62">Questionnaire!$C$66</definedName>
    <definedName name="Resp63">Questionnaire!$C$67</definedName>
    <definedName name="Resp64">Questionnaire!$C$68</definedName>
    <definedName name="Resp65">Questionnaire!$C$69</definedName>
    <definedName name="Resp66">Questionnaire!$C$70</definedName>
    <definedName name="Resp67">Questionnaire!$C$71</definedName>
    <definedName name="Resp68">Questionnaire!$C$72</definedName>
    <definedName name="Resp69">Questionnaire!$C$73</definedName>
    <definedName name="Resp7">Questionnaire!$C$10</definedName>
    <definedName name="Resp70">Questionnaire!$C$74</definedName>
    <definedName name="Resp71">Questionnaire!$C$75</definedName>
    <definedName name="Resp72">Questionnaire!$C$76</definedName>
    <definedName name="Resp73">Questionnaire!$C$77</definedName>
    <definedName name="Resp74">Questionnaire!$C$78</definedName>
    <definedName name="Resp75">Questionnaire!$C$79</definedName>
    <definedName name="Resp76">Questionnaire!$C$80</definedName>
    <definedName name="Resp77">Questionnaire!$C$81</definedName>
    <definedName name="Resp78">Questionnaire!$C$82</definedName>
    <definedName name="Resp79">Questionnaire!$C$83</definedName>
    <definedName name="Resp8">Questionnaire!$C$11</definedName>
    <definedName name="Resp80">Questionnaire!$C$84</definedName>
    <definedName name="Resp81">Questionnaire!$C$85</definedName>
    <definedName name="Resp82">Questionnaire!$C$86</definedName>
    <definedName name="Resp83">Questionnaire!$C$87</definedName>
    <definedName name="Resp84">Questionnaire!$C$88</definedName>
    <definedName name="Resp85">Questionnaire!$C$89</definedName>
    <definedName name="Resp86">Questionnaire!$C$90</definedName>
    <definedName name="Resp87">Questionnaire!$C$91</definedName>
    <definedName name="Resp88">Questionnaire!$C$92</definedName>
    <definedName name="Resp89">Questionnaire!$C$93</definedName>
    <definedName name="Resp9">Questionnaire!$C$12</definedName>
    <definedName name="Resp90">Questionnaire!$C$94</definedName>
    <definedName name="Resp91">Questionnaire!$C$95</definedName>
    <definedName name="Resp92">Questionnaire!$C$96</definedName>
    <definedName name="Resp93">Questionnaire!$C$97</definedName>
    <definedName name="Resp94">Questionnaire!$C$98</definedName>
    <definedName name="Resp95">Questionnaire!$C$99</definedName>
    <definedName name="Resp96">Questionnaire!$C$100</definedName>
    <definedName name="Resp97">Questionnaire!$C$101</definedName>
    <definedName name="Resp98">Questionnaire!$C$102</definedName>
    <definedName name="Resp99">Questionnaire!$C$103</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427" i="18" l="1"/>
  <c r="D428" i="18"/>
  <c r="D429" i="18"/>
  <c r="D430" i="18"/>
  <c r="D431" i="18"/>
  <c r="D432" i="18"/>
  <c r="D433" i="18"/>
  <c r="D434" i="18"/>
  <c r="D435" i="18"/>
  <c r="D436" i="18"/>
  <c r="D426" i="18"/>
  <c r="D445" i="18"/>
  <c r="D446" i="18"/>
  <c r="D447" i="18"/>
  <c r="D448" i="18"/>
  <c r="D449" i="18"/>
  <c r="D444" i="18"/>
  <c r="D466" i="18"/>
  <c r="D467" i="18"/>
  <c r="D465" i="18"/>
  <c r="D469" i="18"/>
  <c r="D470" i="18"/>
  <c r="D471" i="18"/>
  <c r="D472" i="18"/>
  <c r="D468" i="18"/>
  <c r="D474" i="18"/>
  <c r="D473" i="18"/>
  <c r="D476" i="18"/>
  <c r="D475" i="18"/>
  <c r="D438" i="18"/>
  <c r="D439" i="18"/>
  <c r="D440" i="18"/>
  <c r="D441" i="18"/>
  <c r="D442" i="18"/>
  <c r="D443" i="18"/>
  <c r="D437" i="18"/>
  <c r="D451" i="18"/>
  <c r="D452" i="18"/>
  <c r="D453" i="18"/>
  <c r="D454" i="18"/>
  <c r="D455" i="18"/>
  <c r="D456" i="18"/>
  <c r="D457" i="18"/>
  <c r="D458" i="18"/>
  <c r="D459" i="18"/>
  <c r="D460" i="18"/>
  <c r="D461" i="18"/>
  <c r="D462" i="18"/>
  <c r="D463" i="18"/>
  <c r="D464" i="18"/>
  <c r="D450" i="18"/>
  <c r="D425" i="18"/>
  <c r="K1" i="18"/>
  <c r="F476" i="18"/>
  <c r="G476" i="18"/>
  <c r="H476" i="18"/>
  <c r="I476" i="18"/>
  <c r="J476" i="18"/>
  <c r="K476" i="18"/>
  <c r="L476" i="18"/>
  <c r="M476" i="18"/>
  <c r="N476" i="18"/>
  <c r="O476" i="18"/>
  <c r="P476" i="18"/>
  <c r="Q476" i="18"/>
  <c r="R476" i="18"/>
  <c r="S476" i="18"/>
  <c r="T476" i="18"/>
  <c r="U476" i="18"/>
  <c r="V476" i="18"/>
  <c r="W476" i="18"/>
  <c r="X476" i="18"/>
  <c r="Y476" i="18"/>
  <c r="Z476" i="18"/>
  <c r="AA476" i="18"/>
  <c r="AB476" i="18"/>
  <c r="AC476" i="18"/>
  <c r="AD476" i="18"/>
  <c r="AE476" i="18"/>
  <c r="AD148" i="1"/>
  <c r="AF476" i="18"/>
  <c r="AG476" i="18"/>
  <c r="AH476" i="18"/>
  <c r="AI476" i="18"/>
  <c r="AJ476" i="18"/>
  <c r="AK476" i="18"/>
  <c r="AL476" i="18"/>
  <c r="AM476" i="18"/>
  <c r="AN476" i="18"/>
  <c r="AO476" i="18"/>
  <c r="AP476" i="18"/>
  <c r="AQ476" i="18"/>
  <c r="AR476" i="18"/>
  <c r="AS476" i="18"/>
  <c r="AT476" i="18"/>
  <c r="AU476" i="18"/>
  <c r="AV476" i="18"/>
  <c r="E476" i="18"/>
  <c r="F474" i="18"/>
  <c r="G474" i="18"/>
  <c r="H474" i="18"/>
  <c r="I474" i="18"/>
  <c r="J474" i="18"/>
  <c r="K474" i="18"/>
  <c r="L474" i="18"/>
  <c r="M474" i="18"/>
  <c r="N474" i="18"/>
  <c r="O474" i="18"/>
  <c r="P474" i="18"/>
  <c r="Q474" i="18"/>
  <c r="R474" i="18"/>
  <c r="S474" i="18"/>
  <c r="T474" i="18"/>
  <c r="U474" i="18"/>
  <c r="V474" i="18"/>
  <c r="W474" i="18"/>
  <c r="X474" i="18"/>
  <c r="Y474" i="18"/>
  <c r="Z474" i="18"/>
  <c r="AA474" i="18"/>
  <c r="AB474" i="18"/>
  <c r="AC474" i="18"/>
  <c r="AD474" i="18"/>
  <c r="AE474" i="18"/>
  <c r="AD56" i="1"/>
  <c r="AF474" i="18"/>
  <c r="AG474" i="18"/>
  <c r="AH474" i="18"/>
  <c r="AI474" i="18"/>
  <c r="AJ474" i="18"/>
  <c r="AK474" i="18"/>
  <c r="AL474" i="18"/>
  <c r="AM474" i="18"/>
  <c r="AN474" i="18"/>
  <c r="AO474" i="18"/>
  <c r="AP474" i="18"/>
  <c r="AQ474" i="18"/>
  <c r="AR474" i="18"/>
  <c r="AS474" i="18"/>
  <c r="AT474" i="18"/>
  <c r="AU474" i="18"/>
  <c r="AV474" i="18"/>
  <c r="E474" i="18"/>
  <c r="F469" i="18"/>
  <c r="G469" i="18"/>
  <c r="H469" i="18"/>
  <c r="I469" i="18"/>
  <c r="J469" i="18"/>
  <c r="K469" i="18"/>
  <c r="L469" i="18"/>
  <c r="M469" i="18"/>
  <c r="N469" i="18"/>
  <c r="O469" i="18"/>
  <c r="P469" i="18"/>
  <c r="Q469" i="18"/>
  <c r="R469" i="18"/>
  <c r="S469" i="18"/>
  <c r="T469" i="18"/>
  <c r="U469" i="18"/>
  <c r="V469" i="18"/>
  <c r="W469" i="18"/>
  <c r="X469" i="18"/>
  <c r="Y469" i="18"/>
  <c r="Z469" i="18"/>
  <c r="AA469" i="18"/>
  <c r="AB469" i="18"/>
  <c r="AC469" i="18"/>
  <c r="AD469" i="18"/>
  <c r="AE469" i="18"/>
  <c r="AD63" i="1"/>
  <c r="AF469" i="18"/>
  <c r="AG469" i="18"/>
  <c r="AH469" i="18"/>
  <c r="AI469" i="18"/>
  <c r="AJ469" i="18"/>
  <c r="AK469" i="18"/>
  <c r="AL469" i="18"/>
  <c r="AM469" i="18"/>
  <c r="AN469" i="18"/>
  <c r="AO469" i="18"/>
  <c r="AP469" i="18"/>
  <c r="AQ469" i="18"/>
  <c r="AR469" i="18"/>
  <c r="AS469" i="18"/>
  <c r="AT469" i="18"/>
  <c r="AU469" i="18"/>
  <c r="AV469" i="18"/>
  <c r="F470" i="18"/>
  <c r="G470" i="18"/>
  <c r="H470" i="18"/>
  <c r="I470" i="18"/>
  <c r="J470" i="18"/>
  <c r="K470" i="18"/>
  <c r="L470" i="18"/>
  <c r="M470" i="18"/>
  <c r="N470" i="18"/>
  <c r="O470" i="18"/>
  <c r="P470" i="18"/>
  <c r="Q470" i="18"/>
  <c r="R470" i="18"/>
  <c r="S470" i="18"/>
  <c r="T470" i="18"/>
  <c r="U470" i="18"/>
  <c r="V470" i="18"/>
  <c r="W470" i="18"/>
  <c r="X470" i="18"/>
  <c r="Y470" i="18"/>
  <c r="Z470" i="18"/>
  <c r="AA470" i="18"/>
  <c r="AB470" i="18"/>
  <c r="AC470" i="18"/>
  <c r="AD470" i="18"/>
  <c r="AE470" i="18"/>
  <c r="AD87" i="1"/>
  <c r="AF470" i="18"/>
  <c r="AG470" i="18"/>
  <c r="AH470" i="18"/>
  <c r="AI470" i="18"/>
  <c r="AJ470" i="18"/>
  <c r="AK470" i="18"/>
  <c r="AL470" i="18"/>
  <c r="AM470" i="18"/>
  <c r="AN470" i="18"/>
  <c r="AO470" i="18"/>
  <c r="AP470" i="18"/>
  <c r="AQ470" i="18"/>
  <c r="AR470" i="18"/>
  <c r="AS470" i="18"/>
  <c r="AT470" i="18"/>
  <c r="AU470" i="18"/>
  <c r="AV470" i="18"/>
  <c r="F471" i="18"/>
  <c r="G471" i="18"/>
  <c r="H471" i="18"/>
  <c r="I471" i="18"/>
  <c r="J471" i="18"/>
  <c r="K471" i="18"/>
  <c r="L471" i="18"/>
  <c r="M471" i="18"/>
  <c r="N471" i="18"/>
  <c r="O471" i="18"/>
  <c r="P471" i="18"/>
  <c r="Q471" i="18"/>
  <c r="R471" i="18"/>
  <c r="S471" i="18"/>
  <c r="T471" i="18"/>
  <c r="U471" i="18"/>
  <c r="V471" i="18"/>
  <c r="W471" i="18"/>
  <c r="X471" i="18"/>
  <c r="Y471" i="18"/>
  <c r="Z471" i="18"/>
  <c r="AA471" i="18"/>
  <c r="AB471" i="18"/>
  <c r="AC471" i="18"/>
  <c r="AD471" i="18"/>
  <c r="AE471" i="18"/>
  <c r="AD107" i="1"/>
  <c r="AF471" i="18"/>
  <c r="AG471" i="18"/>
  <c r="AH471" i="18"/>
  <c r="AI471" i="18"/>
  <c r="AJ471" i="18"/>
  <c r="AK471" i="18"/>
  <c r="AL471" i="18"/>
  <c r="AM471" i="18"/>
  <c r="AN471" i="18"/>
  <c r="AO471" i="18"/>
  <c r="AP471" i="18"/>
  <c r="AQ471" i="18"/>
  <c r="AR471" i="18"/>
  <c r="AS471" i="18"/>
  <c r="AT471" i="18"/>
  <c r="AU471" i="18"/>
  <c r="AV471" i="18"/>
  <c r="F472" i="18"/>
  <c r="G472" i="18"/>
  <c r="H472" i="18"/>
  <c r="I472" i="18"/>
  <c r="J472" i="18"/>
  <c r="K472" i="18"/>
  <c r="L472" i="18"/>
  <c r="M472" i="18"/>
  <c r="N472" i="18"/>
  <c r="O472" i="18"/>
  <c r="P472" i="18"/>
  <c r="Q472" i="18"/>
  <c r="R472" i="18"/>
  <c r="S472" i="18"/>
  <c r="T472" i="18"/>
  <c r="U472" i="18"/>
  <c r="V472" i="18"/>
  <c r="W472" i="18"/>
  <c r="X472" i="18"/>
  <c r="Y472" i="18"/>
  <c r="Z472" i="18"/>
  <c r="AA472" i="18"/>
  <c r="AB472" i="18"/>
  <c r="AC472" i="18"/>
  <c r="AD472" i="18"/>
  <c r="AE472" i="18"/>
  <c r="AD108" i="1"/>
  <c r="AF472" i="18"/>
  <c r="AG472" i="18"/>
  <c r="AH472" i="18"/>
  <c r="AI472" i="18"/>
  <c r="AJ472" i="18"/>
  <c r="AK472" i="18"/>
  <c r="AL472" i="18"/>
  <c r="AM472" i="18"/>
  <c r="AN472" i="18"/>
  <c r="AO472" i="18"/>
  <c r="AP472" i="18"/>
  <c r="AQ472" i="18"/>
  <c r="AR472" i="18"/>
  <c r="AS472" i="18"/>
  <c r="AT472" i="18"/>
  <c r="AU472" i="18"/>
  <c r="AV472" i="18"/>
  <c r="E472" i="18"/>
  <c r="E471" i="18"/>
  <c r="E470" i="18"/>
  <c r="E469" i="18"/>
  <c r="F466" i="18"/>
  <c r="G466" i="18"/>
  <c r="H466" i="18"/>
  <c r="I466" i="18"/>
  <c r="J466" i="18"/>
  <c r="K466" i="18"/>
  <c r="L466" i="18"/>
  <c r="M466" i="18"/>
  <c r="N466" i="18"/>
  <c r="O466" i="18"/>
  <c r="P466" i="18"/>
  <c r="Q466" i="18"/>
  <c r="R466" i="18"/>
  <c r="S466" i="18"/>
  <c r="T466" i="18"/>
  <c r="U466" i="18"/>
  <c r="V466" i="18"/>
  <c r="W466" i="18"/>
  <c r="X466" i="18"/>
  <c r="Y466" i="18"/>
  <c r="Z466" i="18"/>
  <c r="AA466" i="18"/>
  <c r="AB466" i="18"/>
  <c r="AC466" i="18"/>
  <c r="AD466" i="18"/>
  <c r="AE466" i="18"/>
  <c r="AD145" i="1"/>
  <c r="AF466" i="18"/>
  <c r="AG466" i="18"/>
  <c r="AH466" i="18"/>
  <c r="AI466" i="18"/>
  <c r="AJ466" i="18"/>
  <c r="AK466" i="18"/>
  <c r="AL466" i="18"/>
  <c r="AM466" i="18"/>
  <c r="AN466" i="18"/>
  <c r="AO466" i="18"/>
  <c r="AP466" i="18"/>
  <c r="AQ466" i="18"/>
  <c r="AR466" i="18"/>
  <c r="AS466" i="18"/>
  <c r="AT466" i="18"/>
  <c r="AU466" i="18"/>
  <c r="AV466" i="18"/>
  <c r="F467" i="18"/>
  <c r="G467" i="18"/>
  <c r="H467" i="18"/>
  <c r="I467" i="18"/>
  <c r="J467" i="18"/>
  <c r="K467" i="18"/>
  <c r="L467" i="18"/>
  <c r="M467" i="18"/>
  <c r="N467" i="18"/>
  <c r="O467" i="18"/>
  <c r="P467" i="18"/>
  <c r="Q467" i="18"/>
  <c r="R467" i="18"/>
  <c r="S467" i="18"/>
  <c r="T467" i="18"/>
  <c r="U467" i="18"/>
  <c r="V467" i="18"/>
  <c r="W467" i="18"/>
  <c r="X467" i="18"/>
  <c r="Y467" i="18"/>
  <c r="Z467" i="18"/>
  <c r="AA467" i="18"/>
  <c r="AB467" i="18"/>
  <c r="AC467" i="18"/>
  <c r="AD467" i="18"/>
  <c r="AE467" i="18"/>
  <c r="AD146" i="1"/>
  <c r="AF467" i="18"/>
  <c r="AG467" i="18"/>
  <c r="AH467" i="18"/>
  <c r="AI467" i="18"/>
  <c r="AJ467" i="18"/>
  <c r="AK467" i="18"/>
  <c r="AL467" i="18"/>
  <c r="AM467" i="18"/>
  <c r="AN467" i="18"/>
  <c r="AO467" i="18"/>
  <c r="AP467" i="18"/>
  <c r="AQ467" i="18"/>
  <c r="AR467" i="18"/>
  <c r="AS467" i="18"/>
  <c r="AT467" i="18"/>
  <c r="AU467" i="18"/>
  <c r="AV467" i="18"/>
  <c r="E467" i="18"/>
  <c r="E466" i="18"/>
  <c r="F56" i="18"/>
  <c r="G56" i="18"/>
  <c r="H56" i="18"/>
  <c r="I56" i="18"/>
  <c r="J56" i="18"/>
  <c r="K56" i="18"/>
  <c r="L56" i="18"/>
  <c r="M56" i="18"/>
  <c r="N56" i="18"/>
  <c r="O56" i="18"/>
  <c r="P56" i="18"/>
  <c r="Q56" i="18"/>
  <c r="R56" i="18"/>
  <c r="S56" i="18"/>
  <c r="T56" i="18"/>
  <c r="U56" i="18"/>
  <c r="V56" i="18"/>
  <c r="W56" i="18"/>
  <c r="X56" i="18"/>
  <c r="Y56" i="18"/>
  <c r="Z56" i="18"/>
  <c r="AA56" i="18"/>
  <c r="AB56" i="18"/>
  <c r="AC56" i="18"/>
  <c r="AD56" i="18"/>
  <c r="AE56" i="18"/>
  <c r="AD94" i="1"/>
  <c r="AF56" i="18"/>
  <c r="AG56" i="18"/>
  <c r="AH56" i="18"/>
  <c r="AI56" i="18"/>
  <c r="AJ56" i="18"/>
  <c r="AK56" i="18"/>
  <c r="AL56" i="18"/>
  <c r="AM56" i="18"/>
  <c r="AN56" i="18"/>
  <c r="AO56" i="18"/>
  <c r="AP56" i="18"/>
  <c r="AQ56" i="18"/>
  <c r="AR56" i="18"/>
  <c r="AS56" i="18"/>
  <c r="AT56" i="18"/>
  <c r="AU56" i="18"/>
  <c r="AV56" i="18"/>
  <c r="F57" i="18"/>
  <c r="G57" i="18"/>
  <c r="H57" i="18"/>
  <c r="I57" i="18"/>
  <c r="J57" i="18"/>
  <c r="K57" i="18"/>
  <c r="L57" i="18"/>
  <c r="M57" i="18"/>
  <c r="N57" i="18"/>
  <c r="O57" i="18"/>
  <c r="P57" i="18"/>
  <c r="Q57" i="18"/>
  <c r="R57" i="18"/>
  <c r="S57" i="18"/>
  <c r="T57" i="18"/>
  <c r="U57" i="18"/>
  <c r="V57" i="18"/>
  <c r="W57" i="18"/>
  <c r="X57" i="18"/>
  <c r="Y57" i="18"/>
  <c r="Z57" i="18"/>
  <c r="AA57" i="18"/>
  <c r="AB57" i="18"/>
  <c r="AC57" i="18"/>
  <c r="AD57" i="18"/>
  <c r="AE57" i="18"/>
  <c r="AD95" i="1"/>
  <c r="AF57" i="18"/>
  <c r="AG57" i="18"/>
  <c r="AH57" i="18"/>
  <c r="AI57" i="18"/>
  <c r="AJ57" i="18"/>
  <c r="AK57" i="18"/>
  <c r="AL57" i="18"/>
  <c r="AM57" i="18"/>
  <c r="AN57" i="18"/>
  <c r="AO57" i="18"/>
  <c r="AP57" i="18"/>
  <c r="AQ57" i="18"/>
  <c r="AR57" i="18"/>
  <c r="AS57" i="18"/>
  <c r="AT57" i="18"/>
  <c r="AU57" i="18"/>
  <c r="AV57" i="18"/>
  <c r="E57" i="18"/>
  <c r="E56" i="18"/>
  <c r="D56" i="18"/>
  <c r="D57" i="18"/>
  <c r="F451" i="18"/>
  <c r="G451" i="18"/>
  <c r="H451" i="18"/>
  <c r="I451" i="18"/>
  <c r="J451" i="18"/>
  <c r="K451" i="18"/>
  <c r="L451" i="18"/>
  <c r="M451" i="18"/>
  <c r="N451" i="18"/>
  <c r="O451" i="18"/>
  <c r="P451" i="18"/>
  <c r="Q451" i="18"/>
  <c r="R451" i="18"/>
  <c r="S451" i="18"/>
  <c r="T451" i="18"/>
  <c r="U451" i="18"/>
  <c r="V451" i="18"/>
  <c r="W451" i="18"/>
  <c r="X451" i="18"/>
  <c r="Y451" i="18"/>
  <c r="Z451" i="18"/>
  <c r="AA451" i="18"/>
  <c r="AB451" i="18"/>
  <c r="AC451" i="18"/>
  <c r="AD451" i="18"/>
  <c r="AE451" i="18"/>
  <c r="AD205" i="1"/>
  <c r="AF451" i="18"/>
  <c r="AG451" i="18"/>
  <c r="AH451" i="18"/>
  <c r="AI451" i="18"/>
  <c r="AJ451" i="18"/>
  <c r="AK451" i="18"/>
  <c r="AL451" i="18"/>
  <c r="AM451" i="18"/>
  <c r="AN451" i="18"/>
  <c r="AO451" i="18"/>
  <c r="AP451" i="18"/>
  <c r="AQ451" i="18"/>
  <c r="AR451" i="18"/>
  <c r="AS451" i="18"/>
  <c r="AT451" i="18"/>
  <c r="AU451" i="18"/>
  <c r="AV451" i="18"/>
  <c r="F452" i="18"/>
  <c r="G452" i="18"/>
  <c r="H452" i="18"/>
  <c r="I452" i="18"/>
  <c r="J452" i="18"/>
  <c r="K452" i="18"/>
  <c r="L452" i="18"/>
  <c r="M452" i="18"/>
  <c r="N452" i="18"/>
  <c r="O452" i="18"/>
  <c r="P452" i="18"/>
  <c r="Q452" i="18"/>
  <c r="R452" i="18"/>
  <c r="S452" i="18"/>
  <c r="T452" i="18"/>
  <c r="U452" i="18"/>
  <c r="V452" i="18"/>
  <c r="W452" i="18"/>
  <c r="X452" i="18"/>
  <c r="Y452" i="18"/>
  <c r="Z452" i="18"/>
  <c r="AA452" i="18"/>
  <c r="AB452" i="18"/>
  <c r="AC452" i="18"/>
  <c r="AD452" i="18"/>
  <c r="AE452" i="18"/>
  <c r="AD212" i="1"/>
  <c r="AF452" i="18"/>
  <c r="AG452" i="18"/>
  <c r="AH452" i="18"/>
  <c r="AI452" i="18"/>
  <c r="AJ452" i="18"/>
  <c r="AK452" i="18"/>
  <c r="AL452" i="18"/>
  <c r="AM452" i="18"/>
  <c r="AN452" i="18"/>
  <c r="AO452" i="18"/>
  <c r="AP452" i="18"/>
  <c r="AQ452" i="18"/>
  <c r="AR452" i="18"/>
  <c r="AS452" i="18"/>
  <c r="AT452" i="18"/>
  <c r="AU452" i="18"/>
  <c r="AV452" i="18"/>
  <c r="F453" i="18"/>
  <c r="G453" i="18"/>
  <c r="H453" i="18"/>
  <c r="I453" i="18"/>
  <c r="J453" i="18"/>
  <c r="K453" i="18"/>
  <c r="L453" i="18"/>
  <c r="M453" i="18"/>
  <c r="N453" i="18"/>
  <c r="O453" i="18"/>
  <c r="P453" i="18"/>
  <c r="Q453" i="18"/>
  <c r="R453" i="18"/>
  <c r="S453" i="18"/>
  <c r="T453" i="18"/>
  <c r="U453" i="18"/>
  <c r="V453" i="18"/>
  <c r="W453" i="18"/>
  <c r="X453" i="18"/>
  <c r="Y453" i="18"/>
  <c r="Z453" i="18"/>
  <c r="AA453" i="18"/>
  <c r="AB453" i="18"/>
  <c r="AC453" i="18"/>
  <c r="AD453" i="18"/>
  <c r="AE453" i="18"/>
  <c r="AD225" i="1"/>
  <c r="AF453" i="18"/>
  <c r="AG453" i="18"/>
  <c r="AH453" i="18"/>
  <c r="AI453" i="18"/>
  <c r="AJ453" i="18"/>
  <c r="AK453" i="18"/>
  <c r="AL453" i="18"/>
  <c r="AM453" i="18"/>
  <c r="AN453" i="18"/>
  <c r="AO453" i="18"/>
  <c r="AP453" i="18"/>
  <c r="AQ453" i="18"/>
  <c r="AR453" i="18"/>
  <c r="AS453" i="18"/>
  <c r="AT453" i="18"/>
  <c r="AU453" i="18"/>
  <c r="AV453" i="18"/>
  <c r="F454" i="18"/>
  <c r="G454" i="18"/>
  <c r="H454" i="18"/>
  <c r="I454" i="18"/>
  <c r="J454" i="18"/>
  <c r="K454" i="18"/>
  <c r="L454" i="18"/>
  <c r="M454" i="18"/>
  <c r="N454" i="18"/>
  <c r="O454" i="18"/>
  <c r="P454" i="18"/>
  <c r="Q454" i="18"/>
  <c r="R454" i="18"/>
  <c r="S454" i="18"/>
  <c r="T454" i="18"/>
  <c r="U454" i="18"/>
  <c r="V454" i="18"/>
  <c r="W454" i="18"/>
  <c r="X454" i="18"/>
  <c r="Y454" i="18"/>
  <c r="Z454" i="18"/>
  <c r="AA454" i="18"/>
  <c r="AB454" i="18"/>
  <c r="AC454" i="18"/>
  <c r="AD454" i="18"/>
  <c r="AE454" i="18"/>
  <c r="AD227" i="1"/>
  <c r="AF454" i="18"/>
  <c r="AG454" i="18"/>
  <c r="AH454" i="18"/>
  <c r="AI454" i="18"/>
  <c r="AJ454" i="18"/>
  <c r="AK454" i="18"/>
  <c r="AL454" i="18"/>
  <c r="AM454" i="18"/>
  <c r="AN454" i="18"/>
  <c r="AO454" i="18"/>
  <c r="AP454" i="18"/>
  <c r="AQ454" i="18"/>
  <c r="AR454" i="18"/>
  <c r="AS454" i="18"/>
  <c r="AT454" i="18"/>
  <c r="AU454" i="18"/>
  <c r="AV454" i="18"/>
  <c r="F455" i="18"/>
  <c r="G455" i="18"/>
  <c r="H455" i="18"/>
  <c r="I455" i="18"/>
  <c r="J455" i="18"/>
  <c r="K455" i="18"/>
  <c r="L455" i="18"/>
  <c r="M455" i="18"/>
  <c r="N455" i="18"/>
  <c r="O455" i="18"/>
  <c r="P455" i="18"/>
  <c r="Q455" i="18"/>
  <c r="R455" i="18"/>
  <c r="S455" i="18"/>
  <c r="T455" i="18"/>
  <c r="U455" i="18"/>
  <c r="V455" i="18"/>
  <c r="W455" i="18"/>
  <c r="X455" i="18"/>
  <c r="Y455" i="18"/>
  <c r="Z455" i="18"/>
  <c r="AA455" i="18"/>
  <c r="AB455" i="18"/>
  <c r="AC455" i="18"/>
  <c r="AD455" i="18"/>
  <c r="AE455" i="18"/>
  <c r="AD228" i="1"/>
  <c r="AF455" i="18"/>
  <c r="AG455" i="18"/>
  <c r="AH455" i="18"/>
  <c r="AI455" i="18"/>
  <c r="AJ455" i="18"/>
  <c r="AK455" i="18"/>
  <c r="AL455" i="18"/>
  <c r="AM455" i="18"/>
  <c r="AN455" i="18"/>
  <c r="AO455" i="18"/>
  <c r="AP455" i="18"/>
  <c r="AQ455" i="18"/>
  <c r="AR455" i="18"/>
  <c r="AS455" i="18"/>
  <c r="AT455" i="18"/>
  <c r="AU455" i="18"/>
  <c r="AV455" i="18"/>
  <c r="F456" i="18"/>
  <c r="G456" i="18"/>
  <c r="H456" i="18"/>
  <c r="I456" i="18"/>
  <c r="J456" i="18"/>
  <c r="K456" i="18"/>
  <c r="L456" i="18"/>
  <c r="M456" i="18"/>
  <c r="N456" i="18"/>
  <c r="O456" i="18"/>
  <c r="P456" i="18"/>
  <c r="Q456" i="18"/>
  <c r="R456" i="18"/>
  <c r="S456" i="18"/>
  <c r="T456" i="18"/>
  <c r="U456" i="18"/>
  <c r="V456" i="18"/>
  <c r="W456" i="18"/>
  <c r="X456" i="18"/>
  <c r="Y456" i="18"/>
  <c r="Z456" i="18"/>
  <c r="AA456" i="18"/>
  <c r="AB456" i="18"/>
  <c r="AC456" i="18"/>
  <c r="AD456" i="18"/>
  <c r="AE456" i="18"/>
  <c r="AD229" i="1"/>
  <c r="AF456" i="18"/>
  <c r="AG456" i="18"/>
  <c r="AH456" i="18"/>
  <c r="AI456" i="18"/>
  <c r="AJ456" i="18"/>
  <c r="AK456" i="18"/>
  <c r="AL456" i="18"/>
  <c r="AM456" i="18"/>
  <c r="AN456" i="18"/>
  <c r="AO456" i="18"/>
  <c r="AP456" i="18"/>
  <c r="AQ456" i="18"/>
  <c r="AR456" i="18"/>
  <c r="AS456" i="18"/>
  <c r="AT456" i="18"/>
  <c r="AU456" i="18"/>
  <c r="AV456" i="18"/>
  <c r="F457" i="18"/>
  <c r="G457" i="18"/>
  <c r="H457" i="18"/>
  <c r="I457" i="18"/>
  <c r="J457" i="18"/>
  <c r="K457" i="18"/>
  <c r="L457" i="18"/>
  <c r="M457" i="18"/>
  <c r="N457" i="18"/>
  <c r="O457" i="18"/>
  <c r="P457" i="18"/>
  <c r="Q457" i="18"/>
  <c r="R457" i="18"/>
  <c r="S457" i="18"/>
  <c r="T457" i="18"/>
  <c r="U457" i="18"/>
  <c r="V457" i="18"/>
  <c r="W457" i="18"/>
  <c r="X457" i="18"/>
  <c r="Y457" i="18"/>
  <c r="Z457" i="18"/>
  <c r="AA457" i="18"/>
  <c r="AB457" i="18"/>
  <c r="AC457" i="18"/>
  <c r="AD457" i="18"/>
  <c r="AE457" i="18"/>
  <c r="AD230" i="1"/>
  <c r="AF457" i="18"/>
  <c r="AG457" i="18"/>
  <c r="AH457" i="18"/>
  <c r="AI457" i="18"/>
  <c r="AJ457" i="18"/>
  <c r="AK457" i="18"/>
  <c r="AL457" i="18"/>
  <c r="AM457" i="18"/>
  <c r="AN457" i="18"/>
  <c r="AO457" i="18"/>
  <c r="AP457" i="18"/>
  <c r="AQ457" i="18"/>
  <c r="AR457" i="18"/>
  <c r="AS457" i="18"/>
  <c r="AT457" i="18"/>
  <c r="AU457" i="18"/>
  <c r="AV457" i="18"/>
  <c r="F458" i="18"/>
  <c r="G458" i="18"/>
  <c r="H458" i="18"/>
  <c r="I458" i="18"/>
  <c r="J458" i="18"/>
  <c r="K458" i="18"/>
  <c r="L458" i="18"/>
  <c r="M458" i="18"/>
  <c r="N458" i="18"/>
  <c r="O458" i="18"/>
  <c r="P458" i="18"/>
  <c r="Q458" i="18"/>
  <c r="R458" i="18"/>
  <c r="S458" i="18"/>
  <c r="T458" i="18"/>
  <c r="U458" i="18"/>
  <c r="V458" i="18"/>
  <c r="W458" i="18"/>
  <c r="X458" i="18"/>
  <c r="Y458" i="18"/>
  <c r="Z458" i="18"/>
  <c r="AA458" i="18"/>
  <c r="AB458" i="18"/>
  <c r="AC458" i="18"/>
  <c r="AD458" i="18"/>
  <c r="AE458" i="18"/>
  <c r="AD232" i="1"/>
  <c r="AF458" i="18"/>
  <c r="AG458" i="18"/>
  <c r="AH458" i="18"/>
  <c r="AI458" i="18"/>
  <c r="AJ458" i="18"/>
  <c r="AK458" i="18"/>
  <c r="AL458" i="18"/>
  <c r="AM458" i="18"/>
  <c r="AN458" i="18"/>
  <c r="AO458" i="18"/>
  <c r="AP458" i="18"/>
  <c r="AQ458" i="18"/>
  <c r="AR458" i="18"/>
  <c r="AS458" i="18"/>
  <c r="AT458" i="18"/>
  <c r="AU458" i="18"/>
  <c r="AV458" i="18"/>
  <c r="F459" i="18"/>
  <c r="G459" i="18"/>
  <c r="H459" i="18"/>
  <c r="I459" i="18"/>
  <c r="J459" i="18"/>
  <c r="K459" i="18"/>
  <c r="L459" i="18"/>
  <c r="M459" i="18"/>
  <c r="N459" i="18"/>
  <c r="O459" i="18"/>
  <c r="P459" i="18"/>
  <c r="Q459" i="18"/>
  <c r="R459" i="18"/>
  <c r="S459" i="18"/>
  <c r="T459" i="18"/>
  <c r="U459" i="18"/>
  <c r="V459" i="18"/>
  <c r="W459" i="18"/>
  <c r="X459" i="18"/>
  <c r="Y459" i="18"/>
  <c r="Z459" i="18"/>
  <c r="AA459" i="18"/>
  <c r="AB459" i="18"/>
  <c r="AC459" i="18"/>
  <c r="AD459" i="18"/>
  <c r="AE459" i="18"/>
  <c r="AD233" i="1"/>
  <c r="AF459" i="18"/>
  <c r="AG459" i="18"/>
  <c r="AH459" i="18"/>
  <c r="AI459" i="18"/>
  <c r="AJ459" i="18"/>
  <c r="AK459" i="18"/>
  <c r="AL459" i="18"/>
  <c r="AM459" i="18"/>
  <c r="AN459" i="18"/>
  <c r="AO459" i="18"/>
  <c r="AP459" i="18"/>
  <c r="AQ459" i="18"/>
  <c r="AR459" i="18"/>
  <c r="AS459" i="18"/>
  <c r="AT459" i="18"/>
  <c r="AU459" i="18"/>
  <c r="AV459" i="18"/>
  <c r="F460" i="18"/>
  <c r="G460" i="18"/>
  <c r="H460" i="18"/>
  <c r="I460" i="18"/>
  <c r="J460" i="18"/>
  <c r="K460" i="18"/>
  <c r="L460" i="18"/>
  <c r="M460" i="18"/>
  <c r="N460" i="18"/>
  <c r="O460" i="18"/>
  <c r="P460" i="18"/>
  <c r="Q460" i="18"/>
  <c r="R460" i="18"/>
  <c r="S460" i="18"/>
  <c r="T460" i="18"/>
  <c r="U460" i="18"/>
  <c r="V460" i="18"/>
  <c r="W460" i="18"/>
  <c r="X460" i="18"/>
  <c r="Y460" i="18"/>
  <c r="Z460" i="18"/>
  <c r="AA460" i="18"/>
  <c r="AB460" i="18"/>
  <c r="AC460" i="18"/>
  <c r="AD460" i="18"/>
  <c r="AE460" i="18"/>
  <c r="AD234" i="1"/>
  <c r="AF460" i="18"/>
  <c r="AG460" i="18"/>
  <c r="AH460" i="18"/>
  <c r="AI460" i="18"/>
  <c r="AJ460" i="18"/>
  <c r="AK460" i="18"/>
  <c r="AL460" i="18"/>
  <c r="AM460" i="18"/>
  <c r="AN460" i="18"/>
  <c r="AO460" i="18"/>
  <c r="AP460" i="18"/>
  <c r="AQ460" i="18"/>
  <c r="AR460" i="18"/>
  <c r="AS460" i="18"/>
  <c r="AT460" i="18"/>
  <c r="AU460" i="18"/>
  <c r="AV460" i="18"/>
  <c r="F461" i="18"/>
  <c r="G461" i="18"/>
  <c r="H461" i="18"/>
  <c r="I461" i="18"/>
  <c r="J461" i="18"/>
  <c r="K461" i="18"/>
  <c r="L461" i="18"/>
  <c r="M461" i="18"/>
  <c r="N461" i="18"/>
  <c r="O461" i="18"/>
  <c r="P461" i="18"/>
  <c r="Q461" i="18"/>
  <c r="R461" i="18"/>
  <c r="S461" i="18"/>
  <c r="T461" i="18"/>
  <c r="U461" i="18"/>
  <c r="V461" i="18"/>
  <c r="W461" i="18"/>
  <c r="X461" i="18"/>
  <c r="Y461" i="18"/>
  <c r="Z461" i="18"/>
  <c r="AA461" i="18"/>
  <c r="AB461" i="18"/>
  <c r="AC461" i="18"/>
  <c r="AD461" i="18"/>
  <c r="AE461" i="18"/>
  <c r="AD235" i="1"/>
  <c r="AF461" i="18"/>
  <c r="AG461" i="18"/>
  <c r="AH461" i="18"/>
  <c r="AI461" i="18"/>
  <c r="AJ461" i="18"/>
  <c r="AK461" i="18"/>
  <c r="AL461" i="18"/>
  <c r="AM461" i="18"/>
  <c r="AN461" i="18"/>
  <c r="AO461" i="18"/>
  <c r="AP461" i="18"/>
  <c r="AQ461" i="18"/>
  <c r="AR461" i="18"/>
  <c r="AS461" i="18"/>
  <c r="AT461" i="18"/>
  <c r="AU461" i="18"/>
  <c r="AV461" i="18"/>
  <c r="F462" i="18"/>
  <c r="G462" i="18"/>
  <c r="H462" i="18"/>
  <c r="I462" i="18"/>
  <c r="J462" i="18"/>
  <c r="K462" i="18"/>
  <c r="L462" i="18"/>
  <c r="M462" i="18"/>
  <c r="N462" i="18"/>
  <c r="O462" i="18"/>
  <c r="P462" i="18"/>
  <c r="Q462" i="18"/>
  <c r="R462" i="18"/>
  <c r="S462" i="18"/>
  <c r="T462" i="18"/>
  <c r="U462" i="18"/>
  <c r="V462" i="18"/>
  <c r="W462" i="18"/>
  <c r="X462" i="18"/>
  <c r="Y462" i="18"/>
  <c r="Z462" i="18"/>
  <c r="AA462" i="18"/>
  <c r="AB462" i="18"/>
  <c r="AC462" i="18"/>
  <c r="AD462" i="18"/>
  <c r="AE462" i="18"/>
  <c r="AD237" i="1"/>
  <c r="AF462" i="18"/>
  <c r="AG462" i="18"/>
  <c r="AH462" i="18"/>
  <c r="AI462" i="18"/>
  <c r="AJ462" i="18"/>
  <c r="AK462" i="18"/>
  <c r="AL462" i="18"/>
  <c r="AM462" i="18"/>
  <c r="AN462" i="18"/>
  <c r="AO462" i="18"/>
  <c r="AP462" i="18"/>
  <c r="AQ462" i="18"/>
  <c r="AR462" i="18"/>
  <c r="AS462" i="18"/>
  <c r="AT462" i="18"/>
  <c r="AU462" i="18"/>
  <c r="AV462" i="18"/>
  <c r="F463" i="18"/>
  <c r="G463" i="18"/>
  <c r="H463" i="18"/>
  <c r="I463" i="18"/>
  <c r="J463" i="18"/>
  <c r="K463" i="18"/>
  <c r="L463" i="18"/>
  <c r="M463" i="18"/>
  <c r="N463" i="18"/>
  <c r="O463" i="18"/>
  <c r="P463" i="18"/>
  <c r="Q463" i="18"/>
  <c r="R463" i="18"/>
  <c r="S463" i="18"/>
  <c r="T463" i="18"/>
  <c r="U463" i="18"/>
  <c r="V463" i="18"/>
  <c r="W463" i="18"/>
  <c r="X463" i="18"/>
  <c r="Y463" i="18"/>
  <c r="Z463" i="18"/>
  <c r="AA463" i="18"/>
  <c r="AB463" i="18"/>
  <c r="AC463" i="18"/>
  <c r="AD463" i="18"/>
  <c r="AE463" i="18"/>
  <c r="AD242" i="1"/>
  <c r="AF463" i="18"/>
  <c r="AG463" i="18"/>
  <c r="AH463" i="18"/>
  <c r="AI463" i="18"/>
  <c r="AJ463" i="18"/>
  <c r="AK463" i="18"/>
  <c r="AL463" i="18"/>
  <c r="AM463" i="18"/>
  <c r="AN463" i="18"/>
  <c r="AO463" i="18"/>
  <c r="AP463" i="18"/>
  <c r="AQ463" i="18"/>
  <c r="AR463" i="18"/>
  <c r="AS463" i="18"/>
  <c r="AT463" i="18"/>
  <c r="AU463" i="18"/>
  <c r="AV463" i="18"/>
  <c r="F464" i="18"/>
  <c r="G464" i="18"/>
  <c r="H464" i="18"/>
  <c r="I464" i="18"/>
  <c r="J464" i="18"/>
  <c r="K464" i="18"/>
  <c r="L464" i="18"/>
  <c r="M464" i="18"/>
  <c r="N464" i="18"/>
  <c r="O464" i="18"/>
  <c r="P464" i="18"/>
  <c r="Q464" i="18"/>
  <c r="R464" i="18"/>
  <c r="S464" i="18"/>
  <c r="T464" i="18"/>
  <c r="U464" i="18"/>
  <c r="V464" i="18"/>
  <c r="W464" i="18"/>
  <c r="X464" i="18"/>
  <c r="Y464" i="18"/>
  <c r="Z464" i="18"/>
  <c r="AA464" i="18"/>
  <c r="AB464" i="18"/>
  <c r="AC464" i="18"/>
  <c r="AD464" i="18"/>
  <c r="AE464" i="18"/>
  <c r="AD243" i="1"/>
  <c r="AF464" i="18"/>
  <c r="AG464" i="18"/>
  <c r="AH464" i="18"/>
  <c r="AI464" i="18"/>
  <c r="AJ464" i="18"/>
  <c r="AK464" i="18"/>
  <c r="AL464" i="18"/>
  <c r="AM464" i="18"/>
  <c r="AN464" i="18"/>
  <c r="AO464" i="18"/>
  <c r="AP464" i="18"/>
  <c r="AQ464" i="18"/>
  <c r="AR464" i="18"/>
  <c r="AS464" i="18"/>
  <c r="AT464" i="18"/>
  <c r="AU464" i="18"/>
  <c r="AV464" i="18"/>
  <c r="E464" i="18"/>
  <c r="E463" i="18"/>
  <c r="E462" i="18"/>
  <c r="E459" i="18"/>
  <c r="E460" i="18"/>
  <c r="E461" i="18"/>
  <c r="E458" i="18"/>
  <c r="E455" i="18"/>
  <c r="E456" i="18"/>
  <c r="E457" i="18"/>
  <c r="E454" i="18"/>
  <c r="E453" i="18"/>
  <c r="E452" i="18"/>
  <c r="E451" i="18"/>
  <c r="F445" i="18"/>
  <c r="G445" i="18"/>
  <c r="H445" i="18"/>
  <c r="I445" i="18"/>
  <c r="J445" i="18"/>
  <c r="K445" i="18"/>
  <c r="L445" i="18"/>
  <c r="M445" i="18"/>
  <c r="N445" i="18"/>
  <c r="O445" i="18"/>
  <c r="P445" i="18"/>
  <c r="Q445" i="18"/>
  <c r="R445" i="18"/>
  <c r="S445" i="18"/>
  <c r="T445" i="18"/>
  <c r="U445" i="18"/>
  <c r="V445" i="18"/>
  <c r="W445" i="18"/>
  <c r="X445" i="18"/>
  <c r="Y445" i="18"/>
  <c r="Z445" i="18"/>
  <c r="AA445" i="18"/>
  <c r="AB445" i="18"/>
  <c r="AC445" i="18"/>
  <c r="AD445" i="18"/>
  <c r="AE445" i="18"/>
  <c r="AD124" i="1"/>
  <c r="AF445" i="18"/>
  <c r="AG445" i="18"/>
  <c r="AH445" i="18"/>
  <c r="AI445" i="18"/>
  <c r="AJ445" i="18"/>
  <c r="AK445" i="18"/>
  <c r="AL445" i="18"/>
  <c r="AM445" i="18"/>
  <c r="AN445" i="18"/>
  <c r="AO445" i="18"/>
  <c r="AP445" i="18"/>
  <c r="AQ445" i="18"/>
  <c r="AR445" i="18"/>
  <c r="AS445" i="18"/>
  <c r="AT445" i="18"/>
  <c r="AU445" i="18"/>
  <c r="AV445" i="18"/>
  <c r="F446" i="18"/>
  <c r="G446" i="18"/>
  <c r="H446" i="18"/>
  <c r="I446" i="18"/>
  <c r="J446" i="18"/>
  <c r="K446" i="18"/>
  <c r="L446" i="18"/>
  <c r="M446" i="18"/>
  <c r="N446" i="18"/>
  <c r="O446" i="18"/>
  <c r="P446" i="18"/>
  <c r="Q446" i="18"/>
  <c r="R446" i="18"/>
  <c r="S446" i="18"/>
  <c r="T446" i="18"/>
  <c r="U446" i="18"/>
  <c r="V446" i="18"/>
  <c r="W446" i="18"/>
  <c r="X446" i="18"/>
  <c r="Y446" i="18"/>
  <c r="Z446" i="18"/>
  <c r="AA446" i="18"/>
  <c r="AB446" i="18"/>
  <c r="AC446" i="18"/>
  <c r="AD446" i="18"/>
  <c r="AE446" i="18"/>
  <c r="AD125" i="1"/>
  <c r="AF446" i="18"/>
  <c r="AG446" i="18"/>
  <c r="AH446" i="18"/>
  <c r="AI446" i="18"/>
  <c r="AJ446" i="18"/>
  <c r="AK446" i="18"/>
  <c r="AL446" i="18"/>
  <c r="AM446" i="18"/>
  <c r="AN446" i="18"/>
  <c r="AO446" i="18"/>
  <c r="AP446" i="18"/>
  <c r="AQ446" i="18"/>
  <c r="AR446" i="18"/>
  <c r="AS446" i="18"/>
  <c r="AT446" i="18"/>
  <c r="AU446" i="18"/>
  <c r="AV446" i="18"/>
  <c r="F447" i="18"/>
  <c r="G447" i="18"/>
  <c r="H447" i="18"/>
  <c r="I447" i="18"/>
  <c r="J447" i="18"/>
  <c r="K447" i="18"/>
  <c r="L447" i="18"/>
  <c r="M447" i="18"/>
  <c r="N447" i="18"/>
  <c r="O447" i="18"/>
  <c r="P447" i="18"/>
  <c r="Q447" i="18"/>
  <c r="R447" i="18"/>
  <c r="S447" i="18"/>
  <c r="T447" i="18"/>
  <c r="U447" i="18"/>
  <c r="V447" i="18"/>
  <c r="W447" i="18"/>
  <c r="X447" i="18"/>
  <c r="Y447" i="18"/>
  <c r="Z447" i="18"/>
  <c r="AA447" i="18"/>
  <c r="AB447" i="18"/>
  <c r="AC447" i="18"/>
  <c r="AD447" i="18"/>
  <c r="AE447" i="18"/>
  <c r="AD126" i="1"/>
  <c r="AF447" i="18"/>
  <c r="AG447" i="18"/>
  <c r="AH447" i="18"/>
  <c r="AI447" i="18"/>
  <c r="AJ447" i="18"/>
  <c r="AK447" i="18"/>
  <c r="AL447" i="18"/>
  <c r="AM447" i="18"/>
  <c r="AN447" i="18"/>
  <c r="AO447" i="18"/>
  <c r="AP447" i="18"/>
  <c r="AQ447" i="18"/>
  <c r="AR447" i="18"/>
  <c r="AS447" i="18"/>
  <c r="AT447" i="18"/>
  <c r="AU447" i="18"/>
  <c r="AV447" i="18"/>
  <c r="F448" i="18"/>
  <c r="G448" i="18"/>
  <c r="H448" i="18"/>
  <c r="I448" i="18"/>
  <c r="J448" i="18"/>
  <c r="K448" i="18"/>
  <c r="L448" i="18"/>
  <c r="M448" i="18"/>
  <c r="N448" i="18"/>
  <c r="O448" i="18"/>
  <c r="P448" i="18"/>
  <c r="Q448" i="18"/>
  <c r="R448" i="18"/>
  <c r="S448" i="18"/>
  <c r="T448" i="18"/>
  <c r="U448" i="18"/>
  <c r="V448" i="18"/>
  <c r="W448" i="18"/>
  <c r="X448" i="18"/>
  <c r="Y448" i="18"/>
  <c r="Z448" i="18"/>
  <c r="AA448" i="18"/>
  <c r="AB448" i="18"/>
  <c r="AC448" i="18"/>
  <c r="AD448" i="18"/>
  <c r="AE448" i="18"/>
  <c r="AD127" i="1"/>
  <c r="AF448" i="18"/>
  <c r="AG448" i="18"/>
  <c r="AH448" i="18"/>
  <c r="AI448" i="18"/>
  <c r="AJ448" i="18"/>
  <c r="AK448" i="18"/>
  <c r="AL448" i="18"/>
  <c r="AM448" i="18"/>
  <c r="AN448" i="18"/>
  <c r="AO448" i="18"/>
  <c r="AP448" i="18"/>
  <c r="AQ448" i="18"/>
  <c r="AR448" i="18"/>
  <c r="AS448" i="18"/>
  <c r="AT448" i="18"/>
  <c r="AU448" i="18"/>
  <c r="AV448" i="18"/>
  <c r="F449" i="18"/>
  <c r="G449" i="18"/>
  <c r="H449" i="18"/>
  <c r="I449" i="18"/>
  <c r="J449" i="18"/>
  <c r="K449" i="18"/>
  <c r="L449" i="18"/>
  <c r="M449" i="18"/>
  <c r="N449" i="18"/>
  <c r="O449" i="18"/>
  <c r="P449" i="18"/>
  <c r="Q449" i="18"/>
  <c r="R449" i="18"/>
  <c r="S449" i="18"/>
  <c r="T449" i="18"/>
  <c r="U449" i="18"/>
  <c r="V449" i="18"/>
  <c r="W449" i="18"/>
  <c r="X449" i="18"/>
  <c r="Y449" i="18"/>
  <c r="Z449" i="18"/>
  <c r="AA449" i="18"/>
  <c r="AB449" i="18"/>
  <c r="AC449" i="18"/>
  <c r="AD449" i="18"/>
  <c r="AE449" i="18"/>
  <c r="AD128" i="1"/>
  <c r="AF449" i="18"/>
  <c r="AG449" i="18"/>
  <c r="AH449" i="18"/>
  <c r="AI449" i="18"/>
  <c r="AJ449" i="18"/>
  <c r="AK449" i="18"/>
  <c r="AL449" i="18"/>
  <c r="AM449" i="18"/>
  <c r="AN449" i="18"/>
  <c r="AO449" i="18"/>
  <c r="AP449" i="18"/>
  <c r="AQ449" i="18"/>
  <c r="AR449" i="18"/>
  <c r="AS449" i="18"/>
  <c r="AT449" i="18"/>
  <c r="AU449" i="18"/>
  <c r="AV449" i="18"/>
  <c r="E446" i="18"/>
  <c r="E447" i="18"/>
  <c r="E448" i="18"/>
  <c r="E449" i="18"/>
  <c r="E445" i="18"/>
  <c r="F438" i="18"/>
  <c r="G438" i="18"/>
  <c r="H438" i="18"/>
  <c r="I438" i="18"/>
  <c r="J438" i="18"/>
  <c r="K438" i="18"/>
  <c r="L438" i="18"/>
  <c r="M438" i="18"/>
  <c r="N438" i="18"/>
  <c r="O438" i="18"/>
  <c r="P438" i="18"/>
  <c r="Q438" i="18"/>
  <c r="R438" i="18"/>
  <c r="S438" i="18"/>
  <c r="T438" i="18"/>
  <c r="U438" i="18"/>
  <c r="V438" i="18"/>
  <c r="W438" i="18"/>
  <c r="X438" i="18"/>
  <c r="Y438" i="18"/>
  <c r="Z438" i="18"/>
  <c r="AA438" i="18"/>
  <c r="AB438" i="18"/>
  <c r="AC438" i="18"/>
  <c r="AD438" i="18"/>
  <c r="AE438" i="18"/>
  <c r="AD118" i="1"/>
  <c r="AF438" i="18"/>
  <c r="AG438" i="18"/>
  <c r="AH438" i="18"/>
  <c r="AI438" i="18"/>
  <c r="AJ438" i="18"/>
  <c r="AK438" i="18"/>
  <c r="AL438" i="18"/>
  <c r="AM438" i="18"/>
  <c r="AN438" i="18"/>
  <c r="AO438" i="18"/>
  <c r="AP438" i="18"/>
  <c r="AQ438" i="18"/>
  <c r="AR438" i="18"/>
  <c r="AS438" i="18"/>
  <c r="AT438" i="18"/>
  <c r="AU438" i="18"/>
  <c r="AV438" i="18"/>
  <c r="F439" i="18"/>
  <c r="G439" i="18"/>
  <c r="H439" i="18"/>
  <c r="I439" i="18"/>
  <c r="J439" i="18"/>
  <c r="K439" i="18"/>
  <c r="L439" i="18"/>
  <c r="M439" i="18"/>
  <c r="N439" i="18"/>
  <c r="O439" i="18"/>
  <c r="P439" i="18"/>
  <c r="Q439" i="18"/>
  <c r="R439" i="18"/>
  <c r="S439" i="18"/>
  <c r="T439" i="18"/>
  <c r="U439" i="18"/>
  <c r="V439" i="18"/>
  <c r="W439" i="18"/>
  <c r="X439" i="18"/>
  <c r="Y439" i="18"/>
  <c r="Z439" i="18"/>
  <c r="AA439" i="18"/>
  <c r="AB439" i="18"/>
  <c r="AC439" i="18"/>
  <c r="AD439" i="18"/>
  <c r="AE439" i="18"/>
  <c r="AD119" i="1"/>
  <c r="AF439" i="18"/>
  <c r="AG439" i="18"/>
  <c r="AH439" i="18"/>
  <c r="AI439" i="18"/>
  <c r="AJ439" i="18"/>
  <c r="AK439" i="18"/>
  <c r="AL439" i="18"/>
  <c r="AM439" i="18"/>
  <c r="AN439" i="18"/>
  <c r="AO439" i="18"/>
  <c r="AP439" i="18"/>
  <c r="AQ439" i="18"/>
  <c r="AR439" i="18"/>
  <c r="AS439" i="18"/>
  <c r="AT439" i="18"/>
  <c r="AU439" i="18"/>
  <c r="AV439" i="18"/>
  <c r="F440" i="18"/>
  <c r="G440" i="18"/>
  <c r="H440" i="18"/>
  <c r="I440" i="18"/>
  <c r="J440" i="18"/>
  <c r="K440" i="18"/>
  <c r="L440" i="18"/>
  <c r="M440" i="18"/>
  <c r="N440" i="18"/>
  <c r="O440" i="18"/>
  <c r="P440" i="18"/>
  <c r="Q440" i="18"/>
  <c r="R440" i="18"/>
  <c r="S440" i="18"/>
  <c r="T440" i="18"/>
  <c r="U440" i="18"/>
  <c r="V440" i="18"/>
  <c r="W440" i="18"/>
  <c r="X440" i="18"/>
  <c r="Y440" i="18"/>
  <c r="Z440" i="18"/>
  <c r="AA440" i="18"/>
  <c r="AB440" i="18"/>
  <c r="AC440" i="18"/>
  <c r="AD440" i="18"/>
  <c r="AE440" i="18"/>
  <c r="AD120" i="1"/>
  <c r="AF440" i="18"/>
  <c r="AG440" i="18"/>
  <c r="AH440" i="18"/>
  <c r="AI440" i="18"/>
  <c r="AJ440" i="18"/>
  <c r="AK440" i="18"/>
  <c r="AL440" i="18"/>
  <c r="AM440" i="18"/>
  <c r="AN440" i="18"/>
  <c r="AO440" i="18"/>
  <c r="AP440" i="18"/>
  <c r="AQ440" i="18"/>
  <c r="AR440" i="18"/>
  <c r="AS440" i="18"/>
  <c r="AT440" i="18"/>
  <c r="AU440" i="18"/>
  <c r="AV440" i="18"/>
  <c r="F441" i="18"/>
  <c r="G441" i="18"/>
  <c r="H441" i="18"/>
  <c r="I441" i="18"/>
  <c r="J441" i="18"/>
  <c r="K441" i="18"/>
  <c r="L441" i="18"/>
  <c r="M441" i="18"/>
  <c r="N441" i="18"/>
  <c r="O441" i="18"/>
  <c r="P441" i="18"/>
  <c r="Q441" i="18"/>
  <c r="R441" i="18"/>
  <c r="S441" i="18"/>
  <c r="T441" i="18"/>
  <c r="U441" i="18"/>
  <c r="V441" i="18"/>
  <c r="W441" i="18"/>
  <c r="X441" i="18"/>
  <c r="Y441" i="18"/>
  <c r="Z441" i="18"/>
  <c r="AA441" i="18"/>
  <c r="AB441" i="18"/>
  <c r="AC441" i="18"/>
  <c r="AD441" i="18"/>
  <c r="AE441" i="18"/>
  <c r="AD121" i="1"/>
  <c r="AF441" i="18"/>
  <c r="AG441" i="18"/>
  <c r="AH441" i="18"/>
  <c r="AI441" i="18"/>
  <c r="AJ441" i="18"/>
  <c r="AK441" i="18"/>
  <c r="AL441" i="18"/>
  <c r="AM441" i="18"/>
  <c r="AN441" i="18"/>
  <c r="AO441" i="18"/>
  <c r="AP441" i="18"/>
  <c r="AQ441" i="18"/>
  <c r="AR441" i="18"/>
  <c r="AS441" i="18"/>
  <c r="AT441" i="18"/>
  <c r="AU441" i="18"/>
  <c r="AV441" i="18"/>
  <c r="F442" i="18"/>
  <c r="G442" i="18"/>
  <c r="H442" i="18"/>
  <c r="I442" i="18"/>
  <c r="J442" i="18"/>
  <c r="K442" i="18"/>
  <c r="L442" i="18"/>
  <c r="M442" i="18"/>
  <c r="N442" i="18"/>
  <c r="O442" i="18"/>
  <c r="P442" i="18"/>
  <c r="Q442" i="18"/>
  <c r="R442" i="18"/>
  <c r="S442" i="18"/>
  <c r="T442" i="18"/>
  <c r="U442" i="18"/>
  <c r="V442" i="18"/>
  <c r="W442" i="18"/>
  <c r="X442" i="18"/>
  <c r="Y442" i="18"/>
  <c r="Z442" i="18"/>
  <c r="AA442" i="18"/>
  <c r="AB442" i="18"/>
  <c r="AC442" i="18"/>
  <c r="AD442" i="18"/>
  <c r="AE442" i="18"/>
  <c r="AD122" i="1"/>
  <c r="AF442" i="18"/>
  <c r="AG442" i="18"/>
  <c r="AH442" i="18"/>
  <c r="AI442" i="18"/>
  <c r="AJ442" i="18"/>
  <c r="AK442" i="18"/>
  <c r="AL442" i="18"/>
  <c r="AM442" i="18"/>
  <c r="AN442" i="18"/>
  <c r="AO442" i="18"/>
  <c r="AP442" i="18"/>
  <c r="AQ442" i="18"/>
  <c r="AR442" i="18"/>
  <c r="AS442" i="18"/>
  <c r="AT442" i="18"/>
  <c r="AU442" i="18"/>
  <c r="AV442" i="18"/>
  <c r="F443" i="18"/>
  <c r="G443" i="18"/>
  <c r="H443" i="18"/>
  <c r="I443" i="18"/>
  <c r="J443" i="18"/>
  <c r="K443" i="18"/>
  <c r="L443" i="18"/>
  <c r="M443" i="18"/>
  <c r="N443" i="18"/>
  <c r="O443" i="18"/>
  <c r="P443" i="18"/>
  <c r="Q443" i="18"/>
  <c r="R443" i="18"/>
  <c r="S443" i="18"/>
  <c r="T443" i="18"/>
  <c r="U443" i="18"/>
  <c r="V443" i="18"/>
  <c r="W443" i="18"/>
  <c r="X443" i="18"/>
  <c r="Y443" i="18"/>
  <c r="Z443" i="18"/>
  <c r="AA443" i="18"/>
  <c r="AB443" i="18"/>
  <c r="AC443" i="18"/>
  <c r="AD443" i="18"/>
  <c r="AE443" i="18"/>
  <c r="AD123" i="1"/>
  <c r="AF443" i="18"/>
  <c r="AG443" i="18"/>
  <c r="AH443" i="18"/>
  <c r="AI443" i="18"/>
  <c r="AJ443" i="18"/>
  <c r="AK443" i="18"/>
  <c r="AL443" i="18"/>
  <c r="AM443" i="18"/>
  <c r="AN443" i="18"/>
  <c r="AO443" i="18"/>
  <c r="AP443" i="18"/>
  <c r="AQ443" i="18"/>
  <c r="AR443" i="18"/>
  <c r="AS443" i="18"/>
  <c r="AT443" i="18"/>
  <c r="AU443" i="18"/>
  <c r="AV443" i="18"/>
  <c r="E439" i="18"/>
  <c r="E440" i="18"/>
  <c r="E441" i="18"/>
  <c r="E442" i="18"/>
  <c r="E443" i="18"/>
  <c r="E438" i="18"/>
  <c r="D158" i="18"/>
  <c r="D159" i="18"/>
  <c r="D160" i="18"/>
  <c r="D161" i="18"/>
  <c r="D162" i="18"/>
  <c r="D163" i="18"/>
  <c r="D164" i="18"/>
  <c r="D165" i="18"/>
  <c r="D166" i="18"/>
  <c r="D167" i="18"/>
  <c r="D168" i="18"/>
  <c r="D169" i="18"/>
  <c r="D170" i="18"/>
  <c r="D157" i="18"/>
  <c r="D156" i="18"/>
  <c r="AC1" i="18"/>
  <c r="AH2" i="18"/>
  <c r="AL2" i="18"/>
  <c r="AP2" i="18"/>
  <c r="AT2" i="18"/>
  <c r="AV2" i="18"/>
  <c r="AC2" i="18"/>
  <c r="X1" i="18"/>
  <c r="O2" i="18"/>
  <c r="S2" i="18"/>
  <c r="K2" i="18"/>
  <c r="X419" i="18"/>
  <c r="Y419" i="18"/>
  <c r="Z419" i="18"/>
  <c r="AA419" i="18"/>
  <c r="AB419" i="18"/>
  <c r="AC419" i="18"/>
  <c r="AD419" i="18"/>
  <c r="AE419" i="18"/>
  <c r="AD61" i="1"/>
  <c r="AF419" i="18"/>
  <c r="AG419" i="18"/>
  <c r="AH419" i="18"/>
  <c r="AI419" i="18"/>
  <c r="AJ419" i="18"/>
  <c r="AK419" i="18"/>
  <c r="AL419" i="18"/>
  <c r="AM419" i="18"/>
  <c r="AN419" i="18"/>
  <c r="AO419" i="18"/>
  <c r="AP419" i="18"/>
  <c r="AQ419" i="18"/>
  <c r="AR419" i="18"/>
  <c r="AS419" i="18"/>
  <c r="AT419" i="18"/>
  <c r="AU419" i="18"/>
  <c r="AV419" i="18"/>
  <c r="X420" i="18"/>
  <c r="Y420" i="18"/>
  <c r="Z420" i="18"/>
  <c r="AA420" i="18"/>
  <c r="AB420" i="18"/>
  <c r="AC420" i="18"/>
  <c r="AD420" i="18"/>
  <c r="AE420" i="18"/>
  <c r="AD147" i="1"/>
  <c r="AF420" i="18"/>
  <c r="AG420" i="18"/>
  <c r="AH420" i="18"/>
  <c r="AI420" i="18"/>
  <c r="AJ420" i="18"/>
  <c r="AK420" i="18"/>
  <c r="AL420" i="18"/>
  <c r="AM420" i="18"/>
  <c r="AN420" i="18"/>
  <c r="AO420" i="18"/>
  <c r="AP420" i="18"/>
  <c r="AQ420" i="18"/>
  <c r="AR420" i="18"/>
  <c r="AS420" i="18"/>
  <c r="AT420" i="18"/>
  <c r="AU420" i="18"/>
  <c r="AV420" i="18"/>
  <c r="X421" i="18"/>
  <c r="Y421" i="18"/>
  <c r="Z421" i="18"/>
  <c r="AA421" i="18"/>
  <c r="AB421" i="18"/>
  <c r="AC421" i="18"/>
  <c r="AD421" i="18"/>
  <c r="AE421" i="18"/>
  <c r="AD337" i="1"/>
  <c r="AF421" i="18"/>
  <c r="AG421" i="18"/>
  <c r="AH421" i="18"/>
  <c r="AI421" i="18"/>
  <c r="AJ421" i="18"/>
  <c r="AK421" i="18"/>
  <c r="AL421" i="18"/>
  <c r="AM421" i="18"/>
  <c r="AN421" i="18"/>
  <c r="AO421" i="18"/>
  <c r="AP421" i="18"/>
  <c r="AQ421" i="18"/>
  <c r="AR421" i="18"/>
  <c r="AS421" i="18"/>
  <c r="AT421" i="18"/>
  <c r="AU421" i="18"/>
  <c r="AV421" i="18"/>
  <c r="X424" i="18"/>
  <c r="Y424" i="18"/>
  <c r="Z424" i="18"/>
  <c r="AA424" i="18"/>
  <c r="AB424" i="18"/>
  <c r="AC424" i="18"/>
  <c r="AD424" i="18"/>
  <c r="AE424" i="18"/>
  <c r="AD172" i="1"/>
  <c r="AF424" i="18"/>
  <c r="AG424" i="18"/>
  <c r="AH424" i="18"/>
  <c r="AI424" i="18"/>
  <c r="AJ424" i="18"/>
  <c r="AK424" i="18"/>
  <c r="AL424" i="18"/>
  <c r="AM424" i="18"/>
  <c r="AN424" i="18"/>
  <c r="AO424" i="18"/>
  <c r="AP424" i="18"/>
  <c r="AQ424" i="18"/>
  <c r="AR424" i="18"/>
  <c r="AS424" i="18"/>
  <c r="AT424" i="18"/>
  <c r="AU424" i="18"/>
  <c r="AV424" i="18"/>
  <c r="X427" i="18"/>
  <c r="Y427" i="18"/>
  <c r="Z427" i="18"/>
  <c r="AA427" i="18"/>
  <c r="AB427" i="18"/>
  <c r="AC427" i="18"/>
  <c r="AD427" i="18"/>
  <c r="AE427" i="18"/>
  <c r="AD62" i="1"/>
  <c r="AF427" i="18"/>
  <c r="AG427" i="18"/>
  <c r="AH427" i="18"/>
  <c r="AI427" i="18"/>
  <c r="AJ427" i="18"/>
  <c r="AK427" i="18"/>
  <c r="AL427" i="18"/>
  <c r="AM427" i="18"/>
  <c r="AN427" i="18"/>
  <c r="AO427" i="18"/>
  <c r="AP427" i="18"/>
  <c r="AQ427" i="18"/>
  <c r="AR427" i="18"/>
  <c r="AS427" i="18"/>
  <c r="AT427" i="18"/>
  <c r="AU427" i="18"/>
  <c r="AV427" i="18"/>
  <c r="X428" i="18"/>
  <c r="Y428" i="18"/>
  <c r="Z428" i="18"/>
  <c r="AA428" i="18"/>
  <c r="AB428" i="18"/>
  <c r="AC428" i="18"/>
  <c r="AD428" i="18"/>
  <c r="AE428" i="18"/>
  <c r="AD98" i="1"/>
  <c r="AF428" i="18"/>
  <c r="AG428" i="18"/>
  <c r="AH428" i="18"/>
  <c r="AI428" i="18"/>
  <c r="AJ428" i="18"/>
  <c r="AK428" i="18"/>
  <c r="AL428" i="18"/>
  <c r="AM428" i="18"/>
  <c r="AN428" i="18"/>
  <c r="AO428" i="18"/>
  <c r="AP428" i="18"/>
  <c r="AQ428" i="18"/>
  <c r="AR428" i="18"/>
  <c r="AS428" i="18"/>
  <c r="AT428" i="18"/>
  <c r="AU428" i="18"/>
  <c r="AV428" i="18"/>
  <c r="X429" i="18"/>
  <c r="Y429" i="18"/>
  <c r="Z429" i="18"/>
  <c r="AA429" i="18"/>
  <c r="AB429" i="18"/>
  <c r="AC429" i="18"/>
  <c r="AD429" i="18"/>
  <c r="AE429" i="18"/>
  <c r="AD99" i="1"/>
  <c r="AF429" i="18"/>
  <c r="AG429" i="18"/>
  <c r="AH429" i="18"/>
  <c r="AI429" i="18"/>
  <c r="AJ429" i="18"/>
  <c r="AK429" i="18"/>
  <c r="AL429" i="18"/>
  <c r="AM429" i="18"/>
  <c r="AN429" i="18"/>
  <c r="AO429" i="18"/>
  <c r="AP429" i="18"/>
  <c r="AQ429" i="18"/>
  <c r="AR429" i="18"/>
  <c r="AS429" i="18"/>
  <c r="AT429" i="18"/>
  <c r="AU429" i="18"/>
  <c r="AV429" i="18"/>
  <c r="X430" i="18"/>
  <c r="Y430" i="18"/>
  <c r="Z430" i="18"/>
  <c r="AA430" i="18"/>
  <c r="AB430" i="18"/>
  <c r="AC430" i="18"/>
  <c r="AD430" i="18"/>
  <c r="AE430" i="18"/>
  <c r="AD195" i="1"/>
  <c r="AF430" i="18"/>
  <c r="AG430" i="18"/>
  <c r="AH430" i="18"/>
  <c r="AI430" i="18"/>
  <c r="AJ430" i="18"/>
  <c r="AK430" i="18"/>
  <c r="AL430" i="18"/>
  <c r="AM430" i="18"/>
  <c r="AN430" i="18"/>
  <c r="AO430" i="18"/>
  <c r="AP430" i="18"/>
  <c r="AQ430" i="18"/>
  <c r="AR430" i="18"/>
  <c r="AS430" i="18"/>
  <c r="AT430" i="18"/>
  <c r="AU430" i="18"/>
  <c r="AV430" i="18"/>
  <c r="X431" i="18"/>
  <c r="Y431" i="18"/>
  <c r="Z431" i="18"/>
  <c r="AA431" i="18"/>
  <c r="AB431" i="18"/>
  <c r="AC431" i="18"/>
  <c r="AD431" i="18"/>
  <c r="AE431" i="18"/>
  <c r="AD96" i="1"/>
  <c r="AF431" i="18"/>
  <c r="AG431" i="18"/>
  <c r="AH431" i="18"/>
  <c r="AI431" i="18"/>
  <c r="AJ431" i="18"/>
  <c r="AK431" i="18"/>
  <c r="AL431" i="18"/>
  <c r="AM431" i="18"/>
  <c r="AN431" i="18"/>
  <c r="AO431" i="18"/>
  <c r="AP431" i="18"/>
  <c r="AQ431" i="18"/>
  <c r="AR431" i="18"/>
  <c r="AS431" i="18"/>
  <c r="AT431" i="18"/>
  <c r="AU431" i="18"/>
  <c r="AV431" i="18"/>
  <c r="X432" i="18"/>
  <c r="Y432" i="18"/>
  <c r="Z432" i="18"/>
  <c r="AA432" i="18"/>
  <c r="AB432" i="18"/>
  <c r="AC432" i="18"/>
  <c r="AD432" i="18"/>
  <c r="AE432" i="18"/>
  <c r="AD97" i="1"/>
  <c r="AF432" i="18"/>
  <c r="AG432" i="18"/>
  <c r="AH432" i="18"/>
  <c r="AI432" i="18"/>
  <c r="AJ432" i="18"/>
  <c r="AK432" i="18"/>
  <c r="AL432" i="18"/>
  <c r="AM432" i="18"/>
  <c r="AN432" i="18"/>
  <c r="AO432" i="18"/>
  <c r="AP432" i="18"/>
  <c r="AQ432" i="18"/>
  <c r="AR432" i="18"/>
  <c r="AS432" i="18"/>
  <c r="AT432" i="18"/>
  <c r="AU432" i="18"/>
  <c r="AV432" i="18"/>
  <c r="X433" i="18"/>
  <c r="Y433" i="18"/>
  <c r="Z433" i="18"/>
  <c r="AA433" i="18"/>
  <c r="AB433" i="18"/>
  <c r="AC433" i="18"/>
  <c r="AD433" i="18"/>
  <c r="AE433" i="18"/>
  <c r="AD194" i="1"/>
  <c r="AF433" i="18"/>
  <c r="AG433" i="18"/>
  <c r="AH433" i="18"/>
  <c r="AI433" i="18"/>
  <c r="AJ433" i="18"/>
  <c r="AK433" i="18"/>
  <c r="AL433" i="18"/>
  <c r="AM433" i="18"/>
  <c r="AN433" i="18"/>
  <c r="AO433" i="18"/>
  <c r="AP433" i="18"/>
  <c r="AQ433" i="18"/>
  <c r="AR433" i="18"/>
  <c r="AS433" i="18"/>
  <c r="AT433" i="18"/>
  <c r="AU433" i="18"/>
  <c r="AV433" i="18"/>
  <c r="X434" i="18"/>
  <c r="Y434" i="18"/>
  <c r="Z434" i="18"/>
  <c r="AA434" i="18"/>
  <c r="AB434" i="18"/>
  <c r="AC434" i="18"/>
  <c r="AD434" i="18"/>
  <c r="AE434" i="18"/>
  <c r="AD198" i="1"/>
  <c r="AF434" i="18"/>
  <c r="AG434" i="18"/>
  <c r="AH434" i="18"/>
  <c r="AI434" i="18"/>
  <c r="AJ434" i="18"/>
  <c r="AK434" i="18"/>
  <c r="AL434" i="18"/>
  <c r="AM434" i="18"/>
  <c r="AN434" i="18"/>
  <c r="AO434" i="18"/>
  <c r="AP434" i="18"/>
  <c r="AQ434" i="18"/>
  <c r="AR434" i="18"/>
  <c r="AS434" i="18"/>
  <c r="AT434" i="18"/>
  <c r="AU434" i="18"/>
  <c r="AV434" i="18"/>
  <c r="X435" i="18"/>
  <c r="Y435" i="18"/>
  <c r="Z435" i="18"/>
  <c r="AA435" i="18"/>
  <c r="AB435" i="18"/>
  <c r="AC435" i="18"/>
  <c r="AD435" i="18"/>
  <c r="AE435" i="18"/>
  <c r="AD143" i="1"/>
  <c r="AF435" i="18"/>
  <c r="AG435" i="18"/>
  <c r="AH435" i="18"/>
  <c r="AI435" i="18"/>
  <c r="AJ435" i="18"/>
  <c r="AK435" i="18"/>
  <c r="AL435" i="18"/>
  <c r="AM435" i="18"/>
  <c r="AN435" i="18"/>
  <c r="AO435" i="18"/>
  <c r="AP435" i="18"/>
  <c r="AQ435" i="18"/>
  <c r="AR435" i="18"/>
  <c r="AS435" i="18"/>
  <c r="AT435" i="18"/>
  <c r="AU435" i="18"/>
  <c r="AV435" i="18"/>
  <c r="X436" i="18"/>
  <c r="Y436" i="18"/>
  <c r="Z436" i="18"/>
  <c r="AA436" i="18"/>
  <c r="AB436" i="18"/>
  <c r="AC436" i="18"/>
  <c r="AD436" i="18"/>
  <c r="AE436" i="18"/>
  <c r="AD144" i="1"/>
  <c r="AF436" i="18"/>
  <c r="AG436" i="18"/>
  <c r="AH436" i="18"/>
  <c r="AI436" i="18"/>
  <c r="AJ436" i="18"/>
  <c r="AK436" i="18"/>
  <c r="AL436" i="18"/>
  <c r="AM436" i="18"/>
  <c r="AN436" i="18"/>
  <c r="AO436" i="18"/>
  <c r="AP436" i="18"/>
  <c r="AQ436" i="18"/>
  <c r="AR436" i="18"/>
  <c r="AS436" i="18"/>
  <c r="AT436" i="18"/>
  <c r="AU436" i="18"/>
  <c r="AV436" i="18"/>
  <c r="X392" i="18"/>
  <c r="Y392" i="18"/>
  <c r="Z392" i="18"/>
  <c r="AA392" i="18"/>
  <c r="AB392" i="18"/>
  <c r="AC392" i="18"/>
  <c r="AD392" i="18"/>
  <c r="AE392" i="18"/>
  <c r="AD188" i="1"/>
  <c r="AF392" i="18"/>
  <c r="AG392" i="18"/>
  <c r="AH392" i="18"/>
  <c r="AI392" i="18"/>
  <c r="AJ392" i="18"/>
  <c r="AK392" i="18"/>
  <c r="AL392" i="18"/>
  <c r="AM392" i="18"/>
  <c r="AN392" i="18"/>
  <c r="AO392" i="18"/>
  <c r="AP392" i="18"/>
  <c r="AQ392" i="18"/>
  <c r="AR392" i="18"/>
  <c r="AS392" i="18"/>
  <c r="AT392" i="18"/>
  <c r="AU392" i="18"/>
  <c r="AV392" i="18"/>
  <c r="X393" i="18"/>
  <c r="Y393" i="18"/>
  <c r="Z393" i="18"/>
  <c r="AA393" i="18"/>
  <c r="AB393" i="18"/>
  <c r="AC393" i="18"/>
  <c r="AD393" i="18"/>
  <c r="AE393" i="18"/>
  <c r="AD189" i="1"/>
  <c r="AF393" i="18"/>
  <c r="AG393" i="18"/>
  <c r="AH393" i="18"/>
  <c r="AI393" i="18"/>
  <c r="AJ393" i="18"/>
  <c r="AK393" i="18"/>
  <c r="AL393" i="18"/>
  <c r="AM393" i="18"/>
  <c r="AN393" i="18"/>
  <c r="AO393" i="18"/>
  <c r="AP393" i="18"/>
  <c r="AQ393" i="18"/>
  <c r="AR393" i="18"/>
  <c r="AS393" i="18"/>
  <c r="AT393" i="18"/>
  <c r="AU393" i="18"/>
  <c r="AV393" i="18"/>
  <c r="X394" i="18"/>
  <c r="Y394" i="18"/>
  <c r="Z394" i="18"/>
  <c r="AA394" i="18"/>
  <c r="AB394" i="18"/>
  <c r="AC394" i="18"/>
  <c r="AD394" i="18"/>
  <c r="AE394" i="18"/>
  <c r="AD190" i="1"/>
  <c r="AF394" i="18"/>
  <c r="AG394" i="18"/>
  <c r="AH394" i="18"/>
  <c r="AI394" i="18"/>
  <c r="AJ394" i="18"/>
  <c r="AK394" i="18"/>
  <c r="AL394" i="18"/>
  <c r="AM394" i="18"/>
  <c r="AN394" i="18"/>
  <c r="AO394" i="18"/>
  <c r="AP394" i="18"/>
  <c r="AQ394" i="18"/>
  <c r="AR394" i="18"/>
  <c r="AS394" i="18"/>
  <c r="AT394" i="18"/>
  <c r="AU394" i="18"/>
  <c r="AV394" i="18"/>
  <c r="X395" i="18"/>
  <c r="Y395" i="18"/>
  <c r="Z395" i="18"/>
  <c r="AA395" i="18"/>
  <c r="AB395" i="18"/>
  <c r="AC395" i="18"/>
  <c r="AD395" i="18"/>
  <c r="AE395" i="18"/>
  <c r="AD191" i="1"/>
  <c r="AF395" i="18"/>
  <c r="AG395" i="18"/>
  <c r="AH395" i="18"/>
  <c r="AI395" i="18"/>
  <c r="AJ395" i="18"/>
  <c r="AK395" i="18"/>
  <c r="AL395" i="18"/>
  <c r="AM395" i="18"/>
  <c r="AN395" i="18"/>
  <c r="AO395" i="18"/>
  <c r="AP395" i="18"/>
  <c r="AQ395" i="18"/>
  <c r="AR395" i="18"/>
  <c r="AS395" i="18"/>
  <c r="AT395" i="18"/>
  <c r="AU395" i="18"/>
  <c r="AV395" i="18"/>
  <c r="X396" i="18"/>
  <c r="Y396" i="18"/>
  <c r="Z396" i="18"/>
  <c r="AA396" i="18"/>
  <c r="AB396" i="18"/>
  <c r="AC396" i="18"/>
  <c r="AD396" i="18"/>
  <c r="AE396" i="18"/>
  <c r="AD192" i="1"/>
  <c r="AF396" i="18"/>
  <c r="AG396" i="18"/>
  <c r="AH396" i="18"/>
  <c r="AI396" i="18"/>
  <c r="AJ396" i="18"/>
  <c r="AK396" i="18"/>
  <c r="AL396" i="18"/>
  <c r="AM396" i="18"/>
  <c r="AN396" i="18"/>
  <c r="AO396" i="18"/>
  <c r="AP396" i="18"/>
  <c r="AQ396" i="18"/>
  <c r="AR396" i="18"/>
  <c r="AS396" i="18"/>
  <c r="AT396" i="18"/>
  <c r="AU396" i="18"/>
  <c r="AV396" i="18"/>
  <c r="X397" i="18"/>
  <c r="Y397" i="18"/>
  <c r="Z397" i="18"/>
  <c r="AA397" i="18"/>
  <c r="AB397" i="18"/>
  <c r="AC397" i="18"/>
  <c r="AD397" i="18"/>
  <c r="AE397" i="18"/>
  <c r="AD318" i="1"/>
  <c r="AF397" i="18"/>
  <c r="AG397" i="18"/>
  <c r="AH397" i="18"/>
  <c r="AI397" i="18"/>
  <c r="AJ397" i="18"/>
  <c r="AK397" i="18"/>
  <c r="AL397" i="18"/>
  <c r="AM397" i="18"/>
  <c r="AN397" i="18"/>
  <c r="AO397" i="18"/>
  <c r="AP397" i="18"/>
  <c r="AQ397" i="18"/>
  <c r="AR397" i="18"/>
  <c r="AS397" i="18"/>
  <c r="AT397" i="18"/>
  <c r="AU397" i="18"/>
  <c r="AV397" i="18"/>
  <c r="X398" i="18"/>
  <c r="Y398" i="18"/>
  <c r="Z398" i="18"/>
  <c r="AA398" i="18"/>
  <c r="AB398" i="18"/>
  <c r="AC398" i="18"/>
  <c r="AD398" i="18"/>
  <c r="AE398" i="18"/>
  <c r="AD340" i="1"/>
  <c r="AF398" i="18"/>
  <c r="AG398" i="18"/>
  <c r="AH398" i="18"/>
  <c r="AI398" i="18"/>
  <c r="AJ398" i="18"/>
  <c r="AK398" i="18"/>
  <c r="AL398" i="18"/>
  <c r="AM398" i="18"/>
  <c r="AN398" i="18"/>
  <c r="AO398" i="18"/>
  <c r="AP398" i="18"/>
  <c r="AQ398" i="18"/>
  <c r="AR398" i="18"/>
  <c r="AS398" i="18"/>
  <c r="AT398" i="18"/>
  <c r="AU398" i="18"/>
  <c r="AV398" i="18"/>
  <c r="X399" i="18"/>
  <c r="Y399" i="18"/>
  <c r="Z399" i="18"/>
  <c r="AA399" i="18"/>
  <c r="AB399" i="18"/>
  <c r="AC399" i="18"/>
  <c r="AD399" i="18"/>
  <c r="AE399" i="18"/>
  <c r="AD342" i="1"/>
  <c r="AF399" i="18"/>
  <c r="AG399" i="18"/>
  <c r="AH399" i="18"/>
  <c r="AI399" i="18"/>
  <c r="AJ399" i="18"/>
  <c r="AK399" i="18"/>
  <c r="AL399" i="18"/>
  <c r="AM399" i="18"/>
  <c r="AN399" i="18"/>
  <c r="AO399" i="18"/>
  <c r="AP399" i="18"/>
  <c r="AQ399" i="18"/>
  <c r="AR399" i="18"/>
  <c r="AS399" i="18"/>
  <c r="AT399" i="18"/>
  <c r="AU399" i="18"/>
  <c r="AV399" i="18"/>
  <c r="X401" i="18"/>
  <c r="Y401" i="18"/>
  <c r="Z401" i="18"/>
  <c r="AA401" i="18"/>
  <c r="AB401" i="18"/>
  <c r="AC401" i="18"/>
  <c r="AD401" i="18"/>
  <c r="AE401" i="18"/>
  <c r="AD15" i="1"/>
  <c r="AF401" i="18"/>
  <c r="AG401" i="18"/>
  <c r="AH401" i="18"/>
  <c r="AI401" i="18"/>
  <c r="AJ401" i="18"/>
  <c r="AK401" i="18"/>
  <c r="AL401" i="18"/>
  <c r="AM401" i="18"/>
  <c r="AN401" i="18"/>
  <c r="AO401" i="18"/>
  <c r="AP401" i="18"/>
  <c r="AQ401" i="18"/>
  <c r="AR401" i="18"/>
  <c r="AS401" i="18"/>
  <c r="AT401" i="18"/>
  <c r="AU401" i="18"/>
  <c r="AV401" i="18"/>
  <c r="X402" i="18"/>
  <c r="Y402" i="18"/>
  <c r="Z402" i="18"/>
  <c r="AA402" i="18"/>
  <c r="AB402" i="18"/>
  <c r="AC402" i="18"/>
  <c r="AD402" i="18"/>
  <c r="AE402" i="18"/>
  <c r="AF402" i="18"/>
  <c r="AG402" i="18"/>
  <c r="AH402" i="18"/>
  <c r="AI402" i="18"/>
  <c r="AJ402" i="18"/>
  <c r="AK402" i="18"/>
  <c r="AL402" i="18"/>
  <c r="AM402" i="18"/>
  <c r="AN402" i="18"/>
  <c r="AO402" i="18"/>
  <c r="AP402" i="18"/>
  <c r="AQ402" i="18"/>
  <c r="AR402" i="18"/>
  <c r="AS402" i="18"/>
  <c r="AT402" i="18"/>
  <c r="AU402" i="18"/>
  <c r="AV402" i="18"/>
  <c r="X403" i="18"/>
  <c r="Y403" i="18"/>
  <c r="Z403" i="18"/>
  <c r="AA403" i="18"/>
  <c r="AB403" i="18"/>
  <c r="AC403" i="18"/>
  <c r="AD403" i="18"/>
  <c r="AE403" i="18"/>
  <c r="AD339" i="1"/>
  <c r="AF403" i="18"/>
  <c r="AG403" i="18"/>
  <c r="AH403" i="18"/>
  <c r="AI403" i="18"/>
  <c r="AJ403" i="18"/>
  <c r="AK403" i="18"/>
  <c r="AL403" i="18"/>
  <c r="AM403" i="18"/>
  <c r="AN403" i="18"/>
  <c r="AO403" i="18"/>
  <c r="AP403" i="18"/>
  <c r="AQ403" i="18"/>
  <c r="AR403" i="18"/>
  <c r="AS403" i="18"/>
  <c r="AT403" i="18"/>
  <c r="AU403" i="18"/>
  <c r="AV403" i="18"/>
  <c r="X405" i="18"/>
  <c r="Y405" i="18"/>
  <c r="Z405" i="18"/>
  <c r="AA405" i="18"/>
  <c r="AB405" i="18"/>
  <c r="AC405" i="18"/>
  <c r="AD405" i="18"/>
  <c r="AE405" i="18"/>
  <c r="AD31" i="1"/>
  <c r="AF405" i="18"/>
  <c r="AG405" i="18"/>
  <c r="AH405" i="18"/>
  <c r="AI405" i="18"/>
  <c r="AJ405" i="18"/>
  <c r="AK405" i="18"/>
  <c r="AL405" i="18"/>
  <c r="AM405" i="18"/>
  <c r="AN405" i="18"/>
  <c r="AO405" i="18"/>
  <c r="AP405" i="18"/>
  <c r="AQ405" i="18"/>
  <c r="AR405" i="18"/>
  <c r="AS405" i="18"/>
  <c r="AT405" i="18"/>
  <c r="AU405" i="18"/>
  <c r="AV405" i="18"/>
  <c r="X407" i="18"/>
  <c r="Y407" i="18"/>
  <c r="Z407" i="18"/>
  <c r="AA407" i="18"/>
  <c r="AB407" i="18"/>
  <c r="AC407" i="18"/>
  <c r="AD407" i="18"/>
  <c r="AE407" i="18"/>
  <c r="AD134" i="1"/>
  <c r="AF407" i="18"/>
  <c r="AG407" i="18"/>
  <c r="AH407" i="18"/>
  <c r="AI407" i="18"/>
  <c r="AJ407" i="18"/>
  <c r="AK407" i="18"/>
  <c r="AL407" i="18"/>
  <c r="AM407" i="18"/>
  <c r="AN407" i="18"/>
  <c r="AO407" i="18"/>
  <c r="AP407" i="18"/>
  <c r="AQ407" i="18"/>
  <c r="AR407" i="18"/>
  <c r="AS407" i="18"/>
  <c r="AT407" i="18"/>
  <c r="AU407" i="18"/>
  <c r="AV407" i="18"/>
  <c r="X410" i="18"/>
  <c r="Y410" i="18"/>
  <c r="Z410" i="18"/>
  <c r="AA410" i="18"/>
  <c r="AB410" i="18"/>
  <c r="AC410" i="18"/>
  <c r="AD410" i="18"/>
  <c r="AE410" i="18"/>
  <c r="AD179" i="1"/>
  <c r="AF410" i="18"/>
  <c r="AG410" i="18"/>
  <c r="AH410" i="18"/>
  <c r="AI410" i="18"/>
  <c r="AJ410" i="18"/>
  <c r="AK410" i="18"/>
  <c r="AL410" i="18"/>
  <c r="AM410" i="18"/>
  <c r="AN410" i="18"/>
  <c r="AO410" i="18"/>
  <c r="AP410" i="18"/>
  <c r="AQ410" i="18"/>
  <c r="AR410" i="18"/>
  <c r="AS410" i="18"/>
  <c r="AT410" i="18"/>
  <c r="AU410" i="18"/>
  <c r="AV410" i="18"/>
  <c r="X412" i="18"/>
  <c r="Y412" i="18"/>
  <c r="Z412" i="18"/>
  <c r="AA412" i="18"/>
  <c r="AB412" i="18"/>
  <c r="AC412" i="18"/>
  <c r="AD412" i="18"/>
  <c r="AE412" i="18"/>
  <c r="AD67" i="1"/>
  <c r="AF412" i="18"/>
  <c r="AG412" i="18"/>
  <c r="AH412" i="18"/>
  <c r="AI412" i="18"/>
  <c r="AJ412" i="18"/>
  <c r="AK412" i="18"/>
  <c r="AL412" i="18"/>
  <c r="AM412" i="18"/>
  <c r="AN412" i="18"/>
  <c r="AO412" i="18"/>
  <c r="AP412" i="18"/>
  <c r="AQ412" i="18"/>
  <c r="AR412" i="18"/>
  <c r="AS412" i="18"/>
  <c r="AT412" i="18"/>
  <c r="AU412" i="18"/>
  <c r="AV412" i="18"/>
  <c r="X413" i="18"/>
  <c r="Y413" i="18"/>
  <c r="Z413" i="18"/>
  <c r="AA413" i="18"/>
  <c r="AB413" i="18"/>
  <c r="AC413" i="18"/>
  <c r="AD413" i="18"/>
  <c r="AE413" i="18"/>
  <c r="AD196" i="1"/>
  <c r="AF413" i="18"/>
  <c r="AG413" i="18"/>
  <c r="AH413" i="18"/>
  <c r="AI413" i="18"/>
  <c r="AJ413" i="18"/>
  <c r="AK413" i="18"/>
  <c r="AL413" i="18"/>
  <c r="AM413" i="18"/>
  <c r="AN413" i="18"/>
  <c r="AO413" i="18"/>
  <c r="AP413" i="18"/>
  <c r="AQ413" i="18"/>
  <c r="AR413" i="18"/>
  <c r="AS413" i="18"/>
  <c r="AT413" i="18"/>
  <c r="AU413" i="18"/>
  <c r="AV413" i="18"/>
  <c r="X416" i="18"/>
  <c r="Y416" i="18"/>
  <c r="Z416" i="18"/>
  <c r="AA416" i="18"/>
  <c r="AB416" i="18"/>
  <c r="AC416" i="18"/>
  <c r="AD416" i="18"/>
  <c r="AE416" i="18"/>
  <c r="AD300" i="1"/>
  <c r="AF416" i="18"/>
  <c r="AG416" i="18"/>
  <c r="AH416" i="18"/>
  <c r="AI416" i="18"/>
  <c r="AJ416" i="18"/>
  <c r="AK416" i="18"/>
  <c r="AL416" i="18"/>
  <c r="AM416" i="18"/>
  <c r="AN416" i="18"/>
  <c r="AO416" i="18"/>
  <c r="AP416" i="18"/>
  <c r="AQ416" i="18"/>
  <c r="AR416" i="18"/>
  <c r="AS416" i="18"/>
  <c r="AT416" i="18"/>
  <c r="AU416" i="18"/>
  <c r="AV416" i="18"/>
  <c r="X368" i="18"/>
  <c r="Y368" i="18"/>
  <c r="Z368" i="18"/>
  <c r="AA368" i="18"/>
  <c r="AB368" i="18"/>
  <c r="AC368" i="18"/>
  <c r="AD368" i="18"/>
  <c r="AE368" i="18"/>
  <c r="AD54" i="1"/>
  <c r="AF368" i="18"/>
  <c r="AG368" i="18"/>
  <c r="AH368" i="18"/>
  <c r="AI368" i="18"/>
  <c r="AJ368" i="18"/>
  <c r="AK368" i="18"/>
  <c r="AL368" i="18"/>
  <c r="AM368" i="18"/>
  <c r="AN368" i="18"/>
  <c r="AO368" i="18"/>
  <c r="AP368" i="18"/>
  <c r="AQ368" i="18"/>
  <c r="AR368" i="18"/>
  <c r="AS368" i="18"/>
  <c r="AT368" i="18"/>
  <c r="AU368" i="18"/>
  <c r="AV368" i="18"/>
  <c r="X369" i="18"/>
  <c r="Y369" i="18"/>
  <c r="Z369" i="18"/>
  <c r="AA369" i="18"/>
  <c r="AB369" i="18"/>
  <c r="AC369" i="18"/>
  <c r="AD369" i="18"/>
  <c r="AE369" i="18"/>
  <c r="AD129" i="1"/>
  <c r="AF369" i="18"/>
  <c r="AG369" i="18"/>
  <c r="AH369" i="18"/>
  <c r="AI369" i="18"/>
  <c r="AJ369" i="18"/>
  <c r="AK369" i="18"/>
  <c r="AL369" i="18"/>
  <c r="AM369" i="18"/>
  <c r="AN369" i="18"/>
  <c r="AO369" i="18"/>
  <c r="AP369" i="18"/>
  <c r="AQ369" i="18"/>
  <c r="AR369" i="18"/>
  <c r="AS369" i="18"/>
  <c r="AT369" i="18"/>
  <c r="AU369" i="18"/>
  <c r="AV369" i="18"/>
  <c r="X370" i="18"/>
  <c r="Y370" i="18"/>
  <c r="Z370" i="18"/>
  <c r="AA370" i="18"/>
  <c r="AB370" i="18"/>
  <c r="AC370" i="18"/>
  <c r="AD370" i="18"/>
  <c r="AE370" i="18"/>
  <c r="AD9" i="1"/>
  <c r="AF370" i="18"/>
  <c r="AG370" i="18"/>
  <c r="AH370" i="18"/>
  <c r="AI370" i="18"/>
  <c r="AJ370" i="18"/>
  <c r="AK370" i="18"/>
  <c r="AL370" i="18"/>
  <c r="AM370" i="18"/>
  <c r="AN370" i="18"/>
  <c r="AO370" i="18"/>
  <c r="AP370" i="18"/>
  <c r="AQ370" i="18"/>
  <c r="AR370" i="18"/>
  <c r="AS370" i="18"/>
  <c r="AT370" i="18"/>
  <c r="AU370" i="18"/>
  <c r="AV370" i="18"/>
  <c r="X371" i="18"/>
  <c r="Y371" i="18"/>
  <c r="Z371" i="18"/>
  <c r="AA371" i="18"/>
  <c r="AB371" i="18"/>
  <c r="AC371" i="18"/>
  <c r="AD371" i="18"/>
  <c r="AE371" i="18"/>
  <c r="AD28" i="1"/>
  <c r="AF371" i="18"/>
  <c r="AG371" i="18"/>
  <c r="AH371" i="18"/>
  <c r="AI371" i="18"/>
  <c r="AJ371" i="18"/>
  <c r="AK371" i="18"/>
  <c r="AL371" i="18"/>
  <c r="AM371" i="18"/>
  <c r="AN371" i="18"/>
  <c r="AO371" i="18"/>
  <c r="AP371" i="18"/>
  <c r="AQ371" i="18"/>
  <c r="AR371" i="18"/>
  <c r="AS371" i="18"/>
  <c r="AT371" i="18"/>
  <c r="AU371" i="18"/>
  <c r="AV371" i="18"/>
  <c r="X372" i="18"/>
  <c r="Y372" i="18"/>
  <c r="Z372" i="18"/>
  <c r="AA372" i="18"/>
  <c r="AB372" i="18"/>
  <c r="AC372" i="18"/>
  <c r="AD372" i="18"/>
  <c r="AE372" i="18"/>
  <c r="AD29" i="1"/>
  <c r="AF372" i="18"/>
  <c r="AG372" i="18"/>
  <c r="AH372" i="18"/>
  <c r="AI372" i="18"/>
  <c r="AJ372" i="18"/>
  <c r="AK372" i="18"/>
  <c r="AL372" i="18"/>
  <c r="AM372" i="18"/>
  <c r="AN372" i="18"/>
  <c r="AO372" i="18"/>
  <c r="AP372" i="18"/>
  <c r="AQ372" i="18"/>
  <c r="AR372" i="18"/>
  <c r="AS372" i="18"/>
  <c r="AT372" i="18"/>
  <c r="AU372" i="18"/>
  <c r="AV372" i="18"/>
  <c r="X373" i="18"/>
  <c r="Y373" i="18"/>
  <c r="Z373" i="18"/>
  <c r="AA373" i="18"/>
  <c r="AB373" i="18"/>
  <c r="AC373" i="18"/>
  <c r="AD373" i="18"/>
  <c r="AE373" i="18"/>
  <c r="AD30" i="1"/>
  <c r="AF373" i="18"/>
  <c r="AG373" i="18"/>
  <c r="AH373" i="18"/>
  <c r="AI373" i="18"/>
  <c r="AJ373" i="18"/>
  <c r="AK373" i="18"/>
  <c r="AL373" i="18"/>
  <c r="AM373" i="18"/>
  <c r="AN373" i="18"/>
  <c r="AO373" i="18"/>
  <c r="AP373" i="18"/>
  <c r="AQ373" i="18"/>
  <c r="AR373" i="18"/>
  <c r="AS373" i="18"/>
  <c r="AT373" i="18"/>
  <c r="AU373" i="18"/>
  <c r="AV373" i="18"/>
  <c r="X374" i="18"/>
  <c r="Y374" i="18"/>
  <c r="Z374" i="18"/>
  <c r="AA374" i="18"/>
  <c r="AB374" i="18"/>
  <c r="AC374" i="18"/>
  <c r="AD374" i="18"/>
  <c r="AE374" i="18"/>
  <c r="AD248" i="1"/>
  <c r="AF374" i="18"/>
  <c r="AG374" i="18"/>
  <c r="AH374" i="18"/>
  <c r="AI374" i="18"/>
  <c r="AJ374" i="18"/>
  <c r="AK374" i="18"/>
  <c r="AL374" i="18"/>
  <c r="AM374" i="18"/>
  <c r="AN374" i="18"/>
  <c r="AO374" i="18"/>
  <c r="AP374" i="18"/>
  <c r="AQ374" i="18"/>
  <c r="AR374" i="18"/>
  <c r="AS374" i="18"/>
  <c r="AT374" i="18"/>
  <c r="AU374" i="18"/>
  <c r="AV374" i="18"/>
  <c r="X375" i="18"/>
  <c r="Y375" i="18"/>
  <c r="Z375" i="18"/>
  <c r="AA375" i="18"/>
  <c r="AB375" i="18"/>
  <c r="AC375" i="18"/>
  <c r="AD375" i="18"/>
  <c r="AE375" i="18"/>
  <c r="AD197" i="1"/>
  <c r="AF375" i="18"/>
  <c r="AG375" i="18"/>
  <c r="AH375" i="18"/>
  <c r="AI375" i="18"/>
  <c r="AJ375" i="18"/>
  <c r="AK375" i="18"/>
  <c r="AL375" i="18"/>
  <c r="AM375" i="18"/>
  <c r="AN375" i="18"/>
  <c r="AO375" i="18"/>
  <c r="AP375" i="18"/>
  <c r="AQ375" i="18"/>
  <c r="AR375" i="18"/>
  <c r="AS375" i="18"/>
  <c r="AT375" i="18"/>
  <c r="AU375" i="18"/>
  <c r="AV375" i="18"/>
  <c r="X377" i="18"/>
  <c r="Y377" i="18"/>
  <c r="Z377" i="18"/>
  <c r="AA377" i="18"/>
  <c r="AB377" i="18"/>
  <c r="AC377" i="18"/>
  <c r="AD377" i="18"/>
  <c r="AE377" i="18"/>
  <c r="AD14" i="1"/>
  <c r="AF377" i="18"/>
  <c r="AG377" i="18"/>
  <c r="AH377" i="18"/>
  <c r="AI377" i="18"/>
  <c r="AJ377" i="18"/>
  <c r="AK377" i="18"/>
  <c r="AL377" i="18"/>
  <c r="AM377" i="18"/>
  <c r="AN377" i="18"/>
  <c r="AO377" i="18"/>
  <c r="AP377" i="18"/>
  <c r="AQ377" i="18"/>
  <c r="AR377" i="18"/>
  <c r="AS377" i="18"/>
  <c r="AT377" i="18"/>
  <c r="AU377" i="18"/>
  <c r="AV377" i="18"/>
  <c r="X378" i="18"/>
  <c r="Y378" i="18"/>
  <c r="Z378" i="18"/>
  <c r="AA378" i="18"/>
  <c r="AB378" i="18"/>
  <c r="AC378" i="18"/>
  <c r="AD378" i="18"/>
  <c r="AE378" i="18"/>
  <c r="AD47" i="1"/>
  <c r="AF378" i="18"/>
  <c r="AG378" i="18"/>
  <c r="AH378" i="18"/>
  <c r="AI378" i="18"/>
  <c r="AJ378" i="18"/>
  <c r="AK378" i="18"/>
  <c r="AL378" i="18"/>
  <c r="AM378" i="18"/>
  <c r="AN378" i="18"/>
  <c r="AO378" i="18"/>
  <c r="AP378" i="18"/>
  <c r="AQ378" i="18"/>
  <c r="AR378" i="18"/>
  <c r="AS378" i="18"/>
  <c r="AT378" i="18"/>
  <c r="AU378" i="18"/>
  <c r="AV378" i="18"/>
  <c r="X379" i="18"/>
  <c r="Y379" i="18"/>
  <c r="Z379" i="18"/>
  <c r="AA379" i="18"/>
  <c r="AB379" i="18"/>
  <c r="AC379" i="18"/>
  <c r="AD379" i="18"/>
  <c r="AE379" i="18"/>
  <c r="AD53" i="1"/>
  <c r="AF379" i="18"/>
  <c r="AG379" i="18"/>
  <c r="AH379" i="18"/>
  <c r="AI379" i="18"/>
  <c r="AJ379" i="18"/>
  <c r="AK379" i="18"/>
  <c r="AL379" i="18"/>
  <c r="AM379" i="18"/>
  <c r="AN379" i="18"/>
  <c r="AO379" i="18"/>
  <c r="AP379" i="18"/>
  <c r="AQ379" i="18"/>
  <c r="AR379" i="18"/>
  <c r="AS379" i="18"/>
  <c r="AT379" i="18"/>
  <c r="AU379" i="18"/>
  <c r="AV379" i="18"/>
  <c r="X380" i="18"/>
  <c r="Y380" i="18"/>
  <c r="Z380" i="18"/>
  <c r="AA380" i="18"/>
  <c r="AB380" i="18"/>
  <c r="AC380" i="18"/>
  <c r="AD380" i="18"/>
  <c r="AE380" i="18"/>
  <c r="AD60" i="1"/>
  <c r="AF380" i="18"/>
  <c r="AG380" i="18"/>
  <c r="AH380" i="18"/>
  <c r="AI380" i="18"/>
  <c r="AJ380" i="18"/>
  <c r="AK380" i="18"/>
  <c r="AL380" i="18"/>
  <c r="AM380" i="18"/>
  <c r="AN380" i="18"/>
  <c r="AO380" i="18"/>
  <c r="AP380" i="18"/>
  <c r="AQ380" i="18"/>
  <c r="AR380" i="18"/>
  <c r="AS380" i="18"/>
  <c r="AT380" i="18"/>
  <c r="AU380" i="18"/>
  <c r="AV380" i="18"/>
  <c r="X381" i="18"/>
  <c r="Y381" i="18"/>
  <c r="Z381" i="18"/>
  <c r="AA381" i="18"/>
  <c r="AB381" i="18"/>
  <c r="AC381" i="18"/>
  <c r="AD381" i="18"/>
  <c r="AE381" i="18"/>
  <c r="AD186" i="1"/>
  <c r="AF381" i="18"/>
  <c r="AG381" i="18"/>
  <c r="AH381" i="18"/>
  <c r="AI381" i="18"/>
  <c r="AJ381" i="18"/>
  <c r="AK381" i="18"/>
  <c r="AL381" i="18"/>
  <c r="AM381" i="18"/>
  <c r="AN381" i="18"/>
  <c r="AO381" i="18"/>
  <c r="AP381" i="18"/>
  <c r="AQ381" i="18"/>
  <c r="AR381" i="18"/>
  <c r="AS381" i="18"/>
  <c r="AT381" i="18"/>
  <c r="AU381" i="18"/>
  <c r="AV381" i="18"/>
  <c r="X383" i="18"/>
  <c r="Y383" i="18"/>
  <c r="Z383" i="18"/>
  <c r="AA383" i="18"/>
  <c r="AB383" i="18"/>
  <c r="AC383" i="18"/>
  <c r="AD383" i="18"/>
  <c r="AE383" i="18"/>
  <c r="AD13" i="1"/>
  <c r="AF383" i="18"/>
  <c r="AG383" i="18"/>
  <c r="AH383" i="18"/>
  <c r="AI383" i="18"/>
  <c r="AJ383" i="18"/>
  <c r="AK383" i="18"/>
  <c r="AL383" i="18"/>
  <c r="AM383" i="18"/>
  <c r="AN383" i="18"/>
  <c r="AO383" i="18"/>
  <c r="AP383" i="18"/>
  <c r="AQ383" i="18"/>
  <c r="AR383" i="18"/>
  <c r="AS383" i="18"/>
  <c r="AT383" i="18"/>
  <c r="AU383" i="18"/>
  <c r="AV383" i="18"/>
  <c r="X384" i="18"/>
  <c r="Y384" i="18"/>
  <c r="Z384" i="18"/>
  <c r="AA384" i="18"/>
  <c r="AB384" i="18"/>
  <c r="AC384" i="18"/>
  <c r="AD384" i="18"/>
  <c r="AE384" i="18"/>
  <c r="AD16" i="1"/>
  <c r="AF384" i="18"/>
  <c r="AG384" i="18"/>
  <c r="AH384" i="18"/>
  <c r="AI384" i="18"/>
  <c r="AJ384" i="18"/>
  <c r="AK384" i="18"/>
  <c r="AL384" i="18"/>
  <c r="AM384" i="18"/>
  <c r="AN384" i="18"/>
  <c r="AO384" i="18"/>
  <c r="AP384" i="18"/>
  <c r="AQ384" i="18"/>
  <c r="AR384" i="18"/>
  <c r="AS384" i="18"/>
  <c r="AT384" i="18"/>
  <c r="AU384" i="18"/>
  <c r="AV384" i="18"/>
  <c r="X387" i="18"/>
  <c r="Y387" i="18"/>
  <c r="Z387" i="18"/>
  <c r="AA387" i="18"/>
  <c r="AB387" i="18"/>
  <c r="AC387" i="18"/>
  <c r="AD387" i="18"/>
  <c r="AE387" i="18"/>
  <c r="AD10" i="1"/>
  <c r="AF387" i="18"/>
  <c r="AG387" i="18"/>
  <c r="AH387" i="18"/>
  <c r="AI387" i="18"/>
  <c r="AJ387" i="18"/>
  <c r="AK387" i="18"/>
  <c r="AL387" i="18"/>
  <c r="AM387" i="18"/>
  <c r="AN387" i="18"/>
  <c r="AO387" i="18"/>
  <c r="AP387" i="18"/>
  <c r="AQ387" i="18"/>
  <c r="AR387" i="18"/>
  <c r="AS387" i="18"/>
  <c r="AT387" i="18"/>
  <c r="AU387" i="18"/>
  <c r="AV387" i="18"/>
  <c r="X388" i="18"/>
  <c r="Y388" i="18"/>
  <c r="Z388" i="18"/>
  <c r="AA388" i="18"/>
  <c r="AB388" i="18"/>
  <c r="AC388" i="18"/>
  <c r="AD388" i="18"/>
  <c r="AE388" i="18"/>
  <c r="AD44" i="1"/>
  <c r="AF388" i="18"/>
  <c r="AG388" i="18"/>
  <c r="AH388" i="18"/>
  <c r="AI388" i="18"/>
  <c r="AJ388" i="18"/>
  <c r="AK388" i="18"/>
  <c r="AL388" i="18"/>
  <c r="AM388" i="18"/>
  <c r="AN388" i="18"/>
  <c r="AO388" i="18"/>
  <c r="AP388" i="18"/>
  <c r="AQ388" i="18"/>
  <c r="AR388" i="18"/>
  <c r="AS388" i="18"/>
  <c r="AT388" i="18"/>
  <c r="AU388" i="18"/>
  <c r="AV388" i="18"/>
  <c r="X389" i="18"/>
  <c r="Y389" i="18"/>
  <c r="Z389" i="18"/>
  <c r="AA389" i="18"/>
  <c r="AB389" i="18"/>
  <c r="AC389" i="18"/>
  <c r="AD389" i="18"/>
  <c r="AE389" i="18"/>
  <c r="AD48" i="1"/>
  <c r="AF389" i="18"/>
  <c r="AG389" i="18"/>
  <c r="AH389" i="18"/>
  <c r="AI389" i="18"/>
  <c r="AJ389" i="18"/>
  <c r="AK389" i="18"/>
  <c r="AL389" i="18"/>
  <c r="AM389" i="18"/>
  <c r="AN389" i="18"/>
  <c r="AO389" i="18"/>
  <c r="AP389" i="18"/>
  <c r="AQ389" i="18"/>
  <c r="AR389" i="18"/>
  <c r="AS389" i="18"/>
  <c r="AT389" i="18"/>
  <c r="AU389" i="18"/>
  <c r="AV389" i="18"/>
  <c r="X390" i="18"/>
  <c r="Y390" i="18"/>
  <c r="Z390" i="18"/>
  <c r="AA390" i="18"/>
  <c r="AB390" i="18"/>
  <c r="AC390" i="18"/>
  <c r="AD390" i="18"/>
  <c r="AE390" i="18"/>
  <c r="AD182" i="1"/>
  <c r="AF390" i="18"/>
  <c r="AG390" i="18"/>
  <c r="AH390" i="18"/>
  <c r="AI390" i="18"/>
  <c r="AJ390" i="18"/>
  <c r="AK390" i="18"/>
  <c r="AL390" i="18"/>
  <c r="AM390" i="18"/>
  <c r="AN390" i="18"/>
  <c r="AO390" i="18"/>
  <c r="AP390" i="18"/>
  <c r="AQ390" i="18"/>
  <c r="AR390" i="18"/>
  <c r="AS390" i="18"/>
  <c r="AT390" i="18"/>
  <c r="AU390" i="18"/>
  <c r="AV390" i="18"/>
  <c r="X391" i="18"/>
  <c r="Y391" i="18"/>
  <c r="Z391" i="18"/>
  <c r="AA391" i="18"/>
  <c r="AB391" i="18"/>
  <c r="AC391" i="18"/>
  <c r="AD391" i="18"/>
  <c r="AE391" i="18"/>
  <c r="AD187" i="1"/>
  <c r="AF391" i="18"/>
  <c r="AG391" i="18"/>
  <c r="AH391" i="18"/>
  <c r="AI391" i="18"/>
  <c r="AJ391" i="18"/>
  <c r="AK391" i="18"/>
  <c r="AL391" i="18"/>
  <c r="AM391" i="18"/>
  <c r="AN391" i="18"/>
  <c r="AO391" i="18"/>
  <c r="AP391" i="18"/>
  <c r="AQ391" i="18"/>
  <c r="AR391" i="18"/>
  <c r="AS391" i="18"/>
  <c r="AT391" i="18"/>
  <c r="AU391" i="18"/>
  <c r="AV391" i="18"/>
  <c r="X348" i="18"/>
  <c r="Y348" i="18"/>
  <c r="Z348" i="18"/>
  <c r="AA348" i="18"/>
  <c r="AB348" i="18"/>
  <c r="AC348" i="18"/>
  <c r="AD348" i="18"/>
  <c r="AE348" i="18"/>
  <c r="AD264" i="1"/>
  <c r="AF348" i="18"/>
  <c r="AG348" i="18"/>
  <c r="AH348" i="18"/>
  <c r="AI348" i="18"/>
  <c r="AJ348" i="18"/>
  <c r="AK348" i="18"/>
  <c r="AL348" i="18"/>
  <c r="AM348" i="18"/>
  <c r="AN348" i="18"/>
  <c r="AO348" i="18"/>
  <c r="AP348" i="18"/>
  <c r="AQ348" i="18"/>
  <c r="AR348" i="18"/>
  <c r="AS348" i="18"/>
  <c r="AT348" i="18"/>
  <c r="AU348" i="18"/>
  <c r="AV348" i="18"/>
  <c r="X350" i="18"/>
  <c r="Y350" i="18"/>
  <c r="Z350" i="18"/>
  <c r="AA350" i="18"/>
  <c r="AB350" i="18"/>
  <c r="AC350" i="18"/>
  <c r="AD350" i="18"/>
  <c r="AE350" i="18"/>
  <c r="AD301" i="1"/>
  <c r="AF350" i="18"/>
  <c r="AG350" i="18"/>
  <c r="AH350" i="18"/>
  <c r="AI350" i="18"/>
  <c r="AJ350" i="18"/>
  <c r="AK350" i="18"/>
  <c r="AL350" i="18"/>
  <c r="AM350" i="18"/>
  <c r="AN350" i="18"/>
  <c r="AO350" i="18"/>
  <c r="AP350" i="18"/>
  <c r="AQ350" i="18"/>
  <c r="AR350" i="18"/>
  <c r="AS350" i="18"/>
  <c r="AT350" i="18"/>
  <c r="AU350" i="18"/>
  <c r="AV350" i="18"/>
  <c r="X352" i="18"/>
  <c r="Y352" i="18"/>
  <c r="Z352" i="18"/>
  <c r="AA352" i="18"/>
  <c r="AB352" i="18"/>
  <c r="AC352" i="18"/>
  <c r="AD352" i="18"/>
  <c r="AE352" i="18"/>
  <c r="AD224" i="1"/>
  <c r="AF352" i="18"/>
  <c r="AG352" i="18"/>
  <c r="AH352" i="18"/>
  <c r="AI352" i="18"/>
  <c r="AJ352" i="18"/>
  <c r="AK352" i="18"/>
  <c r="AL352" i="18"/>
  <c r="AM352" i="18"/>
  <c r="AN352" i="18"/>
  <c r="AO352" i="18"/>
  <c r="AP352" i="18"/>
  <c r="AQ352" i="18"/>
  <c r="AR352" i="18"/>
  <c r="AS352" i="18"/>
  <c r="AT352" i="18"/>
  <c r="AU352" i="18"/>
  <c r="AV352" i="18"/>
  <c r="X353" i="18"/>
  <c r="Y353" i="18"/>
  <c r="Z353" i="18"/>
  <c r="AA353" i="18"/>
  <c r="AB353" i="18"/>
  <c r="AC353" i="18"/>
  <c r="AD353" i="18"/>
  <c r="AE353" i="18"/>
  <c r="AD255" i="1"/>
  <c r="AF353" i="18"/>
  <c r="AG353" i="18"/>
  <c r="AH353" i="18"/>
  <c r="AI353" i="18"/>
  <c r="AJ353" i="18"/>
  <c r="AK353" i="18"/>
  <c r="AL353" i="18"/>
  <c r="AM353" i="18"/>
  <c r="AN353" i="18"/>
  <c r="AO353" i="18"/>
  <c r="AP353" i="18"/>
  <c r="AQ353" i="18"/>
  <c r="AR353" i="18"/>
  <c r="AS353" i="18"/>
  <c r="AT353" i="18"/>
  <c r="AU353" i="18"/>
  <c r="AV353" i="18"/>
  <c r="X354" i="18"/>
  <c r="Y354" i="18"/>
  <c r="Z354" i="18"/>
  <c r="AA354" i="18"/>
  <c r="AB354" i="18"/>
  <c r="AC354" i="18"/>
  <c r="AD354" i="18"/>
  <c r="AE354" i="18"/>
  <c r="AD257" i="1"/>
  <c r="AF354" i="18"/>
  <c r="AG354" i="18"/>
  <c r="AH354" i="18"/>
  <c r="AI354" i="18"/>
  <c r="AJ354" i="18"/>
  <c r="AK354" i="18"/>
  <c r="AL354" i="18"/>
  <c r="AM354" i="18"/>
  <c r="AN354" i="18"/>
  <c r="AO354" i="18"/>
  <c r="AP354" i="18"/>
  <c r="AQ354" i="18"/>
  <c r="AR354" i="18"/>
  <c r="AS354" i="18"/>
  <c r="AT354" i="18"/>
  <c r="AU354" i="18"/>
  <c r="AV354" i="18"/>
  <c r="X355" i="18"/>
  <c r="Y355" i="18"/>
  <c r="Z355" i="18"/>
  <c r="AA355" i="18"/>
  <c r="AB355" i="18"/>
  <c r="AC355" i="18"/>
  <c r="AD355" i="18"/>
  <c r="AE355" i="18"/>
  <c r="AD321" i="1"/>
  <c r="AF355" i="18"/>
  <c r="AG355" i="18"/>
  <c r="AH355" i="18"/>
  <c r="AI355" i="18"/>
  <c r="AJ355" i="18"/>
  <c r="AK355" i="18"/>
  <c r="AL355" i="18"/>
  <c r="AM355" i="18"/>
  <c r="AN355" i="18"/>
  <c r="AO355" i="18"/>
  <c r="AP355" i="18"/>
  <c r="AQ355" i="18"/>
  <c r="AR355" i="18"/>
  <c r="AS355" i="18"/>
  <c r="AT355" i="18"/>
  <c r="AU355" i="18"/>
  <c r="AV355" i="18"/>
  <c r="X356" i="18"/>
  <c r="Y356" i="18"/>
  <c r="Z356" i="18"/>
  <c r="AA356" i="18"/>
  <c r="AB356" i="18"/>
  <c r="AC356" i="18"/>
  <c r="AD356" i="18"/>
  <c r="AE356" i="18"/>
  <c r="AF356" i="18"/>
  <c r="AG356" i="18"/>
  <c r="AH356" i="18"/>
  <c r="AI356" i="18"/>
  <c r="AJ356" i="18"/>
  <c r="AK356" i="18"/>
  <c r="AL356" i="18"/>
  <c r="AM356" i="18"/>
  <c r="AN356" i="18"/>
  <c r="AO356" i="18"/>
  <c r="AP356" i="18"/>
  <c r="AQ356" i="18"/>
  <c r="AR356" i="18"/>
  <c r="AS356" i="18"/>
  <c r="AT356" i="18"/>
  <c r="AU356" i="18"/>
  <c r="AV356" i="18"/>
  <c r="X357" i="18"/>
  <c r="Y357" i="18"/>
  <c r="Z357" i="18"/>
  <c r="AA357" i="18"/>
  <c r="AB357" i="18"/>
  <c r="AC357" i="18"/>
  <c r="AD357" i="18"/>
  <c r="AE357" i="18"/>
  <c r="AD249" i="1"/>
  <c r="AF357" i="18"/>
  <c r="AG357" i="18"/>
  <c r="AH357" i="18"/>
  <c r="AI357" i="18"/>
  <c r="AJ357" i="18"/>
  <c r="AK357" i="18"/>
  <c r="AL357" i="18"/>
  <c r="AM357" i="18"/>
  <c r="AN357" i="18"/>
  <c r="AO357" i="18"/>
  <c r="AP357" i="18"/>
  <c r="AQ357" i="18"/>
  <c r="AR357" i="18"/>
  <c r="AS357" i="18"/>
  <c r="AT357" i="18"/>
  <c r="AU357" i="18"/>
  <c r="AV357" i="18"/>
  <c r="X358" i="18"/>
  <c r="Y358" i="18"/>
  <c r="Z358" i="18"/>
  <c r="AA358" i="18"/>
  <c r="AB358" i="18"/>
  <c r="AC358" i="18"/>
  <c r="AD358" i="18"/>
  <c r="AE358" i="18"/>
  <c r="AD250" i="1"/>
  <c r="AF358" i="18"/>
  <c r="AG358" i="18"/>
  <c r="AH358" i="18"/>
  <c r="AI358" i="18"/>
  <c r="AJ358" i="18"/>
  <c r="AK358" i="18"/>
  <c r="AL358" i="18"/>
  <c r="AM358" i="18"/>
  <c r="AN358" i="18"/>
  <c r="AO358" i="18"/>
  <c r="AP358" i="18"/>
  <c r="AQ358" i="18"/>
  <c r="AR358" i="18"/>
  <c r="AS358" i="18"/>
  <c r="AT358" i="18"/>
  <c r="AU358" i="18"/>
  <c r="AV358" i="18"/>
  <c r="X359" i="18"/>
  <c r="Y359" i="18"/>
  <c r="Z359" i="18"/>
  <c r="AA359" i="18"/>
  <c r="AB359" i="18"/>
  <c r="AC359" i="18"/>
  <c r="AD359" i="18"/>
  <c r="AE359" i="18"/>
  <c r="AD251" i="1"/>
  <c r="AF359" i="18"/>
  <c r="AG359" i="18"/>
  <c r="AH359" i="18"/>
  <c r="AI359" i="18"/>
  <c r="AJ359" i="18"/>
  <c r="AK359" i="18"/>
  <c r="AL359" i="18"/>
  <c r="AM359" i="18"/>
  <c r="AN359" i="18"/>
  <c r="AO359" i="18"/>
  <c r="AP359" i="18"/>
  <c r="AQ359" i="18"/>
  <c r="AR359" i="18"/>
  <c r="AS359" i="18"/>
  <c r="AT359" i="18"/>
  <c r="AU359" i="18"/>
  <c r="AV359" i="18"/>
  <c r="X360" i="18"/>
  <c r="Y360" i="18"/>
  <c r="Z360" i="18"/>
  <c r="AA360" i="18"/>
  <c r="AB360" i="18"/>
  <c r="AC360" i="18"/>
  <c r="AD360" i="18"/>
  <c r="AE360" i="18"/>
  <c r="AD252" i="1"/>
  <c r="AF360" i="18"/>
  <c r="AG360" i="18"/>
  <c r="AH360" i="18"/>
  <c r="AI360" i="18"/>
  <c r="AJ360" i="18"/>
  <c r="AK360" i="18"/>
  <c r="AL360" i="18"/>
  <c r="AM360" i="18"/>
  <c r="AN360" i="18"/>
  <c r="AO360" i="18"/>
  <c r="AP360" i="18"/>
  <c r="AQ360" i="18"/>
  <c r="AR360" i="18"/>
  <c r="AS360" i="18"/>
  <c r="AT360" i="18"/>
  <c r="AU360" i="18"/>
  <c r="AV360" i="18"/>
  <c r="X361" i="18"/>
  <c r="Y361" i="18"/>
  <c r="Z361" i="18"/>
  <c r="AA361" i="18"/>
  <c r="AB361" i="18"/>
  <c r="AC361" i="18"/>
  <c r="AD361" i="18"/>
  <c r="AE361" i="18"/>
  <c r="AD253" i="1"/>
  <c r="AF361" i="18"/>
  <c r="AG361" i="18"/>
  <c r="AH361" i="18"/>
  <c r="AI361" i="18"/>
  <c r="AJ361" i="18"/>
  <c r="AK361" i="18"/>
  <c r="AL361" i="18"/>
  <c r="AM361" i="18"/>
  <c r="AN361" i="18"/>
  <c r="AO361" i="18"/>
  <c r="AP361" i="18"/>
  <c r="AQ361" i="18"/>
  <c r="AR361" i="18"/>
  <c r="AS361" i="18"/>
  <c r="AT361" i="18"/>
  <c r="AU361" i="18"/>
  <c r="AV361" i="18"/>
  <c r="X362" i="18"/>
  <c r="Y362" i="18"/>
  <c r="Z362" i="18"/>
  <c r="AA362" i="18"/>
  <c r="AB362" i="18"/>
  <c r="AC362" i="18"/>
  <c r="AD362" i="18"/>
  <c r="AE362" i="18"/>
  <c r="AD254" i="1"/>
  <c r="AF362" i="18"/>
  <c r="AG362" i="18"/>
  <c r="AH362" i="18"/>
  <c r="AI362" i="18"/>
  <c r="AJ362" i="18"/>
  <c r="AK362" i="18"/>
  <c r="AL362" i="18"/>
  <c r="AM362" i="18"/>
  <c r="AN362" i="18"/>
  <c r="AO362" i="18"/>
  <c r="AP362" i="18"/>
  <c r="AQ362" i="18"/>
  <c r="AR362" i="18"/>
  <c r="AS362" i="18"/>
  <c r="AT362" i="18"/>
  <c r="AU362" i="18"/>
  <c r="AV362" i="18"/>
  <c r="X365" i="18"/>
  <c r="Y365" i="18"/>
  <c r="Z365" i="18"/>
  <c r="AA365" i="18"/>
  <c r="AB365" i="18"/>
  <c r="AC365" i="18"/>
  <c r="AD365" i="18"/>
  <c r="AE365" i="18"/>
  <c r="AF365" i="18"/>
  <c r="AG365" i="18"/>
  <c r="AH365" i="18"/>
  <c r="AI365" i="18"/>
  <c r="AJ365" i="18"/>
  <c r="AK365" i="18"/>
  <c r="AL365" i="18"/>
  <c r="AM365" i="18"/>
  <c r="AN365" i="18"/>
  <c r="AO365" i="18"/>
  <c r="AP365" i="18"/>
  <c r="AQ365" i="18"/>
  <c r="AR365" i="18"/>
  <c r="AS365" i="18"/>
  <c r="AT365" i="18"/>
  <c r="AU365" i="18"/>
  <c r="AV365" i="18"/>
  <c r="X366" i="18"/>
  <c r="Y366" i="18"/>
  <c r="Z366" i="18"/>
  <c r="AA366" i="18"/>
  <c r="AB366" i="18"/>
  <c r="AC366" i="18"/>
  <c r="AD366" i="18"/>
  <c r="AE366" i="18"/>
  <c r="AF366" i="18"/>
  <c r="AG366" i="18"/>
  <c r="AH366" i="18"/>
  <c r="AI366" i="18"/>
  <c r="AJ366" i="18"/>
  <c r="AK366" i="18"/>
  <c r="AL366" i="18"/>
  <c r="AM366" i="18"/>
  <c r="AN366" i="18"/>
  <c r="AO366" i="18"/>
  <c r="AP366" i="18"/>
  <c r="AQ366" i="18"/>
  <c r="AR366" i="18"/>
  <c r="AS366" i="18"/>
  <c r="AT366" i="18"/>
  <c r="AU366" i="18"/>
  <c r="AV366" i="18"/>
  <c r="X324" i="18"/>
  <c r="Y324" i="18"/>
  <c r="Z324" i="18"/>
  <c r="AA324" i="18"/>
  <c r="AB324" i="18"/>
  <c r="AC324" i="18"/>
  <c r="AD324" i="18"/>
  <c r="AE324" i="18"/>
  <c r="AD210" i="1"/>
  <c r="AF324" i="18"/>
  <c r="AG324" i="18"/>
  <c r="AH324" i="18"/>
  <c r="AI324" i="18"/>
  <c r="AJ324" i="18"/>
  <c r="AK324" i="18"/>
  <c r="AL324" i="18"/>
  <c r="AM324" i="18"/>
  <c r="AN324" i="18"/>
  <c r="AO324" i="18"/>
  <c r="AP324" i="18"/>
  <c r="AQ324" i="18"/>
  <c r="AR324" i="18"/>
  <c r="AS324" i="18"/>
  <c r="AT324" i="18"/>
  <c r="AU324" i="18"/>
  <c r="AV324" i="18"/>
  <c r="X326" i="18"/>
  <c r="Y326" i="18"/>
  <c r="Z326" i="18"/>
  <c r="AA326" i="18"/>
  <c r="AB326" i="18"/>
  <c r="AC326" i="18"/>
  <c r="AD326" i="18"/>
  <c r="AE326" i="18"/>
  <c r="AD173" i="1"/>
  <c r="AF326" i="18"/>
  <c r="AG326" i="18"/>
  <c r="AH326" i="18"/>
  <c r="AI326" i="18"/>
  <c r="AJ326" i="18"/>
  <c r="AK326" i="18"/>
  <c r="AL326" i="18"/>
  <c r="AM326" i="18"/>
  <c r="AN326" i="18"/>
  <c r="AO326" i="18"/>
  <c r="AP326" i="18"/>
  <c r="AQ326" i="18"/>
  <c r="AR326" i="18"/>
  <c r="AS326" i="18"/>
  <c r="AT326" i="18"/>
  <c r="AU326" i="18"/>
  <c r="AV326" i="18"/>
  <c r="X329" i="18"/>
  <c r="Y329" i="18"/>
  <c r="Z329" i="18"/>
  <c r="AA329" i="18"/>
  <c r="AB329" i="18"/>
  <c r="AC329" i="18"/>
  <c r="AD329" i="18"/>
  <c r="AE329" i="18"/>
  <c r="AF329" i="18"/>
  <c r="AG329" i="18"/>
  <c r="AH329" i="18"/>
  <c r="AI329" i="18"/>
  <c r="AJ329" i="18"/>
  <c r="AK329" i="18"/>
  <c r="AL329" i="18"/>
  <c r="AM329" i="18"/>
  <c r="AN329" i="18"/>
  <c r="AO329" i="18"/>
  <c r="AP329" i="18"/>
  <c r="AQ329" i="18"/>
  <c r="AR329" i="18"/>
  <c r="AS329" i="18"/>
  <c r="AT329" i="18"/>
  <c r="AU329" i="18"/>
  <c r="AV329" i="18"/>
  <c r="X330" i="18"/>
  <c r="Y330" i="18"/>
  <c r="Z330" i="18"/>
  <c r="AA330" i="18"/>
  <c r="AB330" i="18"/>
  <c r="AC330" i="18"/>
  <c r="AD330" i="18"/>
  <c r="AE330" i="18"/>
  <c r="AF330" i="18"/>
  <c r="AG330" i="18"/>
  <c r="AH330" i="18"/>
  <c r="AI330" i="18"/>
  <c r="AJ330" i="18"/>
  <c r="AK330" i="18"/>
  <c r="AL330" i="18"/>
  <c r="AM330" i="18"/>
  <c r="AN330" i="18"/>
  <c r="AO330" i="18"/>
  <c r="AP330" i="18"/>
  <c r="AQ330" i="18"/>
  <c r="AR330" i="18"/>
  <c r="AS330" i="18"/>
  <c r="AT330" i="18"/>
  <c r="AU330" i="18"/>
  <c r="AV330" i="18"/>
  <c r="X331" i="18"/>
  <c r="Y331" i="18"/>
  <c r="Z331" i="18"/>
  <c r="AA331" i="18"/>
  <c r="AB331" i="18"/>
  <c r="AC331" i="18"/>
  <c r="AD331" i="18"/>
  <c r="AE331" i="18"/>
  <c r="AF331" i="18"/>
  <c r="AG331" i="18"/>
  <c r="AH331" i="18"/>
  <c r="AI331" i="18"/>
  <c r="AJ331" i="18"/>
  <c r="AK331" i="18"/>
  <c r="AL331" i="18"/>
  <c r="AM331" i="18"/>
  <c r="AN331" i="18"/>
  <c r="AO331" i="18"/>
  <c r="AP331" i="18"/>
  <c r="AQ331" i="18"/>
  <c r="AR331" i="18"/>
  <c r="AS331" i="18"/>
  <c r="AT331" i="18"/>
  <c r="AU331" i="18"/>
  <c r="AV331" i="18"/>
  <c r="X332" i="18"/>
  <c r="Y332" i="18"/>
  <c r="Z332" i="18"/>
  <c r="AA332" i="18"/>
  <c r="AB332" i="18"/>
  <c r="AC332" i="18"/>
  <c r="AD332" i="18"/>
  <c r="AE332" i="18"/>
  <c r="AF332" i="18"/>
  <c r="AG332" i="18"/>
  <c r="AH332" i="18"/>
  <c r="AI332" i="18"/>
  <c r="AJ332" i="18"/>
  <c r="AK332" i="18"/>
  <c r="AL332" i="18"/>
  <c r="AM332" i="18"/>
  <c r="AN332" i="18"/>
  <c r="AO332" i="18"/>
  <c r="AP332" i="18"/>
  <c r="AQ332" i="18"/>
  <c r="AR332" i="18"/>
  <c r="AS332" i="18"/>
  <c r="AT332" i="18"/>
  <c r="AU332" i="18"/>
  <c r="AV332" i="18"/>
  <c r="X333" i="18"/>
  <c r="Y333" i="18"/>
  <c r="Z333" i="18"/>
  <c r="AA333" i="18"/>
  <c r="AB333" i="18"/>
  <c r="AC333" i="18"/>
  <c r="AD333" i="18"/>
  <c r="AE333" i="18"/>
  <c r="AD156" i="1"/>
  <c r="AF333" i="18"/>
  <c r="AG333" i="18"/>
  <c r="AH333" i="18"/>
  <c r="AI333" i="18"/>
  <c r="AJ333" i="18"/>
  <c r="AK333" i="18"/>
  <c r="AL333" i="18"/>
  <c r="AM333" i="18"/>
  <c r="AN333" i="18"/>
  <c r="AO333" i="18"/>
  <c r="AP333" i="18"/>
  <c r="AQ333" i="18"/>
  <c r="AR333" i="18"/>
  <c r="AS333" i="18"/>
  <c r="AT333" i="18"/>
  <c r="AU333" i="18"/>
  <c r="AV333" i="18"/>
  <c r="X334" i="18"/>
  <c r="Y334" i="18"/>
  <c r="Z334" i="18"/>
  <c r="AA334" i="18"/>
  <c r="AB334" i="18"/>
  <c r="AC334" i="18"/>
  <c r="AD334" i="18"/>
  <c r="AE334" i="18"/>
  <c r="AD159" i="1"/>
  <c r="AF334" i="18"/>
  <c r="AG334" i="18"/>
  <c r="AH334" i="18"/>
  <c r="AI334" i="18"/>
  <c r="AJ334" i="18"/>
  <c r="AK334" i="18"/>
  <c r="AL334" i="18"/>
  <c r="AM334" i="18"/>
  <c r="AN334" i="18"/>
  <c r="AO334" i="18"/>
  <c r="AP334" i="18"/>
  <c r="AQ334" i="18"/>
  <c r="AR334" i="18"/>
  <c r="AS334" i="18"/>
  <c r="AT334" i="18"/>
  <c r="AU334" i="18"/>
  <c r="AV334" i="18"/>
  <c r="X335" i="18"/>
  <c r="Y335" i="18"/>
  <c r="Z335" i="18"/>
  <c r="AA335" i="18"/>
  <c r="AB335" i="18"/>
  <c r="AC335" i="18"/>
  <c r="AD335" i="18"/>
  <c r="AE335" i="18"/>
  <c r="AD160" i="1"/>
  <c r="AF335" i="18"/>
  <c r="AG335" i="18"/>
  <c r="AH335" i="18"/>
  <c r="AI335" i="18"/>
  <c r="AJ335" i="18"/>
  <c r="AK335" i="18"/>
  <c r="AL335" i="18"/>
  <c r="AM335" i="18"/>
  <c r="AN335" i="18"/>
  <c r="AO335" i="18"/>
  <c r="AP335" i="18"/>
  <c r="AQ335" i="18"/>
  <c r="AR335" i="18"/>
  <c r="AS335" i="18"/>
  <c r="AT335" i="18"/>
  <c r="AU335" i="18"/>
  <c r="AV335" i="18"/>
  <c r="X336" i="18"/>
  <c r="Y336" i="18"/>
  <c r="Z336" i="18"/>
  <c r="AA336" i="18"/>
  <c r="AB336" i="18"/>
  <c r="AC336" i="18"/>
  <c r="AD336" i="18"/>
  <c r="AE336" i="18"/>
  <c r="AD161" i="1"/>
  <c r="AF336" i="18"/>
  <c r="AG336" i="18"/>
  <c r="AH336" i="18"/>
  <c r="AI336" i="18"/>
  <c r="AJ336" i="18"/>
  <c r="AK336" i="18"/>
  <c r="AL336" i="18"/>
  <c r="AM336" i="18"/>
  <c r="AN336" i="18"/>
  <c r="AO336" i="18"/>
  <c r="AP336" i="18"/>
  <c r="AQ336" i="18"/>
  <c r="AR336" i="18"/>
  <c r="AS336" i="18"/>
  <c r="AT336" i="18"/>
  <c r="AU336" i="18"/>
  <c r="AV336" i="18"/>
  <c r="X337" i="18"/>
  <c r="Y337" i="18"/>
  <c r="Z337" i="18"/>
  <c r="AA337" i="18"/>
  <c r="AB337" i="18"/>
  <c r="AC337" i="18"/>
  <c r="AD337" i="18"/>
  <c r="AE337" i="18"/>
  <c r="AF337" i="18"/>
  <c r="AG337" i="18"/>
  <c r="AH337" i="18"/>
  <c r="AI337" i="18"/>
  <c r="AJ337" i="18"/>
  <c r="AK337" i="18"/>
  <c r="AL337" i="18"/>
  <c r="AM337" i="18"/>
  <c r="AN337" i="18"/>
  <c r="AO337" i="18"/>
  <c r="AP337" i="18"/>
  <c r="AQ337" i="18"/>
  <c r="AR337" i="18"/>
  <c r="AS337" i="18"/>
  <c r="AT337" i="18"/>
  <c r="AU337" i="18"/>
  <c r="AV337" i="18"/>
  <c r="X338" i="18"/>
  <c r="Y338" i="18"/>
  <c r="Z338" i="18"/>
  <c r="AA338" i="18"/>
  <c r="AB338" i="18"/>
  <c r="AC338" i="18"/>
  <c r="AD338" i="18"/>
  <c r="AE338" i="18"/>
  <c r="AF338" i="18"/>
  <c r="AG338" i="18"/>
  <c r="AH338" i="18"/>
  <c r="AI338" i="18"/>
  <c r="AJ338" i="18"/>
  <c r="AK338" i="18"/>
  <c r="AL338" i="18"/>
  <c r="AM338" i="18"/>
  <c r="AN338" i="18"/>
  <c r="AO338" i="18"/>
  <c r="AP338" i="18"/>
  <c r="AQ338" i="18"/>
  <c r="AR338" i="18"/>
  <c r="AS338" i="18"/>
  <c r="AT338" i="18"/>
  <c r="AU338" i="18"/>
  <c r="AV338" i="18"/>
  <c r="X339" i="18"/>
  <c r="Y339" i="18"/>
  <c r="Z339" i="18"/>
  <c r="AA339" i="18"/>
  <c r="AB339" i="18"/>
  <c r="AC339" i="18"/>
  <c r="AD339" i="18"/>
  <c r="AE339" i="18"/>
  <c r="AF339" i="18"/>
  <c r="AG339" i="18"/>
  <c r="AH339" i="18"/>
  <c r="AI339" i="18"/>
  <c r="AJ339" i="18"/>
  <c r="AK339" i="18"/>
  <c r="AL339" i="18"/>
  <c r="AM339" i="18"/>
  <c r="AN339" i="18"/>
  <c r="AO339" i="18"/>
  <c r="AP339" i="18"/>
  <c r="AQ339" i="18"/>
  <c r="AR339" i="18"/>
  <c r="AS339" i="18"/>
  <c r="AT339" i="18"/>
  <c r="AU339" i="18"/>
  <c r="AV339" i="18"/>
  <c r="X340" i="18"/>
  <c r="Y340" i="18"/>
  <c r="Z340" i="18"/>
  <c r="AA340" i="18"/>
  <c r="AB340" i="18"/>
  <c r="AC340" i="18"/>
  <c r="AD340" i="18"/>
  <c r="AE340" i="18"/>
  <c r="AF340" i="18"/>
  <c r="AG340" i="18"/>
  <c r="AH340" i="18"/>
  <c r="AI340" i="18"/>
  <c r="AJ340" i="18"/>
  <c r="AK340" i="18"/>
  <c r="AL340" i="18"/>
  <c r="AM340" i="18"/>
  <c r="AN340" i="18"/>
  <c r="AO340" i="18"/>
  <c r="AP340" i="18"/>
  <c r="AQ340" i="18"/>
  <c r="AR340" i="18"/>
  <c r="AS340" i="18"/>
  <c r="AT340" i="18"/>
  <c r="AU340" i="18"/>
  <c r="AV340" i="18"/>
  <c r="X341" i="18"/>
  <c r="Y341" i="18"/>
  <c r="Z341" i="18"/>
  <c r="AA341" i="18"/>
  <c r="AB341" i="18"/>
  <c r="AC341" i="18"/>
  <c r="AD341" i="18"/>
  <c r="AE341" i="18"/>
  <c r="AF341" i="18"/>
  <c r="AG341" i="18"/>
  <c r="AH341" i="18"/>
  <c r="AI341" i="18"/>
  <c r="AJ341" i="18"/>
  <c r="AK341" i="18"/>
  <c r="AL341" i="18"/>
  <c r="AM341" i="18"/>
  <c r="AN341" i="18"/>
  <c r="AO341" i="18"/>
  <c r="AP341" i="18"/>
  <c r="AQ341" i="18"/>
  <c r="AR341" i="18"/>
  <c r="AS341" i="18"/>
  <c r="AT341" i="18"/>
  <c r="AU341" i="18"/>
  <c r="AV341" i="18"/>
  <c r="X342" i="18"/>
  <c r="Y342" i="18"/>
  <c r="Z342" i="18"/>
  <c r="AA342" i="18"/>
  <c r="AB342" i="18"/>
  <c r="AC342" i="18"/>
  <c r="AD342" i="18"/>
  <c r="AE342" i="18"/>
  <c r="AD317" i="1"/>
  <c r="AF342" i="18"/>
  <c r="AG342" i="18"/>
  <c r="AH342" i="18"/>
  <c r="AI342" i="18"/>
  <c r="AJ342" i="18"/>
  <c r="AK342" i="18"/>
  <c r="AL342" i="18"/>
  <c r="AM342" i="18"/>
  <c r="AN342" i="18"/>
  <c r="AO342" i="18"/>
  <c r="AP342" i="18"/>
  <c r="AQ342" i="18"/>
  <c r="AR342" i="18"/>
  <c r="AS342" i="18"/>
  <c r="AT342" i="18"/>
  <c r="AU342" i="18"/>
  <c r="AV342" i="18"/>
  <c r="X343" i="18"/>
  <c r="Y343" i="18"/>
  <c r="Z343" i="18"/>
  <c r="AA343" i="18"/>
  <c r="AB343" i="18"/>
  <c r="AC343" i="18"/>
  <c r="AD343" i="18"/>
  <c r="AE343" i="18"/>
  <c r="AD12" i="1"/>
  <c r="AF343" i="18"/>
  <c r="AG343" i="18"/>
  <c r="AH343" i="18"/>
  <c r="AI343" i="18"/>
  <c r="AJ343" i="18"/>
  <c r="AK343" i="18"/>
  <c r="AL343" i="18"/>
  <c r="AM343" i="18"/>
  <c r="AN343" i="18"/>
  <c r="AO343" i="18"/>
  <c r="AP343" i="18"/>
  <c r="AQ343" i="18"/>
  <c r="AR343" i="18"/>
  <c r="AS343" i="18"/>
  <c r="AT343" i="18"/>
  <c r="AU343" i="18"/>
  <c r="AV343" i="18"/>
  <c r="X344" i="18"/>
  <c r="Y344" i="18"/>
  <c r="Z344" i="18"/>
  <c r="AA344" i="18"/>
  <c r="AB344" i="18"/>
  <c r="AC344" i="18"/>
  <c r="AD344" i="18"/>
  <c r="AE344" i="18"/>
  <c r="AD142" i="1"/>
  <c r="AF344" i="18"/>
  <c r="AG344" i="18"/>
  <c r="AH344" i="18"/>
  <c r="AI344" i="18"/>
  <c r="AJ344" i="18"/>
  <c r="AK344" i="18"/>
  <c r="AL344" i="18"/>
  <c r="AM344" i="18"/>
  <c r="AN344" i="18"/>
  <c r="AO344" i="18"/>
  <c r="AP344" i="18"/>
  <c r="AQ344" i="18"/>
  <c r="AR344" i="18"/>
  <c r="AS344" i="18"/>
  <c r="AT344" i="18"/>
  <c r="AU344" i="18"/>
  <c r="AV344" i="18"/>
  <c r="X345" i="18"/>
  <c r="Y345" i="18"/>
  <c r="Z345" i="18"/>
  <c r="AA345" i="18"/>
  <c r="AB345" i="18"/>
  <c r="AC345" i="18"/>
  <c r="AD345" i="18"/>
  <c r="AE345" i="18"/>
  <c r="AD297" i="1"/>
  <c r="AF345" i="18"/>
  <c r="AG345" i="18"/>
  <c r="AH345" i="18"/>
  <c r="AI345" i="18"/>
  <c r="AJ345" i="18"/>
  <c r="AK345" i="18"/>
  <c r="AL345" i="18"/>
  <c r="AM345" i="18"/>
  <c r="AN345" i="18"/>
  <c r="AO345" i="18"/>
  <c r="AP345" i="18"/>
  <c r="AQ345" i="18"/>
  <c r="AR345" i="18"/>
  <c r="AS345" i="18"/>
  <c r="AT345" i="18"/>
  <c r="AU345" i="18"/>
  <c r="AV345" i="18"/>
  <c r="X346" i="18"/>
  <c r="Y346" i="18"/>
  <c r="Z346" i="18"/>
  <c r="AA346" i="18"/>
  <c r="AB346" i="18"/>
  <c r="AC346" i="18"/>
  <c r="AD346" i="18"/>
  <c r="AE346" i="18"/>
  <c r="AD206" i="1"/>
  <c r="AF346" i="18"/>
  <c r="AG346" i="18"/>
  <c r="AH346" i="18"/>
  <c r="AI346" i="18"/>
  <c r="AJ346" i="18"/>
  <c r="AK346" i="18"/>
  <c r="AL346" i="18"/>
  <c r="AM346" i="18"/>
  <c r="AN346" i="18"/>
  <c r="AO346" i="18"/>
  <c r="AP346" i="18"/>
  <c r="AQ346" i="18"/>
  <c r="AR346" i="18"/>
  <c r="AS346" i="18"/>
  <c r="AT346" i="18"/>
  <c r="AU346" i="18"/>
  <c r="AV346" i="18"/>
  <c r="X347" i="18"/>
  <c r="Y347" i="18"/>
  <c r="Z347" i="18"/>
  <c r="AA347" i="18"/>
  <c r="AB347" i="18"/>
  <c r="AC347" i="18"/>
  <c r="AD347" i="18"/>
  <c r="AE347" i="18"/>
  <c r="AF347" i="18"/>
  <c r="AG347" i="18"/>
  <c r="AH347" i="18"/>
  <c r="AI347" i="18"/>
  <c r="AJ347" i="18"/>
  <c r="AK347" i="18"/>
  <c r="AL347" i="18"/>
  <c r="AM347" i="18"/>
  <c r="AN347" i="18"/>
  <c r="AO347" i="18"/>
  <c r="AP347" i="18"/>
  <c r="AQ347" i="18"/>
  <c r="AR347" i="18"/>
  <c r="AS347" i="18"/>
  <c r="AT347" i="18"/>
  <c r="AU347" i="18"/>
  <c r="AV347" i="18"/>
  <c r="X303" i="18"/>
  <c r="Y303" i="18"/>
  <c r="Z303" i="18"/>
  <c r="AA303" i="18"/>
  <c r="AB303" i="18"/>
  <c r="AC303" i="18"/>
  <c r="AD303" i="18"/>
  <c r="AE303" i="18"/>
  <c r="AD83" i="1"/>
  <c r="AF303" i="18"/>
  <c r="AG303" i="18"/>
  <c r="AH303" i="18"/>
  <c r="AI303" i="18"/>
  <c r="AJ303" i="18"/>
  <c r="AK303" i="18"/>
  <c r="AL303" i="18"/>
  <c r="AM303" i="18"/>
  <c r="AN303" i="18"/>
  <c r="AO303" i="18"/>
  <c r="AP303" i="18"/>
  <c r="AQ303" i="18"/>
  <c r="AR303" i="18"/>
  <c r="AS303" i="18"/>
  <c r="AT303" i="18"/>
  <c r="AU303" i="18"/>
  <c r="AV303" i="18"/>
  <c r="X304" i="18"/>
  <c r="Y304" i="18"/>
  <c r="Z304" i="18"/>
  <c r="AA304" i="18"/>
  <c r="AB304" i="18"/>
  <c r="AC304" i="18"/>
  <c r="AD304" i="18"/>
  <c r="AE304" i="18"/>
  <c r="AD88" i="1"/>
  <c r="AF304" i="18"/>
  <c r="AG304" i="18"/>
  <c r="AH304" i="18"/>
  <c r="AI304" i="18"/>
  <c r="AJ304" i="18"/>
  <c r="AK304" i="18"/>
  <c r="AL304" i="18"/>
  <c r="AM304" i="18"/>
  <c r="AN304" i="18"/>
  <c r="AO304" i="18"/>
  <c r="AP304" i="18"/>
  <c r="AQ304" i="18"/>
  <c r="AR304" i="18"/>
  <c r="AS304" i="18"/>
  <c r="AT304" i="18"/>
  <c r="AU304" i="18"/>
  <c r="AV304" i="18"/>
  <c r="X306" i="18"/>
  <c r="Y306" i="18"/>
  <c r="Z306" i="18"/>
  <c r="AA306" i="18"/>
  <c r="AB306" i="18"/>
  <c r="AC306" i="18"/>
  <c r="AD306" i="18"/>
  <c r="AE306" i="18"/>
  <c r="AD24" i="1"/>
  <c r="AF306" i="18"/>
  <c r="AG306" i="18"/>
  <c r="AH306" i="18"/>
  <c r="AI306" i="18"/>
  <c r="AJ306" i="18"/>
  <c r="AK306" i="18"/>
  <c r="AL306" i="18"/>
  <c r="AM306" i="18"/>
  <c r="AN306" i="18"/>
  <c r="AO306" i="18"/>
  <c r="AP306" i="18"/>
  <c r="AQ306" i="18"/>
  <c r="AR306" i="18"/>
  <c r="AS306" i="18"/>
  <c r="AT306" i="18"/>
  <c r="AU306" i="18"/>
  <c r="AV306" i="18"/>
  <c r="X308" i="18"/>
  <c r="Y308" i="18"/>
  <c r="Z308" i="18"/>
  <c r="AA308" i="18"/>
  <c r="AB308" i="18"/>
  <c r="AC308" i="18"/>
  <c r="AD308" i="18"/>
  <c r="AE308" i="18"/>
  <c r="AD33" i="1"/>
  <c r="AF308" i="18"/>
  <c r="AG308" i="18"/>
  <c r="AH308" i="18"/>
  <c r="AI308" i="18"/>
  <c r="AJ308" i="18"/>
  <c r="AK308" i="18"/>
  <c r="AL308" i="18"/>
  <c r="AM308" i="18"/>
  <c r="AN308" i="18"/>
  <c r="AO308" i="18"/>
  <c r="AP308" i="18"/>
  <c r="AQ308" i="18"/>
  <c r="AR308" i="18"/>
  <c r="AS308" i="18"/>
  <c r="AT308" i="18"/>
  <c r="AU308" i="18"/>
  <c r="AV308" i="18"/>
  <c r="X309" i="18"/>
  <c r="Y309" i="18"/>
  <c r="Z309" i="18"/>
  <c r="AA309" i="18"/>
  <c r="AB309" i="18"/>
  <c r="AC309" i="18"/>
  <c r="AD309" i="18"/>
  <c r="AE309" i="18"/>
  <c r="AD35" i="1"/>
  <c r="AF309" i="18"/>
  <c r="AG309" i="18"/>
  <c r="AH309" i="18"/>
  <c r="AI309" i="18"/>
  <c r="AJ309" i="18"/>
  <c r="AK309" i="18"/>
  <c r="AL309" i="18"/>
  <c r="AM309" i="18"/>
  <c r="AN309" i="18"/>
  <c r="AO309" i="18"/>
  <c r="AP309" i="18"/>
  <c r="AQ309" i="18"/>
  <c r="AR309" i="18"/>
  <c r="AS309" i="18"/>
  <c r="AT309" i="18"/>
  <c r="AU309" i="18"/>
  <c r="AV309" i="18"/>
  <c r="X311" i="18"/>
  <c r="Y311" i="18"/>
  <c r="Z311" i="18"/>
  <c r="AA311" i="18"/>
  <c r="AB311" i="18"/>
  <c r="AC311" i="18"/>
  <c r="AD311" i="18"/>
  <c r="AE311" i="18"/>
  <c r="AD82" i="1"/>
  <c r="AF311" i="18"/>
  <c r="AG311" i="18"/>
  <c r="AH311" i="18"/>
  <c r="AI311" i="18"/>
  <c r="AJ311" i="18"/>
  <c r="AK311" i="18"/>
  <c r="AL311" i="18"/>
  <c r="AM311" i="18"/>
  <c r="AN311" i="18"/>
  <c r="AO311" i="18"/>
  <c r="AP311" i="18"/>
  <c r="AQ311" i="18"/>
  <c r="AR311" i="18"/>
  <c r="AS311" i="18"/>
  <c r="AT311" i="18"/>
  <c r="AU311" i="18"/>
  <c r="AV311" i="18"/>
  <c r="X312" i="18"/>
  <c r="Y312" i="18"/>
  <c r="Z312" i="18"/>
  <c r="AA312" i="18"/>
  <c r="AB312" i="18"/>
  <c r="AC312" i="18"/>
  <c r="AD312" i="18"/>
  <c r="AE312" i="18"/>
  <c r="AD109" i="1"/>
  <c r="AF312" i="18"/>
  <c r="AG312" i="18"/>
  <c r="AH312" i="18"/>
  <c r="AI312" i="18"/>
  <c r="AJ312" i="18"/>
  <c r="AK312" i="18"/>
  <c r="AL312" i="18"/>
  <c r="AM312" i="18"/>
  <c r="AN312" i="18"/>
  <c r="AO312" i="18"/>
  <c r="AP312" i="18"/>
  <c r="AQ312" i="18"/>
  <c r="AR312" i="18"/>
  <c r="AS312" i="18"/>
  <c r="AT312" i="18"/>
  <c r="AU312" i="18"/>
  <c r="AV312" i="18"/>
  <c r="X313" i="18"/>
  <c r="Y313" i="18"/>
  <c r="Z313" i="18"/>
  <c r="AA313" i="18"/>
  <c r="AB313" i="18"/>
  <c r="AC313" i="18"/>
  <c r="AD313" i="18"/>
  <c r="AE313" i="18"/>
  <c r="AF313" i="18"/>
  <c r="AG313" i="18"/>
  <c r="AH313" i="18"/>
  <c r="AI313" i="18"/>
  <c r="AJ313" i="18"/>
  <c r="AK313" i="18"/>
  <c r="AL313" i="18"/>
  <c r="AM313" i="18"/>
  <c r="AN313" i="18"/>
  <c r="AO313" i="18"/>
  <c r="AP313" i="18"/>
  <c r="AQ313" i="18"/>
  <c r="AR313" i="18"/>
  <c r="AS313" i="18"/>
  <c r="AT313" i="18"/>
  <c r="AU313" i="18"/>
  <c r="AV313" i="18"/>
  <c r="X314" i="18"/>
  <c r="Y314" i="18"/>
  <c r="Z314" i="18"/>
  <c r="AA314" i="18"/>
  <c r="AB314" i="18"/>
  <c r="AC314" i="18"/>
  <c r="AD314" i="18"/>
  <c r="AE314" i="18"/>
  <c r="AF314" i="18"/>
  <c r="AG314" i="18"/>
  <c r="AH314" i="18"/>
  <c r="AI314" i="18"/>
  <c r="AJ314" i="18"/>
  <c r="AK314" i="18"/>
  <c r="AL314" i="18"/>
  <c r="AM314" i="18"/>
  <c r="AN314" i="18"/>
  <c r="AO314" i="18"/>
  <c r="AP314" i="18"/>
  <c r="AQ314" i="18"/>
  <c r="AR314" i="18"/>
  <c r="AS314" i="18"/>
  <c r="AT314" i="18"/>
  <c r="AU314" i="18"/>
  <c r="AV314" i="18"/>
  <c r="X315" i="18"/>
  <c r="Y315" i="18"/>
  <c r="Z315" i="18"/>
  <c r="AA315" i="18"/>
  <c r="AB315" i="18"/>
  <c r="AC315" i="18"/>
  <c r="AD315" i="18"/>
  <c r="AE315" i="18"/>
  <c r="AD155" i="1"/>
  <c r="AF315" i="18"/>
  <c r="AG315" i="18"/>
  <c r="AH315" i="18"/>
  <c r="AI315" i="18"/>
  <c r="AJ315" i="18"/>
  <c r="AK315" i="18"/>
  <c r="AL315" i="18"/>
  <c r="AM315" i="18"/>
  <c r="AN315" i="18"/>
  <c r="AO315" i="18"/>
  <c r="AP315" i="18"/>
  <c r="AQ315" i="18"/>
  <c r="AR315" i="18"/>
  <c r="AS315" i="18"/>
  <c r="AT315" i="18"/>
  <c r="AU315" i="18"/>
  <c r="AV315" i="18"/>
  <c r="X316" i="18"/>
  <c r="Y316" i="18"/>
  <c r="Z316" i="18"/>
  <c r="AA316" i="18"/>
  <c r="AB316" i="18"/>
  <c r="AC316" i="18"/>
  <c r="AD316" i="18"/>
  <c r="AE316" i="18"/>
  <c r="AD209" i="1"/>
  <c r="AF316" i="18"/>
  <c r="AG316" i="18"/>
  <c r="AH316" i="18"/>
  <c r="AI316" i="18"/>
  <c r="AJ316" i="18"/>
  <c r="AK316" i="18"/>
  <c r="AL316" i="18"/>
  <c r="AM316" i="18"/>
  <c r="AN316" i="18"/>
  <c r="AO316" i="18"/>
  <c r="AP316" i="18"/>
  <c r="AQ316" i="18"/>
  <c r="AR316" i="18"/>
  <c r="AS316" i="18"/>
  <c r="AT316" i="18"/>
  <c r="AU316" i="18"/>
  <c r="AV316" i="18"/>
  <c r="X317" i="18"/>
  <c r="Y317" i="18"/>
  <c r="Z317" i="18"/>
  <c r="AA317" i="18"/>
  <c r="AB317" i="18"/>
  <c r="AC317" i="18"/>
  <c r="AD317" i="18"/>
  <c r="AE317" i="18"/>
  <c r="AD245" i="1"/>
  <c r="AF317" i="18"/>
  <c r="AG317" i="18"/>
  <c r="AH317" i="18"/>
  <c r="AI317" i="18"/>
  <c r="AJ317" i="18"/>
  <c r="AK317" i="18"/>
  <c r="AL317" i="18"/>
  <c r="AM317" i="18"/>
  <c r="AN317" i="18"/>
  <c r="AO317" i="18"/>
  <c r="AP317" i="18"/>
  <c r="AQ317" i="18"/>
  <c r="AR317" i="18"/>
  <c r="AS317" i="18"/>
  <c r="AT317" i="18"/>
  <c r="AU317" i="18"/>
  <c r="AV317" i="18"/>
  <c r="X318" i="18"/>
  <c r="Y318" i="18"/>
  <c r="Z318" i="18"/>
  <c r="AA318" i="18"/>
  <c r="AB318" i="18"/>
  <c r="AC318" i="18"/>
  <c r="AD318" i="18"/>
  <c r="AE318" i="18"/>
  <c r="AD133" i="1"/>
  <c r="AF318" i="18"/>
  <c r="AG318" i="18"/>
  <c r="AH318" i="18"/>
  <c r="AI318" i="18"/>
  <c r="AJ318" i="18"/>
  <c r="AK318" i="18"/>
  <c r="AL318" i="18"/>
  <c r="AM318" i="18"/>
  <c r="AN318" i="18"/>
  <c r="AO318" i="18"/>
  <c r="AP318" i="18"/>
  <c r="AQ318" i="18"/>
  <c r="AR318" i="18"/>
  <c r="AS318" i="18"/>
  <c r="AT318" i="18"/>
  <c r="AU318" i="18"/>
  <c r="AV318" i="18"/>
  <c r="X319" i="18"/>
  <c r="Y319" i="18"/>
  <c r="Z319" i="18"/>
  <c r="AA319" i="18"/>
  <c r="AB319" i="18"/>
  <c r="AC319" i="18"/>
  <c r="AD319" i="18"/>
  <c r="AE319" i="18"/>
  <c r="AD136" i="1"/>
  <c r="AF319" i="18"/>
  <c r="AG319" i="18"/>
  <c r="AH319" i="18"/>
  <c r="AI319" i="18"/>
  <c r="AJ319" i="18"/>
  <c r="AK319" i="18"/>
  <c r="AL319" i="18"/>
  <c r="AM319" i="18"/>
  <c r="AN319" i="18"/>
  <c r="AO319" i="18"/>
  <c r="AP319" i="18"/>
  <c r="AQ319" i="18"/>
  <c r="AR319" i="18"/>
  <c r="AS319" i="18"/>
  <c r="AT319" i="18"/>
  <c r="AU319" i="18"/>
  <c r="AV319" i="18"/>
  <c r="X320" i="18"/>
  <c r="Y320" i="18"/>
  <c r="Z320" i="18"/>
  <c r="AA320" i="18"/>
  <c r="AB320" i="18"/>
  <c r="AC320" i="18"/>
  <c r="AD320" i="18"/>
  <c r="AE320" i="18"/>
  <c r="AD311" i="1"/>
  <c r="AF320" i="18"/>
  <c r="AG320" i="18"/>
  <c r="AH320" i="18"/>
  <c r="AI320" i="18"/>
  <c r="AJ320" i="18"/>
  <c r="AK320" i="18"/>
  <c r="AL320" i="18"/>
  <c r="AM320" i="18"/>
  <c r="AN320" i="18"/>
  <c r="AO320" i="18"/>
  <c r="AP320" i="18"/>
  <c r="AQ320" i="18"/>
  <c r="AR320" i="18"/>
  <c r="AS320" i="18"/>
  <c r="AT320" i="18"/>
  <c r="AU320" i="18"/>
  <c r="AV320" i="18"/>
  <c r="X323" i="18"/>
  <c r="Y323" i="18"/>
  <c r="Z323" i="18"/>
  <c r="AA323" i="18"/>
  <c r="AB323" i="18"/>
  <c r="AC323" i="18"/>
  <c r="AD323" i="18"/>
  <c r="AE323" i="18"/>
  <c r="AF323" i="18"/>
  <c r="AG323" i="18"/>
  <c r="AH323" i="18"/>
  <c r="AI323" i="18"/>
  <c r="AJ323" i="18"/>
  <c r="AK323" i="18"/>
  <c r="AL323" i="18"/>
  <c r="AM323" i="18"/>
  <c r="AN323" i="18"/>
  <c r="AO323" i="18"/>
  <c r="AP323" i="18"/>
  <c r="AQ323" i="18"/>
  <c r="AR323" i="18"/>
  <c r="AS323" i="18"/>
  <c r="AT323" i="18"/>
  <c r="AU323" i="18"/>
  <c r="AV323" i="18"/>
  <c r="X281" i="18"/>
  <c r="Y281" i="18"/>
  <c r="Z281" i="18"/>
  <c r="AA281" i="18"/>
  <c r="AB281" i="18"/>
  <c r="AC281" i="18"/>
  <c r="AD281" i="18"/>
  <c r="AE281" i="18"/>
  <c r="AD222" i="1"/>
  <c r="AF281" i="18"/>
  <c r="AG281" i="18"/>
  <c r="AH281" i="18"/>
  <c r="AI281" i="18"/>
  <c r="AJ281" i="18"/>
  <c r="AK281" i="18"/>
  <c r="AL281" i="18"/>
  <c r="AM281" i="18"/>
  <c r="AN281" i="18"/>
  <c r="AO281" i="18"/>
  <c r="AP281" i="18"/>
  <c r="AQ281" i="18"/>
  <c r="AR281" i="18"/>
  <c r="AS281" i="18"/>
  <c r="AT281" i="18"/>
  <c r="AU281" i="18"/>
  <c r="AV281" i="18"/>
  <c r="X283" i="18"/>
  <c r="Y283" i="18"/>
  <c r="Z283" i="18"/>
  <c r="AA283" i="18"/>
  <c r="AB283" i="18"/>
  <c r="AC283" i="18"/>
  <c r="AD283" i="18"/>
  <c r="AE283" i="18"/>
  <c r="AD32" i="1"/>
  <c r="AF283" i="18"/>
  <c r="AG283" i="18"/>
  <c r="AH283" i="18"/>
  <c r="AI283" i="18"/>
  <c r="AJ283" i="18"/>
  <c r="AK283" i="18"/>
  <c r="AL283" i="18"/>
  <c r="AM283" i="18"/>
  <c r="AN283" i="18"/>
  <c r="AO283" i="18"/>
  <c r="AP283" i="18"/>
  <c r="AQ283" i="18"/>
  <c r="AR283" i="18"/>
  <c r="AS283" i="18"/>
  <c r="AT283" i="18"/>
  <c r="AU283" i="18"/>
  <c r="AV283" i="18"/>
  <c r="X284" i="18"/>
  <c r="Y284" i="18"/>
  <c r="Z284" i="18"/>
  <c r="AA284" i="18"/>
  <c r="AB284" i="18"/>
  <c r="AC284" i="18"/>
  <c r="AD284" i="18"/>
  <c r="AE284" i="18"/>
  <c r="AD46" i="1"/>
  <c r="AF284" i="18"/>
  <c r="AG284" i="18"/>
  <c r="AH284" i="18"/>
  <c r="AI284" i="18"/>
  <c r="AJ284" i="18"/>
  <c r="AK284" i="18"/>
  <c r="AL284" i="18"/>
  <c r="AM284" i="18"/>
  <c r="AN284" i="18"/>
  <c r="AO284" i="18"/>
  <c r="AP284" i="18"/>
  <c r="AQ284" i="18"/>
  <c r="AR284" i="18"/>
  <c r="AS284" i="18"/>
  <c r="AT284" i="18"/>
  <c r="AU284" i="18"/>
  <c r="AV284" i="18"/>
  <c r="X285" i="18"/>
  <c r="Y285" i="18"/>
  <c r="Z285" i="18"/>
  <c r="AA285" i="18"/>
  <c r="AB285" i="18"/>
  <c r="AC285" i="18"/>
  <c r="AD285" i="18"/>
  <c r="AE285" i="18"/>
  <c r="AD211" i="1"/>
  <c r="AF285" i="18"/>
  <c r="AG285" i="18"/>
  <c r="AH285" i="18"/>
  <c r="AI285" i="18"/>
  <c r="AJ285" i="18"/>
  <c r="AK285" i="18"/>
  <c r="AL285" i="18"/>
  <c r="AM285" i="18"/>
  <c r="AN285" i="18"/>
  <c r="AO285" i="18"/>
  <c r="AP285" i="18"/>
  <c r="AQ285" i="18"/>
  <c r="AR285" i="18"/>
  <c r="AS285" i="18"/>
  <c r="AT285" i="18"/>
  <c r="AU285" i="18"/>
  <c r="AV285" i="18"/>
  <c r="X287" i="18"/>
  <c r="Y287" i="18"/>
  <c r="Z287" i="18"/>
  <c r="AA287" i="18"/>
  <c r="AB287" i="18"/>
  <c r="AC287" i="18"/>
  <c r="AD287" i="18"/>
  <c r="AE287" i="18"/>
  <c r="AF287" i="18"/>
  <c r="AG287" i="18"/>
  <c r="AH287" i="18"/>
  <c r="AI287" i="18"/>
  <c r="AJ287" i="18"/>
  <c r="AK287" i="18"/>
  <c r="AL287" i="18"/>
  <c r="AM287" i="18"/>
  <c r="AN287" i="18"/>
  <c r="AO287" i="18"/>
  <c r="AP287" i="18"/>
  <c r="AQ287" i="18"/>
  <c r="AR287" i="18"/>
  <c r="AS287" i="18"/>
  <c r="AT287" i="18"/>
  <c r="AU287" i="18"/>
  <c r="AV287" i="18"/>
  <c r="X288" i="18"/>
  <c r="Y288" i="18"/>
  <c r="Z288" i="18"/>
  <c r="AA288" i="18"/>
  <c r="AB288" i="18"/>
  <c r="AC288" i="18"/>
  <c r="AD288" i="18"/>
  <c r="AE288" i="18"/>
  <c r="AD84" i="1"/>
  <c r="AF288" i="18"/>
  <c r="AG288" i="18"/>
  <c r="AH288" i="18"/>
  <c r="AI288" i="18"/>
  <c r="AJ288" i="18"/>
  <c r="AK288" i="18"/>
  <c r="AL288" i="18"/>
  <c r="AM288" i="18"/>
  <c r="AN288" i="18"/>
  <c r="AO288" i="18"/>
  <c r="AP288" i="18"/>
  <c r="AQ288" i="18"/>
  <c r="AR288" i="18"/>
  <c r="AS288" i="18"/>
  <c r="AT288" i="18"/>
  <c r="AU288" i="18"/>
  <c r="AV288" i="18"/>
  <c r="X289" i="18"/>
  <c r="Y289" i="18"/>
  <c r="Z289" i="18"/>
  <c r="AA289" i="18"/>
  <c r="AB289" i="18"/>
  <c r="AC289" i="18"/>
  <c r="AD289" i="18"/>
  <c r="AE289" i="18"/>
  <c r="AD110" i="1"/>
  <c r="AF289" i="18"/>
  <c r="AG289" i="18"/>
  <c r="AH289" i="18"/>
  <c r="AI289" i="18"/>
  <c r="AJ289" i="18"/>
  <c r="AK289" i="18"/>
  <c r="AL289" i="18"/>
  <c r="AM289" i="18"/>
  <c r="AN289" i="18"/>
  <c r="AO289" i="18"/>
  <c r="AP289" i="18"/>
  <c r="AQ289" i="18"/>
  <c r="AR289" i="18"/>
  <c r="AS289" i="18"/>
  <c r="AT289" i="18"/>
  <c r="AU289" i="18"/>
  <c r="AV289" i="18"/>
  <c r="X290" i="18"/>
  <c r="Y290" i="18"/>
  <c r="Z290" i="18"/>
  <c r="AA290" i="18"/>
  <c r="AB290" i="18"/>
  <c r="AC290" i="18"/>
  <c r="AD290" i="18"/>
  <c r="AE290" i="18"/>
  <c r="AD141" i="1"/>
  <c r="AF290" i="18"/>
  <c r="AG290" i="18"/>
  <c r="AH290" i="18"/>
  <c r="AI290" i="18"/>
  <c r="AJ290" i="18"/>
  <c r="AK290" i="18"/>
  <c r="AL290" i="18"/>
  <c r="AM290" i="18"/>
  <c r="AN290" i="18"/>
  <c r="AO290" i="18"/>
  <c r="AP290" i="18"/>
  <c r="AQ290" i="18"/>
  <c r="AR290" i="18"/>
  <c r="AS290" i="18"/>
  <c r="AT290" i="18"/>
  <c r="AU290" i="18"/>
  <c r="AV290" i="18"/>
  <c r="X291" i="18"/>
  <c r="Y291" i="18"/>
  <c r="Z291" i="18"/>
  <c r="AA291" i="18"/>
  <c r="AB291" i="18"/>
  <c r="AC291" i="18"/>
  <c r="AD291" i="18"/>
  <c r="AE291" i="18"/>
  <c r="AF291" i="18"/>
  <c r="AG291" i="18"/>
  <c r="AH291" i="18"/>
  <c r="AI291" i="18"/>
  <c r="AJ291" i="18"/>
  <c r="AK291" i="18"/>
  <c r="AL291" i="18"/>
  <c r="AM291" i="18"/>
  <c r="AN291" i="18"/>
  <c r="AO291" i="18"/>
  <c r="AP291" i="18"/>
  <c r="AQ291" i="18"/>
  <c r="AR291" i="18"/>
  <c r="AS291" i="18"/>
  <c r="AT291" i="18"/>
  <c r="AU291" i="18"/>
  <c r="AV291" i="18"/>
  <c r="X293" i="18"/>
  <c r="Y293" i="18"/>
  <c r="Z293" i="18"/>
  <c r="AA293" i="18"/>
  <c r="AB293" i="18"/>
  <c r="AC293" i="18"/>
  <c r="AD293" i="18"/>
  <c r="AE293" i="18"/>
  <c r="AD25" i="1"/>
  <c r="AF293" i="18"/>
  <c r="AG293" i="18"/>
  <c r="AH293" i="18"/>
  <c r="AI293" i="18"/>
  <c r="AJ293" i="18"/>
  <c r="AK293" i="18"/>
  <c r="AL293" i="18"/>
  <c r="AM293" i="18"/>
  <c r="AN293" i="18"/>
  <c r="AO293" i="18"/>
  <c r="AP293" i="18"/>
  <c r="AQ293" i="18"/>
  <c r="AR293" i="18"/>
  <c r="AS293" i="18"/>
  <c r="AT293" i="18"/>
  <c r="AU293" i="18"/>
  <c r="AV293" i="18"/>
  <c r="X294" i="18"/>
  <c r="Y294" i="18"/>
  <c r="Z294" i="18"/>
  <c r="AA294" i="18"/>
  <c r="AB294" i="18"/>
  <c r="AC294" i="18"/>
  <c r="AD294" i="18"/>
  <c r="AE294" i="18"/>
  <c r="AF294" i="18"/>
  <c r="AG294" i="18"/>
  <c r="AH294" i="18"/>
  <c r="AI294" i="18"/>
  <c r="AJ294" i="18"/>
  <c r="AK294" i="18"/>
  <c r="AL294" i="18"/>
  <c r="AM294" i="18"/>
  <c r="AN294" i="18"/>
  <c r="AO294" i="18"/>
  <c r="AP294" i="18"/>
  <c r="AQ294" i="18"/>
  <c r="AR294" i="18"/>
  <c r="AS294" i="18"/>
  <c r="AT294" i="18"/>
  <c r="AU294" i="18"/>
  <c r="AV294" i="18"/>
  <c r="X295" i="18"/>
  <c r="Y295" i="18"/>
  <c r="Z295" i="18"/>
  <c r="AA295" i="18"/>
  <c r="AB295" i="18"/>
  <c r="AC295" i="18"/>
  <c r="AD295" i="18"/>
  <c r="AE295" i="18"/>
  <c r="AD57" i="1"/>
  <c r="AF295" i="18"/>
  <c r="AG295" i="18"/>
  <c r="AH295" i="18"/>
  <c r="AI295" i="18"/>
  <c r="AJ295" i="18"/>
  <c r="AK295" i="18"/>
  <c r="AL295" i="18"/>
  <c r="AM295" i="18"/>
  <c r="AN295" i="18"/>
  <c r="AO295" i="18"/>
  <c r="AP295" i="18"/>
  <c r="AQ295" i="18"/>
  <c r="AR295" i="18"/>
  <c r="AS295" i="18"/>
  <c r="AT295" i="18"/>
  <c r="AU295" i="18"/>
  <c r="AV295" i="18"/>
  <c r="X296" i="18"/>
  <c r="Y296" i="18"/>
  <c r="Z296" i="18"/>
  <c r="AA296" i="18"/>
  <c r="AB296" i="18"/>
  <c r="AC296" i="18"/>
  <c r="AD296" i="18"/>
  <c r="AE296" i="18"/>
  <c r="AD76" i="1"/>
  <c r="AF296" i="18"/>
  <c r="AG296" i="18"/>
  <c r="AH296" i="18"/>
  <c r="AI296" i="18"/>
  <c r="AJ296" i="18"/>
  <c r="AK296" i="18"/>
  <c r="AL296" i="18"/>
  <c r="AM296" i="18"/>
  <c r="AN296" i="18"/>
  <c r="AO296" i="18"/>
  <c r="AP296" i="18"/>
  <c r="AQ296" i="18"/>
  <c r="AR296" i="18"/>
  <c r="AS296" i="18"/>
  <c r="AT296" i="18"/>
  <c r="AU296" i="18"/>
  <c r="AV296" i="18"/>
  <c r="X297" i="18"/>
  <c r="Y297" i="18"/>
  <c r="Z297" i="18"/>
  <c r="AA297" i="18"/>
  <c r="AB297" i="18"/>
  <c r="AC297" i="18"/>
  <c r="AD297" i="18"/>
  <c r="AE297" i="18"/>
  <c r="AD157" i="1"/>
  <c r="AF297" i="18"/>
  <c r="AG297" i="18"/>
  <c r="AH297" i="18"/>
  <c r="AI297" i="18"/>
  <c r="AJ297" i="18"/>
  <c r="AK297" i="18"/>
  <c r="AL297" i="18"/>
  <c r="AM297" i="18"/>
  <c r="AN297" i="18"/>
  <c r="AO297" i="18"/>
  <c r="AP297" i="18"/>
  <c r="AQ297" i="18"/>
  <c r="AR297" i="18"/>
  <c r="AS297" i="18"/>
  <c r="AT297" i="18"/>
  <c r="AU297" i="18"/>
  <c r="AV297" i="18"/>
  <c r="X298" i="18"/>
  <c r="Y298" i="18"/>
  <c r="Z298" i="18"/>
  <c r="AA298" i="18"/>
  <c r="AB298" i="18"/>
  <c r="AC298" i="18"/>
  <c r="AD298" i="18"/>
  <c r="AE298" i="18"/>
  <c r="AD204" i="1"/>
  <c r="AF298" i="18"/>
  <c r="AG298" i="18"/>
  <c r="AH298" i="18"/>
  <c r="AI298" i="18"/>
  <c r="AJ298" i="18"/>
  <c r="AK298" i="18"/>
  <c r="AL298" i="18"/>
  <c r="AM298" i="18"/>
  <c r="AN298" i="18"/>
  <c r="AO298" i="18"/>
  <c r="AP298" i="18"/>
  <c r="AQ298" i="18"/>
  <c r="AR298" i="18"/>
  <c r="AS298" i="18"/>
  <c r="AT298" i="18"/>
  <c r="AU298" i="18"/>
  <c r="AV298" i="18"/>
  <c r="X299" i="18"/>
  <c r="Y299" i="18"/>
  <c r="Z299" i="18"/>
  <c r="AA299" i="18"/>
  <c r="AB299" i="18"/>
  <c r="AC299" i="18"/>
  <c r="AD299" i="18"/>
  <c r="AE299" i="18"/>
  <c r="AD78" i="1"/>
  <c r="AF299" i="18"/>
  <c r="AG299" i="18"/>
  <c r="AH299" i="18"/>
  <c r="AI299" i="18"/>
  <c r="AJ299" i="18"/>
  <c r="AK299" i="18"/>
  <c r="AL299" i="18"/>
  <c r="AM299" i="18"/>
  <c r="AN299" i="18"/>
  <c r="AO299" i="18"/>
  <c r="AP299" i="18"/>
  <c r="AQ299" i="18"/>
  <c r="AR299" i="18"/>
  <c r="AS299" i="18"/>
  <c r="AT299" i="18"/>
  <c r="AU299" i="18"/>
  <c r="AV299" i="18"/>
  <c r="X300" i="18"/>
  <c r="Y300" i="18"/>
  <c r="Z300" i="18"/>
  <c r="AA300" i="18"/>
  <c r="AB300" i="18"/>
  <c r="AC300" i="18"/>
  <c r="AD300" i="18"/>
  <c r="AE300" i="18"/>
  <c r="AD79" i="1"/>
  <c r="AF300" i="18"/>
  <c r="AG300" i="18"/>
  <c r="AH300" i="18"/>
  <c r="AI300" i="18"/>
  <c r="AJ300" i="18"/>
  <c r="AK300" i="18"/>
  <c r="AL300" i="18"/>
  <c r="AM300" i="18"/>
  <c r="AN300" i="18"/>
  <c r="AO300" i="18"/>
  <c r="AP300" i="18"/>
  <c r="AQ300" i="18"/>
  <c r="AR300" i="18"/>
  <c r="AS300" i="18"/>
  <c r="AT300" i="18"/>
  <c r="AU300" i="18"/>
  <c r="AV300" i="18"/>
  <c r="X301" i="18"/>
  <c r="Y301" i="18"/>
  <c r="Z301" i="18"/>
  <c r="AA301" i="18"/>
  <c r="AB301" i="18"/>
  <c r="AC301" i="18"/>
  <c r="AD301" i="18"/>
  <c r="AE301" i="18"/>
  <c r="AD80" i="1"/>
  <c r="AF301" i="18"/>
  <c r="AG301" i="18"/>
  <c r="AH301" i="18"/>
  <c r="AI301" i="18"/>
  <c r="AJ301" i="18"/>
  <c r="AK301" i="18"/>
  <c r="AL301" i="18"/>
  <c r="AM301" i="18"/>
  <c r="AN301" i="18"/>
  <c r="AO301" i="18"/>
  <c r="AP301" i="18"/>
  <c r="AQ301" i="18"/>
  <c r="AR301" i="18"/>
  <c r="AS301" i="18"/>
  <c r="AT301" i="18"/>
  <c r="AU301" i="18"/>
  <c r="AV301" i="18"/>
  <c r="X302" i="18"/>
  <c r="Y302" i="18"/>
  <c r="Z302" i="18"/>
  <c r="AA302" i="18"/>
  <c r="AB302" i="18"/>
  <c r="AC302" i="18"/>
  <c r="AD302" i="18"/>
  <c r="AE302" i="18"/>
  <c r="AD81" i="1"/>
  <c r="AF302" i="18"/>
  <c r="AG302" i="18"/>
  <c r="AH302" i="18"/>
  <c r="AI302" i="18"/>
  <c r="AJ302" i="18"/>
  <c r="AK302" i="18"/>
  <c r="AL302" i="18"/>
  <c r="AM302" i="18"/>
  <c r="AN302" i="18"/>
  <c r="AO302" i="18"/>
  <c r="AP302" i="18"/>
  <c r="AQ302" i="18"/>
  <c r="AR302" i="18"/>
  <c r="AS302" i="18"/>
  <c r="AT302" i="18"/>
  <c r="AU302" i="18"/>
  <c r="AV302" i="18"/>
  <c r="X256" i="18"/>
  <c r="Y256" i="18"/>
  <c r="Z256" i="18"/>
  <c r="AA256" i="18"/>
  <c r="AB256" i="18"/>
  <c r="AC256" i="18"/>
  <c r="AD256" i="18"/>
  <c r="AE256" i="18"/>
  <c r="AD153" i="1"/>
  <c r="AF256" i="18"/>
  <c r="AG256" i="18"/>
  <c r="AH256" i="18"/>
  <c r="AI256" i="18"/>
  <c r="AJ256" i="18"/>
  <c r="AK256" i="18"/>
  <c r="AL256" i="18"/>
  <c r="AM256" i="18"/>
  <c r="AN256" i="18"/>
  <c r="AO256" i="18"/>
  <c r="AP256" i="18"/>
  <c r="AQ256" i="18"/>
  <c r="AR256" i="18"/>
  <c r="AS256" i="18"/>
  <c r="AT256" i="18"/>
  <c r="AU256" i="18"/>
  <c r="AV256" i="18"/>
  <c r="X257" i="18"/>
  <c r="Y257" i="18"/>
  <c r="Z257" i="18"/>
  <c r="AA257" i="18"/>
  <c r="AB257" i="18"/>
  <c r="AC257" i="18"/>
  <c r="AD257" i="18"/>
  <c r="AE257" i="18"/>
  <c r="AD207" i="1"/>
  <c r="AF257" i="18"/>
  <c r="AG257" i="18"/>
  <c r="AH257" i="18"/>
  <c r="AI257" i="18"/>
  <c r="AJ257" i="18"/>
  <c r="AK257" i="18"/>
  <c r="AL257" i="18"/>
  <c r="AM257" i="18"/>
  <c r="AN257" i="18"/>
  <c r="AO257" i="18"/>
  <c r="AP257" i="18"/>
  <c r="AQ257" i="18"/>
  <c r="AR257" i="18"/>
  <c r="AS257" i="18"/>
  <c r="AT257" i="18"/>
  <c r="AU257" i="18"/>
  <c r="AV257" i="18"/>
  <c r="X258" i="18"/>
  <c r="Y258" i="18"/>
  <c r="Z258" i="18"/>
  <c r="AA258" i="18"/>
  <c r="AB258" i="18"/>
  <c r="AC258" i="18"/>
  <c r="AD258" i="18"/>
  <c r="AE258" i="18"/>
  <c r="AD271" i="1"/>
  <c r="AF258" i="18"/>
  <c r="AG258" i="18"/>
  <c r="AH258" i="18"/>
  <c r="AI258" i="18"/>
  <c r="AJ258" i="18"/>
  <c r="AK258" i="18"/>
  <c r="AL258" i="18"/>
  <c r="AM258" i="18"/>
  <c r="AN258" i="18"/>
  <c r="AO258" i="18"/>
  <c r="AP258" i="18"/>
  <c r="AQ258" i="18"/>
  <c r="AR258" i="18"/>
  <c r="AS258" i="18"/>
  <c r="AT258" i="18"/>
  <c r="AU258" i="18"/>
  <c r="AV258" i="18"/>
  <c r="X259" i="18"/>
  <c r="Y259" i="18"/>
  <c r="Z259" i="18"/>
  <c r="AA259" i="18"/>
  <c r="AB259" i="18"/>
  <c r="AC259" i="18"/>
  <c r="AD259" i="18"/>
  <c r="AE259" i="18"/>
  <c r="AD316" i="1"/>
  <c r="AF259" i="18"/>
  <c r="AG259" i="18"/>
  <c r="AH259" i="18"/>
  <c r="AI259" i="18"/>
  <c r="AJ259" i="18"/>
  <c r="AK259" i="18"/>
  <c r="AL259" i="18"/>
  <c r="AM259" i="18"/>
  <c r="AN259" i="18"/>
  <c r="AO259" i="18"/>
  <c r="AP259" i="18"/>
  <c r="AQ259" i="18"/>
  <c r="AR259" i="18"/>
  <c r="AS259" i="18"/>
  <c r="AT259" i="18"/>
  <c r="AU259" i="18"/>
  <c r="AV259" i="18"/>
  <c r="X261" i="18"/>
  <c r="Y261" i="18"/>
  <c r="Z261" i="18"/>
  <c r="AA261" i="18"/>
  <c r="AB261" i="18"/>
  <c r="AC261" i="18"/>
  <c r="AD261" i="18"/>
  <c r="AE261" i="18"/>
  <c r="AD64" i="1"/>
  <c r="AF261" i="18"/>
  <c r="AG261" i="18"/>
  <c r="AH261" i="18"/>
  <c r="AI261" i="18"/>
  <c r="AJ261" i="18"/>
  <c r="AK261" i="18"/>
  <c r="AL261" i="18"/>
  <c r="AM261" i="18"/>
  <c r="AN261" i="18"/>
  <c r="AO261" i="18"/>
  <c r="AP261" i="18"/>
  <c r="AQ261" i="18"/>
  <c r="AR261" i="18"/>
  <c r="AS261" i="18"/>
  <c r="AT261" i="18"/>
  <c r="AU261" i="18"/>
  <c r="AV261" i="18"/>
  <c r="X262" i="18"/>
  <c r="Y262" i="18"/>
  <c r="Z262" i="18"/>
  <c r="AA262" i="18"/>
  <c r="AB262" i="18"/>
  <c r="AC262" i="18"/>
  <c r="AD262" i="18"/>
  <c r="AE262" i="18"/>
  <c r="AD75" i="1"/>
  <c r="AF262" i="18"/>
  <c r="AG262" i="18"/>
  <c r="AH262" i="18"/>
  <c r="AI262" i="18"/>
  <c r="AJ262" i="18"/>
  <c r="AK262" i="18"/>
  <c r="AL262" i="18"/>
  <c r="AM262" i="18"/>
  <c r="AN262" i="18"/>
  <c r="AO262" i="18"/>
  <c r="AP262" i="18"/>
  <c r="AQ262" i="18"/>
  <c r="AR262" i="18"/>
  <c r="AS262" i="18"/>
  <c r="AT262" i="18"/>
  <c r="AU262" i="18"/>
  <c r="AV262" i="18"/>
  <c r="X263" i="18"/>
  <c r="Y263" i="18"/>
  <c r="Z263" i="18"/>
  <c r="AA263" i="18"/>
  <c r="AB263" i="18"/>
  <c r="AC263" i="18"/>
  <c r="AD263" i="18"/>
  <c r="AE263" i="18"/>
  <c r="AD86" i="1"/>
  <c r="AF263" i="18"/>
  <c r="AG263" i="18"/>
  <c r="AH263" i="18"/>
  <c r="AI263" i="18"/>
  <c r="AJ263" i="18"/>
  <c r="AK263" i="18"/>
  <c r="AL263" i="18"/>
  <c r="AM263" i="18"/>
  <c r="AN263" i="18"/>
  <c r="AO263" i="18"/>
  <c r="AP263" i="18"/>
  <c r="AQ263" i="18"/>
  <c r="AR263" i="18"/>
  <c r="AS263" i="18"/>
  <c r="AT263" i="18"/>
  <c r="AU263" i="18"/>
  <c r="AV263" i="18"/>
  <c r="X264" i="18"/>
  <c r="Y264" i="18"/>
  <c r="Z264" i="18"/>
  <c r="AA264" i="18"/>
  <c r="AB264" i="18"/>
  <c r="AC264" i="18"/>
  <c r="AD264" i="18"/>
  <c r="AE264" i="18"/>
  <c r="AD92" i="1"/>
  <c r="AF264" i="18"/>
  <c r="AG264" i="18"/>
  <c r="AH264" i="18"/>
  <c r="AI264" i="18"/>
  <c r="AJ264" i="18"/>
  <c r="AK264" i="18"/>
  <c r="AL264" i="18"/>
  <c r="AM264" i="18"/>
  <c r="AN264" i="18"/>
  <c r="AO264" i="18"/>
  <c r="AP264" i="18"/>
  <c r="AQ264" i="18"/>
  <c r="AR264" i="18"/>
  <c r="AS264" i="18"/>
  <c r="AT264" i="18"/>
  <c r="AU264" i="18"/>
  <c r="AV264" i="18"/>
  <c r="X265" i="18"/>
  <c r="Y265" i="18"/>
  <c r="Z265" i="18"/>
  <c r="AA265" i="18"/>
  <c r="AB265" i="18"/>
  <c r="AC265" i="18"/>
  <c r="AD265" i="18"/>
  <c r="AE265" i="18"/>
  <c r="AD139" i="1"/>
  <c r="AF265" i="18"/>
  <c r="AG265" i="18"/>
  <c r="AH265" i="18"/>
  <c r="AI265" i="18"/>
  <c r="AJ265" i="18"/>
  <c r="AK265" i="18"/>
  <c r="AL265" i="18"/>
  <c r="AM265" i="18"/>
  <c r="AN265" i="18"/>
  <c r="AO265" i="18"/>
  <c r="AP265" i="18"/>
  <c r="AQ265" i="18"/>
  <c r="AR265" i="18"/>
  <c r="AS265" i="18"/>
  <c r="AT265" i="18"/>
  <c r="AU265" i="18"/>
  <c r="AV265" i="18"/>
  <c r="X266" i="18"/>
  <c r="Y266" i="18"/>
  <c r="Z266" i="18"/>
  <c r="AA266" i="18"/>
  <c r="AB266" i="18"/>
  <c r="AC266" i="18"/>
  <c r="AD266" i="18"/>
  <c r="AE266" i="18"/>
  <c r="AD315" i="1"/>
  <c r="AF266" i="18"/>
  <c r="AG266" i="18"/>
  <c r="AH266" i="18"/>
  <c r="AI266" i="18"/>
  <c r="AJ266" i="18"/>
  <c r="AK266" i="18"/>
  <c r="AL266" i="18"/>
  <c r="AM266" i="18"/>
  <c r="AN266" i="18"/>
  <c r="AO266" i="18"/>
  <c r="AP266" i="18"/>
  <c r="AQ266" i="18"/>
  <c r="AR266" i="18"/>
  <c r="AS266" i="18"/>
  <c r="AT266" i="18"/>
  <c r="AU266" i="18"/>
  <c r="AV266" i="18"/>
  <c r="X268" i="18"/>
  <c r="Y268" i="18"/>
  <c r="Z268" i="18"/>
  <c r="AA268" i="18"/>
  <c r="AB268" i="18"/>
  <c r="AC268" i="18"/>
  <c r="AD268" i="18"/>
  <c r="AE268" i="18"/>
  <c r="AD70" i="1"/>
  <c r="AF268" i="18"/>
  <c r="AG268" i="18"/>
  <c r="AH268" i="18"/>
  <c r="AI268" i="18"/>
  <c r="AJ268" i="18"/>
  <c r="AK268" i="18"/>
  <c r="AL268" i="18"/>
  <c r="AM268" i="18"/>
  <c r="AN268" i="18"/>
  <c r="AO268" i="18"/>
  <c r="AP268" i="18"/>
  <c r="AQ268" i="18"/>
  <c r="AR268" i="18"/>
  <c r="AS268" i="18"/>
  <c r="AT268" i="18"/>
  <c r="AU268" i="18"/>
  <c r="AV268" i="18"/>
  <c r="X269" i="18"/>
  <c r="Y269" i="18"/>
  <c r="Z269" i="18"/>
  <c r="AA269" i="18"/>
  <c r="AB269" i="18"/>
  <c r="AC269" i="18"/>
  <c r="AD269" i="18"/>
  <c r="AE269" i="18"/>
  <c r="AD71" i="1"/>
  <c r="AF269" i="18"/>
  <c r="AG269" i="18"/>
  <c r="AH269" i="18"/>
  <c r="AI269" i="18"/>
  <c r="AJ269" i="18"/>
  <c r="AK269" i="18"/>
  <c r="AL269" i="18"/>
  <c r="AM269" i="18"/>
  <c r="AN269" i="18"/>
  <c r="AO269" i="18"/>
  <c r="AP269" i="18"/>
  <c r="AQ269" i="18"/>
  <c r="AR269" i="18"/>
  <c r="AS269" i="18"/>
  <c r="AT269" i="18"/>
  <c r="AU269" i="18"/>
  <c r="AV269" i="18"/>
  <c r="X270" i="18"/>
  <c r="Y270" i="18"/>
  <c r="Z270" i="18"/>
  <c r="AA270" i="18"/>
  <c r="AB270" i="18"/>
  <c r="AC270" i="18"/>
  <c r="AD270" i="18"/>
  <c r="AE270" i="18"/>
  <c r="AD72" i="1"/>
  <c r="AF270" i="18"/>
  <c r="AG270" i="18"/>
  <c r="AH270" i="18"/>
  <c r="AI270" i="18"/>
  <c r="AJ270" i="18"/>
  <c r="AK270" i="18"/>
  <c r="AL270" i="18"/>
  <c r="AM270" i="18"/>
  <c r="AN270" i="18"/>
  <c r="AO270" i="18"/>
  <c r="AP270" i="18"/>
  <c r="AQ270" i="18"/>
  <c r="AR270" i="18"/>
  <c r="AS270" i="18"/>
  <c r="AT270" i="18"/>
  <c r="AU270" i="18"/>
  <c r="AV270" i="18"/>
  <c r="X271" i="18"/>
  <c r="Y271" i="18"/>
  <c r="Z271" i="18"/>
  <c r="AA271" i="18"/>
  <c r="AB271" i="18"/>
  <c r="AC271" i="18"/>
  <c r="AD271" i="18"/>
  <c r="AE271" i="18"/>
  <c r="AD73" i="1"/>
  <c r="AF271" i="18"/>
  <c r="AG271" i="18"/>
  <c r="AH271" i="18"/>
  <c r="AI271" i="18"/>
  <c r="AJ271" i="18"/>
  <c r="AK271" i="18"/>
  <c r="AL271" i="18"/>
  <c r="AM271" i="18"/>
  <c r="AN271" i="18"/>
  <c r="AO271" i="18"/>
  <c r="AP271" i="18"/>
  <c r="AQ271" i="18"/>
  <c r="AR271" i="18"/>
  <c r="AS271" i="18"/>
  <c r="AT271" i="18"/>
  <c r="AU271" i="18"/>
  <c r="AV271" i="18"/>
  <c r="X272" i="18"/>
  <c r="Y272" i="18"/>
  <c r="Z272" i="18"/>
  <c r="AA272" i="18"/>
  <c r="AB272" i="18"/>
  <c r="AC272" i="18"/>
  <c r="AD272" i="18"/>
  <c r="AE272" i="18"/>
  <c r="AD85" i="1"/>
  <c r="AF272" i="18"/>
  <c r="AG272" i="18"/>
  <c r="AH272" i="18"/>
  <c r="AI272" i="18"/>
  <c r="AJ272" i="18"/>
  <c r="AK272" i="18"/>
  <c r="AL272" i="18"/>
  <c r="AM272" i="18"/>
  <c r="AN272" i="18"/>
  <c r="AO272" i="18"/>
  <c r="AP272" i="18"/>
  <c r="AQ272" i="18"/>
  <c r="AR272" i="18"/>
  <c r="AS272" i="18"/>
  <c r="AT272" i="18"/>
  <c r="AU272" i="18"/>
  <c r="AV272" i="18"/>
  <c r="X273" i="18"/>
  <c r="Y273" i="18"/>
  <c r="Z273" i="18"/>
  <c r="AA273" i="18"/>
  <c r="AB273" i="18"/>
  <c r="AC273" i="18"/>
  <c r="AD273" i="18"/>
  <c r="AE273" i="18"/>
  <c r="AD151" i="1"/>
  <c r="AF273" i="18"/>
  <c r="AG273" i="18"/>
  <c r="AH273" i="18"/>
  <c r="AI273" i="18"/>
  <c r="AJ273" i="18"/>
  <c r="AK273" i="18"/>
  <c r="AL273" i="18"/>
  <c r="AM273" i="18"/>
  <c r="AN273" i="18"/>
  <c r="AO273" i="18"/>
  <c r="AP273" i="18"/>
  <c r="AQ273" i="18"/>
  <c r="AR273" i="18"/>
  <c r="AS273" i="18"/>
  <c r="AT273" i="18"/>
  <c r="AU273" i="18"/>
  <c r="AV273" i="18"/>
  <c r="X274" i="18"/>
  <c r="Y274" i="18"/>
  <c r="Z274" i="18"/>
  <c r="AA274" i="18"/>
  <c r="AB274" i="18"/>
  <c r="AC274" i="18"/>
  <c r="AD274" i="18"/>
  <c r="AE274" i="18"/>
  <c r="AD152" i="1"/>
  <c r="AF274" i="18"/>
  <c r="AG274" i="18"/>
  <c r="AH274" i="18"/>
  <c r="AI274" i="18"/>
  <c r="AJ274" i="18"/>
  <c r="AK274" i="18"/>
  <c r="AL274" i="18"/>
  <c r="AM274" i="18"/>
  <c r="AN274" i="18"/>
  <c r="AO274" i="18"/>
  <c r="AP274" i="18"/>
  <c r="AQ274" i="18"/>
  <c r="AR274" i="18"/>
  <c r="AS274" i="18"/>
  <c r="AT274" i="18"/>
  <c r="AU274" i="18"/>
  <c r="AV274" i="18"/>
  <c r="X275" i="18"/>
  <c r="Y275" i="18"/>
  <c r="Z275" i="18"/>
  <c r="AA275" i="18"/>
  <c r="AB275" i="18"/>
  <c r="AC275" i="18"/>
  <c r="AD275" i="18"/>
  <c r="AE275" i="18"/>
  <c r="AD154" i="1"/>
  <c r="AF275" i="18"/>
  <c r="AG275" i="18"/>
  <c r="AH275" i="18"/>
  <c r="AI275" i="18"/>
  <c r="AJ275" i="18"/>
  <c r="AK275" i="18"/>
  <c r="AL275" i="18"/>
  <c r="AM275" i="18"/>
  <c r="AN275" i="18"/>
  <c r="AO275" i="18"/>
  <c r="AP275" i="18"/>
  <c r="AQ275" i="18"/>
  <c r="AR275" i="18"/>
  <c r="AS275" i="18"/>
  <c r="AT275" i="18"/>
  <c r="AU275" i="18"/>
  <c r="AV275" i="18"/>
  <c r="X276" i="18"/>
  <c r="Y276" i="18"/>
  <c r="Z276" i="18"/>
  <c r="AA276" i="18"/>
  <c r="AB276" i="18"/>
  <c r="AC276" i="18"/>
  <c r="AD276" i="18"/>
  <c r="AE276" i="18"/>
  <c r="AD74" i="1"/>
  <c r="AF276" i="18"/>
  <c r="AG276" i="18"/>
  <c r="AH276" i="18"/>
  <c r="AI276" i="18"/>
  <c r="AJ276" i="18"/>
  <c r="AK276" i="18"/>
  <c r="AL276" i="18"/>
  <c r="AM276" i="18"/>
  <c r="AN276" i="18"/>
  <c r="AO276" i="18"/>
  <c r="AP276" i="18"/>
  <c r="AQ276" i="18"/>
  <c r="AR276" i="18"/>
  <c r="AS276" i="18"/>
  <c r="AT276" i="18"/>
  <c r="AU276" i="18"/>
  <c r="AV276" i="18"/>
  <c r="X277" i="18"/>
  <c r="Y277" i="18"/>
  <c r="Z277" i="18"/>
  <c r="AA277" i="18"/>
  <c r="AB277" i="18"/>
  <c r="AC277" i="18"/>
  <c r="AD277" i="18"/>
  <c r="AE277" i="18"/>
  <c r="AD91" i="1"/>
  <c r="AF277" i="18"/>
  <c r="AG277" i="18"/>
  <c r="AH277" i="18"/>
  <c r="AI277" i="18"/>
  <c r="AJ277" i="18"/>
  <c r="AK277" i="18"/>
  <c r="AL277" i="18"/>
  <c r="AM277" i="18"/>
  <c r="AN277" i="18"/>
  <c r="AO277" i="18"/>
  <c r="AP277" i="18"/>
  <c r="AQ277" i="18"/>
  <c r="AR277" i="18"/>
  <c r="AS277" i="18"/>
  <c r="AT277" i="18"/>
  <c r="AU277" i="18"/>
  <c r="AV277" i="18"/>
  <c r="X279" i="18"/>
  <c r="Y279" i="18"/>
  <c r="Z279" i="18"/>
  <c r="AA279" i="18"/>
  <c r="AB279" i="18"/>
  <c r="AC279" i="18"/>
  <c r="AD279" i="18"/>
  <c r="AE279" i="18"/>
  <c r="AD220" i="1"/>
  <c r="AF279" i="18"/>
  <c r="AG279" i="18"/>
  <c r="AH279" i="18"/>
  <c r="AI279" i="18"/>
  <c r="AJ279" i="18"/>
  <c r="AK279" i="18"/>
  <c r="AL279" i="18"/>
  <c r="AM279" i="18"/>
  <c r="AN279" i="18"/>
  <c r="AO279" i="18"/>
  <c r="AP279" i="18"/>
  <c r="AQ279" i="18"/>
  <c r="AR279" i="18"/>
  <c r="AS279" i="18"/>
  <c r="AT279" i="18"/>
  <c r="AU279" i="18"/>
  <c r="AV279" i="18"/>
  <c r="X280" i="18"/>
  <c r="Y280" i="18"/>
  <c r="Z280" i="18"/>
  <c r="AA280" i="18"/>
  <c r="AB280" i="18"/>
  <c r="AC280" i="18"/>
  <c r="AD280" i="18"/>
  <c r="AE280" i="18"/>
  <c r="AD221" i="1"/>
  <c r="AF280" i="18"/>
  <c r="AG280" i="18"/>
  <c r="AH280" i="18"/>
  <c r="AI280" i="18"/>
  <c r="AJ280" i="18"/>
  <c r="AK280" i="18"/>
  <c r="AL280" i="18"/>
  <c r="AM280" i="18"/>
  <c r="AN280" i="18"/>
  <c r="AO280" i="18"/>
  <c r="AP280" i="18"/>
  <c r="AQ280" i="18"/>
  <c r="AR280" i="18"/>
  <c r="AS280" i="18"/>
  <c r="AT280" i="18"/>
  <c r="AU280" i="18"/>
  <c r="AV280" i="18"/>
  <c r="X231" i="18"/>
  <c r="Y231" i="18"/>
  <c r="Z231" i="18"/>
  <c r="AA231" i="18"/>
  <c r="AB231" i="18"/>
  <c r="AC231" i="18"/>
  <c r="AD231" i="18"/>
  <c r="AE231" i="18"/>
  <c r="AD184" i="1"/>
  <c r="AF231" i="18"/>
  <c r="AG231" i="18"/>
  <c r="AH231" i="18"/>
  <c r="AI231" i="18"/>
  <c r="AJ231" i="18"/>
  <c r="AK231" i="18"/>
  <c r="AL231" i="18"/>
  <c r="AM231" i="18"/>
  <c r="AN231" i="18"/>
  <c r="AO231" i="18"/>
  <c r="AP231" i="18"/>
  <c r="AQ231" i="18"/>
  <c r="AR231" i="18"/>
  <c r="AS231" i="18"/>
  <c r="AT231" i="18"/>
  <c r="AU231" i="18"/>
  <c r="AV231" i="18"/>
  <c r="X232" i="18"/>
  <c r="Y232" i="18"/>
  <c r="Z232" i="18"/>
  <c r="AA232" i="18"/>
  <c r="AB232" i="18"/>
  <c r="AC232" i="18"/>
  <c r="AD232" i="18"/>
  <c r="AE232" i="18"/>
  <c r="AD258" i="1"/>
  <c r="AF232" i="18"/>
  <c r="AG232" i="18"/>
  <c r="AH232" i="18"/>
  <c r="AI232" i="18"/>
  <c r="AJ232" i="18"/>
  <c r="AK232" i="18"/>
  <c r="AL232" i="18"/>
  <c r="AM232" i="18"/>
  <c r="AN232" i="18"/>
  <c r="AO232" i="18"/>
  <c r="AP232" i="18"/>
  <c r="AQ232" i="18"/>
  <c r="AR232" i="18"/>
  <c r="AS232" i="18"/>
  <c r="AT232" i="18"/>
  <c r="AU232" i="18"/>
  <c r="AV232" i="18"/>
  <c r="X233" i="18"/>
  <c r="Y233" i="18"/>
  <c r="Z233" i="18"/>
  <c r="AA233" i="18"/>
  <c r="AB233" i="18"/>
  <c r="AC233" i="18"/>
  <c r="AD233" i="18"/>
  <c r="AE233" i="18"/>
  <c r="AD259" i="1"/>
  <c r="AF233" i="18"/>
  <c r="AG233" i="18"/>
  <c r="AH233" i="18"/>
  <c r="AI233" i="18"/>
  <c r="AJ233" i="18"/>
  <c r="AK233" i="18"/>
  <c r="AL233" i="18"/>
  <c r="AM233" i="18"/>
  <c r="AN233" i="18"/>
  <c r="AO233" i="18"/>
  <c r="AP233" i="18"/>
  <c r="AQ233" i="18"/>
  <c r="AR233" i="18"/>
  <c r="AS233" i="18"/>
  <c r="AT233" i="18"/>
  <c r="AU233" i="18"/>
  <c r="AV233" i="18"/>
  <c r="X234" i="18"/>
  <c r="Y234" i="18"/>
  <c r="Z234" i="18"/>
  <c r="AA234" i="18"/>
  <c r="AB234" i="18"/>
  <c r="AC234" i="18"/>
  <c r="AD234" i="18"/>
  <c r="AE234" i="18"/>
  <c r="AD260" i="1"/>
  <c r="AF234" i="18"/>
  <c r="AG234" i="18"/>
  <c r="AH234" i="18"/>
  <c r="AI234" i="18"/>
  <c r="AJ234" i="18"/>
  <c r="AK234" i="18"/>
  <c r="AL234" i="18"/>
  <c r="AM234" i="18"/>
  <c r="AN234" i="18"/>
  <c r="AO234" i="18"/>
  <c r="AP234" i="18"/>
  <c r="AQ234" i="18"/>
  <c r="AR234" i="18"/>
  <c r="AS234" i="18"/>
  <c r="AT234" i="18"/>
  <c r="AU234" i="18"/>
  <c r="AV234" i="18"/>
  <c r="X235" i="18"/>
  <c r="Y235" i="18"/>
  <c r="Z235" i="18"/>
  <c r="AA235" i="18"/>
  <c r="AB235" i="18"/>
  <c r="AC235" i="18"/>
  <c r="AD235" i="18"/>
  <c r="AE235" i="18"/>
  <c r="AD270" i="1"/>
  <c r="AF235" i="18"/>
  <c r="AG235" i="18"/>
  <c r="AH235" i="18"/>
  <c r="AI235" i="18"/>
  <c r="AJ235" i="18"/>
  <c r="AK235" i="18"/>
  <c r="AL235" i="18"/>
  <c r="AM235" i="18"/>
  <c r="AN235" i="18"/>
  <c r="AO235" i="18"/>
  <c r="AP235" i="18"/>
  <c r="AQ235" i="18"/>
  <c r="AR235" i="18"/>
  <c r="AS235" i="18"/>
  <c r="AT235" i="18"/>
  <c r="AU235" i="18"/>
  <c r="AV235" i="18"/>
  <c r="X236" i="18"/>
  <c r="Y236" i="18"/>
  <c r="Z236" i="18"/>
  <c r="AA236" i="18"/>
  <c r="AB236" i="18"/>
  <c r="AC236" i="18"/>
  <c r="AD236" i="18"/>
  <c r="AE236" i="18"/>
  <c r="AD323" i="1"/>
  <c r="AF236" i="18"/>
  <c r="AG236" i="18"/>
  <c r="AH236" i="18"/>
  <c r="AI236" i="18"/>
  <c r="AJ236" i="18"/>
  <c r="AK236" i="18"/>
  <c r="AL236" i="18"/>
  <c r="AM236" i="18"/>
  <c r="AN236" i="18"/>
  <c r="AO236" i="18"/>
  <c r="AP236" i="18"/>
  <c r="AQ236" i="18"/>
  <c r="AR236" i="18"/>
  <c r="AS236" i="18"/>
  <c r="AT236" i="18"/>
  <c r="AU236" i="18"/>
  <c r="AV236" i="18"/>
  <c r="X237" i="18"/>
  <c r="Y237" i="18"/>
  <c r="Z237" i="18"/>
  <c r="AA237" i="18"/>
  <c r="AB237" i="18"/>
  <c r="AC237" i="18"/>
  <c r="AD237" i="18"/>
  <c r="AE237" i="18"/>
  <c r="AD324" i="1"/>
  <c r="AF237" i="18"/>
  <c r="AG237" i="18"/>
  <c r="AH237" i="18"/>
  <c r="AI237" i="18"/>
  <c r="AJ237" i="18"/>
  <c r="AK237" i="18"/>
  <c r="AL237" i="18"/>
  <c r="AM237" i="18"/>
  <c r="AN237" i="18"/>
  <c r="AO237" i="18"/>
  <c r="AP237" i="18"/>
  <c r="AQ237" i="18"/>
  <c r="AR237" i="18"/>
  <c r="AS237" i="18"/>
  <c r="AT237" i="18"/>
  <c r="AU237" i="18"/>
  <c r="AV237" i="18"/>
  <c r="X238" i="18"/>
  <c r="Y238" i="18"/>
  <c r="Z238" i="18"/>
  <c r="AA238" i="18"/>
  <c r="AB238" i="18"/>
  <c r="AC238" i="18"/>
  <c r="AD238" i="18"/>
  <c r="AE238" i="18"/>
  <c r="AD327" i="1"/>
  <c r="AF238" i="18"/>
  <c r="AG238" i="18"/>
  <c r="AH238" i="18"/>
  <c r="AI238" i="18"/>
  <c r="AJ238" i="18"/>
  <c r="AK238" i="18"/>
  <c r="AL238" i="18"/>
  <c r="AM238" i="18"/>
  <c r="AN238" i="18"/>
  <c r="AO238" i="18"/>
  <c r="AP238" i="18"/>
  <c r="AQ238" i="18"/>
  <c r="AR238" i="18"/>
  <c r="AS238" i="18"/>
  <c r="AT238" i="18"/>
  <c r="AU238" i="18"/>
  <c r="AV238" i="18"/>
  <c r="X239" i="18"/>
  <c r="Y239" i="18"/>
  <c r="Z239" i="18"/>
  <c r="AA239" i="18"/>
  <c r="AB239" i="18"/>
  <c r="AC239" i="18"/>
  <c r="AD239" i="18"/>
  <c r="AE239" i="18"/>
  <c r="AD328" i="1"/>
  <c r="AF239" i="18"/>
  <c r="AG239" i="18"/>
  <c r="AH239" i="18"/>
  <c r="AI239" i="18"/>
  <c r="AJ239" i="18"/>
  <c r="AK239" i="18"/>
  <c r="AL239" i="18"/>
  <c r="AM239" i="18"/>
  <c r="AN239" i="18"/>
  <c r="AO239" i="18"/>
  <c r="AP239" i="18"/>
  <c r="AQ239" i="18"/>
  <c r="AR239" i="18"/>
  <c r="AS239" i="18"/>
  <c r="AT239" i="18"/>
  <c r="AU239" i="18"/>
  <c r="AV239" i="18"/>
  <c r="X240" i="18"/>
  <c r="Y240" i="18"/>
  <c r="Z240" i="18"/>
  <c r="AA240" i="18"/>
  <c r="AB240" i="18"/>
  <c r="AC240" i="18"/>
  <c r="AD240" i="18"/>
  <c r="AE240" i="18"/>
  <c r="AD329" i="1"/>
  <c r="AF240" i="18"/>
  <c r="AG240" i="18"/>
  <c r="AH240" i="18"/>
  <c r="AI240" i="18"/>
  <c r="AJ240" i="18"/>
  <c r="AK240" i="18"/>
  <c r="AL240" i="18"/>
  <c r="AM240" i="18"/>
  <c r="AN240" i="18"/>
  <c r="AO240" i="18"/>
  <c r="AP240" i="18"/>
  <c r="AQ240" i="18"/>
  <c r="AR240" i="18"/>
  <c r="AS240" i="18"/>
  <c r="AT240" i="18"/>
  <c r="AU240" i="18"/>
  <c r="AV240" i="18"/>
  <c r="X241" i="18"/>
  <c r="Y241" i="18"/>
  <c r="Z241" i="18"/>
  <c r="AA241" i="18"/>
  <c r="AB241" i="18"/>
  <c r="AC241" i="18"/>
  <c r="AD241" i="18"/>
  <c r="AE241" i="18"/>
  <c r="AD330" i="1"/>
  <c r="AF241" i="18"/>
  <c r="AG241" i="18"/>
  <c r="AH241" i="18"/>
  <c r="AI241" i="18"/>
  <c r="AJ241" i="18"/>
  <c r="AK241" i="18"/>
  <c r="AL241" i="18"/>
  <c r="AM241" i="18"/>
  <c r="AN241" i="18"/>
  <c r="AO241" i="18"/>
  <c r="AP241" i="18"/>
  <c r="AQ241" i="18"/>
  <c r="AR241" i="18"/>
  <c r="AS241" i="18"/>
  <c r="AT241" i="18"/>
  <c r="AU241" i="18"/>
  <c r="AV241" i="18"/>
  <c r="X242" i="18"/>
  <c r="Y242" i="18"/>
  <c r="Z242" i="18"/>
  <c r="AA242" i="18"/>
  <c r="AB242" i="18"/>
  <c r="AC242" i="18"/>
  <c r="AD242" i="18"/>
  <c r="AE242" i="18"/>
  <c r="AD6" i="1"/>
  <c r="AF242" i="18"/>
  <c r="AG242" i="18"/>
  <c r="AH242" i="18"/>
  <c r="AI242" i="18"/>
  <c r="AJ242" i="18"/>
  <c r="AK242" i="18"/>
  <c r="AL242" i="18"/>
  <c r="AM242" i="18"/>
  <c r="AN242" i="18"/>
  <c r="AO242" i="18"/>
  <c r="AP242" i="18"/>
  <c r="AQ242" i="18"/>
  <c r="AR242" i="18"/>
  <c r="AS242" i="18"/>
  <c r="AT242" i="18"/>
  <c r="AU242" i="18"/>
  <c r="AV242" i="18"/>
  <c r="X243" i="18"/>
  <c r="Y243" i="18"/>
  <c r="Z243" i="18"/>
  <c r="AA243" i="18"/>
  <c r="AB243" i="18"/>
  <c r="AC243" i="18"/>
  <c r="AD243" i="18"/>
  <c r="AE243" i="18"/>
  <c r="AD185" i="1"/>
  <c r="AF243" i="18"/>
  <c r="AG243" i="18"/>
  <c r="AH243" i="18"/>
  <c r="AI243" i="18"/>
  <c r="AJ243" i="18"/>
  <c r="AK243" i="18"/>
  <c r="AL243" i="18"/>
  <c r="AM243" i="18"/>
  <c r="AN243" i="18"/>
  <c r="AO243" i="18"/>
  <c r="AP243" i="18"/>
  <c r="AQ243" i="18"/>
  <c r="AR243" i="18"/>
  <c r="AS243" i="18"/>
  <c r="AT243" i="18"/>
  <c r="AU243" i="18"/>
  <c r="AV243" i="18"/>
  <c r="X244" i="18"/>
  <c r="Y244" i="18"/>
  <c r="Z244" i="18"/>
  <c r="AA244" i="18"/>
  <c r="AB244" i="18"/>
  <c r="AC244" i="18"/>
  <c r="AD244" i="18"/>
  <c r="AE244" i="18"/>
  <c r="AD231" i="1"/>
  <c r="AF244" i="18"/>
  <c r="AG244" i="18"/>
  <c r="AH244" i="18"/>
  <c r="AI244" i="18"/>
  <c r="AJ244" i="18"/>
  <c r="AK244" i="18"/>
  <c r="AL244" i="18"/>
  <c r="AM244" i="18"/>
  <c r="AN244" i="18"/>
  <c r="AO244" i="18"/>
  <c r="AP244" i="18"/>
  <c r="AQ244" i="18"/>
  <c r="AR244" i="18"/>
  <c r="AS244" i="18"/>
  <c r="AT244" i="18"/>
  <c r="AU244" i="18"/>
  <c r="AV244" i="18"/>
  <c r="X245" i="18"/>
  <c r="Y245" i="18"/>
  <c r="Z245" i="18"/>
  <c r="AA245" i="18"/>
  <c r="AB245" i="18"/>
  <c r="AC245" i="18"/>
  <c r="AD245" i="18"/>
  <c r="AE245" i="18"/>
  <c r="AD302" i="1"/>
  <c r="AF245" i="18"/>
  <c r="AG245" i="18"/>
  <c r="AH245" i="18"/>
  <c r="AI245" i="18"/>
  <c r="AJ245" i="18"/>
  <c r="AK245" i="18"/>
  <c r="AL245" i="18"/>
  <c r="AM245" i="18"/>
  <c r="AN245" i="18"/>
  <c r="AO245" i="18"/>
  <c r="AP245" i="18"/>
  <c r="AQ245" i="18"/>
  <c r="AR245" i="18"/>
  <c r="AS245" i="18"/>
  <c r="AT245" i="18"/>
  <c r="AU245" i="18"/>
  <c r="AV245" i="18"/>
  <c r="X246" i="18"/>
  <c r="Y246" i="18"/>
  <c r="Z246" i="18"/>
  <c r="AA246" i="18"/>
  <c r="AB246" i="18"/>
  <c r="AC246" i="18"/>
  <c r="AD246" i="18"/>
  <c r="AE246" i="18"/>
  <c r="AD334" i="1"/>
  <c r="AF246" i="18"/>
  <c r="AG246" i="18"/>
  <c r="AH246" i="18"/>
  <c r="AI246" i="18"/>
  <c r="AJ246" i="18"/>
  <c r="AK246" i="18"/>
  <c r="AL246" i="18"/>
  <c r="AM246" i="18"/>
  <c r="AN246" i="18"/>
  <c r="AO246" i="18"/>
  <c r="AP246" i="18"/>
  <c r="AQ246" i="18"/>
  <c r="AR246" i="18"/>
  <c r="AS246" i="18"/>
  <c r="AT246" i="18"/>
  <c r="AU246" i="18"/>
  <c r="AV246" i="18"/>
  <c r="X248" i="18"/>
  <c r="Y248" i="18"/>
  <c r="Z248" i="18"/>
  <c r="AA248" i="18"/>
  <c r="AB248" i="18"/>
  <c r="AC248" i="18"/>
  <c r="AD248" i="18"/>
  <c r="AE248" i="18"/>
  <c r="AD343" i="1"/>
  <c r="AF248" i="18"/>
  <c r="AG248" i="18"/>
  <c r="AH248" i="18"/>
  <c r="AI248" i="18"/>
  <c r="AJ248" i="18"/>
  <c r="AK248" i="18"/>
  <c r="AL248" i="18"/>
  <c r="AM248" i="18"/>
  <c r="AN248" i="18"/>
  <c r="AO248" i="18"/>
  <c r="AP248" i="18"/>
  <c r="AQ248" i="18"/>
  <c r="AR248" i="18"/>
  <c r="AS248" i="18"/>
  <c r="AT248" i="18"/>
  <c r="AU248" i="18"/>
  <c r="AV248" i="18"/>
  <c r="X249" i="18"/>
  <c r="Y249" i="18"/>
  <c r="Z249" i="18"/>
  <c r="AA249" i="18"/>
  <c r="AB249" i="18"/>
  <c r="AC249" i="18"/>
  <c r="AD249" i="18"/>
  <c r="AE249" i="18"/>
  <c r="AD344" i="1"/>
  <c r="AF249" i="18"/>
  <c r="AG249" i="18"/>
  <c r="AH249" i="18"/>
  <c r="AI249" i="18"/>
  <c r="AJ249" i="18"/>
  <c r="AK249" i="18"/>
  <c r="AL249" i="18"/>
  <c r="AM249" i="18"/>
  <c r="AN249" i="18"/>
  <c r="AO249" i="18"/>
  <c r="AP249" i="18"/>
  <c r="AQ249" i="18"/>
  <c r="AR249" i="18"/>
  <c r="AS249" i="18"/>
  <c r="AT249" i="18"/>
  <c r="AU249" i="18"/>
  <c r="AV249" i="18"/>
  <c r="X251" i="18"/>
  <c r="Y251" i="18"/>
  <c r="Z251" i="18"/>
  <c r="AA251" i="18"/>
  <c r="AB251" i="18"/>
  <c r="AC251" i="18"/>
  <c r="AD251" i="18"/>
  <c r="AE251" i="18"/>
  <c r="AD181" i="1"/>
  <c r="AF251" i="18"/>
  <c r="AG251" i="18"/>
  <c r="AH251" i="18"/>
  <c r="AI251" i="18"/>
  <c r="AJ251" i="18"/>
  <c r="AK251" i="18"/>
  <c r="AL251" i="18"/>
  <c r="AM251" i="18"/>
  <c r="AN251" i="18"/>
  <c r="AO251" i="18"/>
  <c r="AP251" i="18"/>
  <c r="AQ251" i="18"/>
  <c r="AR251" i="18"/>
  <c r="AS251" i="18"/>
  <c r="AT251" i="18"/>
  <c r="AU251" i="18"/>
  <c r="AV251" i="18"/>
  <c r="X254" i="18"/>
  <c r="Y254" i="18"/>
  <c r="Z254" i="18"/>
  <c r="AA254" i="18"/>
  <c r="AB254" i="18"/>
  <c r="AC254" i="18"/>
  <c r="AD254" i="18"/>
  <c r="AE254" i="18"/>
  <c r="AD65" i="1"/>
  <c r="AF254" i="18"/>
  <c r="AG254" i="18"/>
  <c r="AH254" i="18"/>
  <c r="AI254" i="18"/>
  <c r="AJ254" i="18"/>
  <c r="AK254" i="18"/>
  <c r="AL254" i="18"/>
  <c r="AM254" i="18"/>
  <c r="AN254" i="18"/>
  <c r="AO254" i="18"/>
  <c r="AP254" i="18"/>
  <c r="AQ254" i="18"/>
  <c r="AR254" i="18"/>
  <c r="AS254" i="18"/>
  <c r="AT254" i="18"/>
  <c r="AU254" i="18"/>
  <c r="AV254" i="18"/>
  <c r="X255" i="18"/>
  <c r="Y255" i="18"/>
  <c r="Z255" i="18"/>
  <c r="AA255" i="18"/>
  <c r="AB255" i="18"/>
  <c r="AC255" i="18"/>
  <c r="AD255" i="18"/>
  <c r="AE255" i="18"/>
  <c r="AD150" i="1"/>
  <c r="AF255" i="18"/>
  <c r="AG255" i="18"/>
  <c r="AH255" i="18"/>
  <c r="AI255" i="18"/>
  <c r="AJ255" i="18"/>
  <c r="AK255" i="18"/>
  <c r="AL255" i="18"/>
  <c r="AM255" i="18"/>
  <c r="AN255" i="18"/>
  <c r="AO255" i="18"/>
  <c r="AP255" i="18"/>
  <c r="AQ255" i="18"/>
  <c r="AR255" i="18"/>
  <c r="AS255" i="18"/>
  <c r="AT255" i="18"/>
  <c r="AU255" i="18"/>
  <c r="AV255" i="18"/>
  <c r="X209" i="18"/>
  <c r="Y209" i="18"/>
  <c r="Z209" i="18"/>
  <c r="AA209" i="18"/>
  <c r="AB209" i="18"/>
  <c r="AC209" i="18"/>
  <c r="AD209" i="18"/>
  <c r="AE209" i="18"/>
  <c r="AD111" i="1"/>
  <c r="AF209" i="18"/>
  <c r="AG209" i="18"/>
  <c r="AH209" i="18"/>
  <c r="AI209" i="18"/>
  <c r="AJ209" i="18"/>
  <c r="AK209" i="18"/>
  <c r="AL209" i="18"/>
  <c r="AM209" i="18"/>
  <c r="AN209" i="18"/>
  <c r="AO209" i="18"/>
  <c r="AP209" i="18"/>
  <c r="AQ209" i="18"/>
  <c r="AR209" i="18"/>
  <c r="AS209" i="18"/>
  <c r="AT209" i="18"/>
  <c r="AU209" i="18"/>
  <c r="AV209" i="18"/>
  <c r="X210" i="18"/>
  <c r="Y210" i="18"/>
  <c r="Z210" i="18"/>
  <c r="AA210" i="18"/>
  <c r="AB210" i="18"/>
  <c r="AC210" i="18"/>
  <c r="AD210" i="18"/>
  <c r="AE210" i="18"/>
  <c r="AD112" i="1"/>
  <c r="AF210" i="18"/>
  <c r="AG210" i="18"/>
  <c r="AH210" i="18"/>
  <c r="AI210" i="18"/>
  <c r="AJ210" i="18"/>
  <c r="AK210" i="18"/>
  <c r="AL210" i="18"/>
  <c r="AM210" i="18"/>
  <c r="AN210" i="18"/>
  <c r="AO210" i="18"/>
  <c r="AP210" i="18"/>
  <c r="AQ210" i="18"/>
  <c r="AR210" i="18"/>
  <c r="AS210" i="18"/>
  <c r="AT210" i="18"/>
  <c r="AU210" i="18"/>
  <c r="AV210" i="18"/>
  <c r="X211" i="18"/>
  <c r="Y211" i="18"/>
  <c r="Z211" i="18"/>
  <c r="AA211" i="18"/>
  <c r="AB211" i="18"/>
  <c r="AC211" i="18"/>
  <c r="AD211" i="18"/>
  <c r="AE211" i="18"/>
  <c r="AD113" i="1"/>
  <c r="AF211" i="18"/>
  <c r="AG211" i="18"/>
  <c r="AH211" i="18"/>
  <c r="AI211" i="18"/>
  <c r="AJ211" i="18"/>
  <c r="AK211" i="18"/>
  <c r="AL211" i="18"/>
  <c r="AM211" i="18"/>
  <c r="AN211" i="18"/>
  <c r="AO211" i="18"/>
  <c r="AP211" i="18"/>
  <c r="AQ211" i="18"/>
  <c r="AR211" i="18"/>
  <c r="AS211" i="18"/>
  <c r="AT211" i="18"/>
  <c r="AU211" i="18"/>
  <c r="AV211" i="18"/>
  <c r="X212" i="18"/>
  <c r="Y212" i="18"/>
  <c r="Z212" i="18"/>
  <c r="AA212" i="18"/>
  <c r="AB212" i="18"/>
  <c r="AC212" i="18"/>
  <c r="AD212" i="18"/>
  <c r="AE212" i="18"/>
  <c r="AD114" i="1"/>
  <c r="AF212" i="18"/>
  <c r="AG212" i="18"/>
  <c r="AH212" i="18"/>
  <c r="AI212" i="18"/>
  <c r="AJ212" i="18"/>
  <c r="AK212" i="18"/>
  <c r="AL212" i="18"/>
  <c r="AM212" i="18"/>
  <c r="AN212" i="18"/>
  <c r="AO212" i="18"/>
  <c r="AP212" i="18"/>
  <c r="AQ212" i="18"/>
  <c r="AR212" i="18"/>
  <c r="AS212" i="18"/>
  <c r="AT212" i="18"/>
  <c r="AU212" i="18"/>
  <c r="AV212" i="18"/>
  <c r="X213" i="18"/>
  <c r="Y213" i="18"/>
  <c r="Z213" i="18"/>
  <c r="AA213" i="18"/>
  <c r="AB213" i="18"/>
  <c r="AC213" i="18"/>
  <c r="AD213" i="18"/>
  <c r="AE213" i="18"/>
  <c r="AD115" i="1"/>
  <c r="AF213" i="18"/>
  <c r="AG213" i="18"/>
  <c r="AH213" i="18"/>
  <c r="AI213" i="18"/>
  <c r="AJ213" i="18"/>
  <c r="AK213" i="18"/>
  <c r="AL213" i="18"/>
  <c r="AM213" i="18"/>
  <c r="AN213" i="18"/>
  <c r="AO213" i="18"/>
  <c r="AP213" i="18"/>
  <c r="AQ213" i="18"/>
  <c r="AR213" i="18"/>
  <c r="AS213" i="18"/>
  <c r="AT213" i="18"/>
  <c r="AU213" i="18"/>
  <c r="AV213" i="18"/>
  <c r="X214" i="18"/>
  <c r="Y214" i="18"/>
  <c r="Z214" i="18"/>
  <c r="AA214" i="18"/>
  <c r="AB214" i="18"/>
  <c r="AC214" i="18"/>
  <c r="AD214" i="18"/>
  <c r="AE214" i="18"/>
  <c r="AD116" i="1"/>
  <c r="AF214" i="18"/>
  <c r="AG214" i="18"/>
  <c r="AH214" i="18"/>
  <c r="AI214" i="18"/>
  <c r="AJ214" i="18"/>
  <c r="AK214" i="18"/>
  <c r="AL214" i="18"/>
  <c r="AM214" i="18"/>
  <c r="AN214" i="18"/>
  <c r="AO214" i="18"/>
  <c r="AP214" i="18"/>
  <c r="AQ214" i="18"/>
  <c r="AR214" i="18"/>
  <c r="AS214" i="18"/>
  <c r="AT214" i="18"/>
  <c r="AU214" i="18"/>
  <c r="AV214" i="18"/>
  <c r="X215" i="18"/>
  <c r="Y215" i="18"/>
  <c r="Z215" i="18"/>
  <c r="AA215" i="18"/>
  <c r="AB215" i="18"/>
  <c r="AC215" i="18"/>
  <c r="AD215" i="18"/>
  <c r="AE215" i="18"/>
  <c r="AD117" i="1"/>
  <c r="AF215" i="18"/>
  <c r="AG215" i="18"/>
  <c r="AH215" i="18"/>
  <c r="AI215" i="18"/>
  <c r="AJ215" i="18"/>
  <c r="AK215" i="18"/>
  <c r="AL215" i="18"/>
  <c r="AM215" i="18"/>
  <c r="AN215" i="18"/>
  <c r="AO215" i="18"/>
  <c r="AP215" i="18"/>
  <c r="AQ215" i="18"/>
  <c r="AR215" i="18"/>
  <c r="AS215" i="18"/>
  <c r="AT215" i="18"/>
  <c r="AU215" i="18"/>
  <c r="AV215" i="18"/>
  <c r="X216" i="18"/>
  <c r="Y216" i="18"/>
  <c r="Z216" i="18"/>
  <c r="AA216" i="18"/>
  <c r="AB216" i="18"/>
  <c r="AC216" i="18"/>
  <c r="AD216" i="18"/>
  <c r="AE216" i="18"/>
  <c r="AD256" i="1"/>
  <c r="AF216" i="18"/>
  <c r="AG216" i="18"/>
  <c r="AH216" i="18"/>
  <c r="AI216" i="18"/>
  <c r="AJ216" i="18"/>
  <c r="AK216" i="18"/>
  <c r="AL216" i="18"/>
  <c r="AM216" i="18"/>
  <c r="AN216" i="18"/>
  <c r="AO216" i="18"/>
  <c r="AP216" i="18"/>
  <c r="AQ216" i="18"/>
  <c r="AR216" i="18"/>
  <c r="AS216" i="18"/>
  <c r="AT216" i="18"/>
  <c r="AU216" i="18"/>
  <c r="AV216" i="18"/>
  <c r="X218" i="18"/>
  <c r="Y218" i="18"/>
  <c r="Z218" i="18"/>
  <c r="AA218" i="18"/>
  <c r="AB218" i="18"/>
  <c r="AC218" i="18"/>
  <c r="AD218" i="18"/>
  <c r="AE218" i="18"/>
  <c r="AF218" i="18"/>
  <c r="AG218" i="18"/>
  <c r="AH218" i="18"/>
  <c r="AI218" i="18"/>
  <c r="AJ218" i="18"/>
  <c r="AK218" i="18"/>
  <c r="AL218" i="18"/>
  <c r="AM218" i="18"/>
  <c r="AN218" i="18"/>
  <c r="AO218" i="18"/>
  <c r="AP218" i="18"/>
  <c r="AQ218" i="18"/>
  <c r="AR218" i="18"/>
  <c r="AS218" i="18"/>
  <c r="AT218" i="18"/>
  <c r="AU218" i="18"/>
  <c r="AV218" i="18"/>
  <c r="X219" i="18"/>
  <c r="Y219" i="18"/>
  <c r="Z219" i="18"/>
  <c r="AA219" i="18"/>
  <c r="AB219" i="18"/>
  <c r="AC219" i="18"/>
  <c r="AD219" i="18"/>
  <c r="AE219" i="18"/>
  <c r="AD58" i="1"/>
  <c r="AF219" i="18"/>
  <c r="AG219" i="18"/>
  <c r="AH219" i="18"/>
  <c r="AI219" i="18"/>
  <c r="AJ219" i="18"/>
  <c r="AK219" i="18"/>
  <c r="AL219" i="18"/>
  <c r="AM219" i="18"/>
  <c r="AN219" i="18"/>
  <c r="AO219" i="18"/>
  <c r="AP219" i="18"/>
  <c r="AQ219" i="18"/>
  <c r="AR219" i="18"/>
  <c r="AS219" i="18"/>
  <c r="AT219" i="18"/>
  <c r="AU219" i="18"/>
  <c r="AV219" i="18"/>
  <c r="X220" i="18"/>
  <c r="Y220" i="18"/>
  <c r="Z220" i="18"/>
  <c r="AA220" i="18"/>
  <c r="AB220" i="18"/>
  <c r="AC220" i="18"/>
  <c r="AD220" i="18"/>
  <c r="AE220" i="18"/>
  <c r="AD77" i="1"/>
  <c r="AF220" i="18"/>
  <c r="AG220" i="18"/>
  <c r="AH220" i="18"/>
  <c r="AI220" i="18"/>
  <c r="AJ220" i="18"/>
  <c r="AK220" i="18"/>
  <c r="AL220" i="18"/>
  <c r="AM220" i="18"/>
  <c r="AN220" i="18"/>
  <c r="AO220" i="18"/>
  <c r="AP220" i="18"/>
  <c r="AQ220" i="18"/>
  <c r="AR220" i="18"/>
  <c r="AS220" i="18"/>
  <c r="AT220" i="18"/>
  <c r="AU220" i="18"/>
  <c r="AV220" i="18"/>
  <c r="X221" i="18"/>
  <c r="Y221" i="18"/>
  <c r="Z221" i="18"/>
  <c r="AA221" i="18"/>
  <c r="AB221" i="18"/>
  <c r="AC221" i="18"/>
  <c r="AD221" i="18"/>
  <c r="AE221" i="18"/>
  <c r="AD89" i="1"/>
  <c r="AF221" i="18"/>
  <c r="AG221" i="18"/>
  <c r="AH221" i="18"/>
  <c r="AI221" i="18"/>
  <c r="AJ221" i="18"/>
  <c r="AK221" i="18"/>
  <c r="AL221" i="18"/>
  <c r="AM221" i="18"/>
  <c r="AN221" i="18"/>
  <c r="AO221" i="18"/>
  <c r="AP221" i="18"/>
  <c r="AQ221" i="18"/>
  <c r="AR221" i="18"/>
  <c r="AS221" i="18"/>
  <c r="AT221" i="18"/>
  <c r="AU221" i="18"/>
  <c r="AV221" i="18"/>
  <c r="X222" i="18"/>
  <c r="Y222" i="18"/>
  <c r="Z222" i="18"/>
  <c r="AA222" i="18"/>
  <c r="AB222" i="18"/>
  <c r="AC222" i="18"/>
  <c r="AD222" i="18"/>
  <c r="AE222" i="18"/>
  <c r="AD90" i="1"/>
  <c r="AF222" i="18"/>
  <c r="AG222" i="18"/>
  <c r="AH222" i="18"/>
  <c r="AI222" i="18"/>
  <c r="AJ222" i="18"/>
  <c r="AK222" i="18"/>
  <c r="AL222" i="18"/>
  <c r="AM222" i="18"/>
  <c r="AN222" i="18"/>
  <c r="AO222" i="18"/>
  <c r="AP222" i="18"/>
  <c r="AQ222" i="18"/>
  <c r="AR222" i="18"/>
  <c r="AS222" i="18"/>
  <c r="AT222" i="18"/>
  <c r="AU222" i="18"/>
  <c r="AV222" i="18"/>
  <c r="X223" i="18"/>
  <c r="Y223" i="18"/>
  <c r="Z223" i="18"/>
  <c r="AA223" i="18"/>
  <c r="AB223" i="18"/>
  <c r="AC223" i="18"/>
  <c r="AD223" i="18"/>
  <c r="AE223" i="18"/>
  <c r="AD135" i="1"/>
  <c r="AF223" i="18"/>
  <c r="AG223" i="18"/>
  <c r="AH223" i="18"/>
  <c r="AI223" i="18"/>
  <c r="AJ223" i="18"/>
  <c r="AK223" i="18"/>
  <c r="AL223" i="18"/>
  <c r="AM223" i="18"/>
  <c r="AN223" i="18"/>
  <c r="AO223" i="18"/>
  <c r="AP223" i="18"/>
  <c r="AQ223" i="18"/>
  <c r="AR223" i="18"/>
  <c r="AS223" i="18"/>
  <c r="AT223" i="18"/>
  <c r="AU223" i="18"/>
  <c r="AV223" i="18"/>
  <c r="X224" i="18"/>
  <c r="Y224" i="18"/>
  <c r="Z224" i="18"/>
  <c r="AA224" i="18"/>
  <c r="AB224" i="18"/>
  <c r="AC224" i="18"/>
  <c r="AD224" i="18"/>
  <c r="AE224" i="18"/>
  <c r="AD208" i="1"/>
  <c r="AF224" i="18"/>
  <c r="AG224" i="18"/>
  <c r="AH224" i="18"/>
  <c r="AI224" i="18"/>
  <c r="AJ224" i="18"/>
  <c r="AK224" i="18"/>
  <c r="AL224" i="18"/>
  <c r="AM224" i="18"/>
  <c r="AN224" i="18"/>
  <c r="AO224" i="18"/>
  <c r="AP224" i="18"/>
  <c r="AQ224" i="18"/>
  <c r="AR224" i="18"/>
  <c r="AS224" i="18"/>
  <c r="AT224" i="18"/>
  <c r="AU224" i="18"/>
  <c r="AV224" i="18"/>
  <c r="X225" i="18"/>
  <c r="Y225" i="18"/>
  <c r="Z225" i="18"/>
  <c r="AA225" i="18"/>
  <c r="AB225" i="18"/>
  <c r="AC225" i="18"/>
  <c r="AD225" i="18"/>
  <c r="AE225" i="18"/>
  <c r="AF225" i="18"/>
  <c r="AG225" i="18"/>
  <c r="AH225" i="18"/>
  <c r="AI225" i="18"/>
  <c r="AJ225" i="18"/>
  <c r="AK225" i="18"/>
  <c r="AL225" i="18"/>
  <c r="AM225" i="18"/>
  <c r="AN225" i="18"/>
  <c r="AO225" i="18"/>
  <c r="AP225" i="18"/>
  <c r="AQ225" i="18"/>
  <c r="AR225" i="18"/>
  <c r="AS225" i="18"/>
  <c r="AT225" i="18"/>
  <c r="AU225" i="18"/>
  <c r="AV225" i="18"/>
  <c r="X227" i="18"/>
  <c r="Y227" i="18"/>
  <c r="Z227" i="18"/>
  <c r="AA227" i="18"/>
  <c r="AB227" i="18"/>
  <c r="AC227" i="18"/>
  <c r="AD227" i="18"/>
  <c r="AE227" i="18"/>
  <c r="AD7" i="1"/>
  <c r="AF227" i="18"/>
  <c r="AG227" i="18"/>
  <c r="AH227" i="18"/>
  <c r="AI227" i="18"/>
  <c r="AJ227" i="18"/>
  <c r="AK227" i="18"/>
  <c r="AL227" i="18"/>
  <c r="AM227" i="18"/>
  <c r="AN227" i="18"/>
  <c r="AO227" i="18"/>
  <c r="AP227" i="18"/>
  <c r="AQ227" i="18"/>
  <c r="AR227" i="18"/>
  <c r="AS227" i="18"/>
  <c r="AT227" i="18"/>
  <c r="AU227" i="18"/>
  <c r="AV227" i="18"/>
  <c r="X228" i="18"/>
  <c r="Y228" i="18"/>
  <c r="Z228" i="18"/>
  <c r="AA228" i="18"/>
  <c r="AB228" i="18"/>
  <c r="AC228" i="18"/>
  <c r="AD228" i="18"/>
  <c r="AE228" i="18"/>
  <c r="AF228" i="18"/>
  <c r="AG228" i="18"/>
  <c r="AH228" i="18"/>
  <c r="AI228" i="18"/>
  <c r="AJ228" i="18"/>
  <c r="AK228" i="18"/>
  <c r="AL228" i="18"/>
  <c r="AM228" i="18"/>
  <c r="AN228" i="18"/>
  <c r="AO228" i="18"/>
  <c r="AP228" i="18"/>
  <c r="AQ228" i="18"/>
  <c r="AR228" i="18"/>
  <c r="AS228" i="18"/>
  <c r="AT228" i="18"/>
  <c r="AU228" i="18"/>
  <c r="AV228" i="18"/>
  <c r="X229" i="18"/>
  <c r="Y229" i="18"/>
  <c r="Z229" i="18"/>
  <c r="AA229" i="18"/>
  <c r="AB229" i="18"/>
  <c r="AC229" i="18"/>
  <c r="AD229" i="18"/>
  <c r="AE229" i="18"/>
  <c r="AD93" i="1"/>
  <c r="AF229" i="18"/>
  <c r="AG229" i="18"/>
  <c r="AH229" i="18"/>
  <c r="AI229" i="18"/>
  <c r="AJ229" i="18"/>
  <c r="AK229" i="18"/>
  <c r="AL229" i="18"/>
  <c r="AM229" i="18"/>
  <c r="AN229" i="18"/>
  <c r="AO229" i="18"/>
  <c r="AP229" i="18"/>
  <c r="AQ229" i="18"/>
  <c r="AR229" i="18"/>
  <c r="AS229" i="18"/>
  <c r="AT229" i="18"/>
  <c r="AU229" i="18"/>
  <c r="AV229" i="18"/>
  <c r="X230" i="18"/>
  <c r="Y230" i="18"/>
  <c r="Z230" i="18"/>
  <c r="AA230" i="18"/>
  <c r="AB230" i="18"/>
  <c r="AC230" i="18"/>
  <c r="AD230" i="18"/>
  <c r="AE230" i="18"/>
  <c r="AD183" i="1"/>
  <c r="AF230" i="18"/>
  <c r="AG230" i="18"/>
  <c r="AH230" i="18"/>
  <c r="AI230" i="18"/>
  <c r="AJ230" i="18"/>
  <c r="AK230" i="18"/>
  <c r="AL230" i="18"/>
  <c r="AM230" i="18"/>
  <c r="AN230" i="18"/>
  <c r="AO230" i="18"/>
  <c r="AP230" i="18"/>
  <c r="AQ230" i="18"/>
  <c r="AR230" i="18"/>
  <c r="AS230" i="18"/>
  <c r="AT230" i="18"/>
  <c r="AU230" i="18"/>
  <c r="AV230" i="18"/>
  <c r="X189" i="18"/>
  <c r="Y189" i="18"/>
  <c r="Z189" i="18"/>
  <c r="AA189" i="18"/>
  <c r="AB189" i="18"/>
  <c r="AC189" i="18"/>
  <c r="AD189" i="18"/>
  <c r="AE189" i="18"/>
  <c r="AD140" i="1"/>
  <c r="AF189" i="18"/>
  <c r="AG189" i="18"/>
  <c r="AH189" i="18"/>
  <c r="AI189" i="18"/>
  <c r="AJ189" i="18"/>
  <c r="AK189" i="18"/>
  <c r="AL189" i="18"/>
  <c r="AM189" i="18"/>
  <c r="AN189" i="18"/>
  <c r="AO189" i="18"/>
  <c r="AP189" i="18"/>
  <c r="AQ189" i="18"/>
  <c r="AR189" i="18"/>
  <c r="AS189" i="18"/>
  <c r="AT189" i="18"/>
  <c r="AU189" i="18"/>
  <c r="AV189" i="18"/>
  <c r="X191" i="18"/>
  <c r="Y191" i="18"/>
  <c r="Z191" i="18"/>
  <c r="AA191" i="18"/>
  <c r="AB191" i="18"/>
  <c r="AC191" i="18"/>
  <c r="AD191" i="18"/>
  <c r="AE191" i="18"/>
  <c r="AD202" i="1"/>
  <c r="AF191" i="18"/>
  <c r="AG191" i="18"/>
  <c r="AH191" i="18"/>
  <c r="AI191" i="18"/>
  <c r="AJ191" i="18"/>
  <c r="AK191" i="18"/>
  <c r="AL191" i="18"/>
  <c r="AM191" i="18"/>
  <c r="AN191" i="18"/>
  <c r="AO191" i="18"/>
  <c r="AP191" i="18"/>
  <c r="AQ191" i="18"/>
  <c r="AR191" i="18"/>
  <c r="AS191" i="18"/>
  <c r="AT191" i="18"/>
  <c r="AU191" i="18"/>
  <c r="AV191" i="18"/>
  <c r="X194" i="18"/>
  <c r="Y194" i="18"/>
  <c r="Z194" i="18"/>
  <c r="AA194" i="18"/>
  <c r="AB194" i="18"/>
  <c r="AC194" i="18"/>
  <c r="AD194" i="18"/>
  <c r="AE194" i="18"/>
  <c r="AD158" i="1"/>
  <c r="AF194" i="18"/>
  <c r="AG194" i="18"/>
  <c r="AH194" i="18"/>
  <c r="AI194" i="18"/>
  <c r="AJ194" i="18"/>
  <c r="AK194" i="18"/>
  <c r="AL194" i="18"/>
  <c r="AM194" i="18"/>
  <c r="AN194" i="18"/>
  <c r="AO194" i="18"/>
  <c r="AP194" i="18"/>
  <c r="AQ194" i="18"/>
  <c r="AR194" i="18"/>
  <c r="AS194" i="18"/>
  <c r="AT194" i="18"/>
  <c r="AU194" i="18"/>
  <c r="AV194" i="18"/>
  <c r="X195" i="18"/>
  <c r="Y195" i="18"/>
  <c r="Z195" i="18"/>
  <c r="AA195" i="18"/>
  <c r="AB195" i="18"/>
  <c r="AC195" i="18"/>
  <c r="AD195" i="18"/>
  <c r="AE195" i="18"/>
  <c r="AD236" i="1"/>
  <c r="AF195" i="18"/>
  <c r="AG195" i="18"/>
  <c r="AH195" i="18"/>
  <c r="AI195" i="18"/>
  <c r="AJ195" i="18"/>
  <c r="AK195" i="18"/>
  <c r="AL195" i="18"/>
  <c r="AM195" i="18"/>
  <c r="AN195" i="18"/>
  <c r="AO195" i="18"/>
  <c r="AP195" i="18"/>
  <c r="AQ195" i="18"/>
  <c r="AR195" i="18"/>
  <c r="AS195" i="18"/>
  <c r="AT195" i="18"/>
  <c r="AU195" i="18"/>
  <c r="AV195" i="18"/>
  <c r="X196" i="18"/>
  <c r="Y196" i="18"/>
  <c r="Z196" i="18"/>
  <c r="AA196" i="18"/>
  <c r="AB196" i="18"/>
  <c r="AC196" i="18"/>
  <c r="AD196" i="18"/>
  <c r="AE196" i="18"/>
  <c r="AD326" i="1"/>
  <c r="AF196" i="18"/>
  <c r="AG196" i="18"/>
  <c r="AH196" i="18"/>
  <c r="AI196" i="18"/>
  <c r="AJ196" i="18"/>
  <c r="AK196" i="18"/>
  <c r="AL196" i="18"/>
  <c r="AM196" i="18"/>
  <c r="AN196" i="18"/>
  <c r="AO196" i="18"/>
  <c r="AP196" i="18"/>
  <c r="AQ196" i="18"/>
  <c r="AR196" i="18"/>
  <c r="AS196" i="18"/>
  <c r="AT196" i="18"/>
  <c r="AU196" i="18"/>
  <c r="AV196" i="18"/>
  <c r="X197" i="18"/>
  <c r="Y197" i="18"/>
  <c r="Z197" i="18"/>
  <c r="AA197" i="18"/>
  <c r="AB197" i="18"/>
  <c r="AC197" i="18"/>
  <c r="AD197" i="18"/>
  <c r="AE197" i="18"/>
  <c r="AD336" i="1"/>
  <c r="AF197" i="18"/>
  <c r="AG197" i="18"/>
  <c r="AH197" i="18"/>
  <c r="AI197" i="18"/>
  <c r="AJ197" i="18"/>
  <c r="AK197" i="18"/>
  <c r="AL197" i="18"/>
  <c r="AM197" i="18"/>
  <c r="AN197" i="18"/>
  <c r="AO197" i="18"/>
  <c r="AP197" i="18"/>
  <c r="AQ197" i="18"/>
  <c r="AR197" i="18"/>
  <c r="AS197" i="18"/>
  <c r="AT197" i="18"/>
  <c r="AU197" i="18"/>
  <c r="AV197" i="18"/>
  <c r="X198" i="18"/>
  <c r="Y198" i="18"/>
  <c r="Z198" i="18"/>
  <c r="AA198" i="18"/>
  <c r="AB198" i="18"/>
  <c r="AC198" i="18"/>
  <c r="AD198" i="18"/>
  <c r="AE198" i="18"/>
  <c r="AD341" i="1"/>
  <c r="AF198" i="18"/>
  <c r="AG198" i="18"/>
  <c r="AH198" i="18"/>
  <c r="AI198" i="18"/>
  <c r="AJ198" i="18"/>
  <c r="AK198" i="18"/>
  <c r="AL198" i="18"/>
  <c r="AM198" i="18"/>
  <c r="AN198" i="18"/>
  <c r="AO198" i="18"/>
  <c r="AP198" i="18"/>
  <c r="AQ198" i="18"/>
  <c r="AR198" i="18"/>
  <c r="AS198" i="18"/>
  <c r="AT198" i="18"/>
  <c r="AU198" i="18"/>
  <c r="AV198" i="18"/>
  <c r="X199" i="18"/>
  <c r="Y199" i="18"/>
  <c r="Z199" i="18"/>
  <c r="AA199" i="18"/>
  <c r="AB199" i="18"/>
  <c r="AC199" i="18"/>
  <c r="AD199" i="18"/>
  <c r="AE199" i="18"/>
  <c r="AD17" i="1"/>
  <c r="AF199" i="18"/>
  <c r="AG199" i="18"/>
  <c r="AH199" i="18"/>
  <c r="AI199" i="18"/>
  <c r="AJ199" i="18"/>
  <c r="AK199" i="18"/>
  <c r="AL199" i="18"/>
  <c r="AM199" i="18"/>
  <c r="AN199" i="18"/>
  <c r="AO199" i="18"/>
  <c r="AP199" i="18"/>
  <c r="AQ199" i="18"/>
  <c r="AR199" i="18"/>
  <c r="AS199" i="18"/>
  <c r="AT199" i="18"/>
  <c r="AU199" i="18"/>
  <c r="AV199" i="18"/>
  <c r="X200" i="18"/>
  <c r="Y200" i="18"/>
  <c r="Z200" i="18"/>
  <c r="AA200" i="18"/>
  <c r="AB200" i="18"/>
  <c r="AC200" i="18"/>
  <c r="AD200" i="18"/>
  <c r="AE200" i="18"/>
  <c r="AD18" i="1"/>
  <c r="AF200" i="18"/>
  <c r="AG200" i="18"/>
  <c r="AH200" i="18"/>
  <c r="AI200" i="18"/>
  <c r="AJ200" i="18"/>
  <c r="AK200" i="18"/>
  <c r="AL200" i="18"/>
  <c r="AM200" i="18"/>
  <c r="AN200" i="18"/>
  <c r="AO200" i="18"/>
  <c r="AP200" i="18"/>
  <c r="AQ200" i="18"/>
  <c r="AR200" i="18"/>
  <c r="AS200" i="18"/>
  <c r="AT200" i="18"/>
  <c r="AU200" i="18"/>
  <c r="AV200" i="18"/>
  <c r="X201" i="18"/>
  <c r="Y201" i="18"/>
  <c r="Z201" i="18"/>
  <c r="AA201" i="18"/>
  <c r="AB201" i="18"/>
  <c r="AC201" i="18"/>
  <c r="AD201" i="18"/>
  <c r="AE201" i="18"/>
  <c r="AD19" i="1"/>
  <c r="AF201" i="18"/>
  <c r="AG201" i="18"/>
  <c r="AH201" i="18"/>
  <c r="AI201" i="18"/>
  <c r="AJ201" i="18"/>
  <c r="AK201" i="18"/>
  <c r="AL201" i="18"/>
  <c r="AM201" i="18"/>
  <c r="AN201" i="18"/>
  <c r="AO201" i="18"/>
  <c r="AP201" i="18"/>
  <c r="AQ201" i="18"/>
  <c r="AR201" i="18"/>
  <c r="AS201" i="18"/>
  <c r="AT201" i="18"/>
  <c r="AU201" i="18"/>
  <c r="AV201" i="18"/>
  <c r="X202" i="18"/>
  <c r="Y202" i="18"/>
  <c r="Z202" i="18"/>
  <c r="AA202" i="18"/>
  <c r="AB202" i="18"/>
  <c r="AC202" i="18"/>
  <c r="AD202" i="18"/>
  <c r="AE202" i="18"/>
  <c r="AD20" i="1"/>
  <c r="AF202" i="18"/>
  <c r="AG202" i="18"/>
  <c r="AH202" i="18"/>
  <c r="AI202" i="18"/>
  <c r="AJ202" i="18"/>
  <c r="AK202" i="18"/>
  <c r="AL202" i="18"/>
  <c r="AM202" i="18"/>
  <c r="AN202" i="18"/>
  <c r="AO202" i="18"/>
  <c r="AP202" i="18"/>
  <c r="AQ202" i="18"/>
  <c r="AR202" i="18"/>
  <c r="AS202" i="18"/>
  <c r="AT202" i="18"/>
  <c r="AU202" i="18"/>
  <c r="AV202" i="18"/>
  <c r="X204" i="18"/>
  <c r="Y204" i="18"/>
  <c r="Z204" i="18"/>
  <c r="AA204" i="18"/>
  <c r="AB204" i="18"/>
  <c r="AC204" i="18"/>
  <c r="AD204" i="18"/>
  <c r="AE204" i="18"/>
  <c r="AD130" i="1"/>
  <c r="AF204" i="18"/>
  <c r="AG204" i="18"/>
  <c r="AH204" i="18"/>
  <c r="AI204" i="18"/>
  <c r="AJ204" i="18"/>
  <c r="AK204" i="18"/>
  <c r="AL204" i="18"/>
  <c r="AM204" i="18"/>
  <c r="AN204" i="18"/>
  <c r="AO204" i="18"/>
  <c r="AP204" i="18"/>
  <c r="AQ204" i="18"/>
  <c r="AR204" i="18"/>
  <c r="AS204" i="18"/>
  <c r="AT204" i="18"/>
  <c r="AU204" i="18"/>
  <c r="AV204" i="18"/>
  <c r="X205" i="18"/>
  <c r="Y205" i="18"/>
  <c r="Z205" i="18"/>
  <c r="AA205" i="18"/>
  <c r="AB205" i="18"/>
  <c r="AC205" i="18"/>
  <c r="AD205" i="18"/>
  <c r="AE205" i="18"/>
  <c r="AD137" i="1"/>
  <c r="AF205" i="18"/>
  <c r="AG205" i="18"/>
  <c r="AH205" i="18"/>
  <c r="AI205" i="18"/>
  <c r="AJ205" i="18"/>
  <c r="AK205" i="18"/>
  <c r="AL205" i="18"/>
  <c r="AM205" i="18"/>
  <c r="AN205" i="18"/>
  <c r="AO205" i="18"/>
  <c r="AP205" i="18"/>
  <c r="AQ205" i="18"/>
  <c r="AR205" i="18"/>
  <c r="AS205" i="18"/>
  <c r="AT205" i="18"/>
  <c r="AU205" i="18"/>
  <c r="AV205" i="18"/>
  <c r="X206" i="18"/>
  <c r="Y206" i="18"/>
  <c r="Z206" i="18"/>
  <c r="AA206" i="18"/>
  <c r="AB206" i="18"/>
  <c r="AC206" i="18"/>
  <c r="AD206" i="18"/>
  <c r="AE206" i="18"/>
  <c r="AD319" i="1"/>
  <c r="AF206" i="18"/>
  <c r="AG206" i="18"/>
  <c r="AH206" i="18"/>
  <c r="AI206" i="18"/>
  <c r="AJ206" i="18"/>
  <c r="AK206" i="18"/>
  <c r="AL206" i="18"/>
  <c r="AM206" i="18"/>
  <c r="AN206" i="18"/>
  <c r="AO206" i="18"/>
  <c r="AP206" i="18"/>
  <c r="AQ206" i="18"/>
  <c r="AR206" i="18"/>
  <c r="AS206" i="18"/>
  <c r="AT206" i="18"/>
  <c r="AU206" i="18"/>
  <c r="AV206" i="18"/>
  <c r="X207" i="18"/>
  <c r="Y207" i="18"/>
  <c r="Z207" i="18"/>
  <c r="AA207" i="18"/>
  <c r="AB207" i="18"/>
  <c r="AC207" i="18"/>
  <c r="AD207" i="18"/>
  <c r="AE207" i="18"/>
  <c r="AD322" i="1"/>
  <c r="AF207" i="18"/>
  <c r="AG207" i="18"/>
  <c r="AH207" i="18"/>
  <c r="AI207" i="18"/>
  <c r="AJ207" i="18"/>
  <c r="AK207" i="18"/>
  <c r="AL207" i="18"/>
  <c r="AM207" i="18"/>
  <c r="AN207" i="18"/>
  <c r="AO207" i="18"/>
  <c r="AP207" i="18"/>
  <c r="AQ207" i="18"/>
  <c r="AR207" i="18"/>
  <c r="AS207" i="18"/>
  <c r="AT207" i="18"/>
  <c r="AU207" i="18"/>
  <c r="AV207" i="18"/>
  <c r="X208" i="18"/>
  <c r="Y208" i="18"/>
  <c r="Z208" i="18"/>
  <c r="AA208" i="18"/>
  <c r="AB208" i="18"/>
  <c r="AC208" i="18"/>
  <c r="AD208" i="18"/>
  <c r="AE208" i="18"/>
  <c r="AD335" i="1"/>
  <c r="AF208" i="18"/>
  <c r="AG208" i="18"/>
  <c r="AH208" i="18"/>
  <c r="AI208" i="18"/>
  <c r="AJ208" i="18"/>
  <c r="AK208" i="18"/>
  <c r="AL208" i="18"/>
  <c r="AM208" i="18"/>
  <c r="AN208" i="18"/>
  <c r="AO208" i="18"/>
  <c r="AP208" i="18"/>
  <c r="AQ208" i="18"/>
  <c r="AR208" i="18"/>
  <c r="AS208" i="18"/>
  <c r="AT208" i="18"/>
  <c r="AU208" i="18"/>
  <c r="AV208" i="18"/>
  <c r="X171" i="18"/>
  <c r="Y171" i="18"/>
  <c r="Z171" i="18"/>
  <c r="AA171" i="18"/>
  <c r="AB171" i="18"/>
  <c r="AC171" i="18"/>
  <c r="AD171" i="18"/>
  <c r="AE171" i="18"/>
  <c r="AD55" i="1"/>
  <c r="AF171" i="18"/>
  <c r="AG171" i="18"/>
  <c r="AH171" i="18"/>
  <c r="AI171" i="18"/>
  <c r="AJ171" i="18"/>
  <c r="AK171" i="18"/>
  <c r="AL171" i="18"/>
  <c r="AM171" i="18"/>
  <c r="AN171" i="18"/>
  <c r="AO171" i="18"/>
  <c r="AP171" i="18"/>
  <c r="AQ171" i="18"/>
  <c r="AR171" i="18"/>
  <c r="AS171" i="18"/>
  <c r="AT171" i="18"/>
  <c r="AU171" i="18"/>
  <c r="AV171" i="18"/>
  <c r="X172" i="18"/>
  <c r="Y172" i="18"/>
  <c r="Z172" i="18"/>
  <c r="AA172" i="18"/>
  <c r="AB172" i="18"/>
  <c r="AC172" i="18"/>
  <c r="AD172" i="18"/>
  <c r="AE172" i="18"/>
  <c r="AD246" i="1"/>
  <c r="AF172" i="18"/>
  <c r="AG172" i="18"/>
  <c r="AH172" i="18"/>
  <c r="AI172" i="18"/>
  <c r="AJ172" i="18"/>
  <c r="AK172" i="18"/>
  <c r="AL172" i="18"/>
  <c r="AM172" i="18"/>
  <c r="AN172" i="18"/>
  <c r="AO172" i="18"/>
  <c r="AP172" i="18"/>
  <c r="AQ172" i="18"/>
  <c r="AR172" i="18"/>
  <c r="AS172" i="18"/>
  <c r="AT172" i="18"/>
  <c r="AU172" i="18"/>
  <c r="AV172" i="18"/>
  <c r="X174" i="18"/>
  <c r="Y174" i="18"/>
  <c r="Z174" i="18"/>
  <c r="AA174" i="18"/>
  <c r="AB174" i="18"/>
  <c r="AC174" i="18"/>
  <c r="AD174" i="18"/>
  <c r="AE174" i="18"/>
  <c r="AD238" i="1"/>
  <c r="AF174" i="18"/>
  <c r="AG174" i="18"/>
  <c r="AH174" i="18"/>
  <c r="AI174" i="18"/>
  <c r="AJ174" i="18"/>
  <c r="AK174" i="18"/>
  <c r="AL174" i="18"/>
  <c r="AM174" i="18"/>
  <c r="AN174" i="18"/>
  <c r="AO174" i="18"/>
  <c r="AP174" i="18"/>
  <c r="AQ174" i="18"/>
  <c r="AR174" i="18"/>
  <c r="AS174" i="18"/>
  <c r="AT174" i="18"/>
  <c r="AU174" i="18"/>
  <c r="AV174" i="18"/>
  <c r="X175" i="18"/>
  <c r="Y175" i="18"/>
  <c r="Z175" i="18"/>
  <c r="AA175" i="18"/>
  <c r="AB175" i="18"/>
  <c r="AC175" i="18"/>
  <c r="AD175" i="18"/>
  <c r="AE175" i="18"/>
  <c r="AD239" i="1"/>
  <c r="AF175" i="18"/>
  <c r="AG175" i="18"/>
  <c r="AH175" i="18"/>
  <c r="AI175" i="18"/>
  <c r="AJ175" i="18"/>
  <c r="AK175" i="18"/>
  <c r="AL175" i="18"/>
  <c r="AM175" i="18"/>
  <c r="AN175" i="18"/>
  <c r="AO175" i="18"/>
  <c r="AP175" i="18"/>
  <c r="AQ175" i="18"/>
  <c r="AR175" i="18"/>
  <c r="AS175" i="18"/>
  <c r="AT175" i="18"/>
  <c r="AU175" i="18"/>
  <c r="AV175" i="18"/>
  <c r="X176" i="18"/>
  <c r="Y176" i="18"/>
  <c r="Z176" i="18"/>
  <c r="AA176" i="18"/>
  <c r="AB176" i="18"/>
  <c r="AC176" i="18"/>
  <c r="AD176" i="18"/>
  <c r="AE176" i="18"/>
  <c r="AD240" i="1"/>
  <c r="AF176" i="18"/>
  <c r="AG176" i="18"/>
  <c r="AH176" i="18"/>
  <c r="AI176" i="18"/>
  <c r="AJ176" i="18"/>
  <c r="AK176" i="18"/>
  <c r="AL176" i="18"/>
  <c r="AM176" i="18"/>
  <c r="AN176" i="18"/>
  <c r="AO176" i="18"/>
  <c r="AP176" i="18"/>
  <c r="AQ176" i="18"/>
  <c r="AR176" i="18"/>
  <c r="AS176" i="18"/>
  <c r="AT176" i="18"/>
  <c r="AU176" i="18"/>
  <c r="AV176" i="18"/>
  <c r="X177" i="18"/>
  <c r="Y177" i="18"/>
  <c r="Z177" i="18"/>
  <c r="AA177" i="18"/>
  <c r="AB177" i="18"/>
  <c r="AC177" i="18"/>
  <c r="AD177" i="18"/>
  <c r="AE177" i="18"/>
  <c r="AD241" i="1"/>
  <c r="AF177" i="18"/>
  <c r="AG177" i="18"/>
  <c r="AH177" i="18"/>
  <c r="AI177" i="18"/>
  <c r="AJ177" i="18"/>
  <c r="AK177" i="18"/>
  <c r="AL177" i="18"/>
  <c r="AM177" i="18"/>
  <c r="AN177" i="18"/>
  <c r="AO177" i="18"/>
  <c r="AP177" i="18"/>
  <c r="AQ177" i="18"/>
  <c r="AR177" i="18"/>
  <c r="AS177" i="18"/>
  <c r="AT177" i="18"/>
  <c r="AU177" i="18"/>
  <c r="AV177" i="18"/>
  <c r="X178" i="18"/>
  <c r="Y178" i="18"/>
  <c r="Z178" i="18"/>
  <c r="AA178" i="18"/>
  <c r="AB178" i="18"/>
  <c r="AC178" i="18"/>
  <c r="AD178" i="18"/>
  <c r="AE178" i="18"/>
  <c r="AD223" i="1"/>
  <c r="AF178" i="18"/>
  <c r="AG178" i="18"/>
  <c r="AH178" i="18"/>
  <c r="AI178" i="18"/>
  <c r="AJ178" i="18"/>
  <c r="AK178" i="18"/>
  <c r="AL178" i="18"/>
  <c r="AM178" i="18"/>
  <c r="AN178" i="18"/>
  <c r="AO178" i="18"/>
  <c r="AP178" i="18"/>
  <c r="AQ178" i="18"/>
  <c r="AR178" i="18"/>
  <c r="AS178" i="18"/>
  <c r="AT178" i="18"/>
  <c r="AU178" i="18"/>
  <c r="AV178" i="18"/>
  <c r="X179" i="18"/>
  <c r="Y179" i="18"/>
  <c r="Z179" i="18"/>
  <c r="AA179" i="18"/>
  <c r="AB179" i="18"/>
  <c r="AC179" i="18"/>
  <c r="AD179" i="18"/>
  <c r="AE179" i="18"/>
  <c r="AD320" i="1"/>
  <c r="AF179" i="18"/>
  <c r="AG179" i="18"/>
  <c r="AH179" i="18"/>
  <c r="AI179" i="18"/>
  <c r="AJ179" i="18"/>
  <c r="AK179" i="18"/>
  <c r="AL179" i="18"/>
  <c r="AM179" i="18"/>
  <c r="AN179" i="18"/>
  <c r="AO179" i="18"/>
  <c r="AP179" i="18"/>
  <c r="AQ179" i="18"/>
  <c r="AR179" i="18"/>
  <c r="AS179" i="18"/>
  <c r="AT179" i="18"/>
  <c r="AU179" i="18"/>
  <c r="AV179" i="18"/>
  <c r="X182" i="18"/>
  <c r="Y182" i="18"/>
  <c r="Z182" i="18"/>
  <c r="AA182" i="18"/>
  <c r="AB182" i="18"/>
  <c r="AC182" i="18"/>
  <c r="AD182" i="18"/>
  <c r="AE182" i="18"/>
  <c r="AD68" i="1"/>
  <c r="AF182" i="18"/>
  <c r="AG182" i="18"/>
  <c r="AH182" i="18"/>
  <c r="AI182" i="18"/>
  <c r="AJ182" i="18"/>
  <c r="AK182" i="18"/>
  <c r="AL182" i="18"/>
  <c r="AM182" i="18"/>
  <c r="AN182" i="18"/>
  <c r="AO182" i="18"/>
  <c r="AP182" i="18"/>
  <c r="AQ182" i="18"/>
  <c r="AR182" i="18"/>
  <c r="AS182" i="18"/>
  <c r="AT182" i="18"/>
  <c r="AU182" i="18"/>
  <c r="AV182" i="18"/>
  <c r="X183" i="18"/>
  <c r="Y183" i="18"/>
  <c r="Z183" i="18"/>
  <c r="AA183" i="18"/>
  <c r="AB183" i="18"/>
  <c r="AC183" i="18"/>
  <c r="AD183" i="18"/>
  <c r="AE183" i="18"/>
  <c r="AD69" i="1"/>
  <c r="AF183" i="18"/>
  <c r="AG183" i="18"/>
  <c r="AH183" i="18"/>
  <c r="AI183" i="18"/>
  <c r="AJ183" i="18"/>
  <c r="AK183" i="18"/>
  <c r="AL183" i="18"/>
  <c r="AM183" i="18"/>
  <c r="AN183" i="18"/>
  <c r="AO183" i="18"/>
  <c r="AP183" i="18"/>
  <c r="AQ183" i="18"/>
  <c r="AR183" i="18"/>
  <c r="AS183" i="18"/>
  <c r="AT183" i="18"/>
  <c r="AU183" i="18"/>
  <c r="AV183" i="18"/>
  <c r="X184" i="18"/>
  <c r="Y184" i="18"/>
  <c r="Z184" i="18"/>
  <c r="AA184" i="18"/>
  <c r="AB184" i="18"/>
  <c r="AC184" i="18"/>
  <c r="AD184" i="18"/>
  <c r="AE184" i="18"/>
  <c r="AD8" i="1"/>
  <c r="AF184" i="18"/>
  <c r="AG184" i="18"/>
  <c r="AH184" i="18"/>
  <c r="AI184" i="18"/>
  <c r="AJ184" i="18"/>
  <c r="AK184" i="18"/>
  <c r="AL184" i="18"/>
  <c r="AM184" i="18"/>
  <c r="AN184" i="18"/>
  <c r="AO184" i="18"/>
  <c r="AP184" i="18"/>
  <c r="AQ184" i="18"/>
  <c r="AR184" i="18"/>
  <c r="AS184" i="18"/>
  <c r="AT184" i="18"/>
  <c r="AU184" i="18"/>
  <c r="AV184" i="18"/>
  <c r="X185" i="18"/>
  <c r="Y185" i="18"/>
  <c r="Z185" i="18"/>
  <c r="AA185" i="18"/>
  <c r="AB185" i="18"/>
  <c r="AC185" i="18"/>
  <c r="AD185" i="18"/>
  <c r="AE185" i="18"/>
  <c r="AD272" i="1"/>
  <c r="AF185" i="18"/>
  <c r="AG185" i="18"/>
  <c r="AH185" i="18"/>
  <c r="AI185" i="18"/>
  <c r="AJ185" i="18"/>
  <c r="AK185" i="18"/>
  <c r="AL185" i="18"/>
  <c r="AM185" i="18"/>
  <c r="AN185" i="18"/>
  <c r="AO185" i="18"/>
  <c r="AP185" i="18"/>
  <c r="AQ185" i="18"/>
  <c r="AR185" i="18"/>
  <c r="AS185" i="18"/>
  <c r="AT185" i="18"/>
  <c r="AU185" i="18"/>
  <c r="AV185" i="18"/>
  <c r="X187" i="18"/>
  <c r="Y187" i="18"/>
  <c r="Z187" i="18"/>
  <c r="AA187" i="18"/>
  <c r="AB187" i="18"/>
  <c r="AC187" i="18"/>
  <c r="AD187" i="18"/>
  <c r="AE187" i="18"/>
  <c r="AD131" i="1"/>
  <c r="AF187" i="18"/>
  <c r="AG187" i="18"/>
  <c r="AH187" i="18"/>
  <c r="AI187" i="18"/>
  <c r="AJ187" i="18"/>
  <c r="AK187" i="18"/>
  <c r="AL187" i="18"/>
  <c r="AM187" i="18"/>
  <c r="AN187" i="18"/>
  <c r="AO187" i="18"/>
  <c r="AP187" i="18"/>
  <c r="AQ187" i="18"/>
  <c r="AR187" i="18"/>
  <c r="AS187" i="18"/>
  <c r="AT187" i="18"/>
  <c r="AU187" i="18"/>
  <c r="AV187" i="18"/>
  <c r="X188" i="18"/>
  <c r="Y188" i="18"/>
  <c r="Z188" i="18"/>
  <c r="AA188" i="18"/>
  <c r="AB188" i="18"/>
  <c r="AC188" i="18"/>
  <c r="AD188" i="18"/>
  <c r="AE188" i="18"/>
  <c r="AD132" i="1"/>
  <c r="AF188" i="18"/>
  <c r="AG188" i="18"/>
  <c r="AH188" i="18"/>
  <c r="AI188" i="18"/>
  <c r="AJ188" i="18"/>
  <c r="AK188" i="18"/>
  <c r="AL188" i="18"/>
  <c r="AM188" i="18"/>
  <c r="AN188" i="18"/>
  <c r="AO188" i="18"/>
  <c r="AP188" i="18"/>
  <c r="AQ188" i="18"/>
  <c r="AR188" i="18"/>
  <c r="AS188" i="18"/>
  <c r="AT188" i="18"/>
  <c r="AU188" i="18"/>
  <c r="AV188" i="18"/>
  <c r="X146" i="18"/>
  <c r="Y146" i="18"/>
  <c r="Z146" i="18"/>
  <c r="AA146" i="18"/>
  <c r="AB146" i="18"/>
  <c r="AC146" i="18"/>
  <c r="AD146" i="18"/>
  <c r="AE146" i="18"/>
  <c r="AD213" i="1"/>
  <c r="AF146" i="18"/>
  <c r="AG146" i="18"/>
  <c r="AH146" i="18"/>
  <c r="AI146" i="18"/>
  <c r="AJ146" i="18"/>
  <c r="AK146" i="18"/>
  <c r="AL146" i="18"/>
  <c r="AM146" i="18"/>
  <c r="AN146" i="18"/>
  <c r="AO146" i="18"/>
  <c r="AP146" i="18"/>
  <c r="AQ146" i="18"/>
  <c r="AR146" i="18"/>
  <c r="AS146" i="18"/>
  <c r="AT146" i="18"/>
  <c r="AU146" i="18"/>
  <c r="AV146" i="18"/>
  <c r="X147" i="18"/>
  <c r="Y147" i="18"/>
  <c r="Z147" i="18"/>
  <c r="AA147" i="18"/>
  <c r="AB147" i="18"/>
  <c r="AC147" i="18"/>
  <c r="AD147" i="18"/>
  <c r="AE147" i="18"/>
  <c r="AD214" i="1"/>
  <c r="AF147" i="18"/>
  <c r="AG147" i="18"/>
  <c r="AH147" i="18"/>
  <c r="AI147" i="18"/>
  <c r="AJ147" i="18"/>
  <c r="AK147" i="18"/>
  <c r="AL147" i="18"/>
  <c r="AM147" i="18"/>
  <c r="AN147" i="18"/>
  <c r="AO147" i="18"/>
  <c r="AP147" i="18"/>
  <c r="AQ147" i="18"/>
  <c r="AR147" i="18"/>
  <c r="AS147" i="18"/>
  <c r="AT147" i="18"/>
  <c r="AU147" i="18"/>
  <c r="AV147" i="18"/>
  <c r="X148" i="18"/>
  <c r="Y148" i="18"/>
  <c r="Z148" i="18"/>
  <c r="AA148" i="18"/>
  <c r="AB148" i="18"/>
  <c r="AC148" i="18"/>
  <c r="AD148" i="18"/>
  <c r="AE148" i="18"/>
  <c r="AD215" i="1"/>
  <c r="AF148" i="18"/>
  <c r="AG148" i="18"/>
  <c r="AH148" i="18"/>
  <c r="AI148" i="18"/>
  <c r="AJ148" i="18"/>
  <c r="AK148" i="18"/>
  <c r="AL148" i="18"/>
  <c r="AM148" i="18"/>
  <c r="AN148" i="18"/>
  <c r="AO148" i="18"/>
  <c r="AP148" i="18"/>
  <c r="AQ148" i="18"/>
  <c r="AR148" i="18"/>
  <c r="AS148" i="18"/>
  <c r="AT148" i="18"/>
  <c r="AU148" i="18"/>
  <c r="AV148" i="18"/>
  <c r="X149" i="18"/>
  <c r="Y149" i="18"/>
  <c r="Z149" i="18"/>
  <c r="AA149" i="18"/>
  <c r="AB149" i="18"/>
  <c r="AC149" i="18"/>
  <c r="AD149" i="18"/>
  <c r="AE149" i="18"/>
  <c r="AD216" i="1"/>
  <c r="AF149" i="18"/>
  <c r="AG149" i="18"/>
  <c r="AH149" i="18"/>
  <c r="AI149" i="18"/>
  <c r="AJ149" i="18"/>
  <c r="AK149" i="18"/>
  <c r="AL149" i="18"/>
  <c r="AM149" i="18"/>
  <c r="AN149" i="18"/>
  <c r="AO149" i="18"/>
  <c r="AP149" i="18"/>
  <c r="AQ149" i="18"/>
  <c r="AR149" i="18"/>
  <c r="AS149" i="18"/>
  <c r="AT149" i="18"/>
  <c r="AU149" i="18"/>
  <c r="AV149" i="18"/>
  <c r="X150" i="18"/>
  <c r="Y150" i="18"/>
  <c r="Z150" i="18"/>
  <c r="AA150" i="18"/>
  <c r="AB150" i="18"/>
  <c r="AC150" i="18"/>
  <c r="AD150" i="18"/>
  <c r="AE150" i="18"/>
  <c r="AD217" i="1"/>
  <c r="AF150" i="18"/>
  <c r="AG150" i="18"/>
  <c r="AH150" i="18"/>
  <c r="AI150" i="18"/>
  <c r="AJ150" i="18"/>
  <c r="AK150" i="18"/>
  <c r="AL150" i="18"/>
  <c r="AM150" i="18"/>
  <c r="AN150" i="18"/>
  <c r="AO150" i="18"/>
  <c r="AP150" i="18"/>
  <c r="AQ150" i="18"/>
  <c r="AR150" i="18"/>
  <c r="AS150" i="18"/>
  <c r="AT150" i="18"/>
  <c r="AU150" i="18"/>
  <c r="AV150" i="18"/>
  <c r="X151" i="18"/>
  <c r="Y151" i="18"/>
  <c r="Z151" i="18"/>
  <c r="AA151" i="18"/>
  <c r="AB151" i="18"/>
  <c r="AC151" i="18"/>
  <c r="AD151" i="18"/>
  <c r="AE151" i="18"/>
  <c r="AD218" i="1"/>
  <c r="AF151" i="18"/>
  <c r="AG151" i="18"/>
  <c r="AH151" i="18"/>
  <c r="AI151" i="18"/>
  <c r="AJ151" i="18"/>
  <c r="AK151" i="18"/>
  <c r="AL151" i="18"/>
  <c r="AM151" i="18"/>
  <c r="AN151" i="18"/>
  <c r="AO151" i="18"/>
  <c r="AP151" i="18"/>
  <c r="AQ151" i="18"/>
  <c r="AR151" i="18"/>
  <c r="AS151" i="18"/>
  <c r="AT151" i="18"/>
  <c r="AU151" i="18"/>
  <c r="AV151" i="18"/>
  <c r="X152" i="18"/>
  <c r="Y152" i="18"/>
  <c r="Z152" i="18"/>
  <c r="AA152" i="18"/>
  <c r="AB152" i="18"/>
  <c r="AC152" i="18"/>
  <c r="AD152" i="18"/>
  <c r="AE152" i="18"/>
  <c r="AD219" i="1"/>
  <c r="AF152" i="18"/>
  <c r="AG152" i="18"/>
  <c r="AH152" i="18"/>
  <c r="AI152" i="18"/>
  <c r="AJ152" i="18"/>
  <c r="AK152" i="18"/>
  <c r="AL152" i="18"/>
  <c r="AM152" i="18"/>
  <c r="AN152" i="18"/>
  <c r="AO152" i="18"/>
  <c r="AP152" i="18"/>
  <c r="AQ152" i="18"/>
  <c r="AR152" i="18"/>
  <c r="AS152" i="18"/>
  <c r="AT152" i="18"/>
  <c r="AU152" i="18"/>
  <c r="AV152" i="18"/>
  <c r="X154" i="18"/>
  <c r="Y154" i="18"/>
  <c r="Z154" i="18"/>
  <c r="AA154" i="18"/>
  <c r="AB154" i="18"/>
  <c r="AC154" i="18"/>
  <c r="AD154" i="18"/>
  <c r="AE154" i="18"/>
  <c r="AD226" i="1"/>
  <c r="AF154" i="18"/>
  <c r="AG154" i="18"/>
  <c r="AH154" i="18"/>
  <c r="AI154" i="18"/>
  <c r="AJ154" i="18"/>
  <c r="AK154" i="18"/>
  <c r="AL154" i="18"/>
  <c r="AM154" i="18"/>
  <c r="AN154" i="18"/>
  <c r="AO154" i="18"/>
  <c r="AP154" i="18"/>
  <c r="AQ154" i="18"/>
  <c r="AR154" i="18"/>
  <c r="AS154" i="18"/>
  <c r="AT154" i="18"/>
  <c r="AU154" i="18"/>
  <c r="AV154" i="18"/>
  <c r="X156" i="18"/>
  <c r="Y156" i="18"/>
  <c r="Z156" i="18"/>
  <c r="AA156" i="18"/>
  <c r="AB156" i="18"/>
  <c r="AC156" i="18"/>
  <c r="AD156" i="18"/>
  <c r="AE156" i="18"/>
  <c r="AD36" i="1"/>
  <c r="AF156" i="18"/>
  <c r="AG156" i="18"/>
  <c r="AH156" i="18"/>
  <c r="AI156" i="18"/>
  <c r="AJ156" i="18"/>
  <c r="AK156" i="18"/>
  <c r="AL156" i="18"/>
  <c r="AM156" i="18"/>
  <c r="AN156" i="18"/>
  <c r="AO156" i="18"/>
  <c r="AP156" i="18"/>
  <c r="AQ156" i="18"/>
  <c r="AR156" i="18"/>
  <c r="AS156" i="18"/>
  <c r="AT156" i="18"/>
  <c r="AU156" i="18"/>
  <c r="AV156" i="18"/>
  <c r="X157" i="18"/>
  <c r="Y157" i="18"/>
  <c r="Z157" i="18"/>
  <c r="AA157" i="18"/>
  <c r="AB157" i="18"/>
  <c r="AC157" i="18"/>
  <c r="AD157" i="18"/>
  <c r="AE157" i="18"/>
  <c r="AD37" i="1"/>
  <c r="AF157" i="18"/>
  <c r="AG157" i="18"/>
  <c r="AH157" i="18"/>
  <c r="AI157" i="18"/>
  <c r="AJ157" i="18"/>
  <c r="AK157" i="18"/>
  <c r="AL157" i="18"/>
  <c r="AM157" i="18"/>
  <c r="AN157" i="18"/>
  <c r="AO157" i="18"/>
  <c r="AP157" i="18"/>
  <c r="AQ157" i="18"/>
  <c r="AR157" i="18"/>
  <c r="AS157" i="18"/>
  <c r="AT157" i="18"/>
  <c r="AU157" i="18"/>
  <c r="AV157" i="18"/>
  <c r="X158" i="18"/>
  <c r="Y158" i="18"/>
  <c r="Z158" i="18"/>
  <c r="AA158" i="18"/>
  <c r="AB158" i="18"/>
  <c r="AC158" i="18"/>
  <c r="AD158" i="18"/>
  <c r="AE158" i="18"/>
  <c r="AD40" i="1"/>
  <c r="AF158" i="18"/>
  <c r="AG158" i="18"/>
  <c r="AH158" i="18"/>
  <c r="AI158" i="18"/>
  <c r="AJ158" i="18"/>
  <c r="AK158" i="18"/>
  <c r="AL158" i="18"/>
  <c r="AM158" i="18"/>
  <c r="AN158" i="18"/>
  <c r="AO158" i="18"/>
  <c r="AP158" i="18"/>
  <c r="AQ158" i="18"/>
  <c r="AR158" i="18"/>
  <c r="AS158" i="18"/>
  <c r="AT158" i="18"/>
  <c r="AU158" i="18"/>
  <c r="AV158" i="18"/>
  <c r="X159" i="18"/>
  <c r="Y159" i="18"/>
  <c r="Z159" i="18"/>
  <c r="AA159" i="18"/>
  <c r="AB159" i="18"/>
  <c r="AC159" i="18"/>
  <c r="AD159" i="18"/>
  <c r="AE159" i="18"/>
  <c r="AD138" i="1"/>
  <c r="AF159" i="18"/>
  <c r="AG159" i="18"/>
  <c r="AH159" i="18"/>
  <c r="AI159" i="18"/>
  <c r="AJ159" i="18"/>
  <c r="AK159" i="18"/>
  <c r="AL159" i="18"/>
  <c r="AM159" i="18"/>
  <c r="AN159" i="18"/>
  <c r="AO159" i="18"/>
  <c r="AP159" i="18"/>
  <c r="AQ159" i="18"/>
  <c r="AR159" i="18"/>
  <c r="AS159" i="18"/>
  <c r="AT159" i="18"/>
  <c r="AU159" i="18"/>
  <c r="AV159" i="18"/>
  <c r="X160" i="18"/>
  <c r="Y160" i="18"/>
  <c r="Z160" i="18"/>
  <c r="AA160" i="18"/>
  <c r="AB160" i="18"/>
  <c r="AC160" i="18"/>
  <c r="AD160" i="18"/>
  <c r="AE160" i="18"/>
  <c r="AD247" i="1"/>
  <c r="AF160" i="18"/>
  <c r="AG160" i="18"/>
  <c r="AH160" i="18"/>
  <c r="AI160" i="18"/>
  <c r="AJ160" i="18"/>
  <c r="AK160" i="18"/>
  <c r="AL160" i="18"/>
  <c r="AM160" i="18"/>
  <c r="AN160" i="18"/>
  <c r="AO160" i="18"/>
  <c r="AP160" i="18"/>
  <c r="AQ160" i="18"/>
  <c r="AR160" i="18"/>
  <c r="AS160" i="18"/>
  <c r="AT160" i="18"/>
  <c r="AU160" i="18"/>
  <c r="AV160" i="18"/>
  <c r="X161" i="18"/>
  <c r="Y161" i="18"/>
  <c r="Z161" i="18"/>
  <c r="AA161" i="18"/>
  <c r="AB161" i="18"/>
  <c r="AC161" i="18"/>
  <c r="AD161" i="18"/>
  <c r="AE161" i="18"/>
  <c r="AD277" i="1"/>
  <c r="AF161" i="18"/>
  <c r="AG161" i="18"/>
  <c r="AH161" i="18"/>
  <c r="AI161" i="18"/>
  <c r="AJ161" i="18"/>
  <c r="AK161" i="18"/>
  <c r="AL161" i="18"/>
  <c r="AM161" i="18"/>
  <c r="AN161" i="18"/>
  <c r="AO161" i="18"/>
  <c r="AP161" i="18"/>
  <c r="AQ161" i="18"/>
  <c r="AR161" i="18"/>
  <c r="AS161" i="18"/>
  <c r="AT161" i="18"/>
  <c r="AU161" i="18"/>
  <c r="AV161" i="18"/>
  <c r="X162" i="18"/>
  <c r="Y162" i="18"/>
  <c r="Z162" i="18"/>
  <c r="AA162" i="18"/>
  <c r="AB162" i="18"/>
  <c r="AC162" i="18"/>
  <c r="AD162" i="18"/>
  <c r="AE162" i="18"/>
  <c r="AD278" i="1"/>
  <c r="AF162" i="18"/>
  <c r="AG162" i="18"/>
  <c r="AH162" i="18"/>
  <c r="AI162" i="18"/>
  <c r="AJ162" i="18"/>
  <c r="AK162" i="18"/>
  <c r="AL162" i="18"/>
  <c r="AM162" i="18"/>
  <c r="AN162" i="18"/>
  <c r="AO162" i="18"/>
  <c r="AP162" i="18"/>
  <c r="AQ162" i="18"/>
  <c r="AR162" i="18"/>
  <c r="AS162" i="18"/>
  <c r="AT162" i="18"/>
  <c r="AU162" i="18"/>
  <c r="AV162" i="18"/>
  <c r="X163" i="18"/>
  <c r="Y163" i="18"/>
  <c r="Z163" i="18"/>
  <c r="AA163" i="18"/>
  <c r="AB163" i="18"/>
  <c r="AC163" i="18"/>
  <c r="AD163" i="18"/>
  <c r="AE163" i="18"/>
  <c r="AD279" i="1"/>
  <c r="AF163" i="18"/>
  <c r="AG163" i="18"/>
  <c r="AH163" i="18"/>
  <c r="AI163" i="18"/>
  <c r="AJ163" i="18"/>
  <c r="AK163" i="18"/>
  <c r="AL163" i="18"/>
  <c r="AM163" i="18"/>
  <c r="AN163" i="18"/>
  <c r="AO163" i="18"/>
  <c r="AP163" i="18"/>
  <c r="AQ163" i="18"/>
  <c r="AR163" i="18"/>
  <c r="AS163" i="18"/>
  <c r="AT163" i="18"/>
  <c r="AU163" i="18"/>
  <c r="AV163" i="18"/>
  <c r="X164" i="18"/>
  <c r="Y164" i="18"/>
  <c r="Z164" i="18"/>
  <c r="AA164" i="18"/>
  <c r="AB164" i="18"/>
  <c r="AC164" i="18"/>
  <c r="AD164" i="18"/>
  <c r="AE164" i="18"/>
  <c r="AD280" i="1"/>
  <c r="AF164" i="18"/>
  <c r="AG164" i="18"/>
  <c r="AH164" i="18"/>
  <c r="AI164" i="18"/>
  <c r="AJ164" i="18"/>
  <c r="AK164" i="18"/>
  <c r="AL164" i="18"/>
  <c r="AM164" i="18"/>
  <c r="AN164" i="18"/>
  <c r="AO164" i="18"/>
  <c r="AP164" i="18"/>
  <c r="AQ164" i="18"/>
  <c r="AR164" i="18"/>
  <c r="AS164" i="18"/>
  <c r="AT164" i="18"/>
  <c r="AU164" i="18"/>
  <c r="AV164" i="18"/>
  <c r="X165" i="18"/>
  <c r="Y165" i="18"/>
  <c r="Z165" i="18"/>
  <c r="AA165" i="18"/>
  <c r="AB165" i="18"/>
  <c r="AC165" i="18"/>
  <c r="AD165" i="18"/>
  <c r="AE165" i="18"/>
  <c r="AD281" i="1"/>
  <c r="AF165" i="18"/>
  <c r="AG165" i="18"/>
  <c r="AH165" i="18"/>
  <c r="AI165" i="18"/>
  <c r="AJ165" i="18"/>
  <c r="AK165" i="18"/>
  <c r="AL165" i="18"/>
  <c r="AM165" i="18"/>
  <c r="AN165" i="18"/>
  <c r="AO165" i="18"/>
  <c r="AP165" i="18"/>
  <c r="AQ165" i="18"/>
  <c r="AR165" i="18"/>
  <c r="AS165" i="18"/>
  <c r="AT165" i="18"/>
  <c r="AU165" i="18"/>
  <c r="AV165" i="18"/>
  <c r="X166" i="18"/>
  <c r="Y166" i="18"/>
  <c r="Z166" i="18"/>
  <c r="AA166" i="18"/>
  <c r="AB166" i="18"/>
  <c r="AC166" i="18"/>
  <c r="AD166" i="18"/>
  <c r="AE166" i="18"/>
  <c r="AD282" i="1"/>
  <c r="AF166" i="18"/>
  <c r="AG166" i="18"/>
  <c r="AH166" i="18"/>
  <c r="AI166" i="18"/>
  <c r="AJ166" i="18"/>
  <c r="AK166" i="18"/>
  <c r="AL166" i="18"/>
  <c r="AM166" i="18"/>
  <c r="AN166" i="18"/>
  <c r="AO166" i="18"/>
  <c r="AP166" i="18"/>
  <c r="AQ166" i="18"/>
  <c r="AR166" i="18"/>
  <c r="AS166" i="18"/>
  <c r="AT166" i="18"/>
  <c r="AU166" i="18"/>
  <c r="AV166" i="18"/>
  <c r="X167" i="18"/>
  <c r="Y167" i="18"/>
  <c r="Z167" i="18"/>
  <c r="AA167" i="18"/>
  <c r="AB167" i="18"/>
  <c r="AC167" i="18"/>
  <c r="AD167" i="18"/>
  <c r="AE167" i="18"/>
  <c r="AD283" i="1"/>
  <c r="AF167" i="18"/>
  <c r="AG167" i="18"/>
  <c r="AH167" i="18"/>
  <c r="AI167" i="18"/>
  <c r="AJ167" i="18"/>
  <c r="AK167" i="18"/>
  <c r="AL167" i="18"/>
  <c r="AM167" i="18"/>
  <c r="AN167" i="18"/>
  <c r="AO167" i="18"/>
  <c r="AP167" i="18"/>
  <c r="AQ167" i="18"/>
  <c r="AR167" i="18"/>
  <c r="AS167" i="18"/>
  <c r="AT167" i="18"/>
  <c r="AU167" i="18"/>
  <c r="AV167" i="18"/>
  <c r="X168" i="18"/>
  <c r="Y168" i="18"/>
  <c r="Z168" i="18"/>
  <c r="AA168" i="18"/>
  <c r="AB168" i="18"/>
  <c r="AC168" i="18"/>
  <c r="AD168" i="18"/>
  <c r="AE168" i="18"/>
  <c r="AD285" i="1"/>
  <c r="AF168" i="18"/>
  <c r="AG168" i="18"/>
  <c r="AH168" i="18"/>
  <c r="AI168" i="18"/>
  <c r="AJ168" i="18"/>
  <c r="AK168" i="18"/>
  <c r="AL168" i="18"/>
  <c r="AM168" i="18"/>
  <c r="AN168" i="18"/>
  <c r="AO168" i="18"/>
  <c r="AP168" i="18"/>
  <c r="AQ168" i="18"/>
  <c r="AR168" i="18"/>
  <c r="AS168" i="18"/>
  <c r="AT168" i="18"/>
  <c r="AU168" i="18"/>
  <c r="AV168" i="18"/>
  <c r="X169" i="18"/>
  <c r="Y169" i="18"/>
  <c r="Z169" i="18"/>
  <c r="AA169" i="18"/>
  <c r="AB169" i="18"/>
  <c r="AC169" i="18"/>
  <c r="AD169" i="18"/>
  <c r="AE169" i="18"/>
  <c r="AD347" i="1"/>
  <c r="AF169" i="18"/>
  <c r="AG169" i="18"/>
  <c r="AH169" i="18"/>
  <c r="AI169" i="18"/>
  <c r="AJ169" i="18"/>
  <c r="AK169" i="18"/>
  <c r="AL169" i="18"/>
  <c r="AM169" i="18"/>
  <c r="AN169" i="18"/>
  <c r="AO169" i="18"/>
  <c r="AP169" i="18"/>
  <c r="AQ169" i="18"/>
  <c r="AR169" i="18"/>
  <c r="AS169" i="18"/>
  <c r="AT169" i="18"/>
  <c r="AU169" i="18"/>
  <c r="AV169" i="18"/>
  <c r="X170" i="18"/>
  <c r="Y170" i="18"/>
  <c r="Z170" i="18"/>
  <c r="AA170" i="18"/>
  <c r="AB170" i="18"/>
  <c r="AC170" i="18"/>
  <c r="AD170" i="18"/>
  <c r="AE170" i="18"/>
  <c r="AD348" i="1"/>
  <c r="AF170" i="18"/>
  <c r="AG170" i="18"/>
  <c r="AH170" i="18"/>
  <c r="AI170" i="18"/>
  <c r="AJ170" i="18"/>
  <c r="AK170" i="18"/>
  <c r="AL170" i="18"/>
  <c r="AM170" i="18"/>
  <c r="AN170" i="18"/>
  <c r="AO170" i="18"/>
  <c r="AP170" i="18"/>
  <c r="AQ170" i="18"/>
  <c r="AR170" i="18"/>
  <c r="AS170" i="18"/>
  <c r="AT170" i="18"/>
  <c r="AU170" i="18"/>
  <c r="AV170" i="18"/>
  <c r="W122" i="18"/>
  <c r="X122" i="18"/>
  <c r="Y122" i="18"/>
  <c r="Z122" i="18"/>
  <c r="AA122" i="18"/>
  <c r="AB122" i="18"/>
  <c r="AC122" i="18"/>
  <c r="AD122" i="18"/>
  <c r="AE122" i="18"/>
  <c r="AD290" i="1"/>
  <c r="AF122" i="18"/>
  <c r="AG122" i="18"/>
  <c r="AH122" i="18"/>
  <c r="AI122" i="18"/>
  <c r="AJ122" i="18"/>
  <c r="AK122" i="18"/>
  <c r="AL122" i="18"/>
  <c r="AM122" i="18"/>
  <c r="AN122" i="18"/>
  <c r="AO122" i="18"/>
  <c r="AP122" i="18"/>
  <c r="AQ122" i="18"/>
  <c r="AR122" i="18"/>
  <c r="AS122" i="18"/>
  <c r="AT122" i="18"/>
  <c r="AU122" i="18"/>
  <c r="AV122" i="18"/>
  <c r="W123" i="18"/>
  <c r="X123" i="18"/>
  <c r="Y123" i="18"/>
  <c r="Z123" i="18"/>
  <c r="AA123" i="18"/>
  <c r="AB123" i="18"/>
  <c r="AC123" i="18"/>
  <c r="AD123" i="18"/>
  <c r="AE123" i="18"/>
  <c r="AD291" i="1"/>
  <c r="AF123" i="18"/>
  <c r="AG123" i="18"/>
  <c r="AH123" i="18"/>
  <c r="AI123" i="18"/>
  <c r="AJ123" i="18"/>
  <c r="AK123" i="18"/>
  <c r="AL123" i="18"/>
  <c r="AM123" i="18"/>
  <c r="AN123" i="18"/>
  <c r="AO123" i="18"/>
  <c r="AP123" i="18"/>
  <c r="AQ123" i="18"/>
  <c r="AR123" i="18"/>
  <c r="AS123" i="18"/>
  <c r="AT123" i="18"/>
  <c r="AU123" i="18"/>
  <c r="AV123" i="18"/>
  <c r="W124" i="18"/>
  <c r="X124" i="18"/>
  <c r="Y124" i="18"/>
  <c r="Z124" i="18"/>
  <c r="AA124" i="18"/>
  <c r="AB124" i="18"/>
  <c r="AC124" i="18"/>
  <c r="AD124" i="18"/>
  <c r="AE124" i="18"/>
  <c r="AD295" i="1"/>
  <c r="AF124" i="18"/>
  <c r="AG124" i="18"/>
  <c r="AH124" i="18"/>
  <c r="AI124" i="18"/>
  <c r="AJ124" i="18"/>
  <c r="AK124" i="18"/>
  <c r="AL124" i="18"/>
  <c r="AM124" i="18"/>
  <c r="AN124" i="18"/>
  <c r="AO124" i="18"/>
  <c r="AP124" i="18"/>
  <c r="AQ124" i="18"/>
  <c r="AR124" i="18"/>
  <c r="AS124" i="18"/>
  <c r="AT124" i="18"/>
  <c r="AU124" i="18"/>
  <c r="AV124" i="18"/>
  <c r="W125" i="18"/>
  <c r="X125" i="18"/>
  <c r="Y125" i="18"/>
  <c r="Z125" i="18"/>
  <c r="AA125" i="18"/>
  <c r="AB125" i="18"/>
  <c r="AC125" i="18"/>
  <c r="AD125" i="18"/>
  <c r="AE125" i="18"/>
  <c r="AD296" i="1"/>
  <c r="AF125" i="18"/>
  <c r="AG125" i="18"/>
  <c r="AH125" i="18"/>
  <c r="AI125" i="18"/>
  <c r="AJ125" i="18"/>
  <c r="AK125" i="18"/>
  <c r="AL125" i="18"/>
  <c r="AM125" i="18"/>
  <c r="AN125" i="18"/>
  <c r="AO125" i="18"/>
  <c r="AP125" i="18"/>
  <c r="AQ125" i="18"/>
  <c r="AR125" i="18"/>
  <c r="AS125" i="18"/>
  <c r="AT125" i="18"/>
  <c r="AU125" i="18"/>
  <c r="AV125" i="18"/>
  <c r="W126" i="18"/>
  <c r="X126" i="18"/>
  <c r="Y126" i="18"/>
  <c r="Z126" i="18"/>
  <c r="AA126" i="18"/>
  <c r="AB126" i="18"/>
  <c r="AC126" i="18"/>
  <c r="AD126" i="18"/>
  <c r="AE126" i="18"/>
  <c r="AF126" i="18"/>
  <c r="AG126" i="18"/>
  <c r="AH126" i="18"/>
  <c r="AI126" i="18"/>
  <c r="AJ126" i="18"/>
  <c r="AK126" i="18"/>
  <c r="AL126" i="18"/>
  <c r="AM126" i="18"/>
  <c r="AN126" i="18"/>
  <c r="AO126" i="18"/>
  <c r="AP126" i="18"/>
  <c r="AQ126" i="18"/>
  <c r="AR126" i="18"/>
  <c r="AS126" i="18"/>
  <c r="AT126" i="18"/>
  <c r="AU126" i="18"/>
  <c r="AV126" i="18"/>
  <c r="W127" i="18"/>
  <c r="X127" i="18"/>
  <c r="Y127" i="18"/>
  <c r="Z127" i="18"/>
  <c r="AA127" i="18"/>
  <c r="AB127" i="18"/>
  <c r="AC127" i="18"/>
  <c r="AD127" i="18"/>
  <c r="AE127" i="18"/>
  <c r="AD163" i="1"/>
  <c r="AF127" i="18"/>
  <c r="AG127" i="18"/>
  <c r="AH127" i="18"/>
  <c r="AI127" i="18"/>
  <c r="AJ127" i="18"/>
  <c r="AK127" i="18"/>
  <c r="AL127" i="18"/>
  <c r="AM127" i="18"/>
  <c r="AN127" i="18"/>
  <c r="AO127" i="18"/>
  <c r="AP127" i="18"/>
  <c r="AQ127" i="18"/>
  <c r="AR127" i="18"/>
  <c r="AS127" i="18"/>
  <c r="AT127" i="18"/>
  <c r="AU127" i="18"/>
  <c r="AV127" i="18"/>
  <c r="W128" i="18"/>
  <c r="X128" i="18"/>
  <c r="Y128" i="18"/>
  <c r="Z128" i="18"/>
  <c r="AA128" i="18"/>
  <c r="AB128" i="18"/>
  <c r="AC128" i="18"/>
  <c r="AD128" i="18"/>
  <c r="AE128" i="18"/>
  <c r="AD164" i="1"/>
  <c r="AF128" i="18"/>
  <c r="AG128" i="18"/>
  <c r="AH128" i="18"/>
  <c r="AI128" i="18"/>
  <c r="AJ128" i="18"/>
  <c r="AK128" i="18"/>
  <c r="AL128" i="18"/>
  <c r="AM128" i="18"/>
  <c r="AN128" i="18"/>
  <c r="AO128" i="18"/>
  <c r="AP128" i="18"/>
  <c r="AQ128" i="18"/>
  <c r="AR128" i="18"/>
  <c r="AS128" i="18"/>
  <c r="AT128" i="18"/>
  <c r="AU128" i="18"/>
  <c r="AV128" i="18"/>
  <c r="W129" i="18"/>
  <c r="X129" i="18"/>
  <c r="Y129" i="18"/>
  <c r="Z129" i="18"/>
  <c r="AA129" i="18"/>
  <c r="AB129" i="18"/>
  <c r="AC129" i="18"/>
  <c r="AD129" i="18"/>
  <c r="AE129" i="18"/>
  <c r="AD165" i="1"/>
  <c r="AF129" i="18"/>
  <c r="AG129" i="18"/>
  <c r="AH129" i="18"/>
  <c r="AI129" i="18"/>
  <c r="AJ129" i="18"/>
  <c r="AK129" i="18"/>
  <c r="AL129" i="18"/>
  <c r="AM129" i="18"/>
  <c r="AN129" i="18"/>
  <c r="AO129" i="18"/>
  <c r="AP129" i="18"/>
  <c r="AQ129" i="18"/>
  <c r="AR129" i="18"/>
  <c r="AS129" i="18"/>
  <c r="AT129" i="18"/>
  <c r="AU129" i="18"/>
  <c r="AV129" i="18"/>
  <c r="W130" i="18"/>
  <c r="X130" i="18"/>
  <c r="Y130" i="18"/>
  <c r="Z130" i="18"/>
  <c r="AA130" i="18"/>
  <c r="AB130" i="18"/>
  <c r="AC130" i="18"/>
  <c r="AD130" i="18"/>
  <c r="AE130" i="18"/>
  <c r="AD166" i="1"/>
  <c r="AF130" i="18"/>
  <c r="AG130" i="18"/>
  <c r="AH130" i="18"/>
  <c r="AI130" i="18"/>
  <c r="AJ130" i="18"/>
  <c r="AK130" i="18"/>
  <c r="AL130" i="18"/>
  <c r="AM130" i="18"/>
  <c r="AN130" i="18"/>
  <c r="AO130" i="18"/>
  <c r="AP130" i="18"/>
  <c r="AQ130" i="18"/>
  <c r="AR130" i="18"/>
  <c r="AS130" i="18"/>
  <c r="AT130" i="18"/>
  <c r="AU130" i="18"/>
  <c r="AV130" i="18"/>
  <c r="W131" i="18"/>
  <c r="X131" i="18"/>
  <c r="Y131" i="18"/>
  <c r="Z131" i="18"/>
  <c r="AA131" i="18"/>
  <c r="AB131" i="18"/>
  <c r="AC131" i="18"/>
  <c r="AD131" i="18"/>
  <c r="AE131" i="18"/>
  <c r="AD167" i="1"/>
  <c r="AF131" i="18"/>
  <c r="AG131" i="18"/>
  <c r="AH131" i="18"/>
  <c r="AI131" i="18"/>
  <c r="AJ131" i="18"/>
  <c r="AK131" i="18"/>
  <c r="AL131" i="18"/>
  <c r="AM131" i="18"/>
  <c r="AN131" i="18"/>
  <c r="AO131" i="18"/>
  <c r="AP131" i="18"/>
  <c r="AQ131" i="18"/>
  <c r="AR131" i="18"/>
  <c r="AS131" i="18"/>
  <c r="AT131" i="18"/>
  <c r="AU131" i="18"/>
  <c r="AV131" i="18"/>
  <c r="W132" i="18"/>
  <c r="X132" i="18"/>
  <c r="Y132" i="18"/>
  <c r="Z132" i="18"/>
  <c r="AA132" i="18"/>
  <c r="AB132" i="18"/>
  <c r="AC132" i="18"/>
  <c r="AD132" i="18"/>
  <c r="AE132" i="18"/>
  <c r="AD169" i="1"/>
  <c r="AF132" i="18"/>
  <c r="AG132" i="18"/>
  <c r="AH132" i="18"/>
  <c r="AI132" i="18"/>
  <c r="AJ132" i="18"/>
  <c r="AK132" i="18"/>
  <c r="AL132" i="18"/>
  <c r="AM132" i="18"/>
  <c r="AN132" i="18"/>
  <c r="AO132" i="18"/>
  <c r="AP132" i="18"/>
  <c r="AQ132" i="18"/>
  <c r="AR132" i="18"/>
  <c r="AS132" i="18"/>
  <c r="AT132" i="18"/>
  <c r="AU132" i="18"/>
  <c r="AV132" i="18"/>
  <c r="W133" i="18"/>
  <c r="X133" i="18"/>
  <c r="Y133" i="18"/>
  <c r="Z133" i="18"/>
  <c r="AA133" i="18"/>
  <c r="AB133" i="18"/>
  <c r="AC133" i="18"/>
  <c r="AD133" i="18"/>
  <c r="AE133" i="18"/>
  <c r="AD170" i="1"/>
  <c r="AF133" i="18"/>
  <c r="AG133" i="18"/>
  <c r="AH133" i="18"/>
  <c r="AI133" i="18"/>
  <c r="AJ133" i="18"/>
  <c r="AK133" i="18"/>
  <c r="AL133" i="18"/>
  <c r="AM133" i="18"/>
  <c r="AN133" i="18"/>
  <c r="AO133" i="18"/>
  <c r="AP133" i="18"/>
  <c r="AQ133" i="18"/>
  <c r="AR133" i="18"/>
  <c r="AS133" i="18"/>
  <c r="AT133" i="18"/>
  <c r="AU133" i="18"/>
  <c r="AV133" i="18"/>
  <c r="W134" i="18"/>
  <c r="X134" i="18"/>
  <c r="Y134" i="18"/>
  <c r="Z134" i="18"/>
  <c r="AA134" i="18"/>
  <c r="AB134" i="18"/>
  <c r="AC134" i="18"/>
  <c r="AD134" i="18"/>
  <c r="AE134" i="18"/>
  <c r="AD171" i="1"/>
  <c r="AF134" i="18"/>
  <c r="AG134" i="18"/>
  <c r="AH134" i="18"/>
  <c r="AI134" i="18"/>
  <c r="AJ134" i="18"/>
  <c r="AK134" i="18"/>
  <c r="AL134" i="18"/>
  <c r="AM134" i="18"/>
  <c r="AN134" i="18"/>
  <c r="AO134" i="18"/>
  <c r="AP134" i="18"/>
  <c r="AQ134" i="18"/>
  <c r="AR134" i="18"/>
  <c r="AS134" i="18"/>
  <c r="AT134" i="18"/>
  <c r="AU134" i="18"/>
  <c r="AV134" i="18"/>
  <c r="W135" i="18"/>
  <c r="X135" i="18"/>
  <c r="Y135" i="18"/>
  <c r="Z135" i="18"/>
  <c r="AA135" i="18"/>
  <c r="AB135" i="18"/>
  <c r="AC135" i="18"/>
  <c r="AD135" i="18"/>
  <c r="AE135" i="18"/>
  <c r="AD274" i="1"/>
  <c r="AF135" i="18"/>
  <c r="AG135" i="18"/>
  <c r="AH135" i="18"/>
  <c r="AI135" i="18"/>
  <c r="AJ135" i="18"/>
  <c r="AK135" i="18"/>
  <c r="AL135" i="18"/>
  <c r="AM135" i="18"/>
  <c r="AN135" i="18"/>
  <c r="AO135" i="18"/>
  <c r="AP135" i="18"/>
  <c r="AQ135" i="18"/>
  <c r="AR135" i="18"/>
  <c r="AS135" i="18"/>
  <c r="AT135" i="18"/>
  <c r="AU135" i="18"/>
  <c r="AV135" i="18"/>
  <c r="W136" i="18"/>
  <c r="X136" i="18"/>
  <c r="Y136" i="18"/>
  <c r="Z136" i="18"/>
  <c r="AA136" i="18"/>
  <c r="AB136" i="18"/>
  <c r="AC136" i="18"/>
  <c r="AD136" i="18"/>
  <c r="AE136" i="18"/>
  <c r="AD275" i="1"/>
  <c r="AF136" i="18"/>
  <c r="AG136" i="18"/>
  <c r="AH136" i="18"/>
  <c r="AI136" i="18"/>
  <c r="AJ136" i="18"/>
  <c r="AK136" i="18"/>
  <c r="AL136" i="18"/>
  <c r="AM136" i="18"/>
  <c r="AN136" i="18"/>
  <c r="AO136" i="18"/>
  <c r="AP136" i="18"/>
  <c r="AQ136" i="18"/>
  <c r="AR136" i="18"/>
  <c r="AS136" i="18"/>
  <c r="AT136" i="18"/>
  <c r="AU136" i="18"/>
  <c r="AV136" i="18"/>
  <c r="W137" i="18"/>
  <c r="X137" i="18"/>
  <c r="Y137" i="18"/>
  <c r="Z137" i="18"/>
  <c r="AA137" i="18"/>
  <c r="AB137" i="18"/>
  <c r="AC137" i="18"/>
  <c r="AD137" i="18"/>
  <c r="AE137" i="18"/>
  <c r="AD276" i="1"/>
  <c r="AF137" i="18"/>
  <c r="AG137" i="18"/>
  <c r="AH137" i="18"/>
  <c r="AI137" i="18"/>
  <c r="AJ137" i="18"/>
  <c r="AK137" i="18"/>
  <c r="AL137" i="18"/>
  <c r="AM137" i="18"/>
  <c r="AN137" i="18"/>
  <c r="AO137" i="18"/>
  <c r="AP137" i="18"/>
  <c r="AQ137" i="18"/>
  <c r="AR137" i="18"/>
  <c r="AS137" i="18"/>
  <c r="AT137" i="18"/>
  <c r="AU137" i="18"/>
  <c r="AV137" i="18"/>
  <c r="W138" i="18"/>
  <c r="X138" i="18"/>
  <c r="Y138" i="18"/>
  <c r="Z138" i="18"/>
  <c r="AA138" i="18"/>
  <c r="AB138" i="18"/>
  <c r="AC138" i="18"/>
  <c r="AD138" i="18"/>
  <c r="AE138" i="18"/>
  <c r="AD284" i="1"/>
  <c r="AF138" i="18"/>
  <c r="AG138" i="18"/>
  <c r="AH138" i="18"/>
  <c r="AI138" i="18"/>
  <c r="AJ138" i="18"/>
  <c r="AK138" i="18"/>
  <c r="AL138" i="18"/>
  <c r="AM138" i="18"/>
  <c r="AN138" i="18"/>
  <c r="AO138" i="18"/>
  <c r="AP138" i="18"/>
  <c r="AQ138" i="18"/>
  <c r="AR138" i="18"/>
  <c r="AS138" i="18"/>
  <c r="AT138" i="18"/>
  <c r="AU138" i="18"/>
  <c r="AV138" i="18"/>
  <c r="W139" i="18"/>
  <c r="X139" i="18"/>
  <c r="Y139" i="18"/>
  <c r="Z139" i="18"/>
  <c r="AA139" i="18"/>
  <c r="AB139" i="18"/>
  <c r="AC139" i="18"/>
  <c r="AD139" i="18"/>
  <c r="AE139" i="18"/>
  <c r="AD288" i="1"/>
  <c r="AF139" i="18"/>
  <c r="AG139" i="18"/>
  <c r="AH139" i="18"/>
  <c r="AI139" i="18"/>
  <c r="AJ139" i="18"/>
  <c r="AK139" i="18"/>
  <c r="AL139" i="18"/>
  <c r="AM139" i="18"/>
  <c r="AN139" i="18"/>
  <c r="AO139" i="18"/>
  <c r="AP139" i="18"/>
  <c r="AQ139" i="18"/>
  <c r="AR139" i="18"/>
  <c r="AS139" i="18"/>
  <c r="AT139" i="18"/>
  <c r="AU139" i="18"/>
  <c r="AV139" i="18"/>
  <c r="W140" i="18"/>
  <c r="X140" i="18"/>
  <c r="Y140" i="18"/>
  <c r="Z140" i="18"/>
  <c r="AA140" i="18"/>
  <c r="AB140" i="18"/>
  <c r="AC140" i="18"/>
  <c r="AD140" i="18"/>
  <c r="AE140" i="18"/>
  <c r="AD289" i="1"/>
  <c r="AF140" i="18"/>
  <c r="AG140" i="18"/>
  <c r="AH140" i="18"/>
  <c r="AI140" i="18"/>
  <c r="AJ140" i="18"/>
  <c r="AK140" i="18"/>
  <c r="AL140" i="18"/>
  <c r="AM140" i="18"/>
  <c r="AN140" i="18"/>
  <c r="AO140" i="18"/>
  <c r="AP140" i="18"/>
  <c r="AQ140" i="18"/>
  <c r="AR140" i="18"/>
  <c r="AS140" i="18"/>
  <c r="AT140" i="18"/>
  <c r="AU140" i="18"/>
  <c r="AV140" i="18"/>
  <c r="W141" i="18"/>
  <c r="X141" i="18"/>
  <c r="Y141" i="18"/>
  <c r="Z141" i="18"/>
  <c r="AA141" i="18"/>
  <c r="AB141" i="18"/>
  <c r="AC141" i="18"/>
  <c r="AD141" i="18"/>
  <c r="AE141" i="18"/>
  <c r="AD292" i="1"/>
  <c r="AF141" i="18"/>
  <c r="AG141" i="18"/>
  <c r="AH141" i="18"/>
  <c r="AI141" i="18"/>
  <c r="AJ141" i="18"/>
  <c r="AK141" i="18"/>
  <c r="AL141" i="18"/>
  <c r="AM141" i="18"/>
  <c r="AN141" i="18"/>
  <c r="AO141" i="18"/>
  <c r="AP141" i="18"/>
  <c r="AQ141" i="18"/>
  <c r="AR141" i="18"/>
  <c r="AS141" i="18"/>
  <c r="AT141" i="18"/>
  <c r="AU141" i="18"/>
  <c r="AV141" i="18"/>
  <c r="W142" i="18"/>
  <c r="X142" i="18"/>
  <c r="Y142" i="18"/>
  <c r="Z142" i="18"/>
  <c r="AA142" i="18"/>
  <c r="AB142" i="18"/>
  <c r="AC142" i="18"/>
  <c r="AD142" i="18"/>
  <c r="AE142" i="18"/>
  <c r="AD293" i="1"/>
  <c r="AF142" i="18"/>
  <c r="AG142" i="18"/>
  <c r="AH142" i="18"/>
  <c r="AI142" i="18"/>
  <c r="AJ142" i="18"/>
  <c r="AK142" i="18"/>
  <c r="AL142" i="18"/>
  <c r="AM142" i="18"/>
  <c r="AN142" i="18"/>
  <c r="AO142" i="18"/>
  <c r="AP142" i="18"/>
  <c r="AQ142" i="18"/>
  <c r="AR142" i="18"/>
  <c r="AS142" i="18"/>
  <c r="AT142" i="18"/>
  <c r="AU142" i="18"/>
  <c r="AV142" i="18"/>
  <c r="W143" i="18"/>
  <c r="X143" i="18"/>
  <c r="Y143" i="18"/>
  <c r="Z143" i="18"/>
  <c r="AA143" i="18"/>
  <c r="AB143" i="18"/>
  <c r="AC143" i="18"/>
  <c r="AD143" i="18"/>
  <c r="AE143" i="18"/>
  <c r="AD294" i="1"/>
  <c r="AF143" i="18"/>
  <c r="AG143" i="18"/>
  <c r="AH143" i="18"/>
  <c r="AI143" i="18"/>
  <c r="AJ143" i="18"/>
  <c r="AK143" i="18"/>
  <c r="AL143" i="18"/>
  <c r="AM143" i="18"/>
  <c r="AN143" i="18"/>
  <c r="AO143" i="18"/>
  <c r="AP143" i="18"/>
  <c r="AQ143" i="18"/>
  <c r="AR143" i="18"/>
  <c r="AS143" i="18"/>
  <c r="AT143" i="18"/>
  <c r="AU143" i="18"/>
  <c r="AV143" i="18"/>
  <c r="W144" i="18"/>
  <c r="X144" i="18"/>
  <c r="Y144" i="18"/>
  <c r="Z144" i="18"/>
  <c r="AA144" i="18"/>
  <c r="AB144" i="18"/>
  <c r="AC144" i="18"/>
  <c r="AD144" i="18"/>
  <c r="AE144" i="18"/>
  <c r="AD298" i="1"/>
  <c r="AF144" i="18"/>
  <c r="AG144" i="18"/>
  <c r="AH144" i="18"/>
  <c r="AI144" i="18"/>
  <c r="AJ144" i="18"/>
  <c r="AK144" i="18"/>
  <c r="AL144" i="18"/>
  <c r="AM144" i="18"/>
  <c r="AN144" i="18"/>
  <c r="AO144" i="18"/>
  <c r="AP144" i="18"/>
  <c r="AQ144" i="18"/>
  <c r="AR144" i="18"/>
  <c r="AS144" i="18"/>
  <c r="AT144" i="18"/>
  <c r="AU144" i="18"/>
  <c r="AV144" i="18"/>
  <c r="X103" i="18"/>
  <c r="Y103" i="18"/>
  <c r="Z103" i="18"/>
  <c r="AA103" i="18"/>
  <c r="AB103" i="18"/>
  <c r="AC103" i="18"/>
  <c r="AD103" i="18"/>
  <c r="AE103" i="18"/>
  <c r="AD346" i="1"/>
  <c r="AF103" i="18"/>
  <c r="AG103" i="18"/>
  <c r="AH103" i="18"/>
  <c r="AI103" i="18"/>
  <c r="AJ103" i="18"/>
  <c r="AK103" i="18"/>
  <c r="AL103" i="18"/>
  <c r="AM103" i="18"/>
  <c r="AN103" i="18"/>
  <c r="AO103" i="18"/>
  <c r="AP103" i="18"/>
  <c r="AQ103" i="18"/>
  <c r="AR103" i="18"/>
  <c r="AS103" i="18"/>
  <c r="AT103" i="18"/>
  <c r="AU103" i="18"/>
  <c r="AV103" i="18"/>
  <c r="X106" i="18"/>
  <c r="Y106" i="18"/>
  <c r="Z106" i="18"/>
  <c r="AA106" i="18"/>
  <c r="AB106" i="18"/>
  <c r="AC106" i="18"/>
  <c r="AD106" i="18"/>
  <c r="AE106" i="18"/>
  <c r="AD162" i="1"/>
  <c r="AF106" i="18"/>
  <c r="AG106" i="18"/>
  <c r="AH106" i="18"/>
  <c r="AI106" i="18"/>
  <c r="AJ106" i="18"/>
  <c r="AK106" i="18"/>
  <c r="AL106" i="18"/>
  <c r="AM106" i="18"/>
  <c r="AN106" i="18"/>
  <c r="AO106" i="18"/>
  <c r="AP106" i="18"/>
  <c r="AQ106" i="18"/>
  <c r="AR106" i="18"/>
  <c r="AS106" i="18"/>
  <c r="AT106" i="18"/>
  <c r="AU106" i="18"/>
  <c r="AV106" i="18"/>
  <c r="X107" i="18"/>
  <c r="Y107" i="18"/>
  <c r="Z107" i="18"/>
  <c r="AA107" i="18"/>
  <c r="AB107" i="18"/>
  <c r="AC107" i="18"/>
  <c r="AD107" i="18"/>
  <c r="AE107" i="18"/>
  <c r="AD332" i="1"/>
  <c r="AF107" i="18"/>
  <c r="AG107" i="18"/>
  <c r="AH107" i="18"/>
  <c r="AI107" i="18"/>
  <c r="AJ107" i="18"/>
  <c r="AK107" i="18"/>
  <c r="AL107" i="18"/>
  <c r="AM107" i="18"/>
  <c r="AN107" i="18"/>
  <c r="AO107" i="18"/>
  <c r="AP107" i="18"/>
  <c r="AQ107" i="18"/>
  <c r="AR107" i="18"/>
  <c r="AS107" i="18"/>
  <c r="AT107" i="18"/>
  <c r="AU107" i="18"/>
  <c r="AV107" i="18"/>
  <c r="X108" i="18"/>
  <c r="Y108" i="18"/>
  <c r="Z108" i="18"/>
  <c r="AA108" i="18"/>
  <c r="AB108" i="18"/>
  <c r="AC108" i="18"/>
  <c r="AD108" i="18"/>
  <c r="AE108" i="18"/>
  <c r="AD333" i="1"/>
  <c r="AF108" i="18"/>
  <c r="AG108" i="18"/>
  <c r="AH108" i="18"/>
  <c r="AI108" i="18"/>
  <c r="AJ108" i="18"/>
  <c r="AK108" i="18"/>
  <c r="AL108" i="18"/>
  <c r="AM108" i="18"/>
  <c r="AN108" i="18"/>
  <c r="AO108" i="18"/>
  <c r="AP108" i="18"/>
  <c r="AQ108" i="18"/>
  <c r="AR108" i="18"/>
  <c r="AS108" i="18"/>
  <c r="AT108" i="18"/>
  <c r="AU108" i="18"/>
  <c r="AV108" i="18"/>
  <c r="X109" i="18"/>
  <c r="Y109" i="18"/>
  <c r="Z109" i="18"/>
  <c r="AA109" i="18"/>
  <c r="AB109" i="18"/>
  <c r="AC109" i="18"/>
  <c r="AD109" i="18"/>
  <c r="AE109" i="18"/>
  <c r="AD331" i="1"/>
  <c r="AF109" i="18"/>
  <c r="AG109" i="18"/>
  <c r="AH109" i="18"/>
  <c r="AI109" i="18"/>
  <c r="AJ109" i="18"/>
  <c r="AK109" i="18"/>
  <c r="AL109" i="18"/>
  <c r="AM109" i="18"/>
  <c r="AN109" i="18"/>
  <c r="AO109" i="18"/>
  <c r="AP109" i="18"/>
  <c r="AQ109" i="18"/>
  <c r="AR109" i="18"/>
  <c r="AS109" i="18"/>
  <c r="AT109" i="18"/>
  <c r="AU109" i="18"/>
  <c r="AV109" i="18"/>
  <c r="X110" i="18"/>
  <c r="Y110" i="18"/>
  <c r="Z110" i="18"/>
  <c r="AA110" i="18"/>
  <c r="AB110" i="18"/>
  <c r="AC110" i="18"/>
  <c r="AD110" i="18"/>
  <c r="AE110" i="18"/>
  <c r="AD244" i="1"/>
  <c r="AF110" i="18"/>
  <c r="AG110" i="18"/>
  <c r="AH110" i="18"/>
  <c r="AI110" i="18"/>
  <c r="AJ110" i="18"/>
  <c r="AK110" i="18"/>
  <c r="AL110" i="18"/>
  <c r="AM110" i="18"/>
  <c r="AN110" i="18"/>
  <c r="AO110" i="18"/>
  <c r="AP110" i="18"/>
  <c r="AQ110" i="18"/>
  <c r="AR110" i="18"/>
  <c r="AS110" i="18"/>
  <c r="AT110" i="18"/>
  <c r="AU110" i="18"/>
  <c r="AV110" i="18"/>
  <c r="X111" i="18"/>
  <c r="Y111" i="18"/>
  <c r="Z111" i="18"/>
  <c r="AA111" i="18"/>
  <c r="AB111" i="18"/>
  <c r="AC111" i="18"/>
  <c r="AD111" i="18"/>
  <c r="AE111" i="18"/>
  <c r="AD273" i="1"/>
  <c r="AF111" i="18"/>
  <c r="AG111" i="18"/>
  <c r="AH111" i="18"/>
  <c r="AI111" i="18"/>
  <c r="AJ111" i="18"/>
  <c r="AK111" i="18"/>
  <c r="AL111" i="18"/>
  <c r="AM111" i="18"/>
  <c r="AN111" i="18"/>
  <c r="AO111" i="18"/>
  <c r="AP111" i="18"/>
  <c r="AQ111" i="18"/>
  <c r="AR111" i="18"/>
  <c r="AS111" i="18"/>
  <c r="AT111" i="18"/>
  <c r="AU111" i="18"/>
  <c r="AV111" i="18"/>
  <c r="X112" i="18"/>
  <c r="Y112" i="18"/>
  <c r="Z112" i="18"/>
  <c r="AA112" i="18"/>
  <c r="AB112" i="18"/>
  <c r="AC112" i="18"/>
  <c r="AD112" i="18"/>
  <c r="AE112" i="18"/>
  <c r="AD286" i="1"/>
  <c r="AF112" i="18"/>
  <c r="AG112" i="18"/>
  <c r="AH112" i="18"/>
  <c r="AI112" i="18"/>
  <c r="AJ112" i="18"/>
  <c r="AK112" i="18"/>
  <c r="AL112" i="18"/>
  <c r="AM112" i="18"/>
  <c r="AN112" i="18"/>
  <c r="AO112" i="18"/>
  <c r="AP112" i="18"/>
  <c r="AQ112" i="18"/>
  <c r="AR112" i="18"/>
  <c r="AS112" i="18"/>
  <c r="AT112" i="18"/>
  <c r="AU112" i="18"/>
  <c r="AV112" i="18"/>
  <c r="X113" i="18"/>
  <c r="Y113" i="18"/>
  <c r="Z113" i="18"/>
  <c r="AA113" i="18"/>
  <c r="AB113" i="18"/>
  <c r="AC113" i="18"/>
  <c r="AD113" i="18"/>
  <c r="AE113" i="18"/>
  <c r="AD287" i="1"/>
  <c r="AF113" i="18"/>
  <c r="AG113" i="18"/>
  <c r="AH113" i="18"/>
  <c r="AI113" i="18"/>
  <c r="AJ113" i="18"/>
  <c r="AK113" i="18"/>
  <c r="AL113" i="18"/>
  <c r="AM113" i="18"/>
  <c r="AN113" i="18"/>
  <c r="AO113" i="18"/>
  <c r="AP113" i="18"/>
  <c r="AQ113" i="18"/>
  <c r="AR113" i="18"/>
  <c r="AS113" i="18"/>
  <c r="AT113" i="18"/>
  <c r="AU113" i="18"/>
  <c r="AV113" i="18"/>
  <c r="X114" i="18"/>
  <c r="Y114" i="18"/>
  <c r="Z114" i="18"/>
  <c r="AA114" i="18"/>
  <c r="AB114" i="18"/>
  <c r="AC114" i="18"/>
  <c r="AD114" i="18"/>
  <c r="AE114" i="18"/>
  <c r="AF114" i="18"/>
  <c r="AG114" i="18"/>
  <c r="AH114" i="18"/>
  <c r="AI114" i="18"/>
  <c r="AJ114" i="18"/>
  <c r="AK114" i="18"/>
  <c r="AL114" i="18"/>
  <c r="AM114" i="18"/>
  <c r="AN114" i="18"/>
  <c r="AO114" i="18"/>
  <c r="AP114" i="18"/>
  <c r="AQ114" i="18"/>
  <c r="AR114" i="18"/>
  <c r="AS114" i="18"/>
  <c r="AT114" i="18"/>
  <c r="AU114" i="18"/>
  <c r="AV114" i="18"/>
  <c r="X115" i="18"/>
  <c r="Y115" i="18"/>
  <c r="Z115" i="18"/>
  <c r="AA115" i="18"/>
  <c r="AB115" i="18"/>
  <c r="AC115" i="18"/>
  <c r="AD115" i="18"/>
  <c r="AE115" i="18"/>
  <c r="AF115" i="18"/>
  <c r="AG115" i="18"/>
  <c r="AH115" i="18"/>
  <c r="AI115" i="18"/>
  <c r="AJ115" i="18"/>
  <c r="AK115" i="18"/>
  <c r="AL115" i="18"/>
  <c r="AM115" i="18"/>
  <c r="AN115" i="18"/>
  <c r="AO115" i="18"/>
  <c r="AP115" i="18"/>
  <c r="AQ115" i="18"/>
  <c r="AR115" i="18"/>
  <c r="AS115" i="18"/>
  <c r="AT115" i="18"/>
  <c r="AU115" i="18"/>
  <c r="AV115" i="18"/>
  <c r="X116" i="18"/>
  <c r="Y116" i="18"/>
  <c r="Z116" i="18"/>
  <c r="AA116" i="18"/>
  <c r="AB116" i="18"/>
  <c r="AC116" i="18"/>
  <c r="AD116" i="18"/>
  <c r="AE116" i="18"/>
  <c r="AF116" i="18"/>
  <c r="AG116" i="18"/>
  <c r="AH116" i="18"/>
  <c r="AI116" i="18"/>
  <c r="AJ116" i="18"/>
  <c r="AK116" i="18"/>
  <c r="AL116" i="18"/>
  <c r="AM116" i="18"/>
  <c r="AN116" i="18"/>
  <c r="AO116" i="18"/>
  <c r="AP116" i="18"/>
  <c r="AQ116" i="18"/>
  <c r="AR116" i="18"/>
  <c r="AS116" i="18"/>
  <c r="AT116" i="18"/>
  <c r="AU116" i="18"/>
  <c r="AV116" i="18"/>
  <c r="X117" i="18"/>
  <c r="Y117" i="18"/>
  <c r="Z117" i="18"/>
  <c r="AA117" i="18"/>
  <c r="AB117" i="18"/>
  <c r="AC117" i="18"/>
  <c r="AD117" i="18"/>
  <c r="AE117" i="18"/>
  <c r="AF117" i="18"/>
  <c r="AG117" i="18"/>
  <c r="AH117" i="18"/>
  <c r="AI117" i="18"/>
  <c r="AJ117" i="18"/>
  <c r="AK117" i="18"/>
  <c r="AL117" i="18"/>
  <c r="AM117" i="18"/>
  <c r="AN117" i="18"/>
  <c r="AO117" i="18"/>
  <c r="AP117" i="18"/>
  <c r="AQ117" i="18"/>
  <c r="AR117" i="18"/>
  <c r="AS117" i="18"/>
  <c r="AT117" i="18"/>
  <c r="AU117" i="18"/>
  <c r="AV117" i="18"/>
  <c r="X118" i="18"/>
  <c r="Y118" i="18"/>
  <c r="Z118" i="18"/>
  <c r="AA118" i="18"/>
  <c r="AB118" i="18"/>
  <c r="AC118" i="18"/>
  <c r="AD118" i="18"/>
  <c r="AE118" i="18"/>
  <c r="AF118" i="18"/>
  <c r="AG118" i="18"/>
  <c r="AH118" i="18"/>
  <c r="AI118" i="18"/>
  <c r="AJ118" i="18"/>
  <c r="AK118" i="18"/>
  <c r="AL118" i="18"/>
  <c r="AM118" i="18"/>
  <c r="AN118" i="18"/>
  <c r="AO118" i="18"/>
  <c r="AP118" i="18"/>
  <c r="AQ118" i="18"/>
  <c r="AR118" i="18"/>
  <c r="AS118" i="18"/>
  <c r="AT118" i="18"/>
  <c r="AU118" i="18"/>
  <c r="AV118" i="18"/>
  <c r="X119" i="18"/>
  <c r="Y119" i="18"/>
  <c r="Z119" i="18"/>
  <c r="AA119" i="18"/>
  <c r="AB119" i="18"/>
  <c r="AC119" i="18"/>
  <c r="AD119" i="18"/>
  <c r="AE119" i="18"/>
  <c r="AF119" i="18"/>
  <c r="AG119" i="18"/>
  <c r="AH119" i="18"/>
  <c r="AI119" i="18"/>
  <c r="AJ119" i="18"/>
  <c r="AK119" i="18"/>
  <c r="AL119" i="18"/>
  <c r="AM119" i="18"/>
  <c r="AN119" i="18"/>
  <c r="AO119" i="18"/>
  <c r="AP119" i="18"/>
  <c r="AQ119" i="18"/>
  <c r="AR119" i="18"/>
  <c r="AS119" i="18"/>
  <c r="AT119" i="18"/>
  <c r="AU119" i="18"/>
  <c r="AV119" i="18"/>
  <c r="X120" i="18"/>
  <c r="Y120" i="18"/>
  <c r="Z120" i="18"/>
  <c r="AA120" i="18"/>
  <c r="AB120" i="18"/>
  <c r="AC120" i="18"/>
  <c r="AD120" i="18"/>
  <c r="AE120" i="18"/>
  <c r="AF120" i="18"/>
  <c r="AG120" i="18"/>
  <c r="AH120" i="18"/>
  <c r="AI120" i="18"/>
  <c r="AJ120" i="18"/>
  <c r="AK120" i="18"/>
  <c r="AL120" i="18"/>
  <c r="AM120" i="18"/>
  <c r="AN120" i="18"/>
  <c r="AO120" i="18"/>
  <c r="AP120" i="18"/>
  <c r="AQ120" i="18"/>
  <c r="AR120" i="18"/>
  <c r="AS120" i="18"/>
  <c r="AT120" i="18"/>
  <c r="AU120" i="18"/>
  <c r="AV120" i="18"/>
  <c r="X121" i="18"/>
  <c r="Y121" i="18"/>
  <c r="Z121" i="18"/>
  <c r="AA121" i="18"/>
  <c r="AB121" i="18"/>
  <c r="AC121" i="18"/>
  <c r="AD121" i="18"/>
  <c r="AE121" i="18"/>
  <c r="AF121" i="18"/>
  <c r="AG121" i="18"/>
  <c r="AH121" i="18"/>
  <c r="AI121" i="18"/>
  <c r="AJ121" i="18"/>
  <c r="AK121" i="18"/>
  <c r="AL121" i="18"/>
  <c r="AM121" i="18"/>
  <c r="AN121" i="18"/>
  <c r="AO121" i="18"/>
  <c r="AP121" i="18"/>
  <c r="AQ121" i="18"/>
  <c r="AR121" i="18"/>
  <c r="AS121" i="18"/>
  <c r="AT121" i="18"/>
  <c r="AU121" i="18"/>
  <c r="AV121" i="18"/>
  <c r="X82" i="18"/>
  <c r="Y82" i="18"/>
  <c r="Z82" i="18"/>
  <c r="AA82" i="18"/>
  <c r="AB82" i="18"/>
  <c r="AC82" i="18"/>
  <c r="AD82" i="18"/>
  <c r="AE82" i="18"/>
  <c r="AD22" i="1"/>
  <c r="AF82" i="18"/>
  <c r="AG82" i="18"/>
  <c r="AH82" i="18"/>
  <c r="AI82" i="18"/>
  <c r="AJ82" i="18"/>
  <c r="AK82" i="18"/>
  <c r="AL82" i="18"/>
  <c r="AM82" i="18"/>
  <c r="AN82" i="18"/>
  <c r="AO82" i="18"/>
  <c r="AP82" i="18"/>
  <c r="AQ82" i="18"/>
  <c r="AR82" i="18"/>
  <c r="AS82" i="18"/>
  <c r="AT82" i="18"/>
  <c r="AU82" i="18"/>
  <c r="AV82" i="18"/>
  <c r="X83" i="18"/>
  <c r="Y83" i="18"/>
  <c r="Z83" i="18"/>
  <c r="AA83" i="18"/>
  <c r="AB83" i="18"/>
  <c r="AC83" i="18"/>
  <c r="AD83" i="18"/>
  <c r="AE83" i="18"/>
  <c r="AD26" i="1"/>
  <c r="AF83" i="18"/>
  <c r="AG83" i="18"/>
  <c r="AH83" i="18"/>
  <c r="AI83" i="18"/>
  <c r="AJ83" i="18"/>
  <c r="AK83" i="18"/>
  <c r="AL83" i="18"/>
  <c r="AM83" i="18"/>
  <c r="AN83" i="18"/>
  <c r="AO83" i="18"/>
  <c r="AP83" i="18"/>
  <c r="AQ83" i="18"/>
  <c r="AR83" i="18"/>
  <c r="AS83" i="18"/>
  <c r="AT83" i="18"/>
  <c r="AU83" i="18"/>
  <c r="AV83" i="18"/>
  <c r="X84" i="18"/>
  <c r="Y84" i="18"/>
  <c r="Z84" i="18"/>
  <c r="AA84" i="18"/>
  <c r="AB84" i="18"/>
  <c r="AC84" i="18"/>
  <c r="AD84" i="18"/>
  <c r="AE84" i="18"/>
  <c r="AD27" i="1"/>
  <c r="AF84" i="18"/>
  <c r="AG84" i="18"/>
  <c r="AH84" i="18"/>
  <c r="AI84" i="18"/>
  <c r="AJ84" i="18"/>
  <c r="AK84" i="18"/>
  <c r="AL84" i="18"/>
  <c r="AM84" i="18"/>
  <c r="AN84" i="18"/>
  <c r="AO84" i="18"/>
  <c r="AP84" i="18"/>
  <c r="AQ84" i="18"/>
  <c r="AR84" i="18"/>
  <c r="AS84" i="18"/>
  <c r="AT84" i="18"/>
  <c r="AU84" i="18"/>
  <c r="AV84" i="18"/>
  <c r="X85" i="18"/>
  <c r="Y85" i="18"/>
  <c r="Z85" i="18"/>
  <c r="AA85" i="18"/>
  <c r="AB85" i="18"/>
  <c r="AC85" i="18"/>
  <c r="AD85" i="18"/>
  <c r="AE85" i="18"/>
  <c r="AD49" i="1"/>
  <c r="AF85" i="18"/>
  <c r="AG85" i="18"/>
  <c r="AH85" i="18"/>
  <c r="AI85" i="18"/>
  <c r="AJ85" i="18"/>
  <c r="AK85" i="18"/>
  <c r="AL85" i="18"/>
  <c r="AM85" i="18"/>
  <c r="AN85" i="18"/>
  <c r="AO85" i="18"/>
  <c r="AP85" i="18"/>
  <c r="AQ85" i="18"/>
  <c r="AR85" i="18"/>
  <c r="AS85" i="18"/>
  <c r="AT85" i="18"/>
  <c r="AU85" i="18"/>
  <c r="AV85" i="18"/>
  <c r="X86" i="18"/>
  <c r="Y86" i="18"/>
  <c r="Z86" i="18"/>
  <c r="AA86" i="18"/>
  <c r="AB86" i="18"/>
  <c r="AC86" i="18"/>
  <c r="AD86" i="18"/>
  <c r="AE86" i="18"/>
  <c r="AD50" i="1"/>
  <c r="AF86" i="18"/>
  <c r="AG86" i="18"/>
  <c r="AH86" i="18"/>
  <c r="AI86" i="18"/>
  <c r="AJ86" i="18"/>
  <c r="AK86" i="18"/>
  <c r="AL86" i="18"/>
  <c r="AM86" i="18"/>
  <c r="AN86" i="18"/>
  <c r="AO86" i="18"/>
  <c r="AP86" i="18"/>
  <c r="AQ86" i="18"/>
  <c r="AR86" i="18"/>
  <c r="AS86" i="18"/>
  <c r="AT86" i="18"/>
  <c r="AU86" i="18"/>
  <c r="AV86" i="18"/>
  <c r="X87" i="18"/>
  <c r="Y87" i="18"/>
  <c r="Z87" i="18"/>
  <c r="AA87" i="18"/>
  <c r="AB87" i="18"/>
  <c r="AC87" i="18"/>
  <c r="AD87" i="18"/>
  <c r="AE87" i="18"/>
  <c r="AD175" i="1"/>
  <c r="AF87" i="18"/>
  <c r="AG87" i="18"/>
  <c r="AH87" i="18"/>
  <c r="AI87" i="18"/>
  <c r="AJ87" i="18"/>
  <c r="AK87" i="18"/>
  <c r="AL87" i="18"/>
  <c r="AM87" i="18"/>
  <c r="AN87" i="18"/>
  <c r="AO87" i="18"/>
  <c r="AP87" i="18"/>
  <c r="AQ87" i="18"/>
  <c r="AR87" i="18"/>
  <c r="AS87" i="18"/>
  <c r="AT87" i="18"/>
  <c r="AU87" i="18"/>
  <c r="AV87" i="18"/>
  <c r="X88" i="18"/>
  <c r="Y88" i="18"/>
  <c r="Z88" i="18"/>
  <c r="AA88" i="18"/>
  <c r="AB88" i="18"/>
  <c r="AC88" i="18"/>
  <c r="AD88" i="18"/>
  <c r="AE88" i="18"/>
  <c r="AD176" i="1"/>
  <c r="AF88" i="18"/>
  <c r="AG88" i="18"/>
  <c r="AH88" i="18"/>
  <c r="AI88" i="18"/>
  <c r="AJ88" i="18"/>
  <c r="AK88" i="18"/>
  <c r="AL88" i="18"/>
  <c r="AM88" i="18"/>
  <c r="AN88" i="18"/>
  <c r="AO88" i="18"/>
  <c r="AP88" i="18"/>
  <c r="AQ88" i="18"/>
  <c r="AR88" i="18"/>
  <c r="AS88" i="18"/>
  <c r="AT88" i="18"/>
  <c r="AU88" i="18"/>
  <c r="AV88" i="18"/>
  <c r="X89" i="18"/>
  <c r="Y89" i="18"/>
  <c r="Z89" i="18"/>
  <c r="AA89" i="18"/>
  <c r="AB89" i="18"/>
  <c r="AC89" i="18"/>
  <c r="AD89" i="18"/>
  <c r="AE89" i="18"/>
  <c r="AD178" i="1"/>
  <c r="AF89" i="18"/>
  <c r="AG89" i="18"/>
  <c r="AH89" i="18"/>
  <c r="AI89" i="18"/>
  <c r="AJ89" i="18"/>
  <c r="AK89" i="18"/>
  <c r="AL89" i="18"/>
  <c r="AM89" i="18"/>
  <c r="AN89" i="18"/>
  <c r="AO89" i="18"/>
  <c r="AP89" i="18"/>
  <c r="AQ89" i="18"/>
  <c r="AR89" i="18"/>
  <c r="AS89" i="18"/>
  <c r="AT89" i="18"/>
  <c r="AU89" i="18"/>
  <c r="AV89" i="18"/>
  <c r="X90" i="18"/>
  <c r="Y90" i="18"/>
  <c r="Z90" i="18"/>
  <c r="AA90" i="18"/>
  <c r="AB90" i="18"/>
  <c r="AC90" i="18"/>
  <c r="AD90" i="18"/>
  <c r="AE90" i="18"/>
  <c r="AD263" i="1"/>
  <c r="AF90" i="18"/>
  <c r="AG90" i="18"/>
  <c r="AH90" i="18"/>
  <c r="AI90" i="18"/>
  <c r="AJ90" i="18"/>
  <c r="AK90" i="18"/>
  <c r="AL90" i="18"/>
  <c r="AM90" i="18"/>
  <c r="AN90" i="18"/>
  <c r="AO90" i="18"/>
  <c r="AP90" i="18"/>
  <c r="AQ90" i="18"/>
  <c r="AR90" i="18"/>
  <c r="AS90" i="18"/>
  <c r="AT90" i="18"/>
  <c r="AU90" i="18"/>
  <c r="AV90" i="18"/>
  <c r="X91" i="18"/>
  <c r="Y91" i="18"/>
  <c r="Z91" i="18"/>
  <c r="AA91" i="18"/>
  <c r="AB91" i="18"/>
  <c r="AC91" i="18"/>
  <c r="AD91" i="18"/>
  <c r="AE91" i="18"/>
  <c r="AD304" i="1"/>
  <c r="AF91" i="18"/>
  <c r="AG91" i="18"/>
  <c r="AH91" i="18"/>
  <c r="AI91" i="18"/>
  <c r="AJ91" i="18"/>
  <c r="AK91" i="18"/>
  <c r="AL91" i="18"/>
  <c r="AM91" i="18"/>
  <c r="AN91" i="18"/>
  <c r="AO91" i="18"/>
  <c r="AP91" i="18"/>
  <c r="AQ91" i="18"/>
  <c r="AR91" i="18"/>
  <c r="AS91" i="18"/>
  <c r="AT91" i="18"/>
  <c r="AU91" i="18"/>
  <c r="AV91" i="18"/>
  <c r="X92" i="18"/>
  <c r="Y92" i="18"/>
  <c r="Z92" i="18"/>
  <c r="AA92" i="18"/>
  <c r="AB92" i="18"/>
  <c r="AC92" i="18"/>
  <c r="AD92" i="18"/>
  <c r="AE92" i="18"/>
  <c r="AD305" i="1"/>
  <c r="AF92" i="18"/>
  <c r="AG92" i="18"/>
  <c r="AH92" i="18"/>
  <c r="AI92" i="18"/>
  <c r="AJ92" i="18"/>
  <c r="AK92" i="18"/>
  <c r="AL92" i="18"/>
  <c r="AM92" i="18"/>
  <c r="AN92" i="18"/>
  <c r="AO92" i="18"/>
  <c r="AP92" i="18"/>
  <c r="AQ92" i="18"/>
  <c r="AR92" i="18"/>
  <c r="AS92" i="18"/>
  <c r="AT92" i="18"/>
  <c r="AU92" i="18"/>
  <c r="AV92" i="18"/>
  <c r="X93" i="18"/>
  <c r="Y93" i="18"/>
  <c r="Z93" i="18"/>
  <c r="AA93" i="18"/>
  <c r="AB93" i="18"/>
  <c r="AC93" i="18"/>
  <c r="AD93" i="18"/>
  <c r="AE93" i="18"/>
  <c r="AD345" i="1"/>
  <c r="AF93" i="18"/>
  <c r="AG93" i="18"/>
  <c r="AH93" i="18"/>
  <c r="AI93" i="18"/>
  <c r="AJ93" i="18"/>
  <c r="AK93" i="18"/>
  <c r="AL93" i="18"/>
  <c r="AM93" i="18"/>
  <c r="AN93" i="18"/>
  <c r="AO93" i="18"/>
  <c r="AP93" i="18"/>
  <c r="AQ93" i="18"/>
  <c r="AR93" i="18"/>
  <c r="AS93" i="18"/>
  <c r="AT93" i="18"/>
  <c r="AU93" i="18"/>
  <c r="AV93" i="18"/>
  <c r="X94" i="18"/>
  <c r="Y94" i="18"/>
  <c r="Z94" i="18"/>
  <c r="AA94" i="18"/>
  <c r="AB94" i="18"/>
  <c r="AC94" i="18"/>
  <c r="AD94" i="18"/>
  <c r="AE94" i="18"/>
  <c r="AF94" i="18"/>
  <c r="AG94" i="18"/>
  <c r="AH94" i="18"/>
  <c r="AI94" i="18"/>
  <c r="AJ94" i="18"/>
  <c r="AK94" i="18"/>
  <c r="AL94" i="18"/>
  <c r="AM94" i="18"/>
  <c r="AN94" i="18"/>
  <c r="AO94" i="18"/>
  <c r="AP94" i="18"/>
  <c r="AQ94" i="18"/>
  <c r="AR94" i="18"/>
  <c r="AS94" i="18"/>
  <c r="AT94" i="18"/>
  <c r="AU94" i="18"/>
  <c r="AV94" i="18"/>
  <c r="X95" i="18"/>
  <c r="Y95" i="18"/>
  <c r="Z95" i="18"/>
  <c r="AA95" i="18"/>
  <c r="AB95" i="18"/>
  <c r="AC95" i="18"/>
  <c r="AD95" i="18"/>
  <c r="AE95" i="18"/>
  <c r="AF95" i="18"/>
  <c r="AG95" i="18"/>
  <c r="AH95" i="18"/>
  <c r="AI95" i="18"/>
  <c r="AJ95" i="18"/>
  <c r="AK95" i="18"/>
  <c r="AL95" i="18"/>
  <c r="AM95" i="18"/>
  <c r="AN95" i="18"/>
  <c r="AO95" i="18"/>
  <c r="AP95" i="18"/>
  <c r="AQ95" i="18"/>
  <c r="AR95" i="18"/>
  <c r="AS95" i="18"/>
  <c r="AT95" i="18"/>
  <c r="AU95" i="18"/>
  <c r="AV95" i="18"/>
  <c r="X96" i="18"/>
  <c r="Y96" i="18"/>
  <c r="Z96" i="18"/>
  <c r="AA96" i="18"/>
  <c r="AB96" i="18"/>
  <c r="AC96" i="18"/>
  <c r="AD96" i="18"/>
  <c r="AE96" i="18"/>
  <c r="AD265" i="1"/>
  <c r="AF96" i="18"/>
  <c r="AG96" i="18"/>
  <c r="AH96" i="18"/>
  <c r="AI96" i="18"/>
  <c r="AJ96" i="18"/>
  <c r="AK96" i="18"/>
  <c r="AL96" i="18"/>
  <c r="AM96" i="18"/>
  <c r="AN96" i="18"/>
  <c r="AO96" i="18"/>
  <c r="AP96" i="18"/>
  <c r="AQ96" i="18"/>
  <c r="AR96" i="18"/>
  <c r="AS96" i="18"/>
  <c r="AT96" i="18"/>
  <c r="AU96" i="18"/>
  <c r="AV96" i="18"/>
  <c r="X97" i="18"/>
  <c r="Y97" i="18"/>
  <c r="Z97" i="18"/>
  <c r="AA97" i="18"/>
  <c r="AB97" i="18"/>
  <c r="AC97" i="18"/>
  <c r="AD97" i="18"/>
  <c r="AE97" i="18"/>
  <c r="AD266" i="1"/>
  <c r="AF97" i="18"/>
  <c r="AG97" i="18"/>
  <c r="AH97" i="18"/>
  <c r="AI97" i="18"/>
  <c r="AJ97" i="18"/>
  <c r="AK97" i="18"/>
  <c r="AL97" i="18"/>
  <c r="AM97" i="18"/>
  <c r="AN97" i="18"/>
  <c r="AO97" i="18"/>
  <c r="AP97" i="18"/>
  <c r="AQ97" i="18"/>
  <c r="AR97" i="18"/>
  <c r="AS97" i="18"/>
  <c r="AT97" i="18"/>
  <c r="AU97" i="18"/>
  <c r="AV97" i="18"/>
  <c r="X98" i="18"/>
  <c r="Y98" i="18"/>
  <c r="Z98" i="18"/>
  <c r="AA98" i="18"/>
  <c r="AB98" i="18"/>
  <c r="AC98" i="18"/>
  <c r="AD98" i="18"/>
  <c r="AE98" i="18"/>
  <c r="AD299" i="1"/>
  <c r="AF98" i="18"/>
  <c r="AG98" i="18"/>
  <c r="AH98" i="18"/>
  <c r="AI98" i="18"/>
  <c r="AJ98" i="18"/>
  <c r="AK98" i="18"/>
  <c r="AL98" i="18"/>
  <c r="AM98" i="18"/>
  <c r="AN98" i="18"/>
  <c r="AO98" i="18"/>
  <c r="AP98" i="18"/>
  <c r="AQ98" i="18"/>
  <c r="AR98" i="18"/>
  <c r="AS98" i="18"/>
  <c r="AT98" i="18"/>
  <c r="AU98" i="18"/>
  <c r="AV98" i="18"/>
  <c r="X99" i="18"/>
  <c r="Y99" i="18"/>
  <c r="Z99" i="18"/>
  <c r="AA99" i="18"/>
  <c r="AB99" i="18"/>
  <c r="AC99" i="18"/>
  <c r="AD99" i="18"/>
  <c r="AE99" i="18"/>
  <c r="AD309" i="1"/>
  <c r="AF99" i="18"/>
  <c r="AG99" i="18"/>
  <c r="AH99" i="18"/>
  <c r="AI99" i="18"/>
  <c r="AJ99" i="18"/>
  <c r="AK99" i="18"/>
  <c r="AL99" i="18"/>
  <c r="AM99" i="18"/>
  <c r="AN99" i="18"/>
  <c r="AO99" i="18"/>
  <c r="AP99" i="18"/>
  <c r="AQ99" i="18"/>
  <c r="AR99" i="18"/>
  <c r="AS99" i="18"/>
  <c r="AT99" i="18"/>
  <c r="AU99" i="18"/>
  <c r="AV99" i="18"/>
  <c r="X100" i="18"/>
  <c r="Y100" i="18"/>
  <c r="Z100" i="18"/>
  <c r="AA100" i="18"/>
  <c r="AB100" i="18"/>
  <c r="AC100" i="18"/>
  <c r="AD100" i="18"/>
  <c r="AE100" i="18"/>
  <c r="AD310" i="1"/>
  <c r="AF100" i="18"/>
  <c r="AG100" i="18"/>
  <c r="AH100" i="18"/>
  <c r="AI100" i="18"/>
  <c r="AJ100" i="18"/>
  <c r="AK100" i="18"/>
  <c r="AL100" i="18"/>
  <c r="AM100" i="18"/>
  <c r="AN100" i="18"/>
  <c r="AO100" i="18"/>
  <c r="AP100" i="18"/>
  <c r="AQ100" i="18"/>
  <c r="AR100" i="18"/>
  <c r="AS100" i="18"/>
  <c r="AT100" i="18"/>
  <c r="AU100" i="18"/>
  <c r="AV100" i="18"/>
  <c r="X101" i="18"/>
  <c r="Y101" i="18"/>
  <c r="Z101" i="18"/>
  <c r="AA101" i="18"/>
  <c r="AB101" i="18"/>
  <c r="AC101" i="18"/>
  <c r="AD101" i="18"/>
  <c r="AE101" i="18"/>
  <c r="AF101" i="18"/>
  <c r="AG101" i="18"/>
  <c r="AH101" i="18"/>
  <c r="AI101" i="18"/>
  <c r="AJ101" i="18"/>
  <c r="AK101" i="18"/>
  <c r="AL101" i="18"/>
  <c r="AM101" i="18"/>
  <c r="AN101" i="18"/>
  <c r="AO101" i="18"/>
  <c r="AP101" i="18"/>
  <c r="AQ101" i="18"/>
  <c r="AR101" i="18"/>
  <c r="AS101" i="18"/>
  <c r="AT101" i="18"/>
  <c r="AU101" i="18"/>
  <c r="AV101" i="18"/>
  <c r="X63" i="18"/>
  <c r="Y63" i="18"/>
  <c r="Z63" i="18"/>
  <c r="AA63" i="18"/>
  <c r="AB63" i="18"/>
  <c r="AC63" i="18"/>
  <c r="AD63" i="18"/>
  <c r="AE63" i="18"/>
  <c r="AF63" i="18"/>
  <c r="AG63" i="18"/>
  <c r="AH63" i="18"/>
  <c r="AI63" i="18"/>
  <c r="AJ63" i="18"/>
  <c r="AK63" i="18"/>
  <c r="AL63" i="18"/>
  <c r="AM63" i="18"/>
  <c r="AN63" i="18"/>
  <c r="AO63" i="18"/>
  <c r="AP63" i="18"/>
  <c r="AQ63" i="18"/>
  <c r="AR63" i="18"/>
  <c r="AS63" i="18"/>
  <c r="AT63" i="18"/>
  <c r="AU63" i="18"/>
  <c r="AV63" i="18"/>
  <c r="X64" i="18"/>
  <c r="Y64" i="18"/>
  <c r="Z64" i="18"/>
  <c r="AA64" i="18"/>
  <c r="AB64" i="18"/>
  <c r="AC64" i="18"/>
  <c r="AD64" i="18"/>
  <c r="AE64" i="18"/>
  <c r="AF64" i="18"/>
  <c r="AG64" i="18"/>
  <c r="AH64" i="18"/>
  <c r="AI64" i="18"/>
  <c r="AJ64" i="18"/>
  <c r="AK64" i="18"/>
  <c r="AL64" i="18"/>
  <c r="AM64" i="18"/>
  <c r="AN64" i="18"/>
  <c r="AO64" i="18"/>
  <c r="AP64" i="18"/>
  <c r="AQ64" i="18"/>
  <c r="AR64" i="18"/>
  <c r="AS64" i="18"/>
  <c r="AT64" i="18"/>
  <c r="AU64" i="18"/>
  <c r="AV64" i="18"/>
  <c r="X65" i="18"/>
  <c r="Y65" i="18"/>
  <c r="Z65" i="18"/>
  <c r="AA65" i="18"/>
  <c r="AB65" i="18"/>
  <c r="AC65" i="18"/>
  <c r="AD65" i="18"/>
  <c r="AE65" i="18"/>
  <c r="AD306" i="1"/>
  <c r="AF65" i="18"/>
  <c r="AG65" i="18"/>
  <c r="AH65" i="18"/>
  <c r="AI65" i="18"/>
  <c r="AJ65" i="18"/>
  <c r="AK65" i="18"/>
  <c r="AL65" i="18"/>
  <c r="AM65" i="18"/>
  <c r="AN65" i="18"/>
  <c r="AO65" i="18"/>
  <c r="AP65" i="18"/>
  <c r="AQ65" i="18"/>
  <c r="AR65" i="18"/>
  <c r="AS65" i="18"/>
  <c r="AT65" i="18"/>
  <c r="AU65" i="18"/>
  <c r="AV65" i="18"/>
  <c r="X66" i="18"/>
  <c r="Y66" i="18"/>
  <c r="Z66" i="18"/>
  <c r="AA66" i="18"/>
  <c r="AB66" i="18"/>
  <c r="AC66" i="18"/>
  <c r="AD66" i="18"/>
  <c r="AE66" i="18"/>
  <c r="AD307" i="1"/>
  <c r="AF66" i="18"/>
  <c r="AG66" i="18"/>
  <c r="AH66" i="18"/>
  <c r="AI66" i="18"/>
  <c r="AJ66" i="18"/>
  <c r="AK66" i="18"/>
  <c r="AL66" i="18"/>
  <c r="AM66" i="18"/>
  <c r="AN66" i="18"/>
  <c r="AO66" i="18"/>
  <c r="AP66" i="18"/>
  <c r="AQ66" i="18"/>
  <c r="AR66" i="18"/>
  <c r="AS66" i="18"/>
  <c r="AT66" i="18"/>
  <c r="AU66" i="18"/>
  <c r="AV66" i="18"/>
  <c r="X67" i="18"/>
  <c r="Y67" i="18"/>
  <c r="Z67" i="18"/>
  <c r="AA67" i="18"/>
  <c r="AB67" i="18"/>
  <c r="AC67" i="18"/>
  <c r="AD67" i="18"/>
  <c r="AE67" i="18"/>
  <c r="AD308" i="1"/>
  <c r="AF67" i="18"/>
  <c r="AG67" i="18"/>
  <c r="AH67" i="18"/>
  <c r="AI67" i="18"/>
  <c r="AJ67" i="18"/>
  <c r="AK67" i="18"/>
  <c r="AL67" i="18"/>
  <c r="AM67" i="18"/>
  <c r="AN67" i="18"/>
  <c r="AO67" i="18"/>
  <c r="AP67" i="18"/>
  <c r="AQ67" i="18"/>
  <c r="AR67" i="18"/>
  <c r="AS67" i="18"/>
  <c r="AT67" i="18"/>
  <c r="AU67" i="18"/>
  <c r="AV67" i="18"/>
  <c r="X69" i="18"/>
  <c r="Y69" i="18"/>
  <c r="Z69" i="18"/>
  <c r="AA69" i="18"/>
  <c r="AB69" i="18"/>
  <c r="AC69" i="18"/>
  <c r="AD69" i="18"/>
  <c r="AE69" i="18"/>
  <c r="AD52" i="1"/>
  <c r="AF69" i="18"/>
  <c r="AG69" i="18"/>
  <c r="AH69" i="18"/>
  <c r="AI69" i="18"/>
  <c r="AJ69" i="18"/>
  <c r="AK69" i="18"/>
  <c r="AL69" i="18"/>
  <c r="AM69" i="18"/>
  <c r="AN69" i="18"/>
  <c r="AO69" i="18"/>
  <c r="AP69" i="18"/>
  <c r="AQ69" i="18"/>
  <c r="AR69" i="18"/>
  <c r="AS69" i="18"/>
  <c r="AT69" i="18"/>
  <c r="AU69" i="18"/>
  <c r="AV69" i="18"/>
  <c r="X70" i="18"/>
  <c r="Y70" i="18"/>
  <c r="Z70" i="18"/>
  <c r="AA70" i="18"/>
  <c r="AB70" i="18"/>
  <c r="AC70" i="18"/>
  <c r="AD70" i="18"/>
  <c r="AE70" i="18"/>
  <c r="AD312" i="1"/>
  <c r="AF70" i="18"/>
  <c r="AG70" i="18"/>
  <c r="AH70" i="18"/>
  <c r="AI70" i="18"/>
  <c r="AJ70" i="18"/>
  <c r="AK70" i="18"/>
  <c r="AL70" i="18"/>
  <c r="AM70" i="18"/>
  <c r="AN70" i="18"/>
  <c r="AO70" i="18"/>
  <c r="AP70" i="18"/>
  <c r="AQ70" i="18"/>
  <c r="AR70" i="18"/>
  <c r="AS70" i="18"/>
  <c r="AT70" i="18"/>
  <c r="AU70" i="18"/>
  <c r="AV70" i="18"/>
  <c r="X72" i="18"/>
  <c r="Y72" i="18"/>
  <c r="Z72" i="18"/>
  <c r="AA72" i="18"/>
  <c r="AB72" i="18"/>
  <c r="AC72" i="18"/>
  <c r="AD72" i="18"/>
  <c r="AE72" i="18"/>
  <c r="AD51" i="1"/>
  <c r="AF72" i="18"/>
  <c r="AG72" i="18"/>
  <c r="AH72" i="18"/>
  <c r="AI72" i="18"/>
  <c r="AJ72" i="18"/>
  <c r="AK72" i="18"/>
  <c r="AL72" i="18"/>
  <c r="AM72" i="18"/>
  <c r="AN72" i="18"/>
  <c r="AO72" i="18"/>
  <c r="AP72" i="18"/>
  <c r="AQ72" i="18"/>
  <c r="AR72" i="18"/>
  <c r="AS72" i="18"/>
  <c r="AT72" i="18"/>
  <c r="AU72" i="18"/>
  <c r="AV72" i="18"/>
  <c r="X73" i="18"/>
  <c r="Y73" i="18"/>
  <c r="Z73" i="18"/>
  <c r="AA73" i="18"/>
  <c r="AB73" i="18"/>
  <c r="AC73" i="18"/>
  <c r="AD73" i="18"/>
  <c r="AE73" i="18"/>
  <c r="AF73" i="18"/>
  <c r="AG73" i="18"/>
  <c r="AH73" i="18"/>
  <c r="AI73" i="18"/>
  <c r="AJ73" i="18"/>
  <c r="AK73" i="18"/>
  <c r="AL73" i="18"/>
  <c r="AM73" i="18"/>
  <c r="AN73" i="18"/>
  <c r="AO73" i="18"/>
  <c r="AP73" i="18"/>
  <c r="AQ73" i="18"/>
  <c r="AR73" i="18"/>
  <c r="AS73" i="18"/>
  <c r="AT73" i="18"/>
  <c r="AU73" i="18"/>
  <c r="AV73" i="18"/>
  <c r="X74" i="18"/>
  <c r="Y74" i="18"/>
  <c r="Z74" i="18"/>
  <c r="AA74" i="18"/>
  <c r="AB74" i="18"/>
  <c r="AC74" i="18"/>
  <c r="AD74" i="18"/>
  <c r="AE74" i="18"/>
  <c r="AD199" i="1"/>
  <c r="AF74" i="18"/>
  <c r="AG74" i="18"/>
  <c r="AH74" i="18"/>
  <c r="AI74" i="18"/>
  <c r="AJ74" i="18"/>
  <c r="AK74" i="18"/>
  <c r="AL74" i="18"/>
  <c r="AM74" i="18"/>
  <c r="AN74" i="18"/>
  <c r="AO74" i="18"/>
  <c r="AP74" i="18"/>
  <c r="AQ74" i="18"/>
  <c r="AR74" i="18"/>
  <c r="AS74" i="18"/>
  <c r="AT74" i="18"/>
  <c r="AU74" i="18"/>
  <c r="AV74" i="18"/>
  <c r="X76" i="18"/>
  <c r="Y76" i="18"/>
  <c r="Z76" i="18"/>
  <c r="AA76" i="18"/>
  <c r="AB76" i="18"/>
  <c r="AC76" i="18"/>
  <c r="AD76" i="18"/>
  <c r="AE76" i="18"/>
  <c r="AF76" i="18"/>
  <c r="AG76" i="18"/>
  <c r="AH76" i="18"/>
  <c r="AI76" i="18"/>
  <c r="AJ76" i="18"/>
  <c r="AK76" i="18"/>
  <c r="AL76" i="18"/>
  <c r="AM76" i="18"/>
  <c r="AN76" i="18"/>
  <c r="AO76" i="18"/>
  <c r="AP76" i="18"/>
  <c r="AQ76" i="18"/>
  <c r="AR76" i="18"/>
  <c r="AS76" i="18"/>
  <c r="AT76" i="18"/>
  <c r="AU76" i="18"/>
  <c r="AV76" i="18"/>
  <c r="X77" i="18"/>
  <c r="Y77" i="18"/>
  <c r="Z77" i="18"/>
  <c r="AA77" i="18"/>
  <c r="AB77" i="18"/>
  <c r="AC77" i="18"/>
  <c r="AD77" i="18"/>
  <c r="AE77" i="18"/>
  <c r="AD262" i="1"/>
  <c r="AF77" i="18"/>
  <c r="AG77" i="18"/>
  <c r="AH77" i="18"/>
  <c r="AI77" i="18"/>
  <c r="AJ77" i="18"/>
  <c r="AK77" i="18"/>
  <c r="AL77" i="18"/>
  <c r="AM77" i="18"/>
  <c r="AN77" i="18"/>
  <c r="AO77" i="18"/>
  <c r="AP77" i="18"/>
  <c r="AQ77" i="18"/>
  <c r="AR77" i="18"/>
  <c r="AS77" i="18"/>
  <c r="AT77" i="18"/>
  <c r="AU77" i="18"/>
  <c r="AV77" i="18"/>
  <c r="X80" i="18"/>
  <c r="Y80" i="18"/>
  <c r="Z80" i="18"/>
  <c r="AA80" i="18"/>
  <c r="AB80" i="18"/>
  <c r="AC80" i="18"/>
  <c r="AD80" i="18"/>
  <c r="AE80" i="18"/>
  <c r="AD11" i="1"/>
  <c r="AF80" i="18"/>
  <c r="AG80" i="18"/>
  <c r="AH80" i="18"/>
  <c r="AI80" i="18"/>
  <c r="AJ80" i="18"/>
  <c r="AK80" i="18"/>
  <c r="AL80" i="18"/>
  <c r="AM80" i="18"/>
  <c r="AN80" i="18"/>
  <c r="AO80" i="18"/>
  <c r="AP80" i="18"/>
  <c r="AQ80" i="18"/>
  <c r="AR80" i="18"/>
  <c r="AS80" i="18"/>
  <c r="AT80" i="18"/>
  <c r="AU80" i="18"/>
  <c r="AV80" i="18"/>
  <c r="X81" i="18"/>
  <c r="Y81" i="18"/>
  <c r="Z81" i="18"/>
  <c r="AA81" i="18"/>
  <c r="AB81" i="18"/>
  <c r="AC81" i="18"/>
  <c r="AD81" i="18"/>
  <c r="AE81" i="18"/>
  <c r="AD21" i="1"/>
  <c r="AF81" i="18"/>
  <c r="AG81" i="18"/>
  <c r="AH81" i="18"/>
  <c r="AI81" i="18"/>
  <c r="AJ81" i="18"/>
  <c r="AK81" i="18"/>
  <c r="AL81" i="18"/>
  <c r="AM81" i="18"/>
  <c r="AN81" i="18"/>
  <c r="AO81" i="18"/>
  <c r="AP81" i="18"/>
  <c r="AQ81" i="18"/>
  <c r="AR81" i="18"/>
  <c r="AS81" i="18"/>
  <c r="AT81" i="18"/>
  <c r="AU81" i="18"/>
  <c r="AV81" i="18"/>
  <c r="X45" i="18"/>
  <c r="Y45" i="18"/>
  <c r="Z45" i="18"/>
  <c r="AA45" i="18"/>
  <c r="AB45" i="18"/>
  <c r="AC45" i="18"/>
  <c r="AD45" i="18"/>
  <c r="AE45" i="18"/>
  <c r="AD38" i="1"/>
  <c r="AF45" i="18"/>
  <c r="AG45" i="18"/>
  <c r="AH45" i="18"/>
  <c r="AI45" i="18"/>
  <c r="AJ45" i="18"/>
  <c r="AK45" i="18"/>
  <c r="AL45" i="18"/>
  <c r="AM45" i="18"/>
  <c r="AN45" i="18"/>
  <c r="AO45" i="18"/>
  <c r="AP45" i="18"/>
  <c r="AQ45" i="18"/>
  <c r="AR45" i="18"/>
  <c r="AS45" i="18"/>
  <c r="AT45" i="18"/>
  <c r="AU45" i="18"/>
  <c r="AV45" i="18"/>
  <c r="X46" i="18"/>
  <c r="Y46" i="18"/>
  <c r="Z46" i="18"/>
  <c r="AA46" i="18"/>
  <c r="AB46" i="18"/>
  <c r="AC46" i="18"/>
  <c r="AD46" i="18"/>
  <c r="AE46" i="18"/>
  <c r="AD42" i="1"/>
  <c r="AF46" i="18"/>
  <c r="AG46" i="18"/>
  <c r="AH46" i="18"/>
  <c r="AI46" i="18"/>
  <c r="AJ46" i="18"/>
  <c r="AK46" i="18"/>
  <c r="AL46" i="18"/>
  <c r="AM46" i="18"/>
  <c r="AN46" i="18"/>
  <c r="AO46" i="18"/>
  <c r="AP46" i="18"/>
  <c r="AQ46" i="18"/>
  <c r="AR46" i="18"/>
  <c r="AS46" i="18"/>
  <c r="AT46" i="18"/>
  <c r="AU46" i="18"/>
  <c r="AV46" i="18"/>
  <c r="X47" i="18"/>
  <c r="Y47" i="18"/>
  <c r="Z47" i="18"/>
  <c r="AA47" i="18"/>
  <c r="AB47" i="18"/>
  <c r="AC47" i="18"/>
  <c r="AD47" i="18"/>
  <c r="AE47" i="18"/>
  <c r="AF47" i="18"/>
  <c r="AG47" i="18"/>
  <c r="AH47" i="18"/>
  <c r="AI47" i="18"/>
  <c r="AJ47" i="18"/>
  <c r="AK47" i="18"/>
  <c r="AL47" i="18"/>
  <c r="AM47" i="18"/>
  <c r="AN47" i="18"/>
  <c r="AO47" i="18"/>
  <c r="AP47" i="18"/>
  <c r="AQ47" i="18"/>
  <c r="AR47" i="18"/>
  <c r="AS47" i="18"/>
  <c r="AT47" i="18"/>
  <c r="AU47" i="18"/>
  <c r="AV47" i="18"/>
  <c r="X48" i="18"/>
  <c r="Y48" i="18"/>
  <c r="Z48" i="18"/>
  <c r="AA48" i="18"/>
  <c r="AB48" i="18"/>
  <c r="AC48" i="18"/>
  <c r="AD48" i="18"/>
  <c r="AE48" i="18"/>
  <c r="AD261" i="1"/>
  <c r="AF48" i="18"/>
  <c r="AG48" i="18"/>
  <c r="AH48" i="18"/>
  <c r="AI48" i="18"/>
  <c r="AJ48" i="18"/>
  <c r="AK48" i="18"/>
  <c r="AL48" i="18"/>
  <c r="AM48" i="18"/>
  <c r="AN48" i="18"/>
  <c r="AO48" i="18"/>
  <c r="AP48" i="18"/>
  <c r="AQ48" i="18"/>
  <c r="AR48" i="18"/>
  <c r="AS48" i="18"/>
  <c r="AT48" i="18"/>
  <c r="AU48" i="18"/>
  <c r="AV48" i="18"/>
  <c r="X50" i="18"/>
  <c r="Y50" i="18"/>
  <c r="Z50" i="18"/>
  <c r="AA50" i="18"/>
  <c r="AB50" i="18"/>
  <c r="AC50" i="18"/>
  <c r="AD50" i="18"/>
  <c r="AE50" i="18"/>
  <c r="AD39" i="1"/>
  <c r="AF50" i="18"/>
  <c r="AG50" i="18"/>
  <c r="AH50" i="18"/>
  <c r="AI50" i="18"/>
  <c r="AJ50" i="18"/>
  <c r="AK50" i="18"/>
  <c r="AL50" i="18"/>
  <c r="AM50" i="18"/>
  <c r="AN50" i="18"/>
  <c r="AO50" i="18"/>
  <c r="AP50" i="18"/>
  <c r="AQ50" i="18"/>
  <c r="AR50" i="18"/>
  <c r="AS50" i="18"/>
  <c r="AT50" i="18"/>
  <c r="AU50" i="18"/>
  <c r="AV50" i="18"/>
  <c r="X51" i="18"/>
  <c r="Y51" i="18"/>
  <c r="Z51" i="18"/>
  <c r="AA51" i="18"/>
  <c r="AB51" i="18"/>
  <c r="AC51" i="18"/>
  <c r="AD51" i="18"/>
  <c r="AE51" i="18"/>
  <c r="AF51" i="18"/>
  <c r="AG51" i="18"/>
  <c r="AH51" i="18"/>
  <c r="AI51" i="18"/>
  <c r="AJ51" i="18"/>
  <c r="AK51" i="18"/>
  <c r="AL51" i="18"/>
  <c r="AM51" i="18"/>
  <c r="AN51" i="18"/>
  <c r="AO51" i="18"/>
  <c r="AP51" i="18"/>
  <c r="AQ51" i="18"/>
  <c r="AR51" i="18"/>
  <c r="AS51" i="18"/>
  <c r="AT51" i="18"/>
  <c r="AU51" i="18"/>
  <c r="AV51" i="18"/>
  <c r="X52" i="18"/>
  <c r="Y52" i="18"/>
  <c r="Z52" i="18"/>
  <c r="AA52" i="18"/>
  <c r="AB52" i="18"/>
  <c r="AC52" i="18"/>
  <c r="AD52" i="18"/>
  <c r="AE52" i="18"/>
  <c r="AD267" i="1"/>
  <c r="AF52" i="18"/>
  <c r="AG52" i="18"/>
  <c r="AH52" i="18"/>
  <c r="AI52" i="18"/>
  <c r="AJ52" i="18"/>
  <c r="AK52" i="18"/>
  <c r="AL52" i="18"/>
  <c r="AM52" i="18"/>
  <c r="AN52" i="18"/>
  <c r="AO52" i="18"/>
  <c r="AP52" i="18"/>
  <c r="AQ52" i="18"/>
  <c r="AR52" i="18"/>
  <c r="AS52" i="18"/>
  <c r="AT52" i="18"/>
  <c r="AU52" i="18"/>
  <c r="AV52" i="18"/>
  <c r="X54" i="18"/>
  <c r="Y54" i="18"/>
  <c r="Z54" i="18"/>
  <c r="AA54" i="18"/>
  <c r="AB54" i="18"/>
  <c r="AC54" i="18"/>
  <c r="AD54" i="18"/>
  <c r="AE54" i="18"/>
  <c r="AD101" i="1"/>
  <c r="AF54" i="18"/>
  <c r="AG54" i="18"/>
  <c r="AH54" i="18"/>
  <c r="AI54" i="18"/>
  <c r="AJ54" i="18"/>
  <c r="AK54" i="18"/>
  <c r="AL54" i="18"/>
  <c r="AM54" i="18"/>
  <c r="AN54" i="18"/>
  <c r="AO54" i="18"/>
  <c r="AP54" i="18"/>
  <c r="AQ54" i="18"/>
  <c r="AR54" i="18"/>
  <c r="AS54" i="18"/>
  <c r="AT54" i="18"/>
  <c r="AU54" i="18"/>
  <c r="AV54" i="18"/>
  <c r="X55" i="18"/>
  <c r="Y55" i="18"/>
  <c r="Z55" i="18"/>
  <c r="AA55" i="18"/>
  <c r="AB55" i="18"/>
  <c r="AC55" i="18"/>
  <c r="AD55" i="18"/>
  <c r="AE55" i="18"/>
  <c r="AD106" i="1"/>
  <c r="AF55" i="18"/>
  <c r="AG55" i="18"/>
  <c r="AH55" i="18"/>
  <c r="AI55" i="18"/>
  <c r="AJ55" i="18"/>
  <c r="AK55" i="18"/>
  <c r="AL55" i="18"/>
  <c r="AM55" i="18"/>
  <c r="AN55" i="18"/>
  <c r="AO55" i="18"/>
  <c r="AP55" i="18"/>
  <c r="AQ55" i="18"/>
  <c r="AR55" i="18"/>
  <c r="AS55" i="18"/>
  <c r="AT55" i="18"/>
  <c r="AU55" i="18"/>
  <c r="AV55" i="18"/>
  <c r="X58" i="18"/>
  <c r="Y58" i="18"/>
  <c r="Z58" i="18"/>
  <c r="AA58" i="18"/>
  <c r="AB58" i="18"/>
  <c r="AC58" i="18"/>
  <c r="AD58" i="18"/>
  <c r="AE58" i="18"/>
  <c r="AD203" i="1"/>
  <c r="AF58" i="18"/>
  <c r="AG58" i="18"/>
  <c r="AH58" i="18"/>
  <c r="AI58" i="18"/>
  <c r="AJ58" i="18"/>
  <c r="AK58" i="18"/>
  <c r="AL58" i="18"/>
  <c r="AM58" i="18"/>
  <c r="AN58" i="18"/>
  <c r="AO58" i="18"/>
  <c r="AP58" i="18"/>
  <c r="AQ58" i="18"/>
  <c r="AR58" i="18"/>
  <c r="AS58" i="18"/>
  <c r="AT58" i="18"/>
  <c r="AU58" i="18"/>
  <c r="AV58" i="18"/>
  <c r="X61" i="18"/>
  <c r="Y61" i="18"/>
  <c r="Z61" i="18"/>
  <c r="AA61" i="18"/>
  <c r="AB61" i="18"/>
  <c r="AC61" i="18"/>
  <c r="AD61" i="18"/>
  <c r="AE61" i="18"/>
  <c r="AD45" i="1"/>
  <c r="AF61" i="18"/>
  <c r="AG61" i="18"/>
  <c r="AH61" i="18"/>
  <c r="AI61" i="18"/>
  <c r="AJ61" i="18"/>
  <c r="AK61" i="18"/>
  <c r="AL61" i="18"/>
  <c r="AM61" i="18"/>
  <c r="AN61" i="18"/>
  <c r="AO61" i="18"/>
  <c r="AP61" i="18"/>
  <c r="AQ61" i="18"/>
  <c r="AR61" i="18"/>
  <c r="AS61" i="18"/>
  <c r="AT61" i="18"/>
  <c r="AU61" i="18"/>
  <c r="AV61" i="18"/>
  <c r="X29" i="18"/>
  <c r="Y29" i="18"/>
  <c r="Z29" i="18"/>
  <c r="AA29" i="18"/>
  <c r="AB29" i="18"/>
  <c r="AC29" i="18"/>
  <c r="AD29" i="18"/>
  <c r="AE29" i="18"/>
  <c r="AD268" i="1"/>
  <c r="AF29" i="18"/>
  <c r="AG29" i="18"/>
  <c r="AH29" i="18"/>
  <c r="AI29" i="18"/>
  <c r="AJ29" i="18"/>
  <c r="AK29" i="18"/>
  <c r="AL29" i="18"/>
  <c r="AM29" i="18"/>
  <c r="AN29" i="18"/>
  <c r="AO29" i="18"/>
  <c r="AP29" i="18"/>
  <c r="AQ29" i="18"/>
  <c r="AR29" i="18"/>
  <c r="AS29" i="18"/>
  <c r="AT29" i="18"/>
  <c r="AU29" i="18"/>
  <c r="AV29" i="18"/>
  <c r="X32" i="18"/>
  <c r="Y32" i="18"/>
  <c r="Z32" i="18"/>
  <c r="AA32" i="18"/>
  <c r="AB32" i="18"/>
  <c r="AC32" i="18"/>
  <c r="AD32" i="18"/>
  <c r="AE32" i="18"/>
  <c r="AD303" i="1"/>
  <c r="AF32" i="18"/>
  <c r="AG32" i="18"/>
  <c r="AH32" i="18"/>
  <c r="AI32" i="18"/>
  <c r="AJ32" i="18"/>
  <c r="AK32" i="18"/>
  <c r="AL32" i="18"/>
  <c r="AM32" i="18"/>
  <c r="AN32" i="18"/>
  <c r="AO32" i="18"/>
  <c r="AP32" i="18"/>
  <c r="AQ32" i="18"/>
  <c r="AR32" i="18"/>
  <c r="AS32" i="18"/>
  <c r="AT32" i="18"/>
  <c r="AU32" i="18"/>
  <c r="AV32" i="18"/>
  <c r="X33" i="18"/>
  <c r="Y33" i="18"/>
  <c r="Z33" i="18"/>
  <c r="AA33" i="18"/>
  <c r="AB33" i="18"/>
  <c r="AC33" i="18"/>
  <c r="AD33" i="18"/>
  <c r="AE33" i="18"/>
  <c r="AD349" i="1"/>
  <c r="AF33" i="18"/>
  <c r="AG33" i="18"/>
  <c r="AH33" i="18"/>
  <c r="AI33" i="18"/>
  <c r="AJ33" i="18"/>
  <c r="AK33" i="18"/>
  <c r="AL33" i="18"/>
  <c r="AM33" i="18"/>
  <c r="AN33" i="18"/>
  <c r="AO33" i="18"/>
  <c r="AP33" i="18"/>
  <c r="AQ33" i="18"/>
  <c r="AR33" i="18"/>
  <c r="AS33" i="18"/>
  <c r="AT33" i="18"/>
  <c r="AU33" i="18"/>
  <c r="AV33" i="18"/>
  <c r="X35" i="18"/>
  <c r="Y35" i="18"/>
  <c r="Z35" i="18"/>
  <c r="AA35" i="18"/>
  <c r="AB35" i="18"/>
  <c r="AC35" i="18"/>
  <c r="AD35" i="18"/>
  <c r="AE35" i="18"/>
  <c r="AD102" i="1"/>
  <c r="AF35" i="18"/>
  <c r="AG35" i="18"/>
  <c r="AH35" i="18"/>
  <c r="AI35" i="18"/>
  <c r="AJ35" i="18"/>
  <c r="AK35" i="18"/>
  <c r="AL35" i="18"/>
  <c r="AM35" i="18"/>
  <c r="AN35" i="18"/>
  <c r="AO35" i="18"/>
  <c r="AP35" i="18"/>
  <c r="AQ35" i="18"/>
  <c r="AR35" i="18"/>
  <c r="AS35" i="18"/>
  <c r="AT35" i="18"/>
  <c r="AU35" i="18"/>
  <c r="AV35" i="18"/>
  <c r="X36" i="18"/>
  <c r="Y36" i="18"/>
  <c r="Z36" i="18"/>
  <c r="AA36" i="18"/>
  <c r="AB36" i="18"/>
  <c r="AC36" i="18"/>
  <c r="AD36" i="18"/>
  <c r="AE36" i="18"/>
  <c r="AD103" i="1"/>
  <c r="AF36" i="18"/>
  <c r="AG36" i="18"/>
  <c r="AH36" i="18"/>
  <c r="AI36" i="18"/>
  <c r="AJ36" i="18"/>
  <c r="AK36" i="18"/>
  <c r="AL36" i="18"/>
  <c r="AM36" i="18"/>
  <c r="AN36" i="18"/>
  <c r="AO36" i="18"/>
  <c r="AP36" i="18"/>
  <c r="AQ36" i="18"/>
  <c r="AR36" i="18"/>
  <c r="AS36" i="18"/>
  <c r="AT36" i="18"/>
  <c r="AU36" i="18"/>
  <c r="AV36" i="18"/>
  <c r="X37" i="18"/>
  <c r="Y37" i="18"/>
  <c r="Z37" i="18"/>
  <c r="AA37" i="18"/>
  <c r="AB37" i="18"/>
  <c r="AC37" i="18"/>
  <c r="AD37" i="18"/>
  <c r="AE37" i="18"/>
  <c r="AD104" i="1"/>
  <c r="AF37" i="18"/>
  <c r="AG37" i="18"/>
  <c r="AH37" i="18"/>
  <c r="AI37" i="18"/>
  <c r="AJ37" i="18"/>
  <c r="AK37" i="18"/>
  <c r="AL37" i="18"/>
  <c r="AM37" i="18"/>
  <c r="AN37" i="18"/>
  <c r="AO37" i="18"/>
  <c r="AP37" i="18"/>
  <c r="AQ37" i="18"/>
  <c r="AR37" i="18"/>
  <c r="AS37" i="18"/>
  <c r="AT37" i="18"/>
  <c r="AU37" i="18"/>
  <c r="AV37" i="18"/>
  <c r="X38" i="18"/>
  <c r="Y38" i="18"/>
  <c r="Z38" i="18"/>
  <c r="AA38" i="18"/>
  <c r="AB38" i="18"/>
  <c r="AC38" i="18"/>
  <c r="AD38" i="18"/>
  <c r="AE38" i="18"/>
  <c r="AD105" i="1"/>
  <c r="AF38" i="18"/>
  <c r="AG38" i="18"/>
  <c r="AH38" i="18"/>
  <c r="AI38" i="18"/>
  <c r="AJ38" i="18"/>
  <c r="AK38" i="18"/>
  <c r="AL38" i="18"/>
  <c r="AM38" i="18"/>
  <c r="AN38" i="18"/>
  <c r="AO38" i="18"/>
  <c r="AP38" i="18"/>
  <c r="AQ38" i="18"/>
  <c r="AR38" i="18"/>
  <c r="AS38" i="18"/>
  <c r="AT38" i="18"/>
  <c r="AU38" i="18"/>
  <c r="AV38" i="18"/>
  <c r="X39" i="18"/>
  <c r="Y39" i="18"/>
  <c r="Z39" i="18"/>
  <c r="AA39" i="18"/>
  <c r="AB39" i="18"/>
  <c r="AC39" i="18"/>
  <c r="AD39" i="18"/>
  <c r="AE39" i="18"/>
  <c r="AD149" i="1"/>
  <c r="AF39" i="18"/>
  <c r="AG39" i="18"/>
  <c r="AH39" i="18"/>
  <c r="AI39" i="18"/>
  <c r="AJ39" i="18"/>
  <c r="AK39" i="18"/>
  <c r="AL39" i="18"/>
  <c r="AM39" i="18"/>
  <c r="AN39" i="18"/>
  <c r="AO39" i="18"/>
  <c r="AP39" i="18"/>
  <c r="AQ39" i="18"/>
  <c r="AR39" i="18"/>
  <c r="AS39" i="18"/>
  <c r="AT39" i="18"/>
  <c r="AU39" i="18"/>
  <c r="AV39" i="18"/>
  <c r="X40" i="18"/>
  <c r="Y40" i="18"/>
  <c r="Z40" i="18"/>
  <c r="AA40" i="18"/>
  <c r="AB40" i="18"/>
  <c r="AC40" i="18"/>
  <c r="AD40" i="18"/>
  <c r="AE40" i="18"/>
  <c r="AD180" i="1"/>
  <c r="AF40" i="18"/>
  <c r="AG40" i="18"/>
  <c r="AH40" i="18"/>
  <c r="AI40" i="18"/>
  <c r="AJ40" i="18"/>
  <c r="AK40" i="18"/>
  <c r="AL40" i="18"/>
  <c r="AM40" i="18"/>
  <c r="AN40" i="18"/>
  <c r="AO40" i="18"/>
  <c r="AP40" i="18"/>
  <c r="AQ40" i="18"/>
  <c r="AR40" i="18"/>
  <c r="AS40" i="18"/>
  <c r="AT40" i="18"/>
  <c r="AU40" i="18"/>
  <c r="AV40" i="18"/>
  <c r="X41" i="18"/>
  <c r="Y41" i="18"/>
  <c r="Z41" i="18"/>
  <c r="AA41" i="18"/>
  <c r="AB41" i="18"/>
  <c r="AC41" i="18"/>
  <c r="AD41" i="18"/>
  <c r="AE41" i="18"/>
  <c r="AD193" i="1"/>
  <c r="AF41" i="18"/>
  <c r="AG41" i="18"/>
  <c r="AH41" i="18"/>
  <c r="AI41" i="18"/>
  <c r="AJ41" i="18"/>
  <c r="AK41" i="18"/>
  <c r="AL41" i="18"/>
  <c r="AM41" i="18"/>
  <c r="AN41" i="18"/>
  <c r="AO41" i="18"/>
  <c r="AP41" i="18"/>
  <c r="AQ41" i="18"/>
  <c r="AR41" i="18"/>
  <c r="AS41" i="18"/>
  <c r="AT41" i="18"/>
  <c r="AU41" i="18"/>
  <c r="AV41" i="18"/>
  <c r="X42" i="18"/>
  <c r="Y42" i="18"/>
  <c r="Z42" i="18"/>
  <c r="AA42" i="18"/>
  <c r="AB42" i="18"/>
  <c r="AC42" i="18"/>
  <c r="AD42" i="18"/>
  <c r="AE42" i="18"/>
  <c r="AD314" i="1"/>
  <c r="AF42" i="18"/>
  <c r="AG42" i="18"/>
  <c r="AH42" i="18"/>
  <c r="AI42" i="18"/>
  <c r="AJ42" i="18"/>
  <c r="AK42" i="18"/>
  <c r="AL42" i="18"/>
  <c r="AM42" i="18"/>
  <c r="AN42" i="18"/>
  <c r="AO42" i="18"/>
  <c r="AP42" i="18"/>
  <c r="AQ42" i="18"/>
  <c r="AR42" i="18"/>
  <c r="AS42" i="18"/>
  <c r="AT42" i="18"/>
  <c r="AU42" i="18"/>
  <c r="AV42" i="18"/>
  <c r="X43" i="18"/>
  <c r="Y43" i="18"/>
  <c r="Z43" i="18"/>
  <c r="AA43" i="18"/>
  <c r="AB43" i="18"/>
  <c r="AC43" i="18"/>
  <c r="AD43" i="18"/>
  <c r="AE43" i="18"/>
  <c r="AD4" i="1"/>
  <c r="AF43" i="18"/>
  <c r="AG43" i="18"/>
  <c r="AH43" i="18"/>
  <c r="AI43" i="18"/>
  <c r="AJ43" i="18"/>
  <c r="AK43" i="18"/>
  <c r="AL43" i="18"/>
  <c r="AM43" i="18"/>
  <c r="AN43" i="18"/>
  <c r="AO43" i="18"/>
  <c r="AP43" i="18"/>
  <c r="AQ43" i="18"/>
  <c r="AR43" i="18"/>
  <c r="AS43" i="18"/>
  <c r="AT43" i="18"/>
  <c r="AU43" i="18"/>
  <c r="AV43" i="18"/>
  <c r="X44" i="18"/>
  <c r="Y44" i="18"/>
  <c r="Z44" i="18"/>
  <c r="AA44" i="18"/>
  <c r="AB44" i="18"/>
  <c r="AC44" i="18"/>
  <c r="AD44" i="18"/>
  <c r="AE44" i="18"/>
  <c r="AD34" i="1"/>
  <c r="AF44" i="18"/>
  <c r="AG44" i="18"/>
  <c r="AH44" i="18"/>
  <c r="AI44" i="18"/>
  <c r="AJ44" i="18"/>
  <c r="AK44" i="18"/>
  <c r="AL44" i="18"/>
  <c r="AM44" i="18"/>
  <c r="AN44" i="18"/>
  <c r="AO44" i="18"/>
  <c r="AP44" i="18"/>
  <c r="AQ44" i="18"/>
  <c r="AR44" i="18"/>
  <c r="AS44" i="18"/>
  <c r="AT44" i="18"/>
  <c r="AU44" i="18"/>
  <c r="AV44" i="18"/>
  <c r="X11" i="18"/>
  <c r="Y11" i="18"/>
  <c r="Z11" i="18"/>
  <c r="AA11" i="18"/>
  <c r="AB11" i="18"/>
  <c r="AC11" i="18"/>
  <c r="AD11" i="18"/>
  <c r="AE11" i="18"/>
  <c r="AD59" i="1"/>
  <c r="AF11" i="18"/>
  <c r="AG11" i="18"/>
  <c r="AH11" i="18"/>
  <c r="AI11" i="18"/>
  <c r="AJ11" i="18"/>
  <c r="AK11" i="18"/>
  <c r="AL11" i="18"/>
  <c r="AM11" i="18"/>
  <c r="AN11" i="18"/>
  <c r="AO11" i="18"/>
  <c r="AP11" i="18"/>
  <c r="AQ11" i="18"/>
  <c r="AR11" i="18"/>
  <c r="AS11" i="18"/>
  <c r="AT11" i="18"/>
  <c r="AU11" i="18"/>
  <c r="AV11" i="18"/>
  <c r="X12" i="18"/>
  <c r="Y12" i="18"/>
  <c r="Z12" i="18"/>
  <c r="AA12" i="18"/>
  <c r="AB12" i="18"/>
  <c r="AC12" i="18"/>
  <c r="AD12" i="18"/>
  <c r="AE12" i="18"/>
  <c r="AD66" i="1"/>
  <c r="AF12" i="18"/>
  <c r="AG12" i="18"/>
  <c r="AH12" i="18"/>
  <c r="AI12" i="18"/>
  <c r="AJ12" i="18"/>
  <c r="AK12" i="18"/>
  <c r="AL12" i="18"/>
  <c r="AM12" i="18"/>
  <c r="AN12" i="18"/>
  <c r="AO12" i="18"/>
  <c r="AP12" i="18"/>
  <c r="AQ12" i="18"/>
  <c r="AR12" i="18"/>
  <c r="AS12" i="18"/>
  <c r="AT12" i="18"/>
  <c r="AU12" i="18"/>
  <c r="AV12" i="18"/>
  <c r="X13" i="18"/>
  <c r="Y13" i="18"/>
  <c r="Z13" i="18"/>
  <c r="AA13" i="18"/>
  <c r="AB13" i="18"/>
  <c r="AC13" i="18"/>
  <c r="AD13" i="18"/>
  <c r="AE13" i="18"/>
  <c r="AD269" i="1"/>
  <c r="AF13" i="18"/>
  <c r="AG13" i="18"/>
  <c r="AH13" i="18"/>
  <c r="AI13" i="18"/>
  <c r="AJ13" i="18"/>
  <c r="AK13" i="18"/>
  <c r="AL13" i="18"/>
  <c r="AM13" i="18"/>
  <c r="AN13" i="18"/>
  <c r="AO13" i="18"/>
  <c r="AP13" i="18"/>
  <c r="AQ13" i="18"/>
  <c r="AR13" i="18"/>
  <c r="AS13" i="18"/>
  <c r="AT13" i="18"/>
  <c r="AU13" i="18"/>
  <c r="AV13" i="18"/>
  <c r="X15" i="18"/>
  <c r="Y15" i="18"/>
  <c r="Z15" i="18"/>
  <c r="AA15" i="18"/>
  <c r="AB15" i="18"/>
  <c r="AC15" i="18"/>
  <c r="AD15" i="18"/>
  <c r="AE15" i="18"/>
  <c r="AD5" i="1"/>
  <c r="AF15" i="18"/>
  <c r="AG15" i="18"/>
  <c r="AH15" i="18"/>
  <c r="AI15" i="18"/>
  <c r="AJ15" i="18"/>
  <c r="AK15" i="18"/>
  <c r="AL15" i="18"/>
  <c r="AM15" i="18"/>
  <c r="AN15" i="18"/>
  <c r="AO15" i="18"/>
  <c r="AP15" i="18"/>
  <c r="AQ15" i="18"/>
  <c r="AR15" i="18"/>
  <c r="AS15" i="18"/>
  <c r="AT15" i="18"/>
  <c r="AU15" i="18"/>
  <c r="AV15" i="18"/>
  <c r="X16" i="18"/>
  <c r="Y16" i="18"/>
  <c r="Z16" i="18"/>
  <c r="AA16" i="18"/>
  <c r="AB16" i="18"/>
  <c r="AC16" i="18"/>
  <c r="AD16" i="18"/>
  <c r="AE16" i="18"/>
  <c r="AD41" i="1"/>
  <c r="AF16" i="18"/>
  <c r="AG16" i="18"/>
  <c r="AH16" i="18"/>
  <c r="AI16" i="18"/>
  <c r="AJ16" i="18"/>
  <c r="AK16" i="18"/>
  <c r="AL16" i="18"/>
  <c r="AM16" i="18"/>
  <c r="AN16" i="18"/>
  <c r="AO16" i="18"/>
  <c r="AP16" i="18"/>
  <c r="AQ16" i="18"/>
  <c r="AR16" i="18"/>
  <c r="AS16" i="18"/>
  <c r="AT16" i="18"/>
  <c r="AU16" i="18"/>
  <c r="AV16" i="18"/>
  <c r="X17" i="18"/>
  <c r="Y17" i="18"/>
  <c r="Z17" i="18"/>
  <c r="AA17" i="18"/>
  <c r="AB17" i="18"/>
  <c r="AC17" i="18"/>
  <c r="AD17" i="18"/>
  <c r="AE17" i="18"/>
  <c r="AD174" i="1"/>
  <c r="AF17" i="18"/>
  <c r="AG17" i="18"/>
  <c r="AH17" i="18"/>
  <c r="AI17" i="18"/>
  <c r="AJ17" i="18"/>
  <c r="AK17" i="18"/>
  <c r="AL17" i="18"/>
  <c r="AM17" i="18"/>
  <c r="AN17" i="18"/>
  <c r="AO17" i="18"/>
  <c r="AP17" i="18"/>
  <c r="AQ17" i="18"/>
  <c r="AR17" i="18"/>
  <c r="AS17" i="18"/>
  <c r="AT17" i="18"/>
  <c r="AU17" i="18"/>
  <c r="AV17" i="18"/>
  <c r="X18" i="18"/>
  <c r="Y18" i="18"/>
  <c r="Z18" i="18"/>
  <c r="AA18" i="18"/>
  <c r="AB18" i="18"/>
  <c r="AC18" i="18"/>
  <c r="AD18" i="18"/>
  <c r="AE18" i="18"/>
  <c r="AD313" i="1"/>
  <c r="AF18" i="18"/>
  <c r="AG18" i="18"/>
  <c r="AH18" i="18"/>
  <c r="AI18" i="18"/>
  <c r="AJ18" i="18"/>
  <c r="AK18" i="18"/>
  <c r="AL18" i="18"/>
  <c r="AM18" i="18"/>
  <c r="AN18" i="18"/>
  <c r="AO18" i="18"/>
  <c r="AP18" i="18"/>
  <c r="AQ18" i="18"/>
  <c r="AR18" i="18"/>
  <c r="AS18" i="18"/>
  <c r="AT18" i="18"/>
  <c r="AU18" i="18"/>
  <c r="AV18" i="18"/>
  <c r="X19" i="18"/>
  <c r="Y19" i="18"/>
  <c r="Z19" i="18"/>
  <c r="AA19" i="18"/>
  <c r="AB19" i="18"/>
  <c r="AC19" i="18"/>
  <c r="AD19" i="18"/>
  <c r="AE19" i="18"/>
  <c r="AD325" i="1"/>
  <c r="AF19" i="18"/>
  <c r="AG19" i="18"/>
  <c r="AH19" i="18"/>
  <c r="AI19" i="18"/>
  <c r="AJ19" i="18"/>
  <c r="AK19" i="18"/>
  <c r="AL19" i="18"/>
  <c r="AM19" i="18"/>
  <c r="AN19" i="18"/>
  <c r="AO19" i="18"/>
  <c r="AP19" i="18"/>
  <c r="AQ19" i="18"/>
  <c r="AR19" i="18"/>
  <c r="AS19" i="18"/>
  <c r="AT19" i="18"/>
  <c r="AU19" i="18"/>
  <c r="AV19" i="18"/>
  <c r="X21" i="18"/>
  <c r="Y21" i="18"/>
  <c r="Z21" i="18"/>
  <c r="AA21" i="18"/>
  <c r="AB21" i="18"/>
  <c r="AC21" i="18"/>
  <c r="AD21" i="18"/>
  <c r="AE21" i="18"/>
  <c r="AD43" i="1"/>
  <c r="AF21" i="18"/>
  <c r="AG21" i="18"/>
  <c r="AH21" i="18"/>
  <c r="AI21" i="18"/>
  <c r="AJ21" i="18"/>
  <c r="AK21" i="18"/>
  <c r="AL21" i="18"/>
  <c r="AM21" i="18"/>
  <c r="AN21" i="18"/>
  <c r="AO21" i="18"/>
  <c r="AP21" i="18"/>
  <c r="AQ21" i="18"/>
  <c r="AR21" i="18"/>
  <c r="AS21" i="18"/>
  <c r="AT21" i="18"/>
  <c r="AU21" i="18"/>
  <c r="AV21" i="18"/>
  <c r="X24" i="18"/>
  <c r="Y24" i="18"/>
  <c r="Z24" i="18"/>
  <c r="AA24" i="18"/>
  <c r="AB24" i="18"/>
  <c r="AC24" i="18"/>
  <c r="AD24" i="18"/>
  <c r="AE24" i="18"/>
  <c r="AD23" i="1"/>
  <c r="AF24" i="18"/>
  <c r="AG24" i="18"/>
  <c r="AH24" i="18"/>
  <c r="AI24" i="18"/>
  <c r="AJ24" i="18"/>
  <c r="AK24" i="18"/>
  <c r="AL24" i="18"/>
  <c r="AM24" i="18"/>
  <c r="AN24" i="18"/>
  <c r="AO24" i="18"/>
  <c r="AP24" i="18"/>
  <c r="AQ24" i="18"/>
  <c r="AR24" i="18"/>
  <c r="AS24" i="18"/>
  <c r="AT24" i="18"/>
  <c r="AU24" i="18"/>
  <c r="AV24" i="18"/>
  <c r="X25" i="18"/>
  <c r="Y25" i="18"/>
  <c r="Z25" i="18"/>
  <c r="AA25" i="18"/>
  <c r="AB25" i="18"/>
  <c r="AC25" i="18"/>
  <c r="AD25" i="18"/>
  <c r="AE25" i="18"/>
  <c r="AD100" i="1"/>
  <c r="AF25" i="18"/>
  <c r="AG25" i="18"/>
  <c r="AH25" i="18"/>
  <c r="AI25" i="18"/>
  <c r="AJ25" i="18"/>
  <c r="AK25" i="18"/>
  <c r="AL25" i="18"/>
  <c r="AM25" i="18"/>
  <c r="AN25" i="18"/>
  <c r="AO25" i="18"/>
  <c r="AP25" i="18"/>
  <c r="AQ25" i="18"/>
  <c r="AR25" i="18"/>
  <c r="AS25" i="18"/>
  <c r="AT25" i="18"/>
  <c r="AU25" i="18"/>
  <c r="AV25" i="18"/>
  <c r="X26" i="18"/>
  <c r="Y26" i="18"/>
  <c r="Z26" i="18"/>
  <c r="AA26" i="18"/>
  <c r="AB26" i="18"/>
  <c r="AC26" i="18"/>
  <c r="AD26" i="18"/>
  <c r="AE26" i="18"/>
  <c r="AD177" i="1"/>
  <c r="AF26" i="18"/>
  <c r="AG26" i="18"/>
  <c r="AH26" i="18"/>
  <c r="AI26" i="18"/>
  <c r="AJ26" i="18"/>
  <c r="AK26" i="18"/>
  <c r="AL26" i="18"/>
  <c r="AM26" i="18"/>
  <c r="AN26" i="18"/>
  <c r="AO26" i="18"/>
  <c r="AP26" i="18"/>
  <c r="AQ26" i="18"/>
  <c r="AR26" i="18"/>
  <c r="AS26" i="18"/>
  <c r="AT26" i="18"/>
  <c r="AU26" i="18"/>
  <c r="AV26" i="18"/>
  <c r="X27" i="18"/>
  <c r="Y27" i="18"/>
  <c r="Z27" i="18"/>
  <c r="AA27" i="18"/>
  <c r="AB27" i="18"/>
  <c r="AC27" i="18"/>
  <c r="AD27" i="18"/>
  <c r="AE27" i="18"/>
  <c r="AD200" i="1"/>
  <c r="AF27" i="18"/>
  <c r="AG27" i="18"/>
  <c r="AH27" i="18"/>
  <c r="AI27" i="18"/>
  <c r="AJ27" i="18"/>
  <c r="AK27" i="18"/>
  <c r="AL27" i="18"/>
  <c r="AM27" i="18"/>
  <c r="AN27" i="18"/>
  <c r="AO27" i="18"/>
  <c r="AP27" i="18"/>
  <c r="AQ27" i="18"/>
  <c r="AR27" i="18"/>
  <c r="AS27" i="18"/>
  <c r="AT27" i="18"/>
  <c r="AU27" i="18"/>
  <c r="AV27" i="18"/>
  <c r="X28" i="18"/>
  <c r="Y28" i="18"/>
  <c r="Z28" i="18"/>
  <c r="AA28" i="18"/>
  <c r="AB28" i="18"/>
  <c r="AC28" i="18"/>
  <c r="AD28" i="18"/>
  <c r="AE28" i="18"/>
  <c r="AD201" i="1"/>
  <c r="AF28" i="18"/>
  <c r="AG28" i="18"/>
  <c r="AH28" i="18"/>
  <c r="AI28" i="18"/>
  <c r="AJ28" i="18"/>
  <c r="AK28" i="18"/>
  <c r="AL28" i="18"/>
  <c r="AM28" i="18"/>
  <c r="AN28" i="18"/>
  <c r="AO28" i="18"/>
  <c r="AP28" i="18"/>
  <c r="AQ28" i="18"/>
  <c r="AR28" i="18"/>
  <c r="AS28" i="18"/>
  <c r="AT28" i="18"/>
  <c r="AU28" i="18"/>
  <c r="AV28" i="18"/>
  <c r="K403" i="18"/>
  <c r="L403" i="18"/>
  <c r="M403" i="18"/>
  <c r="N403" i="18"/>
  <c r="O403" i="18"/>
  <c r="P403" i="18"/>
  <c r="Q403" i="18"/>
  <c r="R403" i="18"/>
  <c r="S403" i="18"/>
  <c r="T403" i="18"/>
  <c r="U403" i="18"/>
  <c r="V403" i="18"/>
  <c r="W403" i="18"/>
  <c r="K405" i="18"/>
  <c r="L405" i="18"/>
  <c r="M405" i="18"/>
  <c r="N405" i="18"/>
  <c r="O405" i="18"/>
  <c r="P405" i="18"/>
  <c r="Q405" i="18"/>
  <c r="R405" i="18"/>
  <c r="S405" i="18"/>
  <c r="T405" i="18"/>
  <c r="U405" i="18"/>
  <c r="V405" i="18"/>
  <c r="W405" i="18"/>
  <c r="K407" i="18"/>
  <c r="L407" i="18"/>
  <c r="M407" i="18"/>
  <c r="N407" i="18"/>
  <c r="O407" i="18"/>
  <c r="P407" i="18"/>
  <c r="Q407" i="18"/>
  <c r="R407" i="18"/>
  <c r="S407" i="18"/>
  <c r="T407" i="18"/>
  <c r="U407" i="18"/>
  <c r="V407" i="18"/>
  <c r="W407" i="18"/>
  <c r="K410" i="18"/>
  <c r="L410" i="18"/>
  <c r="M410" i="18"/>
  <c r="N410" i="18"/>
  <c r="O410" i="18"/>
  <c r="P410" i="18"/>
  <c r="Q410" i="18"/>
  <c r="R410" i="18"/>
  <c r="S410" i="18"/>
  <c r="T410" i="18"/>
  <c r="U410" i="18"/>
  <c r="V410" i="18"/>
  <c r="W410" i="18"/>
  <c r="K412" i="18"/>
  <c r="L412" i="18"/>
  <c r="M412" i="18"/>
  <c r="N412" i="18"/>
  <c r="O412" i="18"/>
  <c r="P412" i="18"/>
  <c r="Q412" i="18"/>
  <c r="R412" i="18"/>
  <c r="S412" i="18"/>
  <c r="T412" i="18"/>
  <c r="U412" i="18"/>
  <c r="V412" i="18"/>
  <c r="W412" i="18"/>
  <c r="K413" i="18"/>
  <c r="L413" i="18"/>
  <c r="M413" i="18"/>
  <c r="N413" i="18"/>
  <c r="O413" i="18"/>
  <c r="P413" i="18"/>
  <c r="Q413" i="18"/>
  <c r="R413" i="18"/>
  <c r="S413" i="18"/>
  <c r="T413" i="18"/>
  <c r="U413" i="18"/>
  <c r="V413" i="18"/>
  <c r="W413" i="18"/>
  <c r="K416" i="18"/>
  <c r="L416" i="18"/>
  <c r="M416" i="18"/>
  <c r="N416" i="18"/>
  <c r="O416" i="18"/>
  <c r="P416" i="18"/>
  <c r="Q416" i="18"/>
  <c r="R416" i="18"/>
  <c r="S416" i="18"/>
  <c r="T416" i="18"/>
  <c r="U416" i="18"/>
  <c r="V416" i="18"/>
  <c r="W416" i="18"/>
  <c r="K419" i="18"/>
  <c r="L419" i="18"/>
  <c r="M419" i="18"/>
  <c r="N419" i="18"/>
  <c r="O419" i="18"/>
  <c r="P419" i="18"/>
  <c r="Q419" i="18"/>
  <c r="R419" i="18"/>
  <c r="S419" i="18"/>
  <c r="T419" i="18"/>
  <c r="U419" i="18"/>
  <c r="V419" i="18"/>
  <c r="W419" i="18"/>
  <c r="K420" i="18"/>
  <c r="L420" i="18"/>
  <c r="M420" i="18"/>
  <c r="N420" i="18"/>
  <c r="O420" i="18"/>
  <c r="P420" i="18"/>
  <c r="Q420" i="18"/>
  <c r="R420" i="18"/>
  <c r="S420" i="18"/>
  <c r="T420" i="18"/>
  <c r="U420" i="18"/>
  <c r="V420" i="18"/>
  <c r="W420" i="18"/>
  <c r="K421" i="18"/>
  <c r="L421" i="18"/>
  <c r="M421" i="18"/>
  <c r="N421" i="18"/>
  <c r="O421" i="18"/>
  <c r="P421" i="18"/>
  <c r="Q421" i="18"/>
  <c r="R421" i="18"/>
  <c r="S421" i="18"/>
  <c r="T421" i="18"/>
  <c r="U421" i="18"/>
  <c r="V421" i="18"/>
  <c r="W421" i="18"/>
  <c r="K424" i="18"/>
  <c r="L424" i="18"/>
  <c r="M424" i="18"/>
  <c r="N424" i="18"/>
  <c r="O424" i="18"/>
  <c r="P424" i="18"/>
  <c r="Q424" i="18"/>
  <c r="R424" i="18"/>
  <c r="S424" i="18"/>
  <c r="T424" i="18"/>
  <c r="U424" i="18"/>
  <c r="V424" i="18"/>
  <c r="W424" i="18"/>
  <c r="K427" i="18"/>
  <c r="L427" i="18"/>
  <c r="M427" i="18"/>
  <c r="N427" i="18"/>
  <c r="O427" i="18"/>
  <c r="P427" i="18"/>
  <c r="Q427" i="18"/>
  <c r="R427" i="18"/>
  <c r="S427" i="18"/>
  <c r="T427" i="18"/>
  <c r="U427" i="18"/>
  <c r="V427" i="18"/>
  <c r="W427" i="18"/>
  <c r="K428" i="18"/>
  <c r="L428" i="18"/>
  <c r="M428" i="18"/>
  <c r="N428" i="18"/>
  <c r="O428" i="18"/>
  <c r="P428" i="18"/>
  <c r="Q428" i="18"/>
  <c r="R428" i="18"/>
  <c r="S428" i="18"/>
  <c r="T428" i="18"/>
  <c r="U428" i="18"/>
  <c r="V428" i="18"/>
  <c r="W428" i="18"/>
  <c r="K429" i="18"/>
  <c r="L429" i="18"/>
  <c r="M429" i="18"/>
  <c r="N429" i="18"/>
  <c r="O429" i="18"/>
  <c r="P429" i="18"/>
  <c r="Q429" i="18"/>
  <c r="R429" i="18"/>
  <c r="S429" i="18"/>
  <c r="T429" i="18"/>
  <c r="U429" i="18"/>
  <c r="V429" i="18"/>
  <c r="W429" i="18"/>
  <c r="K430" i="18"/>
  <c r="L430" i="18"/>
  <c r="M430" i="18"/>
  <c r="N430" i="18"/>
  <c r="O430" i="18"/>
  <c r="P430" i="18"/>
  <c r="Q430" i="18"/>
  <c r="R430" i="18"/>
  <c r="S430" i="18"/>
  <c r="T430" i="18"/>
  <c r="U430" i="18"/>
  <c r="V430" i="18"/>
  <c r="W430" i="18"/>
  <c r="K431" i="18"/>
  <c r="L431" i="18"/>
  <c r="M431" i="18"/>
  <c r="N431" i="18"/>
  <c r="O431" i="18"/>
  <c r="P431" i="18"/>
  <c r="Q431" i="18"/>
  <c r="R431" i="18"/>
  <c r="S431" i="18"/>
  <c r="T431" i="18"/>
  <c r="U431" i="18"/>
  <c r="V431" i="18"/>
  <c r="W431" i="18"/>
  <c r="K432" i="18"/>
  <c r="L432" i="18"/>
  <c r="M432" i="18"/>
  <c r="N432" i="18"/>
  <c r="O432" i="18"/>
  <c r="P432" i="18"/>
  <c r="Q432" i="18"/>
  <c r="R432" i="18"/>
  <c r="S432" i="18"/>
  <c r="T432" i="18"/>
  <c r="U432" i="18"/>
  <c r="V432" i="18"/>
  <c r="W432" i="18"/>
  <c r="K433" i="18"/>
  <c r="L433" i="18"/>
  <c r="M433" i="18"/>
  <c r="N433" i="18"/>
  <c r="O433" i="18"/>
  <c r="P433" i="18"/>
  <c r="Q433" i="18"/>
  <c r="R433" i="18"/>
  <c r="S433" i="18"/>
  <c r="T433" i="18"/>
  <c r="U433" i="18"/>
  <c r="V433" i="18"/>
  <c r="W433" i="18"/>
  <c r="K434" i="18"/>
  <c r="L434" i="18"/>
  <c r="M434" i="18"/>
  <c r="N434" i="18"/>
  <c r="O434" i="18"/>
  <c r="P434" i="18"/>
  <c r="Q434" i="18"/>
  <c r="R434" i="18"/>
  <c r="S434" i="18"/>
  <c r="T434" i="18"/>
  <c r="U434" i="18"/>
  <c r="V434" i="18"/>
  <c r="W434" i="18"/>
  <c r="K435" i="18"/>
  <c r="L435" i="18"/>
  <c r="M435" i="18"/>
  <c r="N435" i="18"/>
  <c r="O435" i="18"/>
  <c r="P435" i="18"/>
  <c r="Q435" i="18"/>
  <c r="R435" i="18"/>
  <c r="S435" i="18"/>
  <c r="T435" i="18"/>
  <c r="U435" i="18"/>
  <c r="V435" i="18"/>
  <c r="W435" i="18"/>
  <c r="K436" i="18"/>
  <c r="L436" i="18"/>
  <c r="M436" i="18"/>
  <c r="N436" i="18"/>
  <c r="O436" i="18"/>
  <c r="P436" i="18"/>
  <c r="Q436" i="18"/>
  <c r="R436" i="18"/>
  <c r="S436" i="18"/>
  <c r="T436" i="18"/>
  <c r="U436" i="18"/>
  <c r="V436" i="18"/>
  <c r="W436" i="18"/>
  <c r="K384" i="18"/>
  <c r="L384" i="18"/>
  <c r="M384" i="18"/>
  <c r="N384" i="18"/>
  <c r="O384" i="18"/>
  <c r="P384" i="18"/>
  <c r="Q384" i="18"/>
  <c r="R384" i="18"/>
  <c r="S384" i="18"/>
  <c r="T384" i="18"/>
  <c r="U384" i="18"/>
  <c r="V384" i="18"/>
  <c r="W384" i="18"/>
  <c r="K387" i="18"/>
  <c r="L387" i="18"/>
  <c r="M387" i="18"/>
  <c r="N387" i="18"/>
  <c r="O387" i="18"/>
  <c r="P387" i="18"/>
  <c r="Q387" i="18"/>
  <c r="R387" i="18"/>
  <c r="S387" i="18"/>
  <c r="T387" i="18"/>
  <c r="U387" i="18"/>
  <c r="V387" i="18"/>
  <c r="W387" i="18"/>
  <c r="K388" i="18"/>
  <c r="L388" i="18"/>
  <c r="M388" i="18"/>
  <c r="N388" i="18"/>
  <c r="O388" i="18"/>
  <c r="P388" i="18"/>
  <c r="Q388" i="18"/>
  <c r="R388" i="18"/>
  <c r="S388" i="18"/>
  <c r="T388" i="18"/>
  <c r="U388" i="18"/>
  <c r="V388" i="18"/>
  <c r="W388" i="18"/>
  <c r="K389" i="18"/>
  <c r="L389" i="18"/>
  <c r="M389" i="18"/>
  <c r="N389" i="18"/>
  <c r="O389" i="18"/>
  <c r="P389" i="18"/>
  <c r="Q389" i="18"/>
  <c r="R389" i="18"/>
  <c r="S389" i="18"/>
  <c r="T389" i="18"/>
  <c r="U389" i="18"/>
  <c r="V389" i="18"/>
  <c r="W389" i="18"/>
  <c r="K390" i="18"/>
  <c r="L390" i="18"/>
  <c r="M390" i="18"/>
  <c r="N390" i="18"/>
  <c r="O390" i="18"/>
  <c r="P390" i="18"/>
  <c r="Q390" i="18"/>
  <c r="R390" i="18"/>
  <c r="S390" i="18"/>
  <c r="T390" i="18"/>
  <c r="U390" i="18"/>
  <c r="V390" i="18"/>
  <c r="W390" i="18"/>
  <c r="K391" i="18"/>
  <c r="L391" i="18"/>
  <c r="M391" i="18"/>
  <c r="N391" i="18"/>
  <c r="O391" i="18"/>
  <c r="P391" i="18"/>
  <c r="Q391" i="18"/>
  <c r="R391" i="18"/>
  <c r="S391" i="18"/>
  <c r="T391" i="18"/>
  <c r="U391" i="18"/>
  <c r="V391" i="18"/>
  <c r="W391" i="18"/>
  <c r="K392" i="18"/>
  <c r="L392" i="18"/>
  <c r="M392" i="18"/>
  <c r="N392" i="18"/>
  <c r="O392" i="18"/>
  <c r="P392" i="18"/>
  <c r="Q392" i="18"/>
  <c r="R392" i="18"/>
  <c r="S392" i="18"/>
  <c r="T392" i="18"/>
  <c r="U392" i="18"/>
  <c r="V392" i="18"/>
  <c r="W392" i="18"/>
  <c r="K393" i="18"/>
  <c r="L393" i="18"/>
  <c r="M393" i="18"/>
  <c r="N393" i="18"/>
  <c r="O393" i="18"/>
  <c r="P393" i="18"/>
  <c r="Q393" i="18"/>
  <c r="R393" i="18"/>
  <c r="S393" i="18"/>
  <c r="T393" i="18"/>
  <c r="U393" i="18"/>
  <c r="V393" i="18"/>
  <c r="W393" i="18"/>
  <c r="K394" i="18"/>
  <c r="L394" i="18"/>
  <c r="M394" i="18"/>
  <c r="N394" i="18"/>
  <c r="O394" i="18"/>
  <c r="P394" i="18"/>
  <c r="Q394" i="18"/>
  <c r="R394" i="18"/>
  <c r="S394" i="18"/>
  <c r="T394" i="18"/>
  <c r="U394" i="18"/>
  <c r="V394" i="18"/>
  <c r="W394" i="18"/>
  <c r="K395" i="18"/>
  <c r="L395" i="18"/>
  <c r="M395" i="18"/>
  <c r="N395" i="18"/>
  <c r="O395" i="18"/>
  <c r="P395" i="18"/>
  <c r="Q395" i="18"/>
  <c r="R395" i="18"/>
  <c r="S395" i="18"/>
  <c r="T395" i="18"/>
  <c r="U395" i="18"/>
  <c r="V395" i="18"/>
  <c r="W395" i="18"/>
  <c r="K396" i="18"/>
  <c r="L396" i="18"/>
  <c r="M396" i="18"/>
  <c r="N396" i="18"/>
  <c r="O396" i="18"/>
  <c r="P396" i="18"/>
  <c r="Q396" i="18"/>
  <c r="R396" i="18"/>
  <c r="S396" i="18"/>
  <c r="T396" i="18"/>
  <c r="U396" i="18"/>
  <c r="V396" i="18"/>
  <c r="W396" i="18"/>
  <c r="K397" i="18"/>
  <c r="L397" i="18"/>
  <c r="M397" i="18"/>
  <c r="N397" i="18"/>
  <c r="O397" i="18"/>
  <c r="P397" i="18"/>
  <c r="Q397" i="18"/>
  <c r="R397" i="18"/>
  <c r="S397" i="18"/>
  <c r="T397" i="18"/>
  <c r="U397" i="18"/>
  <c r="V397" i="18"/>
  <c r="W397" i="18"/>
  <c r="K398" i="18"/>
  <c r="L398" i="18"/>
  <c r="M398" i="18"/>
  <c r="N398" i="18"/>
  <c r="O398" i="18"/>
  <c r="P398" i="18"/>
  <c r="Q398" i="18"/>
  <c r="R398" i="18"/>
  <c r="S398" i="18"/>
  <c r="T398" i="18"/>
  <c r="U398" i="18"/>
  <c r="V398" i="18"/>
  <c r="W398" i="18"/>
  <c r="K399" i="18"/>
  <c r="L399" i="18"/>
  <c r="M399" i="18"/>
  <c r="N399" i="18"/>
  <c r="O399" i="18"/>
  <c r="P399" i="18"/>
  <c r="Q399" i="18"/>
  <c r="R399" i="18"/>
  <c r="S399" i="18"/>
  <c r="T399" i="18"/>
  <c r="U399" i="18"/>
  <c r="V399" i="18"/>
  <c r="W399" i="18"/>
  <c r="K401" i="18"/>
  <c r="L401" i="18"/>
  <c r="M401" i="18"/>
  <c r="N401" i="18"/>
  <c r="O401" i="18"/>
  <c r="P401" i="18"/>
  <c r="Q401" i="18"/>
  <c r="R401" i="18"/>
  <c r="S401" i="18"/>
  <c r="T401" i="18"/>
  <c r="U401" i="18"/>
  <c r="V401" i="18"/>
  <c r="W401" i="18"/>
  <c r="K402" i="18"/>
  <c r="L402" i="18"/>
  <c r="M402" i="18"/>
  <c r="N402" i="18"/>
  <c r="O402" i="18"/>
  <c r="P402" i="18"/>
  <c r="Q402" i="18"/>
  <c r="R402" i="18"/>
  <c r="S402" i="18"/>
  <c r="T402" i="18"/>
  <c r="U402" i="18"/>
  <c r="V402" i="18"/>
  <c r="W402" i="18"/>
  <c r="K368" i="18"/>
  <c r="L368" i="18"/>
  <c r="M368" i="18"/>
  <c r="N368" i="18"/>
  <c r="O368" i="18"/>
  <c r="P368" i="18"/>
  <c r="Q368" i="18"/>
  <c r="R368" i="18"/>
  <c r="S368" i="18"/>
  <c r="T368" i="18"/>
  <c r="U368" i="18"/>
  <c r="V368" i="18"/>
  <c r="W368" i="18"/>
  <c r="K369" i="18"/>
  <c r="L369" i="18"/>
  <c r="M369" i="18"/>
  <c r="N369" i="18"/>
  <c r="O369" i="18"/>
  <c r="P369" i="18"/>
  <c r="Q369" i="18"/>
  <c r="R369" i="18"/>
  <c r="S369" i="18"/>
  <c r="T369" i="18"/>
  <c r="U369" i="18"/>
  <c r="V369" i="18"/>
  <c r="W369" i="18"/>
  <c r="K370" i="18"/>
  <c r="L370" i="18"/>
  <c r="M370" i="18"/>
  <c r="N370" i="18"/>
  <c r="O370" i="18"/>
  <c r="P370" i="18"/>
  <c r="Q370" i="18"/>
  <c r="R370" i="18"/>
  <c r="S370" i="18"/>
  <c r="T370" i="18"/>
  <c r="U370" i="18"/>
  <c r="V370" i="18"/>
  <c r="W370" i="18"/>
  <c r="K371" i="18"/>
  <c r="L371" i="18"/>
  <c r="M371" i="18"/>
  <c r="N371" i="18"/>
  <c r="O371" i="18"/>
  <c r="P371" i="18"/>
  <c r="Q371" i="18"/>
  <c r="R371" i="18"/>
  <c r="S371" i="18"/>
  <c r="T371" i="18"/>
  <c r="U371" i="18"/>
  <c r="V371" i="18"/>
  <c r="W371" i="18"/>
  <c r="K372" i="18"/>
  <c r="L372" i="18"/>
  <c r="M372" i="18"/>
  <c r="N372" i="18"/>
  <c r="O372" i="18"/>
  <c r="P372" i="18"/>
  <c r="Q372" i="18"/>
  <c r="R372" i="18"/>
  <c r="S372" i="18"/>
  <c r="T372" i="18"/>
  <c r="U372" i="18"/>
  <c r="V372" i="18"/>
  <c r="W372" i="18"/>
  <c r="K373" i="18"/>
  <c r="L373" i="18"/>
  <c r="M373" i="18"/>
  <c r="N373" i="18"/>
  <c r="O373" i="18"/>
  <c r="P373" i="18"/>
  <c r="Q373" i="18"/>
  <c r="R373" i="18"/>
  <c r="S373" i="18"/>
  <c r="T373" i="18"/>
  <c r="U373" i="18"/>
  <c r="V373" i="18"/>
  <c r="W373" i="18"/>
  <c r="K374" i="18"/>
  <c r="L374" i="18"/>
  <c r="M374" i="18"/>
  <c r="N374" i="18"/>
  <c r="O374" i="18"/>
  <c r="P374" i="18"/>
  <c r="Q374" i="18"/>
  <c r="R374" i="18"/>
  <c r="S374" i="18"/>
  <c r="T374" i="18"/>
  <c r="U374" i="18"/>
  <c r="V374" i="18"/>
  <c r="W374" i="18"/>
  <c r="K375" i="18"/>
  <c r="L375" i="18"/>
  <c r="M375" i="18"/>
  <c r="N375" i="18"/>
  <c r="O375" i="18"/>
  <c r="P375" i="18"/>
  <c r="Q375" i="18"/>
  <c r="R375" i="18"/>
  <c r="S375" i="18"/>
  <c r="T375" i="18"/>
  <c r="U375" i="18"/>
  <c r="V375" i="18"/>
  <c r="W375" i="18"/>
  <c r="K377" i="18"/>
  <c r="L377" i="18"/>
  <c r="M377" i="18"/>
  <c r="N377" i="18"/>
  <c r="O377" i="18"/>
  <c r="P377" i="18"/>
  <c r="Q377" i="18"/>
  <c r="R377" i="18"/>
  <c r="S377" i="18"/>
  <c r="T377" i="18"/>
  <c r="U377" i="18"/>
  <c r="V377" i="18"/>
  <c r="W377" i="18"/>
  <c r="K378" i="18"/>
  <c r="L378" i="18"/>
  <c r="M378" i="18"/>
  <c r="N378" i="18"/>
  <c r="O378" i="18"/>
  <c r="P378" i="18"/>
  <c r="Q378" i="18"/>
  <c r="R378" i="18"/>
  <c r="S378" i="18"/>
  <c r="T378" i="18"/>
  <c r="U378" i="18"/>
  <c r="V378" i="18"/>
  <c r="W378" i="18"/>
  <c r="K379" i="18"/>
  <c r="L379" i="18"/>
  <c r="M379" i="18"/>
  <c r="N379" i="18"/>
  <c r="O379" i="18"/>
  <c r="P379" i="18"/>
  <c r="Q379" i="18"/>
  <c r="R379" i="18"/>
  <c r="S379" i="18"/>
  <c r="T379" i="18"/>
  <c r="U379" i="18"/>
  <c r="V379" i="18"/>
  <c r="W379" i="18"/>
  <c r="K380" i="18"/>
  <c r="L380" i="18"/>
  <c r="M380" i="18"/>
  <c r="N380" i="18"/>
  <c r="O380" i="18"/>
  <c r="P380" i="18"/>
  <c r="Q380" i="18"/>
  <c r="R380" i="18"/>
  <c r="S380" i="18"/>
  <c r="T380" i="18"/>
  <c r="U380" i="18"/>
  <c r="V380" i="18"/>
  <c r="W380" i="18"/>
  <c r="K381" i="18"/>
  <c r="L381" i="18"/>
  <c r="M381" i="18"/>
  <c r="N381" i="18"/>
  <c r="O381" i="18"/>
  <c r="P381" i="18"/>
  <c r="Q381" i="18"/>
  <c r="R381" i="18"/>
  <c r="S381" i="18"/>
  <c r="T381" i="18"/>
  <c r="U381" i="18"/>
  <c r="V381" i="18"/>
  <c r="W381" i="18"/>
  <c r="K383" i="18"/>
  <c r="L383" i="18"/>
  <c r="M383" i="18"/>
  <c r="N383" i="18"/>
  <c r="O383" i="18"/>
  <c r="P383" i="18"/>
  <c r="Q383" i="18"/>
  <c r="R383" i="18"/>
  <c r="S383" i="18"/>
  <c r="T383" i="18"/>
  <c r="U383" i="18"/>
  <c r="V383" i="18"/>
  <c r="W383" i="18"/>
  <c r="K348" i="18"/>
  <c r="L348" i="18"/>
  <c r="M348" i="18"/>
  <c r="N348" i="18"/>
  <c r="O348" i="18"/>
  <c r="P348" i="18"/>
  <c r="Q348" i="18"/>
  <c r="R348" i="18"/>
  <c r="S348" i="18"/>
  <c r="T348" i="18"/>
  <c r="U348" i="18"/>
  <c r="V348" i="18"/>
  <c r="W348" i="18"/>
  <c r="K350" i="18"/>
  <c r="L350" i="18"/>
  <c r="M350" i="18"/>
  <c r="N350" i="18"/>
  <c r="O350" i="18"/>
  <c r="P350" i="18"/>
  <c r="Q350" i="18"/>
  <c r="R350" i="18"/>
  <c r="S350" i="18"/>
  <c r="T350" i="18"/>
  <c r="U350" i="18"/>
  <c r="V350" i="18"/>
  <c r="W350" i="18"/>
  <c r="K352" i="18"/>
  <c r="L352" i="18"/>
  <c r="M352" i="18"/>
  <c r="N352" i="18"/>
  <c r="O352" i="18"/>
  <c r="P352" i="18"/>
  <c r="Q352" i="18"/>
  <c r="R352" i="18"/>
  <c r="S352" i="18"/>
  <c r="T352" i="18"/>
  <c r="U352" i="18"/>
  <c r="V352" i="18"/>
  <c r="W352" i="18"/>
  <c r="K353" i="18"/>
  <c r="L353" i="18"/>
  <c r="M353" i="18"/>
  <c r="N353" i="18"/>
  <c r="O353" i="18"/>
  <c r="P353" i="18"/>
  <c r="Q353" i="18"/>
  <c r="R353" i="18"/>
  <c r="S353" i="18"/>
  <c r="T353" i="18"/>
  <c r="U353" i="18"/>
  <c r="V353" i="18"/>
  <c r="W353" i="18"/>
  <c r="K354" i="18"/>
  <c r="L354" i="18"/>
  <c r="M354" i="18"/>
  <c r="N354" i="18"/>
  <c r="O354" i="18"/>
  <c r="P354" i="18"/>
  <c r="Q354" i="18"/>
  <c r="R354" i="18"/>
  <c r="S354" i="18"/>
  <c r="T354" i="18"/>
  <c r="U354" i="18"/>
  <c r="V354" i="18"/>
  <c r="W354" i="18"/>
  <c r="K355" i="18"/>
  <c r="L355" i="18"/>
  <c r="M355" i="18"/>
  <c r="N355" i="18"/>
  <c r="O355" i="18"/>
  <c r="P355" i="18"/>
  <c r="Q355" i="18"/>
  <c r="R355" i="18"/>
  <c r="S355" i="18"/>
  <c r="T355" i="18"/>
  <c r="U355" i="18"/>
  <c r="V355" i="18"/>
  <c r="W355" i="18"/>
  <c r="K356" i="18"/>
  <c r="L356" i="18"/>
  <c r="M356" i="18"/>
  <c r="N356" i="18"/>
  <c r="O356" i="18"/>
  <c r="P356" i="18"/>
  <c r="Q356" i="18"/>
  <c r="R356" i="18"/>
  <c r="S356" i="18"/>
  <c r="T356" i="18"/>
  <c r="U356" i="18"/>
  <c r="V356" i="18"/>
  <c r="W356" i="18"/>
  <c r="K357" i="18"/>
  <c r="L357" i="18"/>
  <c r="M357" i="18"/>
  <c r="N357" i="18"/>
  <c r="O357" i="18"/>
  <c r="P357" i="18"/>
  <c r="Q357" i="18"/>
  <c r="R357" i="18"/>
  <c r="S357" i="18"/>
  <c r="T357" i="18"/>
  <c r="U357" i="18"/>
  <c r="V357" i="18"/>
  <c r="W357" i="18"/>
  <c r="K358" i="18"/>
  <c r="L358" i="18"/>
  <c r="M358" i="18"/>
  <c r="N358" i="18"/>
  <c r="O358" i="18"/>
  <c r="P358" i="18"/>
  <c r="Q358" i="18"/>
  <c r="R358" i="18"/>
  <c r="S358" i="18"/>
  <c r="T358" i="18"/>
  <c r="U358" i="18"/>
  <c r="V358" i="18"/>
  <c r="W358" i="18"/>
  <c r="K359" i="18"/>
  <c r="L359" i="18"/>
  <c r="M359" i="18"/>
  <c r="N359" i="18"/>
  <c r="O359" i="18"/>
  <c r="P359" i="18"/>
  <c r="Q359" i="18"/>
  <c r="R359" i="18"/>
  <c r="S359" i="18"/>
  <c r="T359" i="18"/>
  <c r="U359" i="18"/>
  <c r="V359" i="18"/>
  <c r="W359" i="18"/>
  <c r="K360" i="18"/>
  <c r="L360" i="18"/>
  <c r="M360" i="18"/>
  <c r="N360" i="18"/>
  <c r="O360" i="18"/>
  <c r="P360" i="18"/>
  <c r="Q360" i="18"/>
  <c r="R360" i="18"/>
  <c r="S360" i="18"/>
  <c r="T360" i="18"/>
  <c r="U360" i="18"/>
  <c r="V360" i="18"/>
  <c r="W360" i="18"/>
  <c r="K361" i="18"/>
  <c r="L361" i="18"/>
  <c r="M361" i="18"/>
  <c r="N361" i="18"/>
  <c r="O361" i="18"/>
  <c r="P361" i="18"/>
  <c r="Q361" i="18"/>
  <c r="R361" i="18"/>
  <c r="S361" i="18"/>
  <c r="T361" i="18"/>
  <c r="U361" i="18"/>
  <c r="V361" i="18"/>
  <c r="W361" i="18"/>
  <c r="K362" i="18"/>
  <c r="L362" i="18"/>
  <c r="M362" i="18"/>
  <c r="N362" i="18"/>
  <c r="O362" i="18"/>
  <c r="P362" i="18"/>
  <c r="Q362" i="18"/>
  <c r="R362" i="18"/>
  <c r="S362" i="18"/>
  <c r="T362" i="18"/>
  <c r="U362" i="18"/>
  <c r="V362" i="18"/>
  <c r="W362" i="18"/>
  <c r="K365" i="18"/>
  <c r="L365" i="18"/>
  <c r="M365" i="18"/>
  <c r="N365" i="18"/>
  <c r="O365" i="18"/>
  <c r="P365" i="18"/>
  <c r="Q365" i="18"/>
  <c r="R365" i="18"/>
  <c r="S365" i="18"/>
  <c r="T365" i="18"/>
  <c r="U365" i="18"/>
  <c r="V365" i="18"/>
  <c r="W365" i="18"/>
  <c r="K366" i="18"/>
  <c r="L366" i="18"/>
  <c r="M366" i="18"/>
  <c r="N366" i="18"/>
  <c r="O366" i="18"/>
  <c r="P366" i="18"/>
  <c r="Q366" i="18"/>
  <c r="R366" i="18"/>
  <c r="S366" i="18"/>
  <c r="T366" i="18"/>
  <c r="U366" i="18"/>
  <c r="V366" i="18"/>
  <c r="W366" i="18"/>
  <c r="K326" i="18"/>
  <c r="L326" i="18"/>
  <c r="M326" i="18"/>
  <c r="N326" i="18"/>
  <c r="O326" i="18"/>
  <c r="P326" i="18"/>
  <c r="Q326" i="18"/>
  <c r="R326" i="18"/>
  <c r="S326" i="18"/>
  <c r="T326" i="18"/>
  <c r="U326" i="18"/>
  <c r="V326" i="18"/>
  <c r="W326" i="18"/>
  <c r="K329" i="18"/>
  <c r="L329" i="18"/>
  <c r="M329" i="18"/>
  <c r="N329" i="18"/>
  <c r="O329" i="18"/>
  <c r="P329" i="18"/>
  <c r="Q329" i="18"/>
  <c r="R329" i="18"/>
  <c r="S329" i="18"/>
  <c r="T329" i="18"/>
  <c r="U329" i="18"/>
  <c r="V329" i="18"/>
  <c r="W329" i="18"/>
  <c r="K330" i="18"/>
  <c r="L330" i="18"/>
  <c r="M330" i="18"/>
  <c r="N330" i="18"/>
  <c r="O330" i="18"/>
  <c r="P330" i="18"/>
  <c r="Q330" i="18"/>
  <c r="R330" i="18"/>
  <c r="S330" i="18"/>
  <c r="T330" i="18"/>
  <c r="U330" i="18"/>
  <c r="V330" i="18"/>
  <c r="W330" i="18"/>
  <c r="K331" i="18"/>
  <c r="L331" i="18"/>
  <c r="M331" i="18"/>
  <c r="N331" i="18"/>
  <c r="O331" i="18"/>
  <c r="P331" i="18"/>
  <c r="Q331" i="18"/>
  <c r="R331" i="18"/>
  <c r="S331" i="18"/>
  <c r="T331" i="18"/>
  <c r="U331" i="18"/>
  <c r="V331" i="18"/>
  <c r="W331" i="18"/>
  <c r="K332" i="18"/>
  <c r="L332" i="18"/>
  <c r="M332" i="18"/>
  <c r="N332" i="18"/>
  <c r="O332" i="18"/>
  <c r="P332" i="18"/>
  <c r="Q332" i="18"/>
  <c r="R332" i="18"/>
  <c r="S332" i="18"/>
  <c r="T332" i="18"/>
  <c r="U332" i="18"/>
  <c r="V332" i="18"/>
  <c r="W332" i="18"/>
  <c r="K333" i="18"/>
  <c r="L333" i="18"/>
  <c r="M333" i="18"/>
  <c r="N333" i="18"/>
  <c r="O333" i="18"/>
  <c r="P333" i="18"/>
  <c r="Q333" i="18"/>
  <c r="R333" i="18"/>
  <c r="S333" i="18"/>
  <c r="T333" i="18"/>
  <c r="U333" i="18"/>
  <c r="V333" i="18"/>
  <c r="W333" i="18"/>
  <c r="K334" i="18"/>
  <c r="L334" i="18"/>
  <c r="M334" i="18"/>
  <c r="N334" i="18"/>
  <c r="O334" i="18"/>
  <c r="P334" i="18"/>
  <c r="Q334" i="18"/>
  <c r="R334" i="18"/>
  <c r="S334" i="18"/>
  <c r="T334" i="18"/>
  <c r="U334" i="18"/>
  <c r="V334" i="18"/>
  <c r="W334" i="18"/>
  <c r="K335" i="18"/>
  <c r="L335" i="18"/>
  <c r="M335" i="18"/>
  <c r="N335" i="18"/>
  <c r="O335" i="18"/>
  <c r="P335" i="18"/>
  <c r="Q335" i="18"/>
  <c r="R335" i="18"/>
  <c r="S335" i="18"/>
  <c r="T335" i="18"/>
  <c r="U335" i="18"/>
  <c r="V335" i="18"/>
  <c r="W335" i="18"/>
  <c r="K336" i="18"/>
  <c r="L336" i="18"/>
  <c r="M336" i="18"/>
  <c r="N336" i="18"/>
  <c r="O336" i="18"/>
  <c r="P336" i="18"/>
  <c r="Q336" i="18"/>
  <c r="R336" i="18"/>
  <c r="S336" i="18"/>
  <c r="T336" i="18"/>
  <c r="U336" i="18"/>
  <c r="V336" i="18"/>
  <c r="W336" i="18"/>
  <c r="K337" i="18"/>
  <c r="L337" i="18"/>
  <c r="M337" i="18"/>
  <c r="N337" i="18"/>
  <c r="O337" i="18"/>
  <c r="P337" i="18"/>
  <c r="Q337" i="18"/>
  <c r="R337" i="18"/>
  <c r="S337" i="18"/>
  <c r="T337" i="18"/>
  <c r="U337" i="18"/>
  <c r="V337" i="18"/>
  <c r="W337" i="18"/>
  <c r="K338" i="18"/>
  <c r="L338" i="18"/>
  <c r="M338" i="18"/>
  <c r="N338" i="18"/>
  <c r="O338" i="18"/>
  <c r="P338" i="18"/>
  <c r="Q338" i="18"/>
  <c r="R338" i="18"/>
  <c r="S338" i="18"/>
  <c r="T338" i="18"/>
  <c r="U338" i="18"/>
  <c r="V338" i="18"/>
  <c r="W338" i="18"/>
  <c r="K339" i="18"/>
  <c r="L339" i="18"/>
  <c r="M339" i="18"/>
  <c r="N339" i="18"/>
  <c r="O339" i="18"/>
  <c r="P339" i="18"/>
  <c r="Q339" i="18"/>
  <c r="R339" i="18"/>
  <c r="S339" i="18"/>
  <c r="T339" i="18"/>
  <c r="U339" i="18"/>
  <c r="V339" i="18"/>
  <c r="W339" i="18"/>
  <c r="K340" i="18"/>
  <c r="L340" i="18"/>
  <c r="M340" i="18"/>
  <c r="N340" i="18"/>
  <c r="O340" i="18"/>
  <c r="P340" i="18"/>
  <c r="Q340" i="18"/>
  <c r="R340" i="18"/>
  <c r="S340" i="18"/>
  <c r="T340" i="18"/>
  <c r="U340" i="18"/>
  <c r="V340" i="18"/>
  <c r="W340" i="18"/>
  <c r="K341" i="18"/>
  <c r="L341" i="18"/>
  <c r="M341" i="18"/>
  <c r="N341" i="18"/>
  <c r="O341" i="18"/>
  <c r="P341" i="18"/>
  <c r="Q341" i="18"/>
  <c r="R341" i="18"/>
  <c r="S341" i="18"/>
  <c r="T341" i="18"/>
  <c r="U341" i="18"/>
  <c r="V341" i="18"/>
  <c r="W341" i="18"/>
  <c r="K342" i="18"/>
  <c r="L342" i="18"/>
  <c r="M342" i="18"/>
  <c r="N342" i="18"/>
  <c r="O342" i="18"/>
  <c r="P342" i="18"/>
  <c r="Q342" i="18"/>
  <c r="R342" i="18"/>
  <c r="S342" i="18"/>
  <c r="T342" i="18"/>
  <c r="U342" i="18"/>
  <c r="V342" i="18"/>
  <c r="W342" i="18"/>
  <c r="K343" i="18"/>
  <c r="L343" i="18"/>
  <c r="M343" i="18"/>
  <c r="N343" i="18"/>
  <c r="O343" i="18"/>
  <c r="P343" i="18"/>
  <c r="Q343" i="18"/>
  <c r="R343" i="18"/>
  <c r="S343" i="18"/>
  <c r="T343" i="18"/>
  <c r="U343" i="18"/>
  <c r="V343" i="18"/>
  <c r="W343" i="18"/>
  <c r="K344" i="18"/>
  <c r="L344" i="18"/>
  <c r="M344" i="18"/>
  <c r="N344" i="18"/>
  <c r="O344" i="18"/>
  <c r="P344" i="18"/>
  <c r="Q344" i="18"/>
  <c r="R344" i="18"/>
  <c r="S344" i="18"/>
  <c r="T344" i="18"/>
  <c r="U344" i="18"/>
  <c r="V344" i="18"/>
  <c r="W344" i="18"/>
  <c r="K345" i="18"/>
  <c r="L345" i="18"/>
  <c r="M345" i="18"/>
  <c r="N345" i="18"/>
  <c r="O345" i="18"/>
  <c r="P345" i="18"/>
  <c r="Q345" i="18"/>
  <c r="R345" i="18"/>
  <c r="S345" i="18"/>
  <c r="T345" i="18"/>
  <c r="U345" i="18"/>
  <c r="V345" i="18"/>
  <c r="W345" i="18"/>
  <c r="K346" i="18"/>
  <c r="L346" i="18"/>
  <c r="M346" i="18"/>
  <c r="N346" i="18"/>
  <c r="O346" i="18"/>
  <c r="P346" i="18"/>
  <c r="Q346" i="18"/>
  <c r="R346" i="18"/>
  <c r="S346" i="18"/>
  <c r="T346" i="18"/>
  <c r="U346" i="18"/>
  <c r="V346" i="18"/>
  <c r="W346" i="18"/>
  <c r="K347" i="18"/>
  <c r="L347" i="18"/>
  <c r="M347" i="18"/>
  <c r="N347" i="18"/>
  <c r="O347" i="18"/>
  <c r="P347" i="18"/>
  <c r="Q347" i="18"/>
  <c r="R347" i="18"/>
  <c r="S347" i="18"/>
  <c r="T347" i="18"/>
  <c r="U347" i="18"/>
  <c r="V347" i="18"/>
  <c r="W347" i="18"/>
  <c r="K306" i="18"/>
  <c r="L306" i="18"/>
  <c r="M306" i="18"/>
  <c r="N306" i="18"/>
  <c r="O306" i="18"/>
  <c r="P306" i="18"/>
  <c r="Q306" i="18"/>
  <c r="R306" i="18"/>
  <c r="S306" i="18"/>
  <c r="T306" i="18"/>
  <c r="U306" i="18"/>
  <c r="V306" i="18"/>
  <c r="W306" i="18"/>
  <c r="K308" i="18"/>
  <c r="L308" i="18"/>
  <c r="M308" i="18"/>
  <c r="N308" i="18"/>
  <c r="O308" i="18"/>
  <c r="P308" i="18"/>
  <c r="Q308" i="18"/>
  <c r="R308" i="18"/>
  <c r="S308" i="18"/>
  <c r="T308" i="18"/>
  <c r="U308" i="18"/>
  <c r="V308" i="18"/>
  <c r="W308" i="18"/>
  <c r="K309" i="18"/>
  <c r="L309" i="18"/>
  <c r="M309" i="18"/>
  <c r="N309" i="18"/>
  <c r="O309" i="18"/>
  <c r="P309" i="18"/>
  <c r="Q309" i="18"/>
  <c r="R309" i="18"/>
  <c r="S309" i="18"/>
  <c r="T309" i="18"/>
  <c r="U309" i="18"/>
  <c r="V309" i="18"/>
  <c r="W309" i="18"/>
  <c r="K311" i="18"/>
  <c r="L311" i="18"/>
  <c r="M311" i="18"/>
  <c r="N311" i="18"/>
  <c r="O311" i="18"/>
  <c r="P311" i="18"/>
  <c r="Q311" i="18"/>
  <c r="R311" i="18"/>
  <c r="S311" i="18"/>
  <c r="T311" i="18"/>
  <c r="U311" i="18"/>
  <c r="V311" i="18"/>
  <c r="W311" i="18"/>
  <c r="K312" i="18"/>
  <c r="L312" i="18"/>
  <c r="M312" i="18"/>
  <c r="N312" i="18"/>
  <c r="O312" i="18"/>
  <c r="P312" i="18"/>
  <c r="Q312" i="18"/>
  <c r="R312" i="18"/>
  <c r="S312" i="18"/>
  <c r="T312" i="18"/>
  <c r="U312" i="18"/>
  <c r="V312" i="18"/>
  <c r="W312" i="18"/>
  <c r="K313" i="18"/>
  <c r="L313" i="18"/>
  <c r="M313" i="18"/>
  <c r="N313" i="18"/>
  <c r="O313" i="18"/>
  <c r="P313" i="18"/>
  <c r="Q313" i="18"/>
  <c r="R313" i="18"/>
  <c r="S313" i="18"/>
  <c r="T313" i="18"/>
  <c r="U313" i="18"/>
  <c r="V313" i="18"/>
  <c r="W313" i="18"/>
  <c r="K314" i="18"/>
  <c r="L314" i="18"/>
  <c r="M314" i="18"/>
  <c r="N314" i="18"/>
  <c r="O314" i="18"/>
  <c r="P314" i="18"/>
  <c r="Q314" i="18"/>
  <c r="R314" i="18"/>
  <c r="S314" i="18"/>
  <c r="T314" i="18"/>
  <c r="U314" i="18"/>
  <c r="V314" i="18"/>
  <c r="W314" i="18"/>
  <c r="K315" i="18"/>
  <c r="L315" i="18"/>
  <c r="M315" i="18"/>
  <c r="N315" i="18"/>
  <c r="O315" i="18"/>
  <c r="P315" i="18"/>
  <c r="Q315" i="18"/>
  <c r="R315" i="18"/>
  <c r="S315" i="18"/>
  <c r="T315" i="18"/>
  <c r="U315" i="18"/>
  <c r="V315" i="18"/>
  <c r="W315" i="18"/>
  <c r="K316" i="18"/>
  <c r="L316" i="18"/>
  <c r="M316" i="18"/>
  <c r="N316" i="18"/>
  <c r="O316" i="18"/>
  <c r="P316" i="18"/>
  <c r="Q316" i="18"/>
  <c r="R316" i="18"/>
  <c r="S316" i="18"/>
  <c r="T316" i="18"/>
  <c r="U316" i="18"/>
  <c r="V316" i="18"/>
  <c r="W316" i="18"/>
  <c r="K317" i="18"/>
  <c r="L317" i="18"/>
  <c r="M317" i="18"/>
  <c r="N317" i="18"/>
  <c r="O317" i="18"/>
  <c r="P317" i="18"/>
  <c r="Q317" i="18"/>
  <c r="R317" i="18"/>
  <c r="S317" i="18"/>
  <c r="T317" i="18"/>
  <c r="U317" i="18"/>
  <c r="V317" i="18"/>
  <c r="W317" i="18"/>
  <c r="K318" i="18"/>
  <c r="L318" i="18"/>
  <c r="M318" i="18"/>
  <c r="N318" i="18"/>
  <c r="O318" i="18"/>
  <c r="P318" i="18"/>
  <c r="Q318" i="18"/>
  <c r="R318" i="18"/>
  <c r="S318" i="18"/>
  <c r="T318" i="18"/>
  <c r="U318" i="18"/>
  <c r="V318" i="18"/>
  <c r="W318" i="18"/>
  <c r="K319" i="18"/>
  <c r="L319" i="18"/>
  <c r="M319" i="18"/>
  <c r="N319" i="18"/>
  <c r="O319" i="18"/>
  <c r="P319" i="18"/>
  <c r="Q319" i="18"/>
  <c r="R319" i="18"/>
  <c r="S319" i="18"/>
  <c r="T319" i="18"/>
  <c r="U319" i="18"/>
  <c r="V319" i="18"/>
  <c r="W319" i="18"/>
  <c r="K320" i="18"/>
  <c r="L320" i="18"/>
  <c r="M320" i="18"/>
  <c r="N320" i="18"/>
  <c r="O320" i="18"/>
  <c r="P320" i="18"/>
  <c r="Q320" i="18"/>
  <c r="R320" i="18"/>
  <c r="S320" i="18"/>
  <c r="T320" i="18"/>
  <c r="U320" i="18"/>
  <c r="V320" i="18"/>
  <c r="W320" i="18"/>
  <c r="K323" i="18"/>
  <c r="L323" i="18"/>
  <c r="M323" i="18"/>
  <c r="N323" i="18"/>
  <c r="O323" i="18"/>
  <c r="P323" i="18"/>
  <c r="Q323" i="18"/>
  <c r="R323" i="18"/>
  <c r="S323" i="18"/>
  <c r="T323" i="18"/>
  <c r="U323" i="18"/>
  <c r="V323" i="18"/>
  <c r="W323" i="18"/>
  <c r="K324" i="18"/>
  <c r="L324" i="18"/>
  <c r="M324" i="18"/>
  <c r="N324" i="18"/>
  <c r="O324" i="18"/>
  <c r="P324" i="18"/>
  <c r="Q324" i="18"/>
  <c r="R324" i="18"/>
  <c r="S324" i="18"/>
  <c r="T324" i="18"/>
  <c r="U324" i="18"/>
  <c r="V324" i="18"/>
  <c r="W324" i="18"/>
  <c r="K287" i="18"/>
  <c r="L287" i="18"/>
  <c r="M287" i="18"/>
  <c r="N287" i="18"/>
  <c r="O287" i="18"/>
  <c r="P287" i="18"/>
  <c r="Q287" i="18"/>
  <c r="R287" i="18"/>
  <c r="S287" i="18"/>
  <c r="T287" i="18"/>
  <c r="U287" i="18"/>
  <c r="V287" i="18"/>
  <c r="W287" i="18"/>
  <c r="K288" i="18"/>
  <c r="L288" i="18"/>
  <c r="M288" i="18"/>
  <c r="N288" i="18"/>
  <c r="O288" i="18"/>
  <c r="P288" i="18"/>
  <c r="Q288" i="18"/>
  <c r="R288" i="18"/>
  <c r="S288" i="18"/>
  <c r="T288" i="18"/>
  <c r="U288" i="18"/>
  <c r="V288" i="18"/>
  <c r="W288" i="18"/>
  <c r="K289" i="18"/>
  <c r="L289" i="18"/>
  <c r="M289" i="18"/>
  <c r="N289" i="18"/>
  <c r="O289" i="18"/>
  <c r="P289" i="18"/>
  <c r="Q289" i="18"/>
  <c r="R289" i="18"/>
  <c r="S289" i="18"/>
  <c r="T289" i="18"/>
  <c r="U289" i="18"/>
  <c r="V289" i="18"/>
  <c r="W289" i="18"/>
  <c r="K290" i="18"/>
  <c r="L290" i="18"/>
  <c r="M290" i="18"/>
  <c r="N290" i="18"/>
  <c r="O290" i="18"/>
  <c r="P290" i="18"/>
  <c r="Q290" i="18"/>
  <c r="R290" i="18"/>
  <c r="S290" i="18"/>
  <c r="T290" i="18"/>
  <c r="U290" i="18"/>
  <c r="V290" i="18"/>
  <c r="W290" i="18"/>
  <c r="K291" i="18"/>
  <c r="L291" i="18"/>
  <c r="M291" i="18"/>
  <c r="N291" i="18"/>
  <c r="O291" i="18"/>
  <c r="P291" i="18"/>
  <c r="Q291" i="18"/>
  <c r="R291" i="18"/>
  <c r="S291" i="18"/>
  <c r="T291" i="18"/>
  <c r="U291" i="18"/>
  <c r="V291" i="18"/>
  <c r="W291" i="18"/>
  <c r="K293" i="18"/>
  <c r="L293" i="18"/>
  <c r="M293" i="18"/>
  <c r="N293" i="18"/>
  <c r="O293" i="18"/>
  <c r="P293" i="18"/>
  <c r="Q293" i="18"/>
  <c r="R293" i="18"/>
  <c r="S293" i="18"/>
  <c r="T293" i="18"/>
  <c r="U293" i="18"/>
  <c r="V293" i="18"/>
  <c r="W293" i="18"/>
  <c r="K294" i="18"/>
  <c r="L294" i="18"/>
  <c r="M294" i="18"/>
  <c r="N294" i="18"/>
  <c r="O294" i="18"/>
  <c r="P294" i="18"/>
  <c r="Q294" i="18"/>
  <c r="R294" i="18"/>
  <c r="S294" i="18"/>
  <c r="T294" i="18"/>
  <c r="U294" i="18"/>
  <c r="V294" i="18"/>
  <c r="W294" i="18"/>
  <c r="K295" i="18"/>
  <c r="L295" i="18"/>
  <c r="M295" i="18"/>
  <c r="N295" i="18"/>
  <c r="O295" i="18"/>
  <c r="P295" i="18"/>
  <c r="Q295" i="18"/>
  <c r="R295" i="18"/>
  <c r="S295" i="18"/>
  <c r="T295" i="18"/>
  <c r="U295" i="18"/>
  <c r="V295" i="18"/>
  <c r="W295" i="18"/>
  <c r="K296" i="18"/>
  <c r="L296" i="18"/>
  <c r="M296" i="18"/>
  <c r="N296" i="18"/>
  <c r="O296" i="18"/>
  <c r="P296" i="18"/>
  <c r="Q296" i="18"/>
  <c r="R296" i="18"/>
  <c r="S296" i="18"/>
  <c r="T296" i="18"/>
  <c r="U296" i="18"/>
  <c r="V296" i="18"/>
  <c r="W296" i="18"/>
  <c r="K297" i="18"/>
  <c r="L297" i="18"/>
  <c r="M297" i="18"/>
  <c r="N297" i="18"/>
  <c r="O297" i="18"/>
  <c r="P297" i="18"/>
  <c r="Q297" i="18"/>
  <c r="R297" i="18"/>
  <c r="S297" i="18"/>
  <c r="T297" i="18"/>
  <c r="U297" i="18"/>
  <c r="V297" i="18"/>
  <c r="W297" i="18"/>
  <c r="K298" i="18"/>
  <c r="L298" i="18"/>
  <c r="M298" i="18"/>
  <c r="N298" i="18"/>
  <c r="O298" i="18"/>
  <c r="P298" i="18"/>
  <c r="Q298" i="18"/>
  <c r="R298" i="18"/>
  <c r="S298" i="18"/>
  <c r="T298" i="18"/>
  <c r="U298" i="18"/>
  <c r="V298" i="18"/>
  <c r="W298" i="18"/>
  <c r="K299" i="18"/>
  <c r="L299" i="18"/>
  <c r="M299" i="18"/>
  <c r="N299" i="18"/>
  <c r="O299" i="18"/>
  <c r="P299" i="18"/>
  <c r="Q299" i="18"/>
  <c r="R299" i="18"/>
  <c r="S299" i="18"/>
  <c r="T299" i="18"/>
  <c r="U299" i="18"/>
  <c r="V299" i="18"/>
  <c r="W299" i="18"/>
  <c r="K300" i="18"/>
  <c r="L300" i="18"/>
  <c r="M300" i="18"/>
  <c r="N300" i="18"/>
  <c r="O300" i="18"/>
  <c r="P300" i="18"/>
  <c r="Q300" i="18"/>
  <c r="R300" i="18"/>
  <c r="S300" i="18"/>
  <c r="T300" i="18"/>
  <c r="U300" i="18"/>
  <c r="V300" i="18"/>
  <c r="W300" i="18"/>
  <c r="K301" i="18"/>
  <c r="L301" i="18"/>
  <c r="M301" i="18"/>
  <c r="N301" i="18"/>
  <c r="O301" i="18"/>
  <c r="P301" i="18"/>
  <c r="Q301" i="18"/>
  <c r="R301" i="18"/>
  <c r="S301" i="18"/>
  <c r="T301" i="18"/>
  <c r="U301" i="18"/>
  <c r="V301" i="18"/>
  <c r="W301" i="18"/>
  <c r="K302" i="18"/>
  <c r="L302" i="18"/>
  <c r="M302" i="18"/>
  <c r="N302" i="18"/>
  <c r="O302" i="18"/>
  <c r="P302" i="18"/>
  <c r="Q302" i="18"/>
  <c r="R302" i="18"/>
  <c r="S302" i="18"/>
  <c r="T302" i="18"/>
  <c r="U302" i="18"/>
  <c r="V302" i="18"/>
  <c r="W302" i="18"/>
  <c r="K303" i="18"/>
  <c r="L303" i="18"/>
  <c r="M303" i="18"/>
  <c r="N303" i="18"/>
  <c r="O303" i="18"/>
  <c r="P303" i="18"/>
  <c r="Q303" i="18"/>
  <c r="R303" i="18"/>
  <c r="S303" i="18"/>
  <c r="T303" i="18"/>
  <c r="U303" i="18"/>
  <c r="V303" i="18"/>
  <c r="W303" i="18"/>
  <c r="K304" i="18"/>
  <c r="L304" i="18"/>
  <c r="M304" i="18"/>
  <c r="N304" i="18"/>
  <c r="O304" i="18"/>
  <c r="P304" i="18"/>
  <c r="Q304" i="18"/>
  <c r="R304" i="18"/>
  <c r="S304" i="18"/>
  <c r="T304" i="18"/>
  <c r="U304" i="18"/>
  <c r="V304" i="18"/>
  <c r="W304" i="18"/>
  <c r="K265" i="18"/>
  <c r="L265" i="18"/>
  <c r="M265" i="18"/>
  <c r="N265" i="18"/>
  <c r="O265" i="18"/>
  <c r="P265" i="18"/>
  <c r="Q265" i="18"/>
  <c r="R265" i="18"/>
  <c r="S265" i="18"/>
  <c r="T265" i="18"/>
  <c r="U265" i="18"/>
  <c r="V265" i="18"/>
  <c r="W265" i="18"/>
  <c r="K266" i="18"/>
  <c r="L266" i="18"/>
  <c r="M266" i="18"/>
  <c r="N266" i="18"/>
  <c r="O266" i="18"/>
  <c r="P266" i="18"/>
  <c r="Q266" i="18"/>
  <c r="R266" i="18"/>
  <c r="S266" i="18"/>
  <c r="T266" i="18"/>
  <c r="U266" i="18"/>
  <c r="V266" i="18"/>
  <c r="W266" i="18"/>
  <c r="K268" i="18"/>
  <c r="L268" i="18"/>
  <c r="M268" i="18"/>
  <c r="N268" i="18"/>
  <c r="O268" i="18"/>
  <c r="P268" i="18"/>
  <c r="Q268" i="18"/>
  <c r="R268" i="18"/>
  <c r="S268" i="18"/>
  <c r="T268" i="18"/>
  <c r="U268" i="18"/>
  <c r="V268" i="18"/>
  <c r="W268" i="18"/>
  <c r="K269" i="18"/>
  <c r="L269" i="18"/>
  <c r="M269" i="18"/>
  <c r="N269" i="18"/>
  <c r="O269" i="18"/>
  <c r="P269" i="18"/>
  <c r="Q269" i="18"/>
  <c r="R269" i="18"/>
  <c r="S269" i="18"/>
  <c r="T269" i="18"/>
  <c r="U269" i="18"/>
  <c r="V269" i="18"/>
  <c r="W269" i="18"/>
  <c r="K270" i="18"/>
  <c r="L270" i="18"/>
  <c r="M270" i="18"/>
  <c r="N270" i="18"/>
  <c r="O270" i="18"/>
  <c r="P270" i="18"/>
  <c r="Q270" i="18"/>
  <c r="R270" i="18"/>
  <c r="S270" i="18"/>
  <c r="T270" i="18"/>
  <c r="U270" i="18"/>
  <c r="V270" i="18"/>
  <c r="W270" i="18"/>
  <c r="K271" i="18"/>
  <c r="L271" i="18"/>
  <c r="M271" i="18"/>
  <c r="N271" i="18"/>
  <c r="O271" i="18"/>
  <c r="P271" i="18"/>
  <c r="Q271" i="18"/>
  <c r="R271" i="18"/>
  <c r="S271" i="18"/>
  <c r="T271" i="18"/>
  <c r="U271" i="18"/>
  <c r="V271" i="18"/>
  <c r="W271" i="18"/>
  <c r="K272" i="18"/>
  <c r="L272" i="18"/>
  <c r="M272" i="18"/>
  <c r="N272" i="18"/>
  <c r="O272" i="18"/>
  <c r="P272" i="18"/>
  <c r="Q272" i="18"/>
  <c r="R272" i="18"/>
  <c r="S272" i="18"/>
  <c r="T272" i="18"/>
  <c r="U272" i="18"/>
  <c r="V272" i="18"/>
  <c r="W272" i="18"/>
  <c r="K273" i="18"/>
  <c r="L273" i="18"/>
  <c r="M273" i="18"/>
  <c r="N273" i="18"/>
  <c r="O273" i="18"/>
  <c r="P273" i="18"/>
  <c r="Q273" i="18"/>
  <c r="R273" i="18"/>
  <c r="S273" i="18"/>
  <c r="T273" i="18"/>
  <c r="U273" i="18"/>
  <c r="V273" i="18"/>
  <c r="W273" i="18"/>
  <c r="K274" i="18"/>
  <c r="L274" i="18"/>
  <c r="M274" i="18"/>
  <c r="N274" i="18"/>
  <c r="O274" i="18"/>
  <c r="P274" i="18"/>
  <c r="Q274" i="18"/>
  <c r="R274" i="18"/>
  <c r="S274" i="18"/>
  <c r="T274" i="18"/>
  <c r="U274" i="18"/>
  <c r="V274" i="18"/>
  <c r="W274" i="18"/>
  <c r="K275" i="18"/>
  <c r="L275" i="18"/>
  <c r="M275" i="18"/>
  <c r="N275" i="18"/>
  <c r="O275" i="18"/>
  <c r="P275" i="18"/>
  <c r="Q275" i="18"/>
  <c r="R275" i="18"/>
  <c r="S275" i="18"/>
  <c r="T275" i="18"/>
  <c r="U275" i="18"/>
  <c r="V275" i="18"/>
  <c r="W275" i="18"/>
  <c r="K276" i="18"/>
  <c r="L276" i="18"/>
  <c r="M276" i="18"/>
  <c r="N276" i="18"/>
  <c r="O276" i="18"/>
  <c r="P276" i="18"/>
  <c r="Q276" i="18"/>
  <c r="R276" i="18"/>
  <c r="S276" i="18"/>
  <c r="T276" i="18"/>
  <c r="U276" i="18"/>
  <c r="V276" i="18"/>
  <c r="W276" i="18"/>
  <c r="K277" i="18"/>
  <c r="L277" i="18"/>
  <c r="M277" i="18"/>
  <c r="N277" i="18"/>
  <c r="O277" i="18"/>
  <c r="P277" i="18"/>
  <c r="Q277" i="18"/>
  <c r="R277" i="18"/>
  <c r="S277" i="18"/>
  <c r="T277" i="18"/>
  <c r="U277" i="18"/>
  <c r="V277" i="18"/>
  <c r="W277" i="18"/>
  <c r="K279" i="18"/>
  <c r="L279" i="18"/>
  <c r="M279" i="18"/>
  <c r="N279" i="18"/>
  <c r="O279" i="18"/>
  <c r="P279" i="18"/>
  <c r="Q279" i="18"/>
  <c r="R279" i="18"/>
  <c r="S279" i="18"/>
  <c r="T279" i="18"/>
  <c r="U279" i="18"/>
  <c r="V279" i="18"/>
  <c r="W279" i="18"/>
  <c r="K280" i="18"/>
  <c r="L280" i="18"/>
  <c r="M280" i="18"/>
  <c r="N280" i="18"/>
  <c r="O280" i="18"/>
  <c r="P280" i="18"/>
  <c r="Q280" i="18"/>
  <c r="R280" i="18"/>
  <c r="S280" i="18"/>
  <c r="T280" i="18"/>
  <c r="U280" i="18"/>
  <c r="V280" i="18"/>
  <c r="W280" i="18"/>
  <c r="K281" i="18"/>
  <c r="L281" i="18"/>
  <c r="M281" i="18"/>
  <c r="N281" i="18"/>
  <c r="O281" i="18"/>
  <c r="P281" i="18"/>
  <c r="Q281" i="18"/>
  <c r="R281" i="18"/>
  <c r="S281" i="18"/>
  <c r="T281" i="18"/>
  <c r="U281" i="18"/>
  <c r="V281" i="18"/>
  <c r="W281" i="18"/>
  <c r="K283" i="18"/>
  <c r="L283" i="18"/>
  <c r="M283" i="18"/>
  <c r="N283" i="18"/>
  <c r="O283" i="18"/>
  <c r="P283" i="18"/>
  <c r="Q283" i="18"/>
  <c r="R283" i="18"/>
  <c r="S283" i="18"/>
  <c r="T283" i="18"/>
  <c r="U283" i="18"/>
  <c r="V283" i="18"/>
  <c r="W283" i="18"/>
  <c r="K284" i="18"/>
  <c r="L284" i="18"/>
  <c r="M284" i="18"/>
  <c r="N284" i="18"/>
  <c r="O284" i="18"/>
  <c r="P284" i="18"/>
  <c r="Q284" i="18"/>
  <c r="R284" i="18"/>
  <c r="S284" i="18"/>
  <c r="T284" i="18"/>
  <c r="U284" i="18"/>
  <c r="V284" i="18"/>
  <c r="W284" i="18"/>
  <c r="K285" i="18"/>
  <c r="L285" i="18"/>
  <c r="M285" i="18"/>
  <c r="N285" i="18"/>
  <c r="O285" i="18"/>
  <c r="P285" i="18"/>
  <c r="Q285" i="18"/>
  <c r="R285" i="18"/>
  <c r="S285" i="18"/>
  <c r="T285" i="18"/>
  <c r="U285" i="18"/>
  <c r="V285" i="18"/>
  <c r="W285" i="18"/>
  <c r="K248" i="18"/>
  <c r="L248" i="18"/>
  <c r="M248" i="18"/>
  <c r="N248" i="18"/>
  <c r="O248" i="18"/>
  <c r="P248" i="18"/>
  <c r="Q248" i="18"/>
  <c r="R248" i="18"/>
  <c r="S248" i="18"/>
  <c r="T248" i="18"/>
  <c r="U248" i="18"/>
  <c r="V248" i="18"/>
  <c r="W248" i="18"/>
  <c r="K249" i="18"/>
  <c r="L249" i="18"/>
  <c r="M249" i="18"/>
  <c r="N249" i="18"/>
  <c r="O249" i="18"/>
  <c r="P249" i="18"/>
  <c r="Q249" i="18"/>
  <c r="R249" i="18"/>
  <c r="S249" i="18"/>
  <c r="T249" i="18"/>
  <c r="U249" i="18"/>
  <c r="V249" i="18"/>
  <c r="W249" i="18"/>
  <c r="K251" i="18"/>
  <c r="L251" i="18"/>
  <c r="M251" i="18"/>
  <c r="N251" i="18"/>
  <c r="O251" i="18"/>
  <c r="P251" i="18"/>
  <c r="Q251" i="18"/>
  <c r="R251" i="18"/>
  <c r="S251" i="18"/>
  <c r="T251" i="18"/>
  <c r="U251" i="18"/>
  <c r="V251" i="18"/>
  <c r="W251" i="18"/>
  <c r="K254" i="18"/>
  <c r="L254" i="18"/>
  <c r="M254" i="18"/>
  <c r="N254" i="18"/>
  <c r="O254" i="18"/>
  <c r="P254" i="18"/>
  <c r="Q254" i="18"/>
  <c r="R254" i="18"/>
  <c r="S254" i="18"/>
  <c r="T254" i="18"/>
  <c r="U254" i="18"/>
  <c r="V254" i="18"/>
  <c r="W254" i="18"/>
  <c r="K255" i="18"/>
  <c r="L255" i="18"/>
  <c r="M255" i="18"/>
  <c r="N255" i="18"/>
  <c r="O255" i="18"/>
  <c r="P255" i="18"/>
  <c r="Q255" i="18"/>
  <c r="R255" i="18"/>
  <c r="S255" i="18"/>
  <c r="T255" i="18"/>
  <c r="U255" i="18"/>
  <c r="V255" i="18"/>
  <c r="W255" i="18"/>
  <c r="K256" i="18"/>
  <c r="L256" i="18"/>
  <c r="M256" i="18"/>
  <c r="N256" i="18"/>
  <c r="O256" i="18"/>
  <c r="P256" i="18"/>
  <c r="Q256" i="18"/>
  <c r="R256" i="18"/>
  <c r="S256" i="18"/>
  <c r="T256" i="18"/>
  <c r="U256" i="18"/>
  <c r="V256" i="18"/>
  <c r="W256" i="18"/>
  <c r="K257" i="18"/>
  <c r="L257" i="18"/>
  <c r="M257" i="18"/>
  <c r="N257" i="18"/>
  <c r="O257" i="18"/>
  <c r="P257" i="18"/>
  <c r="Q257" i="18"/>
  <c r="R257" i="18"/>
  <c r="S257" i="18"/>
  <c r="T257" i="18"/>
  <c r="U257" i="18"/>
  <c r="V257" i="18"/>
  <c r="W257" i="18"/>
  <c r="K258" i="18"/>
  <c r="L258" i="18"/>
  <c r="M258" i="18"/>
  <c r="N258" i="18"/>
  <c r="O258" i="18"/>
  <c r="P258" i="18"/>
  <c r="Q258" i="18"/>
  <c r="R258" i="18"/>
  <c r="S258" i="18"/>
  <c r="T258" i="18"/>
  <c r="U258" i="18"/>
  <c r="V258" i="18"/>
  <c r="W258" i="18"/>
  <c r="K259" i="18"/>
  <c r="L259" i="18"/>
  <c r="M259" i="18"/>
  <c r="N259" i="18"/>
  <c r="O259" i="18"/>
  <c r="P259" i="18"/>
  <c r="Q259" i="18"/>
  <c r="R259" i="18"/>
  <c r="S259" i="18"/>
  <c r="T259" i="18"/>
  <c r="U259" i="18"/>
  <c r="V259" i="18"/>
  <c r="W259" i="18"/>
  <c r="K261" i="18"/>
  <c r="L261" i="18"/>
  <c r="M261" i="18"/>
  <c r="N261" i="18"/>
  <c r="O261" i="18"/>
  <c r="P261" i="18"/>
  <c r="Q261" i="18"/>
  <c r="R261" i="18"/>
  <c r="S261" i="18"/>
  <c r="T261" i="18"/>
  <c r="U261" i="18"/>
  <c r="V261" i="18"/>
  <c r="W261" i="18"/>
  <c r="K262" i="18"/>
  <c r="L262" i="18"/>
  <c r="M262" i="18"/>
  <c r="N262" i="18"/>
  <c r="O262" i="18"/>
  <c r="P262" i="18"/>
  <c r="Q262" i="18"/>
  <c r="R262" i="18"/>
  <c r="S262" i="18"/>
  <c r="T262" i="18"/>
  <c r="U262" i="18"/>
  <c r="V262" i="18"/>
  <c r="W262" i="18"/>
  <c r="K263" i="18"/>
  <c r="L263" i="18"/>
  <c r="M263" i="18"/>
  <c r="N263" i="18"/>
  <c r="O263" i="18"/>
  <c r="P263" i="18"/>
  <c r="Q263" i="18"/>
  <c r="R263" i="18"/>
  <c r="S263" i="18"/>
  <c r="T263" i="18"/>
  <c r="U263" i="18"/>
  <c r="V263" i="18"/>
  <c r="W263" i="18"/>
  <c r="K264" i="18"/>
  <c r="L264" i="18"/>
  <c r="M264" i="18"/>
  <c r="N264" i="18"/>
  <c r="O264" i="18"/>
  <c r="P264" i="18"/>
  <c r="Q264" i="18"/>
  <c r="R264" i="18"/>
  <c r="S264" i="18"/>
  <c r="T264" i="18"/>
  <c r="U264" i="18"/>
  <c r="V264" i="18"/>
  <c r="W264" i="18"/>
  <c r="K228" i="18"/>
  <c r="L228" i="18"/>
  <c r="M228" i="18"/>
  <c r="N228" i="18"/>
  <c r="O228" i="18"/>
  <c r="P228" i="18"/>
  <c r="Q228" i="18"/>
  <c r="R228" i="18"/>
  <c r="S228" i="18"/>
  <c r="T228" i="18"/>
  <c r="U228" i="18"/>
  <c r="V228" i="18"/>
  <c r="W228" i="18"/>
  <c r="K229" i="18"/>
  <c r="L229" i="18"/>
  <c r="M229" i="18"/>
  <c r="N229" i="18"/>
  <c r="O229" i="18"/>
  <c r="P229" i="18"/>
  <c r="Q229" i="18"/>
  <c r="R229" i="18"/>
  <c r="S229" i="18"/>
  <c r="T229" i="18"/>
  <c r="U229" i="18"/>
  <c r="V229" i="18"/>
  <c r="W229" i="18"/>
  <c r="K230" i="18"/>
  <c r="L230" i="18"/>
  <c r="M230" i="18"/>
  <c r="N230" i="18"/>
  <c r="O230" i="18"/>
  <c r="P230" i="18"/>
  <c r="Q230" i="18"/>
  <c r="R230" i="18"/>
  <c r="S230" i="18"/>
  <c r="T230" i="18"/>
  <c r="U230" i="18"/>
  <c r="V230" i="18"/>
  <c r="W230" i="18"/>
  <c r="K231" i="18"/>
  <c r="L231" i="18"/>
  <c r="M231" i="18"/>
  <c r="N231" i="18"/>
  <c r="O231" i="18"/>
  <c r="P231" i="18"/>
  <c r="Q231" i="18"/>
  <c r="R231" i="18"/>
  <c r="S231" i="18"/>
  <c r="T231" i="18"/>
  <c r="U231" i="18"/>
  <c r="V231" i="18"/>
  <c r="W231" i="18"/>
  <c r="K232" i="18"/>
  <c r="L232" i="18"/>
  <c r="M232" i="18"/>
  <c r="N232" i="18"/>
  <c r="O232" i="18"/>
  <c r="P232" i="18"/>
  <c r="Q232" i="18"/>
  <c r="R232" i="18"/>
  <c r="S232" i="18"/>
  <c r="T232" i="18"/>
  <c r="U232" i="18"/>
  <c r="V232" i="18"/>
  <c r="W232" i="18"/>
  <c r="K233" i="18"/>
  <c r="L233" i="18"/>
  <c r="M233" i="18"/>
  <c r="N233" i="18"/>
  <c r="O233" i="18"/>
  <c r="P233" i="18"/>
  <c r="Q233" i="18"/>
  <c r="R233" i="18"/>
  <c r="S233" i="18"/>
  <c r="T233" i="18"/>
  <c r="U233" i="18"/>
  <c r="V233" i="18"/>
  <c r="W233" i="18"/>
  <c r="K234" i="18"/>
  <c r="L234" i="18"/>
  <c r="M234" i="18"/>
  <c r="N234" i="18"/>
  <c r="O234" i="18"/>
  <c r="P234" i="18"/>
  <c r="Q234" i="18"/>
  <c r="R234" i="18"/>
  <c r="S234" i="18"/>
  <c r="T234" i="18"/>
  <c r="U234" i="18"/>
  <c r="V234" i="18"/>
  <c r="W234" i="18"/>
  <c r="K235" i="18"/>
  <c r="L235" i="18"/>
  <c r="M235" i="18"/>
  <c r="N235" i="18"/>
  <c r="O235" i="18"/>
  <c r="P235" i="18"/>
  <c r="Q235" i="18"/>
  <c r="R235" i="18"/>
  <c r="S235" i="18"/>
  <c r="T235" i="18"/>
  <c r="U235" i="18"/>
  <c r="V235" i="18"/>
  <c r="W235" i="18"/>
  <c r="K236" i="18"/>
  <c r="L236" i="18"/>
  <c r="M236" i="18"/>
  <c r="N236" i="18"/>
  <c r="O236" i="18"/>
  <c r="P236" i="18"/>
  <c r="Q236" i="18"/>
  <c r="R236" i="18"/>
  <c r="S236" i="18"/>
  <c r="T236" i="18"/>
  <c r="U236" i="18"/>
  <c r="V236" i="18"/>
  <c r="W236" i="18"/>
  <c r="K237" i="18"/>
  <c r="L237" i="18"/>
  <c r="M237" i="18"/>
  <c r="N237" i="18"/>
  <c r="O237" i="18"/>
  <c r="P237" i="18"/>
  <c r="Q237" i="18"/>
  <c r="R237" i="18"/>
  <c r="S237" i="18"/>
  <c r="T237" i="18"/>
  <c r="U237" i="18"/>
  <c r="V237" i="18"/>
  <c r="W237" i="18"/>
  <c r="K238" i="18"/>
  <c r="L238" i="18"/>
  <c r="M238" i="18"/>
  <c r="N238" i="18"/>
  <c r="O238" i="18"/>
  <c r="P238" i="18"/>
  <c r="Q238" i="18"/>
  <c r="R238" i="18"/>
  <c r="S238" i="18"/>
  <c r="T238" i="18"/>
  <c r="U238" i="18"/>
  <c r="V238" i="18"/>
  <c r="W238" i="18"/>
  <c r="K239" i="18"/>
  <c r="L239" i="18"/>
  <c r="M239" i="18"/>
  <c r="N239" i="18"/>
  <c r="O239" i="18"/>
  <c r="P239" i="18"/>
  <c r="Q239" i="18"/>
  <c r="R239" i="18"/>
  <c r="S239" i="18"/>
  <c r="T239" i="18"/>
  <c r="U239" i="18"/>
  <c r="V239" i="18"/>
  <c r="W239" i="18"/>
  <c r="K240" i="18"/>
  <c r="L240" i="18"/>
  <c r="M240" i="18"/>
  <c r="N240" i="18"/>
  <c r="O240" i="18"/>
  <c r="P240" i="18"/>
  <c r="Q240" i="18"/>
  <c r="R240" i="18"/>
  <c r="S240" i="18"/>
  <c r="T240" i="18"/>
  <c r="U240" i="18"/>
  <c r="V240" i="18"/>
  <c r="W240" i="18"/>
  <c r="K241" i="18"/>
  <c r="L241" i="18"/>
  <c r="M241" i="18"/>
  <c r="N241" i="18"/>
  <c r="O241" i="18"/>
  <c r="P241" i="18"/>
  <c r="Q241" i="18"/>
  <c r="R241" i="18"/>
  <c r="S241" i="18"/>
  <c r="T241" i="18"/>
  <c r="U241" i="18"/>
  <c r="V241" i="18"/>
  <c r="W241" i="18"/>
  <c r="K242" i="18"/>
  <c r="L242" i="18"/>
  <c r="M242" i="18"/>
  <c r="N242" i="18"/>
  <c r="O242" i="18"/>
  <c r="P242" i="18"/>
  <c r="Q242" i="18"/>
  <c r="R242" i="18"/>
  <c r="S242" i="18"/>
  <c r="T242" i="18"/>
  <c r="U242" i="18"/>
  <c r="V242" i="18"/>
  <c r="W242" i="18"/>
  <c r="K243" i="18"/>
  <c r="L243" i="18"/>
  <c r="M243" i="18"/>
  <c r="N243" i="18"/>
  <c r="O243" i="18"/>
  <c r="P243" i="18"/>
  <c r="Q243" i="18"/>
  <c r="R243" i="18"/>
  <c r="S243" i="18"/>
  <c r="T243" i="18"/>
  <c r="U243" i="18"/>
  <c r="V243" i="18"/>
  <c r="W243" i="18"/>
  <c r="K244" i="18"/>
  <c r="L244" i="18"/>
  <c r="M244" i="18"/>
  <c r="N244" i="18"/>
  <c r="O244" i="18"/>
  <c r="P244" i="18"/>
  <c r="Q244" i="18"/>
  <c r="R244" i="18"/>
  <c r="S244" i="18"/>
  <c r="T244" i="18"/>
  <c r="U244" i="18"/>
  <c r="V244" i="18"/>
  <c r="W244" i="18"/>
  <c r="K245" i="18"/>
  <c r="L245" i="18"/>
  <c r="M245" i="18"/>
  <c r="N245" i="18"/>
  <c r="O245" i="18"/>
  <c r="P245" i="18"/>
  <c r="Q245" i="18"/>
  <c r="R245" i="18"/>
  <c r="S245" i="18"/>
  <c r="T245" i="18"/>
  <c r="U245" i="18"/>
  <c r="V245" i="18"/>
  <c r="W245" i="18"/>
  <c r="K246" i="18"/>
  <c r="L246" i="18"/>
  <c r="M246" i="18"/>
  <c r="N246" i="18"/>
  <c r="O246" i="18"/>
  <c r="P246" i="18"/>
  <c r="Q246" i="18"/>
  <c r="R246" i="18"/>
  <c r="S246" i="18"/>
  <c r="T246" i="18"/>
  <c r="U246" i="18"/>
  <c r="V246" i="18"/>
  <c r="W246" i="18"/>
  <c r="K209" i="18"/>
  <c r="L209" i="18"/>
  <c r="M209" i="18"/>
  <c r="N209" i="18"/>
  <c r="O209" i="18"/>
  <c r="P209" i="18"/>
  <c r="Q209" i="18"/>
  <c r="R209" i="18"/>
  <c r="S209" i="18"/>
  <c r="T209" i="18"/>
  <c r="U209" i="18"/>
  <c r="V209" i="18"/>
  <c r="W209" i="18"/>
  <c r="K210" i="18"/>
  <c r="L210" i="18"/>
  <c r="M210" i="18"/>
  <c r="N210" i="18"/>
  <c r="O210" i="18"/>
  <c r="P210" i="18"/>
  <c r="Q210" i="18"/>
  <c r="R210" i="18"/>
  <c r="S210" i="18"/>
  <c r="T210" i="18"/>
  <c r="U210" i="18"/>
  <c r="V210" i="18"/>
  <c r="W210" i="18"/>
  <c r="K211" i="18"/>
  <c r="L211" i="18"/>
  <c r="M211" i="18"/>
  <c r="N211" i="18"/>
  <c r="O211" i="18"/>
  <c r="P211" i="18"/>
  <c r="Q211" i="18"/>
  <c r="R211" i="18"/>
  <c r="S211" i="18"/>
  <c r="T211" i="18"/>
  <c r="U211" i="18"/>
  <c r="V211" i="18"/>
  <c r="W211" i="18"/>
  <c r="K212" i="18"/>
  <c r="L212" i="18"/>
  <c r="M212" i="18"/>
  <c r="N212" i="18"/>
  <c r="O212" i="18"/>
  <c r="P212" i="18"/>
  <c r="Q212" i="18"/>
  <c r="R212" i="18"/>
  <c r="S212" i="18"/>
  <c r="T212" i="18"/>
  <c r="U212" i="18"/>
  <c r="V212" i="18"/>
  <c r="W212" i="18"/>
  <c r="K213" i="18"/>
  <c r="L213" i="18"/>
  <c r="M213" i="18"/>
  <c r="N213" i="18"/>
  <c r="O213" i="18"/>
  <c r="P213" i="18"/>
  <c r="Q213" i="18"/>
  <c r="R213" i="18"/>
  <c r="S213" i="18"/>
  <c r="T213" i="18"/>
  <c r="U213" i="18"/>
  <c r="V213" i="18"/>
  <c r="W213" i="18"/>
  <c r="K214" i="18"/>
  <c r="L214" i="18"/>
  <c r="M214" i="18"/>
  <c r="N214" i="18"/>
  <c r="O214" i="18"/>
  <c r="P214" i="18"/>
  <c r="Q214" i="18"/>
  <c r="R214" i="18"/>
  <c r="S214" i="18"/>
  <c r="T214" i="18"/>
  <c r="U214" i="18"/>
  <c r="V214" i="18"/>
  <c r="W214" i="18"/>
  <c r="K215" i="18"/>
  <c r="L215" i="18"/>
  <c r="M215" i="18"/>
  <c r="N215" i="18"/>
  <c r="O215" i="18"/>
  <c r="P215" i="18"/>
  <c r="Q215" i="18"/>
  <c r="R215" i="18"/>
  <c r="S215" i="18"/>
  <c r="T215" i="18"/>
  <c r="U215" i="18"/>
  <c r="V215" i="18"/>
  <c r="W215" i="18"/>
  <c r="K216" i="18"/>
  <c r="L216" i="18"/>
  <c r="M216" i="18"/>
  <c r="N216" i="18"/>
  <c r="O216" i="18"/>
  <c r="P216" i="18"/>
  <c r="Q216" i="18"/>
  <c r="R216" i="18"/>
  <c r="S216" i="18"/>
  <c r="T216" i="18"/>
  <c r="U216" i="18"/>
  <c r="V216" i="18"/>
  <c r="W216" i="18"/>
  <c r="K218" i="18"/>
  <c r="L218" i="18"/>
  <c r="M218" i="18"/>
  <c r="N218" i="18"/>
  <c r="O218" i="18"/>
  <c r="P218" i="18"/>
  <c r="Q218" i="18"/>
  <c r="R218" i="18"/>
  <c r="S218" i="18"/>
  <c r="T218" i="18"/>
  <c r="U218" i="18"/>
  <c r="V218" i="18"/>
  <c r="W218" i="18"/>
  <c r="K219" i="18"/>
  <c r="L219" i="18"/>
  <c r="M219" i="18"/>
  <c r="N219" i="18"/>
  <c r="O219" i="18"/>
  <c r="P219" i="18"/>
  <c r="Q219" i="18"/>
  <c r="R219" i="18"/>
  <c r="S219" i="18"/>
  <c r="T219" i="18"/>
  <c r="U219" i="18"/>
  <c r="V219" i="18"/>
  <c r="W219" i="18"/>
  <c r="K220" i="18"/>
  <c r="L220" i="18"/>
  <c r="M220" i="18"/>
  <c r="N220" i="18"/>
  <c r="O220" i="18"/>
  <c r="P220" i="18"/>
  <c r="Q220" i="18"/>
  <c r="R220" i="18"/>
  <c r="S220" i="18"/>
  <c r="T220" i="18"/>
  <c r="U220" i="18"/>
  <c r="V220" i="18"/>
  <c r="W220" i="18"/>
  <c r="K221" i="18"/>
  <c r="L221" i="18"/>
  <c r="M221" i="18"/>
  <c r="N221" i="18"/>
  <c r="O221" i="18"/>
  <c r="P221" i="18"/>
  <c r="Q221" i="18"/>
  <c r="R221" i="18"/>
  <c r="S221" i="18"/>
  <c r="T221" i="18"/>
  <c r="U221" i="18"/>
  <c r="V221" i="18"/>
  <c r="W221" i="18"/>
  <c r="K222" i="18"/>
  <c r="L222" i="18"/>
  <c r="M222" i="18"/>
  <c r="N222" i="18"/>
  <c r="O222" i="18"/>
  <c r="P222" i="18"/>
  <c r="Q222" i="18"/>
  <c r="R222" i="18"/>
  <c r="S222" i="18"/>
  <c r="T222" i="18"/>
  <c r="U222" i="18"/>
  <c r="V222" i="18"/>
  <c r="W222" i="18"/>
  <c r="K223" i="18"/>
  <c r="L223" i="18"/>
  <c r="M223" i="18"/>
  <c r="N223" i="18"/>
  <c r="O223" i="18"/>
  <c r="P223" i="18"/>
  <c r="Q223" i="18"/>
  <c r="R223" i="18"/>
  <c r="S223" i="18"/>
  <c r="T223" i="18"/>
  <c r="U223" i="18"/>
  <c r="V223" i="18"/>
  <c r="W223" i="18"/>
  <c r="K224" i="18"/>
  <c r="L224" i="18"/>
  <c r="M224" i="18"/>
  <c r="N224" i="18"/>
  <c r="O224" i="18"/>
  <c r="P224" i="18"/>
  <c r="Q224" i="18"/>
  <c r="R224" i="18"/>
  <c r="S224" i="18"/>
  <c r="T224" i="18"/>
  <c r="U224" i="18"/>
  <c r="V224" i="18"/>
  <c r="W224" i="18"/>
  <c r="K225" i="18"/>
  <c r="L225" i="18"/>
  <c r="M225" i="18"/>
  <c r="N225" i="18"/>
  <c r="O225" i="18"/>
  <c r="P225" i="18"/>
  <c r="Q225" i="18"/>
  <c r="R225" i="18"/>
  <c r="S225" i="18"/>
  <c r="T225" i="18"/>
  <c r="U225" i="18"/>
  <c r="V225" i="18"/>
  <c r="W225" i="18"/>
  <c r="K227" i="18"/>
  <c r="L227" i="18"/>
  <c r="M227" i="18"/>
  <c r="N227" i="18"/>
  <c r="O227" i="18"/>
  <c r="P227" i="18"/>
  <c r="Q227" i="18"/>
  <c r="R227" i="18"/>
  <c r="S227" i="18"/>
  <c r="T227" i="18"/>
  <c r="U227" i="18"/>
  <c r="V227" i="18"/>
  <c r="W227" i="18"/>
  <c r="K198" i="18"/>
  <c r="L198" i="18"/>
  <c r="M198" i="18"/>
  <c r="N198" i="18"/>
  <c r="O198" i="18"/>
  <c r="P198" i="18"/>
  <c r="Q198" i="18"/>
  <c r="R198" i="18"/>
  <c r="S198" i="18"/>
  <c r="T198" i="18"/>
  <c r="U198" i="18"/>
  <c r="V198" i="18"/>
  <c r="W198" i="18"/>
  <c r="K199" i="18"/>
  <c r="L199" i="18"/>
  <c r="M199" i="18"/>
  <c r="N199" i="18"/>
  <c r="O199" i="18"/>
  <c r="P199" i="18"/>
  <c r="Q199" i="18"/>
  <c r="R199" i="18"/>
  <c r="S199" i="18"/>
  <c r="T199" i="18"/>
  <c r="U199" i="18"/>
  <c r="V199" i="18"/>
  <c r="W199" i="18"/>
  <c r="K200" i="18"/>
  <c r="L200" i="18"/>
  <c r="M200" i="18"/>
  <c r="N200" i="18"/>
  <c r="O200" i="18"/>
  <c r="P200" i="18"/>
  <c r="Q200" i="18"/>
  <c r="R200" i="18"/>
  <c r="S200" i="18"/>
  <c r="T200" i="18"/>
  <c r="U200" i="18"/>
  <c r="V200" i="18"/>
  <c r="W200" i="18"/>
  <c r="K201" i="18"/>
  <c r="L201" i="18"/>
  <c r="M201" i="18"/>
  <c r="N201" i="18"/>
  <c r="O201" i="18"/>
  <c r="P201" i="18"/>
  <c r="Q201" i="18"/>
  <c r="R201" i="18"/>
  <c r="S201" i="18"/>
  <c r="T201" i="18"/>
  <c r="U201" i="18"/>
  <c r="V201" i="18"/>
  <c r="W201" i="18"/>
  <c r="K202" i="18"/>
  <c r="L202" i="18"/>
  <c r="M202" i="18"/>
  <c r="N202" i="18"/>
  <c r="O202" i="18"/>
  <c r="P202" i="18"/>
  <c r="Q202" i="18"/>
  <c r="R202" i="18"/>
  <c r="S202" i="18"/>
  <c r="T202" i="18"/>
  <c r="U202" i="18"/>
  <c r="V202" i="18"/>
  <c r="W202" i="18"/>
  <c r="K204" i="18"/>
  <c r="L204" i="18"/>
  <c r="M204" i="18"/>
  <c r="N204" i="18"/>
  <c r="O204" i="18"/>
  <c r="P204" i="18"/>
  <c r="Q204" i="18"/>
  <c r="R204" i="18"/>
  <c r="S204" i="18"/>
  <c r="T204" i="18"/>
  <c r="U204" i="18"/>
  <c r="V204" i="18"/>
  <c r="W204" i="18"/>
  <c r="K205" i="18"/>
  <c r="L205" i="18"/>
  <c r="M205" i="18"/>
  <c r="N205" i="18"/>
  <c r="O205" i="18"/>
  <c r="P205" i="18"/>
  <c r="Q205" i="18"/>
  <c r="R205" i="18"/>
  <c r="S205" i="18"/>
  <c r="T205" i="18"/>
  <c r="U205" i="18"/>
  <c r="V205" i="18"/>
  <c r="W205" i="18"/>
  <c r="K206" i="18"/>
  <c r="L206" i="18"/>
  <c r="M206" i="18"/>
  <c r="N206" i="18"/>
  <c r="O206" i="18"/>
  <c r="P206" i="18"/>
  <c r="Q206" i="18"/>
  <c r="R206" i="18"/>
  <c r="S206" i="18"/>
  <c r="T206" i="18"/>
  <c r="U206" i="18"/>
  <c r="V206" i="18"/>
  <c r="W206" i="18"/>
  <c r="K207" i="18"/>
  <c r="L207" i="18"/>
  <c r="M207" i="18"/>
  <c r="N207" i="18"/>
  <c r="O207" i="18"/>
  <c r="P207" i="18"/>
  <c r="Q207" i="18"/>
  <c r="R207" i="18"/>
  <c r="S207" i="18"/>
  <c r="T207" i="18"/>
  <c r="U207" i="18"/>
  <c r="V207" i="18"/>
  <c r="W207" i="18"/>
  <c r="K208" i="18"/>
  <c r="L208" i="18"/>
  <c r="M208" i="18"/>
  <c r="N208" i="18"/>
  <c r="O208" i="18"/>
  <c r="P208" i="18"/>
  <c r="Q208" i="18"/>
  <c r="R208" i="18"/>
  <c r="S208" i="18"/>
  <c r="T208" i="18"/>
  <c r="U208" i="18"/>
  <c r="V208" i="18"/>
  <c r="W208" i="18"/>
  <c r="K177" i="18"/>
  <c r="L177" i="18"/>
  <c r="M177" i="18"/>
  <c r="N177" i="18"/>
  <c r="O177" i="18"/>
  <c r="P177" i="18"/>
  <c r="Q177" i="18"/>
  <c r="R177" i="18"/>
  <c r="S177" i="18"/>
  <c r="T177" i="18"/>
  <c r="U177" i="18"/>
  <c r="V177" i="18"/>
  <c r="W177" i="18"/>
  <c r="K178" i="18"/>
  <c r="L178" i="18"/>
  <c r="M178" i="18"/>
  <c r="N178" i="18"/>
  <c r="O178" i="18"/>
  <c r="P178" i="18"/>
  <c r="Q178" i="18"/>
  <c r="R178" i="18"/>
  <c r="S178" i="18"/>
  <c r="T178" i="18"/>
  <c r="U178" i="18"/>
  <c r="V178" i="18"/>
  <c r="W178" i="18"/>
  <c r="K179" i="18"/>
  <c r="L179" i="18"/>
  <c r="M179" i="18"/>
  <c r="N179" i="18"/>
  <c r="O179" i="18"/>
  <c r="P179" i="18"/>
  <c r="Q179" i="18"/>
  <c r="R179" i="18"/>
  <c r="S179" i="18"/>
  <c r="T179" i="18"/>
  <c r="U179" i="18"/>
  <c r="V179" i="18"/>
  <c r="W179" i="18"/>
  <c r="K182" i="18"/>
  <c r="L182" i="18"/>
  <c r="M182" i="18"/>
  <c r="N182" i="18"/>
  <c r="O182" i="18"/>
  <c r="P182" i="18"/>
  <c r="Q182" i="18"/>
  <c r="R182" i="18"/>
  <c r="S182" i="18"/>
  <c r="T182" i="18"/>
  <c r="U182" i="18"/>
  <c r="V182" i="18"/>
  <c r="W182" i="18"/>
  <c r="K183" i="18"/>
  <c r="L183" i="18"/>
  <c r="M183" i="18"/>
  <c r="N183" i="18"/>
  <c r="O183" i="18"/>
  <c r="P183" i="18"/>
  <c r="Q183" i="18"/>
  <c r="R183" i="18"/>
  <c r="S183" i="18"/>
  <c r="T183" i="18"/>
  <c r="U183" i="18"/>
  <c r="V183" i="18"/>
  <c r="W183" i="18"/>
  <c r="K184" i="18"/>
  <c r="L184" i="18"/>
  <c r="M184" i="18"/>
  <c r="N184" i="18"/>
  <c r="O184" i="18"/>
  <c r="P184" i="18"/>
  <c r="Q184" i="18"/>
  <c r="R184" i="18"/>
  <c r="S184" i="18"/>
  <c r="T184" i="18"/>
  <c r="U184" i="18"/>
  <c r="V184" i="18"/>
  <c r="W184" i="18"/>
  <c r="K185" i="18"/>
  <c r="L185" i="18"/>
  <c r="M185" i="18"/>
  <c r="N185" i="18"/>
  <c r="O185" i="18"/>
  <c r="P185" i="18"/>
  <c r="Q185" i="18"/>
  <c r="R185" i="18"/>
  <c r="S185" i="18"/>
  <c r="T185" i="18"/>
  <c r="U185" i="18"/>
  <c r="V185" i="18"/>
  <c r="W185" i="18"/>
  <c r="K187" i="18"/>
  <c r="L187" i="18"/>
  <c r="M187" i="18"/>
  <c r="N187" i="18"/>
  <c r="O187" i="18"/>
  <c r="P187" i="18"/>
  <c r="Q187" i="18"/>
  <c r="R187" i="18"/>
  <c r="S187" i="18"/>
  <c r="T187" i="18"/>
  <c r="U187" i="18"/>
  <c r="V187" i="18"/>
  <c r="W187" i="18"/>
  <c r="K188" i="18"/>
  <c r="L188" i="18"/>
  <c r="M188" i="18"/>
  <c r="N188" i="18"/>
  <c r="O188" i="18"/>
  <c r="P188" i="18"/>
  <c r="Q188" i="18"/>
  <c r="R188" i="18"/>
  <c r="S188" i="18"/>
  <c r="T188" i="18"/>
  <c r="U188" i="18"/>
  <c r="V188" i="18"/>
  <c r="W188" i="18"/>
  <c r="K189" i="18"/>
  <c r="L189" i="18"/>
  <c r="M189" i="18"/>
  <c r="N189" i="18"/>
  <c r="O189" i="18"/>
  <c r="P189" i="18"/>
  <c r="Q189" i="18"/>
  <c r="R189" i="18"/>
  <c r="S189" i="18"/>
  <c r="T189" i="18"/>
  <c r="U189" i="18"/>
  <c r="V189" i="18"/>
  <c r="W189" i="18"/>
  <c r="K191" i="18"/>
  <c r="L191" i="18"/>
  <c r="M191" i="18"/>
  <c r="N191" i="18"/>
  <c r="O191" i="18"/>
  <c r="P191" i="18"/>
  <c r="Q191" i="18"/>
  <c r="R191" i="18"/>
  <c r="S191" i="18"/>
  <c r="T191" i="18"/>
  <c r="U191" i="18"/>
  <c r="V191" i="18"/>
  <c r="W191" i="18"/>
  <c r="K194" i="18"/>
  <c r="L194" i="18"/>
  <c r="M194" i="18"/>
  <c r="N194" i="18"/>
  <c r="O194" i="18"/>
  <c r="P194" i="18"/>
  <c r="Q194" i="18"/>
  <c r="R194" i="18"/>
  <c r="S194" i="18"/>
  <c r="T194" i="18"/>
  <c r="U194" i="18"/>
  <c r="V194" i="18"/>
  <c r="W194" i="18"/>
  <c r="K195" i="18"/>
  <c r="L195" i="18"/>
  <c r="M195" i="18"/>
  <c r="N195" i="18"/>
  <c r="O195" i="18"/>
  <c r="P195" i="18"/>
  <c r="Q195" i="18"/>
  <c r="R195" i="18"/>
  <c r="S195" i="18"/>
  <c r="T195" i="18"/>
  <c r="U195" i="18"/>
  <c r="V195" i="18"/>
  <c r="W195" i="18"/>
  <c r="K196" i="18"/>
  <c r="L196" i="18"/>
  <c r="M196" i="18"/>
  <c r="N196" i="18"/>
  <c r="O196" i="18"/>
  <c r="P196" i="18"/>
  <c r="Q196" i="18"/>
  <c r="R196" i="18"/>
  <c r="S196" i="18"/>
  <c r="T196" i="18"/>
  <c r="U196" i="18"/>
  <c r="V196" i="18"/>
  <c r="W196" i="18"/>
  <c r="K197" i="18"/>
  <c r="L197" i="18"/>
  <c r="M197" i="18"/>
  <c r="N197" i="18"/>
  <c r="O197" i="18"/>
  <c r="P197" i="18"/>
  <c r="Q197" i="18"/>
  <c r="R197" i="18"/>
  <c r="S197" i="18"/>
  <c r="T197" i="18"/>
  <c r="U197" i="18"/>
  <c r="V197" i="18"/>
  <c r="W197" i="18"/>
  <c r="K156" i="18"/>
  <c r="L156" i="18"/>
  <c r="M156" i="18"/>
  <c r="N156" i="18"/>
  <c r="O156" i="18"/>
  <c r="P156" i="18"/>
  <c r="Q156" i="18"/>
  <c r="R156" i="18"/>
  <c r="S156" i="18"/>
  <c r="T156" i="18"/>
  <c r="U156" i="18"/>
  <c r="V156" i="18"/>
  <c r="W156" i="18"/>
  <c r="K157" i="18"/>
  <c r="L157" i="18"/>
  <c r="M157" i="18"/>
  <c r="N157" i="18"/>
  <c r="O157" i="18"/>
  <c r="P157" i="18"/>
  <c r="Q157" i="18"/>
  <c r="R157" i="18"/>
  <c r="S157" i="18"/>
  <c r="T157" i="18"/>
  <c r="U157" i="18"/>
  <c r="V157" i="18"/>
  <c r="W157" i="18"/>
  <c r="K158" i="18"/>
  <c r="L158" i="18"/>
  <c r="M158" i="18"/>
  <c r="N158" i="18"/>
  <c r="O158" i="18"/>
  <c r="P158" i="18"/>
  <c r="Q158" i="18"/>
  <c r="R158" i="18"/>
  <c r="S158" i="18"/>
  <c r="T158" i="18"/>
  <c r="U158" i="18"/>
  <c r="V158" i="18"/>
  <c r="W158" i="18"/>
  <c r="K159" i="18"/>
  <c r="L159" i="18"/>
  <c r="M159" i="18"/>
  <c r="N159" i="18"/>
  <c r="O159" i="18"/>
  <c r="P159" i="18"/>
  <c r="Q159" i="18"/>
  <c r="R159" i="18"/>
  <c r="S159" i="18"/>
  <c r="T159" i="18"/>
  <c r="U159" i="18"/>
  <c r="V159" i="18"/>
  <c r="W159" i="18"/>
  <c r="K160" i="18"/>
  <c r="L160" i="18"/>
  <c r="M160" i="18"/>
  <c r="N160" i="18"/>
  <c r="O160" i="18"/>
  <c r="P160" i="18"/>
  <c r="Q160" i="18"/>
  <c r="R160" i="18"/>
  <c r="S160" i="18"/>
  <c r="T160" i="18"/>
  <c r="U160" i="18"/>
  <c r="V160" i="18"/>
  <c r="W160" i="18"/>
  <c r="K161" i="18"/>
  <c r="L161" i="18"/>
  <c r="M161" i="18"/>
  <c r="N161" i="18"/>
  <c r="O161" i="18"/>
  <c r="P161" i="18"/>
  <c r="Q161" i="18"/>
  <c r="R161" i="18"/>
  <c r="S161" i="18"/>
  <c r="T161" i="18"/>
  <c r="U161" i="18"/>
  <c r="V161" i="18"/>
  <c r="W161" i="18"/>
  <c r="K162" i="18"/>
  <c r="L162" i="18"/>
  <c r="M162" i="18"/>
  <c r="N162" i="18"/>
  <c r="O162" i="18"/>
  <c r="P162" i="18"/>
  <c r="Q162" i="18"/>
  <c r="R162" i="18"/>
  <c r="S162" i="18"/>
  <c r="T162" i="18"/>
  <c r="U162" i="18"/>
  <c r="V162" i="18"/>
  <c r="W162" i="18"/>
  <c r="K163" i="18"/>
  <c r="L163" i="18"/>
  <c r="M163" i="18"/>
  <c r="N163" i="18"/>
  <c r="O163" i="18"/>
  <c r="P163" i="18"/>
  <c r="Q163" i="18"/>
  <c r="R163" i="18"/>
  <c r="S163" i="18"/>
  <c r="T163" i="18"/>
  <c r="U163" i="18"/>
  <c r="V163" i="18"/>
  <c r="W163" i="18"/>
  <c r="K164" i="18"/>
  <c r="L164" i="18"/>
  <c r="M164" i="18"/>
  <c r="N164" i="18"/>
  <c r="O164" i="18"/>
  <c r="P164" i="18"/>
  <c r="Q164" i="18"/>
  <c r="R164" i="18"/>
  <c r="S164" i="18"/>
  <c r="T164" i="18"/>
  <c r="U164" i="18"/>
  <c r="V164" i="18"/>
  <c r="W164" i="18"/>
  <c r="K165" i="18"/>
  <c r="L165" i="18"/>
  <c r="M165" i="18"/>
  <c r="N165" i="18"/>
  <c r="O165" i="18"/>
  <c r="P165" i="18"/>
  <c r="Q165" i="18"/>
  <c r="R165" i="18"/>
  <c r="S165" i="18"/>
  <c r="T165" i="18"/>
  <c r="U165" i="18"/>
  <c r="V165" i="18"/>
  <c r="W165" i="18"/>
  <c r="K166" i="18"/>
  <c r="L166" i="18"/>
  <c r="M166" i="18"/>
  <c r="N166" i="18"/>
  <c r="O166" i="18"/>
  <c r="P166" i="18"/>
  <c r="Q166" i="18"/>
  <c r="R166" i="18"/>
  <c r="S166" i="18"/>
  <c r="T166" i="18"/>
  <c r="U166" i="18"/>
  <c r="V166" i="18"/>
  <c r="W166" i="18"/>
  <c r="K167" i="18"/>
  <c r="L167" i="18"/>
  <c r="M167" i="18"/>
  <c r="N167" i="18"/>
  <c r="O167" i="18"/>
  <c r="P167" i="18"/>
  <c r="Q167" i="18"/>
  <c r="R167" i="18"/>
  <c r="S167" i="18"/>
  <c r="T167" i="18"/>
  <c r="U167" i="18"/>
  <c r="V167" i="18"/>
  <c r="W167" i="18"/>
  <c r="K168" i="18"/>
  <c r="L168" i="18"/>
  <c r="M168" i="18"/>
  <c r="N168" i="18"/>
  <c r="O168" i="18"/>
  <c r="P168" i="18"/>
  <c r="Q168" i="18"/>
  <c r="R168" i="18"/>
  <c r="S168" i="18"/>
  <c r="T168" i="18"/>
  <c r="U168" i="18"/>
  <c r="V168" i="18"/>
  <c r="W168" i="18"/>
  <c r="K169" i="18"/>
  <c r="L169" i="18"/>
  <c r="M169" i="18"/>
  <c r="N169" i="18"/>
  <c r="O169" i="18"/>
  <c r="P169" i="18"/>
  <c r="Q169" i="18"/>
  <c r="R169" i="18"/>
  <c r="S169" i="18"/>
  <c r="T169" i="18"/>
  <c r="U169" i="18"/>
  <c r="V169" i="18"/>
  <c r="W169" i="18"/>
  <c r="K170" i="18"/>
  <c r="L170" i="18"/>
  <c r="M170" i="18"/>
  <c r="N170" i="18"/>
  <c r="O170" i="18"/>
  <c r="P170" i="18"/>
  <c r="Q170" i="18"/>
  <c r="R170" i="18"/>
  <c r="S170" i="18"/>
  <c r="T170" i="18"/>
  <c r="U170" i="18"/>
  <c r="V170" i="18"/>
  <c r="W170" i="18"/>
  <c r="K171" i="18"/>
  <c r="L171" i="18"/>
  <c r="M171" i="18"/>
  <c r="N171" i="18"/>
  <c r="O171" i="18"/>
  <c r="P171" i="18"/>
  <c r="Q171" i="18"/>
  <c r="R171" i="18"/>
  <c r="S171" i="18"/>
  <c r="T171" i="18"/>
  <c r="U171" i="18"/>
  <c r="V171" i="18"/>
  <c r="W171" i="18"/>
  <c r="K172" i="18"/>
  <c r="L172" i="18"/>
  <c r="M172" i="18"/>
  <c r="N172" i="18"/>
  <c r="O172" i="18"/>
  <c r="P172" i="18"/>
  <c r="Q172" i="18"/>
  <c r="R172" i="18"/>
  <c r="S172" i="18"/>
  <c r="T172" i="18"/>
  <c r="U172" i="18"/>
  <c r="V172" i="18"/>
  <c r="W172" i="18"/>
  <c r="K174" i="18"/>
  <c r="L174" i="18"/>
  <c r="M174" i="18"/>
  <c r="N174" i="18"/>
  <c r="O174" i="18"/>
  <c r="P174" i="18"/>
  <c r="Q174" i="18"/>
  <c r="R174" i="18"/>
  <c r="S174" i="18"/>
  <c r="T174" i="18"/>
  <c r="U174" i="18"/>
  <c r="V174" i="18"/>
  <c r="W174" i="18"/>
  <c r="K175" i="18"/>
  <c r="L175" i="18"/>
  <c r="M175" i="18"/>
  <c r="N175" i="18"/>
  <c r="O175" i="18"/>
  <c r="P175" i="18"/>
  <c r="Q175" i="18"/>
  <c r="R175" i="18"/>
  <c r="S175" i="18"/>
  <c r="T175" i="18"/>
  <c r="U175" i="18"/>
  <c r="V175" i="18"/>
  <c r="W175" i="18"/>
  <c r="K176" i="18"/>
  <c r="L176" i="18"/>
  <c r="M176" i="18"/>
  <c r="N176" i="18"/>
  <c r="O176" i="18"/>
  <c r="P176" i="18"/>
  <c r="Q176" i="18"/>
  <c r="R176" i="18"/>
  <c r="S176" i="18"/>
  <c r="T176" i="18"/>
  <c r="U176" i="18"/>
  <c r="V176" i="18"/>
  <c r="W176" i="18"/>
  <c r="K133" i="18"/>
  <c r="L133" i="18"/>
  <c r="M133" i="18"/>
  <c r="N133" i="18"/>
  <c r="O133" i="18"/>
  <c r="P133" i="18"/>
  <c r="Q133" i="18"/>
  <c r="R133" i="18"/>
  <c r="S133" i="18"/>
  <c r="T133" i="18"/>
  <c r="U133" i="18"/>
  <c r="V133" i="18"/>
  <c r="K134" i="18"/>
  <c r="L134" i="18"/>
  <c r="M134" i="18"/>
  <c r="N134" i="18"/>
  <c r="O134" i="18"/>
  <c r="P134" i="18"/>
  <c r="Q134" i="18"/>
  <c r="R134" i="18"/>
  <c r="S134" i="18"/>
  <c r="T134" i="18"/>
  <c r="U134" i="18"/>
  <c r="V134" i="18"/>
  <c r="K135" i="18"/>
  <c r="L135" i="18"/>
  <c r="M135" i="18"/>
  <c r="N135" i="18"/>
  <c r="O135" i="18"/>
  <c r="P135" i="18"/>
  <c r="Q135" i="18"/>
  <c r="R135" i="18"/>
  <c r="S135" i="18"/>
  <c r="T135" i="18"/>
  <c r="U135" i="18"/>
  <c r="V135" i="18"/>
  <c r="K136" i="18"/>
  <c r="L136" i="18"/>
  <c r="M136" i="18"/>
  <c r="N136" i="18"/>
  <c r="O136" i="18"/>
  <c r="P136" i="18"/>
  <c r="Q136" i="18"/>
  <c r="R136" i="18"/>
  <c r="S136" i="18"/>
  <c r="T136" i="18"/>
  <c r="U136" i="18"/>
  <c r="V136" i="18"/>
  <c r="K137" i="18"/>
  <c r="L137" i="18"/>
  <c r="M137" i="18"/>
  <c r="N137" i="18"/>
  <c r="O137" i="18"/>
  <c r="P137" i="18"/>
  <c r="Q137" i="18"/>
  <c r="R137" i="18"/>
  <c r="S137" i="18"/>
  <c r="T137" i="18"/>
  <c r="U137" i="18"/>
  <c r="V137" i="18"/>
  <c r="K138" i="18"/>
  <c r="L138" i="18"/>
  <c r="M138" i="18"/>
  <c r="N138" i="18"/>
  <c r="O138" i="18"/>
  <c r="P138" i="18"/>
  <c r="Q138" i="18"/>
  <c r="R138" i="18"/>
  <c r="S138" i="18"/>
  <c r="T138" i="18"/>
  <c r="U138" i="18"/>
  <c r="V138" i="18"/>
  <c r="K139" i="18"/>
  <c r="L139" i="18"/>
  <c r="M139" i="18"/>
  <c r="N139" i="18"/>
  <c r="O139" i="18"/>
  <c r="P139" i="18"/>
  <c r="Q139" i="18"/>
  <c r="R139" i="18"/>
  <c r="S139" i="18"/>
  <c r="T139" i="18"/>
  <c r="U139" i="18"/>
  <c r="V139" i="18"/>
  <c r="K140" i="18"/>
  <c r="L140" i="18"/>
  <c r="M140" i="18"/>
  <c r="N140" i="18"/>
  <c r="O140" i="18"/>
  <c r="P140" i="18"/>
  <c r="Q140" i="18"/>
  <c r="R140" i="18"/>
  <c r="S140" i="18"/>
  <c r="T140" i="18"/>
  <c r="U140" i="18"/>
  <c r="V140" i="18"/>
  <c r="K141" i="18"/>
  <c r="L141" i="18"/>
  <c r="M141" i="18"/>
  <c r="N141" i="18"/>
  <c r="O141" i="18"/>
  <c r="P141" i="18"/>
  <c r="Q141" i="18"/>
  <c r="R141" i="18"/>
  <c r="S141" i="18"/>
  <c r="T141" i="18"/>
  <c r="U141" i="18"/>
  <c r="V141" i="18"/>
  <c r="K142" i="18"/>
  <c r="L142" i="18"/>
  <c r="M142" i="18"/>
  <c r="N142" i="18"/>
  <c r="O142" i="18"/>
  <c r="P142" i="18"/>
  <c r="Q142" i="18"/>
  <c r="R142" i="18"/>
  <c r="S142" i="18"/>
  <c r="T142" i="18"/>
  <c r="U142" i="18"/>
  <c r="V142" i="18"/>
  <c r="K143" i="18"/>
  <c r="L143" i="18"/>
  <c r="M143" i="18"/>
  <c r="N143" i="18"/>
  <c r="O143" i="18"/>
  <c r="P143" i="18"/>
  <c r="Q143" i="18"/>
  <c r="R143" i="18"/>
  <c r="S143" i="18"/>
  <c r="T143" i="18"/>
  <c r="U143" i="18"/>
  <c r="V143" i="18"/>
  <c r="K144" i="18"/>
  <c r="L144" i="18"/>
  <c r="M144" i="18"/>
  <c r="N144" i="18"/>
  <c r="O144" i="18"/>
  <c r="P144" i="18"/>
  <c r="Q144" i="18"/>
  <c r="R144" i="18"/>
  <c r="S144" i="18"/>
  <c r="T144" i="18"/>
  <c r="U144" i="18"/>
  <c r="V144" i="18"/>
  <c r="K146" i="18"/>
  <c r="L146" i="18"/>
  <c r="M146" i="18"/>
  <c r="N146" i="18"/>
  <c r="O146" i="18"/>
  <c r="P146" i="18"/>
  <c r="Q146" i="18"/>
  <c r="R146" i="18"/>
  <c r="S146" i="18"/>
  <c r="T146" i="18"/>
  <c r="U146" i="18"/>
  <c r="V146" i="18"/>
  <c r="W146" i="18"/>
  <c r="K147" i="18"/>
  <c r="L147" i="18"/>
  <c r="M147" i="18"/>
  <c r="N147" i="18"/>
  <c r="O147" i="18"/>
  <c r="P147" i="18"/>
  <c r="Q147" i="18"/>
  <c r="R147" i="18"/>
  <c r="S147" i="18"/>
  <c r="T147" i="18"/>
  <c r="U147" i="18"/>
  <c r="V147" i="18"/>
  <c r="W147" i="18"/>
  <c r="K148" i="18"/>
  <c r="L148" i="18"/>
  <c r="M148" i="18"/>
  <c r="N148" i="18"/>
  <c r="O148" i="18"/>
  <c r="P148" i="18"/>
  <c r="Q148" i="18"/>
  <c r="R148" i="18"/>
  <c r="S148" i="18"/>
  <c r="T148" i="18"/>
  <c r="U148" i="18"/>
  <c r="V148" i="18"/>
  <c r="W148" i="18"/>
  <c r="K149" i="18"/>
  <c r="L149" i="18"/>
  <c r="M149" i="18"/>
  <c r="N149" i="18"/>
  <c r="O149" i="18"/>
  <c r="P149" i="18"/>
  <c r="Q149" i="18"/>
  <c r="R149" i="18"/>
  <c r="S149" i="18"/>
  <c r="T149" i="18"/>
  <c r="U149" i="18"/>
  <c r="V149" i="18"/>
  <c r="W149" i="18"/>
  <c r="K150" i="18"/>
  <c r="L150" i="18"/>
  <c r="M150" i="18"/>
  <c r="N150" i="18"/>
  <c r="O150" i="18"/>
  <c r="P150" i="18"/>
  <c r="Q150" i="18"/>
  <c r="R150" i="18"/>
  <c r="S150" i="18"/>
  <c r="T150" i="18"/>
  <c r="U150" i="18"/>
  <c r="V150" i="18"/>
  <c r="W150" i="18"/>
  <c r="K151" i="18"/>
  <c r="L151" i="18"/>
  <c r="M151" i="18"/>
  <c r="N151" i="18"/>
  <c r="O151" i="18"/>
  <c r="P151" i="18"/>
  <c r="Q151" i="18"/>
  <c r="R151" i="18"/>
  <c r="S151" i="18"/>
  <c r="T151" i="18"/>
  <c r="U151" i="18"/>
  <c r="V151" i="18"/>
  <c r="W151" i="18"/>
  <c r="K152" i="18"/>
  <c r="L152" i="18"/>
  <c r="M152" i="18"/>
  <c r="N152" i="18"/>
  <c r="O152" i="18"/>
  <c r="P152" i="18"/>
  <c r="Q152" i="18"/>
  <c r="R152" i="18"/>
  <c r="S152" i="18"/>
  <c r="T152" i="18"/>
  <c r="U152" i="18"/>
  <c r="V152" i="18"/>
  <c r="W152" i="18"/>
  <c r="K154" i="18"/>
  <c r="L154" i="18"/>
  <c r="M154" i="18"/>
  <c r="N154" i="18"/>
  <c r="O154" i="18"/>
  <c r="P154" i="18"/>
  <c r="Q154" i="18"/>
  <c r="R154" i="18"/>
  <c r="S154" i="18"/>
  <c r="T154" i="18"/>
  <c r="U154" i="18"/>
  <c r="V154" i="18"/>
  <c r="W154" i="18"/>
  <c r="K112" i="18"/>
  <c r="L112" i="18"/>
  <c r="M112" i="18"/>
  <c r="N112" i="18"/>
  <c r="O112" i="18"/>
  <c r="P112" i="18"/>
  <c r="Q112" i="18"/>
  <c r="R112" i="18"/>
  <c r="S112" i="18"/>
  <c r="T112" i="18"/>
  <c r="U112" i="18"/>
  <c r="V112" i="18"/>
  <c r="W112" i="18"/>
  <c r="K113" i="18"/>
  <c r="L113" i="18"/>
  <c r="M113" i="18"/>
  <c r="N113" i="18"/>
  <c r="O113" i="18"/>
  <c r="P113" i="18"/>
  <c r="Q113" i="18"/>
  <c r="R113" i="18"/>
  <c r="S113" i="18"/>
  <c r="T113" i="18"/>
  <c r="U113" i="18"/>
  <c r="V113" i="18"/>
  <c r="W113" i="18"/>
  <c r="K114" i="18"/>
  <c r="L114" i="18"/>
  <c r="M114" i="18"/>
  <c r="N114" i="18"/>
  <c r="O114" i="18"/>
  <c r="P114" i="18"/>
  <c r="Q114" i="18"/>
  <c r="R114" i="18"/>
  <c r="S114" i="18"/>
  <c r="T114" i="18"/>
  <c r="U114" i="18"/>
  <c r="V114" i="18"/>
  <c r="W114" i="18"/>
  <c r="K115" i="18"/>
  <c r="L115" i="18"/>
  <c r="M115" i="18"/>
  <c r="N115" i="18"/>
  <c r="O115" i="18"/>
  <c r="P115" i="18"/>
  <c r="Q115" i="18"/>
  <c r="R115" i="18"/>
  <c r="S115" i="18"/>
  <c r="T115" i="18"/>
  <c r="U115" i="18"/>
  <c r="V115" i="18"/>
  <c r="W115" i="18"/>
  <c r="K116" i="18"/>
  <c r="L116" i="18"/>
  <c r="M116" i="18"/>
  <c r="N116" i="18"/>
  <c r="O116" i="18"/>
  <c r="P116" i="18"/>
  <c r="Q116" i="18"/>
  <c r="R116" i="18"/>
  <c r="S116" i="18"/>
  <c r="T116" i="18"/>
  <c r="U116" i="18"/>
  <c r="V116" i="18"/>
  <c r="W116" i="18"/>
  <c r="K117" i="18"/>
  <c r="L117" i="18"/>
  <c r="M117" i="18"/>
  <c r="N117" i="18"/>
  <c r="O117" i="18"/>
  <c r="P117" i="18"/>
  <c r="Q117" i="18"/>
  <c r="R117" i="18"/>
  <c r="S117" i="18"/>
  <c r="T117" i="18"/>
  <c r="U117" i="18"/>
  <c r="V117" i="18"/>
  <c r="W117" i="18"/>
  <c r="K118" i="18"/>
  <c r="L118" i="18"/>
  <c r="M118" i="18"/>
  <c r="N118" i="18"/>
  <c r="O118" i="18"/>
  <c r="P118" i="18"/>
  <c r="Q118" i="18"/>
  <c r="R118" i="18"/>
  <c r="S118" i="18"/>
  <c r="T118" i="18"/>
  <c r="U118" i="18"/>
  <c r="V118" i="18"/>
  <c r="W118" i="18"/>
  <c r="K119" i="18"/>
  <c r="L119" i="18"/>
  <c r="M119" i="18"/>
  <c r="N119" i="18"/>
  <c r="O119" i="18"/>
  <c r="P119" i="18"/>
  <c r="Q119" i="18"/>
  <c r="R119" i="18"/>
  <c r="S119" i="18"/>
  <c r="T119" i="18"/>
  <c r="U119" i="18"/>
  <c r="V119" i="18"/>
  <c r="W119" i="18"/>
  <c r="K120" i="18"/>
  <c r="L120" i="18"/>
  <c r="M120" i="18"/>
  <c r="N120" i="18"/>
  <c r="O120" i="18"/>
  <c r="P120" i="18"/>
  <c r="Q120" i="18"/>
  <c r="R120" i="18"/>
  <c r="S120" i="18"/>
  <c r="T120" i="18"/>
  <c r="U120" i="18"/>
  <c r="V120" i="18"/>
  <c r="W120" i="18"/>
  <c r="K121" i="18"/>
  <c r="L121" i="18"/>
  <c r="M121" i="18"/>
  <c r="N121" i="18"/>
  <c r="O121" i="18"/>
  <c r="P121" i="18"/>
  <c r="Q121" i="18"/>
  <c r="R121" i="18"/>
  <c r="S121" i="18"/>
  <c r="T121" i="18"/>
  <c r="U121" i="18"/>
  <c r="V121" i="18"/>
  <c r="W121" i="18"/>
  <c r="K122" i="18"/>
  <c r="L122" i="18"/>
  <c r="M122" i="18"/>
  <c r="N122" i="18"/>
  <c r="O122" i="18"/>
  <c r="P122" i="18"/>
  <c r="Q122" i="18"/>
  <c r="R122" i="18"/>
  <c r="S122" i="18"/>
  <c r="T122" i="18"/>
  <c r="U122" i="18"/>
  <c r="V122" i="18"/>
  <c r="K123" i="18"/>
  <c r="L123" i="18"/>
  <c r="M123" i="18"/>
  <c r="N123" i="18"/>
  <c r="O123" i="18"/>
  <c r="P123" i="18"/>
  <c r="Q123" i="18"/>
  <c r="R123" i="18"/>
  <c r="S123" i="18"/>
  <c r="T123" i="18"/>
  <c r="U123" i="18"/>
  <c r="V123" i="18"/>
  <c r="K124" i="18"/>
  <c r="L124" i="18"/>
  <c r="M124" i="18"/>
  <c r="N124" i="18"/>
  <c r="O124" i="18"/>
  <c r="P124" i="18"/>
  <c r="Q124" i="18"/>
  <c r="R124" i="18"/>
  <c r="S124" i="18"/>
  <c r="T124" i="18"/>
  <c r="U124" i="18"/>
  <c r="V124" i="18"/>
  <c r="K125" i="18"/>
  <c r="L125" i="18"/>
  <c r="M125" i="18"/>
  <c r="N125" i="18"/>
  <c r="O125" i="18"/>
  <c r="P125" i="18"/>
  <c r="Q125" i="18"/>
  <c r="R125" i="18"/>
  <c r="S125" i="18"/>
  <c r="T125" i="18"/>
  <c r="U125" i="18"/>
  <c r="V125" i="18"/>
  <c r="K126" i="18"/>
  <c r="L126" i="18"/>
  <c r="M126" i="18"/>
  <c r="N126" i="18"/>
  <c r="O126" i="18"/>
  <c r="P126" i="18"/>
  <c r="Q126" i="18"/>
  <c r="R126" i="18"/>
  <c r="S126" i="18"/>
  <c r="T126" i="18"/>
  <c r="U126" i="18"/>
  <c r="V126" i="18"/>
  <c r="K127" i="18"/>
  <c r="L127" i="18"/>
  <c r="M127" i="18"/>
  <c r="N127" i="18"/>
  <c r="O127" i="18"/>
  <c r="P127" i="18"/>
  <c r="Q127" i="18"/>
  <c r="R127" i="18"/>
  <c r="S127" i="18"/>
  <c r="T127" i="18"/>
  <c r="U127" i="18"/>
  <c r="V127" i="18"/>
  <c r="K128" i="18"/>
  <c r="L128" i="18"/>
  <c r="M128" i="18"/>
  <c r="N128" i="18"/>
  <c r="O128" i="18"/>
  <c r="P128" i="18"/>
  <c r="Q128" i="18"/>
  <c r="R128" i="18"/>
  <c r="S128" i="18"/>
  <c r="T128" i="18"/>
  <c r="U128" i="18"/>
  <c r="V128" i="18"/>
  <c r="K129" i="18"/>
  <c r="L129" i="18"/>
  <c r="M129" i="18"/>
  <c r="N129" i="18"/>
  <c r="O129" i="18"/>
  <c r="P129" i="18"/>
  <c r="Q129" i="18"/>
  <c r="R129" i="18"/>
  <c r="S129" i="18"/>
  <c r="T129" i="18"/>
  <c r="U129" i="18"/>
  <c r="V129" i="18"/>
  <c r="K130" i="18"/>
  <c r="L130" i="18"/>
  <c r="M130" i="18"/>
  <c r="N130" i="18"/>
  <c r="O130" i="18"/>
  <c r="P130" i="18"/>
  <c r="Q130" i="18"/>
  <c r="R130" i="18"/>
  <c r="S130" i="18"/>
  <c r="T130" i="18"/>
  <c r="U130" i="18"/>
  <c r="V130" i="18"/>
  <c r="K131" i="18"/>
  <c r="L131" i="18"/>
  <c r="M131" i="18"/>
  <c r="N131" i="18"/>
  <c r="O131" i="18"/>
  <c r="P131" i="18"/>
  <c r="Q131" i="18"/>
  <c r="R131" i="18"/>
  <c r="S131" i="18"/>
  <c r="T131" i="18"/>
  <c r="U131" i="18"/>
  <c r="V131" i="18"/>
  <c r="K132" i="18"/>
  <c r="L132" i="18"/>
  <c r="M132" i="18"/>
  <c r="N132" i="18"/>
  <c r="O132" i="18"/>
  <c r="P132" i="18"/>
  <c r="Q132" i="18"/>
  <c r="R132" i="18"/>
  <c r="S132" i="18"/>
  <c r="T132" i="18"/>
  <c r="U132" i="18"/>
  <c r="V132" i="18"/>
  <c r="K94" i="18"/>
  <c r="L94" i="18"/>
  <c r="M94" i="18"/>
  <c r="N94" i="18"/>
  <c r="O94" i="18"/>
  <c r="P94" i="18"/>
  <c r="Q94" i="18"/>
  <c r="R94" i="18"/>
  <c r="S94" i="18"/>
  <c r="T94" i="18"/>
  <c r="U94" i="18"/>
  <c r="V94" i="18"/>
  <c r="W94" i="18"/>
  <c r="K95" i="18"/>
  <c r="L95" i="18"/>
  <c r="M95" i="18"/>
  <c r="N95" i="18"/>
  <c r="O95" i="18"/>
  <c r="P95" i="18"/>
  <c r="Q95" i="18"/>
  <c r="R95" i="18"/>
  <c r="S95" i="18"/>
  <c r="T95" i="18"/>
  <c r="U95" i="18"/>
  <c r="V95" i="18"/>
  <c r="W95" i="18"/>
  <c r="K96" i="18"/>
  <c r="L96" i="18"/>
  <c r="M96" i="18"/>
  <c r="N96" i="18"/>
  <c r="O96" i="18"/>
  <c r="P96" i="18"/>
  <c r="Q96" i="18"/>
  <c r="R96" i="18"/>
  <c r="S96" i="18"/>
  <c r="T96" i="18"/>
  <c r="U96" i="18"/>
  <c r="V96" i="18"/>
  <c r="W96" i="18"/>
  <c r="K97" i="18"/>
  <c r="L97" i="18"/>
  <c r="M97" i="18"/>
  <c r="N97" i="18"/>
  <c r="O97" i="18"/>
  <c r="P97" i="18"/>
  <c r="Q97" i="18"/>
  <c r="R97" i="18"/>
  <c r="S97" i="18"/>
  <c r="T97" i="18"/>
  <c r="U97" i="18"/>
  <c r="V97" i="18"/>
  <c r="W97" i="18"/>
  <c r="K98" i="18"/>
  <c r="L98" i="18"/>
  <c r="M98" i="18"/>
  <c r="N98" i="18"/>
  <c r="O98" i="18"/>
  <c r="P98" i="18"/>
  <c r="Q98" i="18"/>
  <c r="R98" i="18"/>
  <c r="S98" i="18"/>
  <c r="T98" i="18"/>
  <c r="U98" i="18"/>
  <c r="V98" i="18"/>
  <c r="W98" i="18"/>
  <c r="K99" i="18"/>
  <c r="L99" i="18"/>
  <c r="M99" i="18"/>
  <c r="N99" i="18"/>
  <c r="O99" i="18"/>
  <c r="P99" i="18"/>
  <c r="Q99" i="18"/>
  <c r="R99" i="18"/>
  <c r="S99" i="18"/>
  <c r="T99" i="18"/>
  <c r="U99" i="18"/>
  <c r="V99" i="18"/>
  <c r="W99" i="18"/>
  <c r="K100" i="18"/>
  <c r="L100" i="18"/>
  <c r="M100" i="18"/>
  <c r="N100" i="18"/>
  <c r="O100" i="18"/>
  <c r="P100" i="18"/>
  <c r="Q100" i="18"/>
  <c r="R100" i="18"/>
  <c r="S100" i="18"/>
  <c r="T100" i="18"/>
  <c r="U100" i="18"/>
  <c r="V100" i="18"/>
  <c r="W100" i="18"/>
  <c r="K101" i="18"/>
  <c r="L101" i="18"/>
  <c r="M101" i="18"/>
  <c r="N101" i="18"/>
  <c r="O101" i="18"/>
  <c r="P101" i="18"/>
  <c r="Q101" i="18"/>
  <c r="R101" i="18"/>
  <c r="S101" i="18"/>
  <c r="T101" i="18"/>
  <c r="U101" i="18"/>
  <c r="V101" i="18"/>
  <c r="W101" i="18"/>
  <c r="K103" i="18"/>
  <c r="L103" i="18"/>
  <c r="M103" i="18"/>
  <c r="N103" i="18"/>
  <c r="O103" i="18"/>
  <c r="P103" i="18"/>
  <c r="Q103" i="18"/>
  <c r="R103" i="18"/>
  <c r="S103" i="18"/>
  <c r="T103" i="18"/>
  <c r="U103" i="18"/>
  <c r="V103" i="18"/>
  <c r="W103" i="18"/>
  <c r="K106" i="18"/>
  <c r="L106" i="18"/>
  <c r="M106" i="18"/>
  <c r="N106" i="18"/>
  <c r="O106" i="18"/>
  <c r="P106" i="18"/>
  <c r="Q106" i="18"/>
  <c r="R106" i="18"/>
  <c r="S106" i="18"/>
  <c r="T106" i="18"/>
  <c r="U106" i="18"/>
  <c r="V106" i="18"/>
  <c r="W106" i="18"/>
  <c r="K107" i="18"/>
  <c r="L107" i="18"/>
  <c r="M107" i="18"/>
  <c r="N107" i="18"/>
  <c r="O107" i="18"/>
  <c r="P107" i="18"/>
  <c r="Q107" i="18"/>
  <c r="R107" i="18"/>
  <c r="S107" i="18"/>
  <c r="T107" i="18"/>
  <c r="U107" i="18"/>
  <c r="V107" i="18"/>
  <c r="W107" i="18"/>
  <c r="K108" i="18"/>
  <c r="L108" i="18"/>
  <c r="M108" i="18"/>
  <c r="N108" i="18"/>
  <c r="O108" i="18"/>
  <c r="P108" i="18"/>
  <c r="Q108" i="18"/>
  <c r="R108" i="18"/>
  <c r="S108" i="18"/>
  <c r="T108" i="18"/>
  <c r="U108" i="18"/>
  <c r="V108" i="18"/>
  <c r="W108" i="18"/>
  <c r="K109" i="18"/>
  <c r="L109" i="18"/>
  <c r="M109" i="18"/>
  <c r="N109" i="18"/>
  <c r="O109" i="18"/>
  <c r="P109" i="18"/>
  <c r="Q109" i="18"/>
  <c r="R109" i="18"/>
  <c r="S109" i="18"/>
  <c r="T109" i="18"/>
  <c r="U109" i="18"/>
  <c r="V109" i="18"/>
  <c r="W109" i="18"/>
  <c r="K110" i="18"/>
  <c r="L110" i="18"/>
  <c r="M110" i="18"/>
  <c r="N110" i="18"/>
  <c r="O110" i="18"/>
  <c r="P110" i="18"/>
  <c r="Q110" i="18"/>
  <c r="R110" i="18"/>
  <c r="S110" i="18"/>
  <c r="T110" i="18"/>
  <c r="U110" i="18"/>
  <c r="V110" i="18"/>
  <c r="W110" i="18"/>
  <c r="K111" i="18"/>
  <c r="L111" i="18"/>
  <c r="M111" i="18"/>
  <c r="N111" i="18"/>
  <c r="O111" i="18"/>
  <c r="P111" i="18"/>
  <c r="Q111" i="18"/>
  <c r="R111" i="18"/>
  <c r="S111" i="18"/>
  <c r="T111" i="18"/>
  <c r="U111" i="18"/>
  <c r="V111" i="18"/>
  <c r="W111" i="18"/>
  <c r="K76" i="18"/>
  <c r="L76" i="18"/>
  <c r="M76" i="18"/>
  <c r="N76" i="18"/>
  <c r="O76" i="18"/>
  <c r="P76" i="18"/>
  <c r="Q76" i="18"/>
  <c r="R76" i="18"/>
  <c r="S76" i="18"/>
  <c r="T76" i="18"/>
  <c r="U76" i="18"/>
  <c r="V76" i="18"/>
  <c r="W76" i="18"/>
  <c r="K77" i="18"/>
  <c r="L77" i="18"/>
  <c r="M77" i="18"/>
  <c r="N77" i="18"/>
  <c r="O77" i="18"/>
  <c r="P77" i="18"/>
  <c r="Q77" i="18"/>
  <c r="R77" i="18"/>
  <c r="S77" i="18"/>
  <c r="T77" i="18"/>
  <c r="U77" i="18"/>
  <c r="V77" i="18"/>
  <c r="W77" i="18"/>
  <c r="K80" i="18"/>
  <c r="L80" i="18"/>
  <c r="M80" i="18"/>
  <c r="N80" i="18"/>
  <c r="O80" i="18"/>
  <c r="P80" i="18"/>
  <c r="Q80" i="18"/>
  <c r="R80" i="18"/>
  <c r="S80" i="18"/>
  <c r="T80" i="18"/>
  <c r="U80" i="18"/>
  <c r="V80" i="18"/>
  <c r="W80" i="18"/>
  <c r="K81" i="18"/>
  <c r="L81" i="18"/>
  <c r="M81" i="18"/>
  <c r="N81" i="18"/>
  <c r="O81" i="18"/>
  <c r="P81" i="18"/>
  <c r="Q81" i="18"/>
  <c r="R81" i="18"/>
  <c r="S81" i="18"/>
  <c r="T81" i="18"/>
  <c r="U81" i="18"/>
  <c r="V81" i="18"/>
  <c r="W81" i="18"/>
  <c r="K82" i="18"/>
  <c r="L82" i="18"/>
  <c r="M82" i="18"/>
  <c r="N82" i="18"/>
  <c r="O82" i="18"/>
  <c r="P82" i="18"/>
  <c r="Q82" i="18"/>
  <c r="R82" i="18"/>
  <c r="S82" i="18"/>
  <c r="T82" i="18"/>
  <c r="U82" i="18"/>
  <c r="V82" i="18"/>
  <c r="W82" i="18"/>
  <c r="K83" i="18"/>
  <c r="L83" i="18"/>
  <c r="M83" i="18"/>
  <c r="N83" i="18"/>
  <c r="O83" i="18"/>
  <c r="P83" i="18"/>
  <c r="Q83" i="18"/>
  <c r="R83" i="18"/>
  <c r="S83" i="18"/>
  <c r="T83" i="18"/>
  <c r="U83" i="18"/>
  <c r="V83" i="18"/>
  <c r="W83" i="18"/>
  <c r="K84" i="18"/>
  <c r="L84" i="18"/>
  <c r="M84" i="18"/>
  <c r="N84" i="18"/>
  <c r="O84" i="18"/>
  <c r="P84" i="18"/>
  <c r="Q84" i="18"/>
  <c r="R84" i="18"/>
  <c r="S84" i="18"/>
  <c r="T84" i="18"/>
  <c r="U84" i="18"/>
  <c r="V84" i="18"/>
  <c r="W84" i="18"/>
  <c r="K85" i="18"/>
  <c r="L85" i="18"/>
  <c r="M85" i="18"/>
  <c r="N85" i="18"/>
  <c r="O85" i="18"/>
  <c r="P85" i="18"/>
  <c r="Q85" i="18"/>
  <c r="R85" i="18"/>
  <c r="S85" i="18"/>
  <c r="T85" i="18"/>
  <c r="U85" i="18"/>
  <c r="V85" i="18"/>
  <c r="W85" i="18"/>
  <c r="K86" i="18"/>
  <c r="L86" i="18"/>
  <c r="M86" i="18"/>
  <c r="N86" i="18"/>
  <c r="O86" i="18"/>
  <c r="P86" i="18"/>
  <c r="Q86" i="18"/>
  <c r="R86" i="18"/>
  <c r="S86" i="18"/>
  <c r="T86" i="18"/>
  <c r="U86" i="18"/>
  <c r="V86" i="18"/>
  <c r="W86" i="18"/>
  <c r="K87" i="18"/>
  <c r="L87" i="18"/>
  <c r="M87" i="18"/>
  <c r="N87" i="18"/>
  <c r="O87" i="18"/>
  <c r="P87" i="18"/>
  <c r="Q87" i="18"/>
  <c r="R87" i="18"/>
  <c r="S87" i="18"/>
  <c r="T87" i="18"/>
  <c r="U87" i="18"/>
  <c r="V87" i="18"/>
  <c r="W87" i="18"/>
  <c r="K88" i="18"/>
  <c r="L88" i="18"/>
  <c r="M88" i="18"/>
  <c r="N88" i="18"/>
  <c r="O88" i="18"/>
  <c r="P88" i="18"/>
  <c r="Q88" i="18"/>
  <c r="R88" i="18"/>
  <c r="S88" i="18"/>
  <c r="T88" i="18"/>
  <c r="U88" i="18"/>
  <c r="V88" i="18"/>
  <c r="W88" i="18"/>
  <c r="K89" i="18"/>
  <c r="L89" i="18"/>
  <c r="M89" i="18"/>
  <c r="N89" i="18"/>
  <c r="O89" i="18"/>
  <c r="P89" i="18"/>
  <c r="Q89" i="18"/>
  <c r="R89" i="18"/>
  <c r="S89" i="18"/>
  <c r="T89" i="18"/>
  <c r="U89" i="18"/>
  <c r="V89" i="18"/>
  <c r="W89" i="18"/>
  <c r="K90" i="18"/>
  <c r="L90" i="18"/>
  <c r="M90" i="18"/>
  <c r="N90" i="18"/>
  <c r="O90" i="18"/>
  <c r="P90" i="18"/>
  <c r="Q90" i="18"/>
  <c r="R90" i="18"/>
  <c r="S90" i="18"/>
  <c r="T90" i="18"/>
  <c r="U90" i="18"/>
  <c r="V90" i="18"/>
  <c r="W90" i="18"/>
  <c r="K91" i="18"/>
  <c r="L91" i="18"/>
  <c r="M91" i="18"/>
  <c r="N91" i="18"/>
  <c r="O91" i="18"/>
  <c r="P91" i="18"/>
  <c r="Q91" i="18"/>
  <c r="R91" i="18"/>
  <c r="S91" i="18"/>
  <c r="T91" i="18"/>
  <c r="U91" i="18"/>
  <c r="V91" i="18"/>
  <c r="W91" i="18"/>
  <c r="K92" i="18"/>
  <c r="L92" i="18"/>
  <c r="M92" i="18"/>
  <c r="N92" i="18"/>
  <c r="O92" i="18"/>
  <c r="P92" i="18"/>
  <c r="Q92" i="18"/>
  <c r="R92" i="18"/>
  <c r="S92" i="18"/>
  <c r="T92" i="18"/>
  <c r="U92" i="18"/>
  <c r="V92" i="18"/>
  <c r="W92" i="18"/>
  <c r="K93" i="18"/>
  <c r="L93" i="18"/>
  <c r="M93" i="18"/>
  <c r="N93" i="18"/>
  <c r="O93" i="18"/>
  <c r="P93" i="18"/>
  <c r="Q93" i="18"/>
  <c r="R93" i="18"/>
  <c r="S93" i="18"/>
  <c r="T93" i="18"/>
  <c r="U93" i="18"/>
  <c r="V93" i="18"/>
  <c r="W93" i="18"/>
  <c r="K54" i="18"/>
  <c r="L54" i="18"/>
  <c r="M54" i="18"/>
  <c r="N54" i="18"/>
  <c r="O54" i="18"/>
  <c r="P54" i="18"/>
  <c r="Q54" i="18"/>
  <c r="R54" i="18"/>
  <c r="S54" i="18"/>
  <c r="T54" i="18"/>
  <c r="U54" i="18"/>
  <c r="V54" i="18"/>
  <c r="W54" i="18"/>
  <c r="K55" i="18"/>
  <c r="L55" i="18"/>
  <c r="M55" i="18"/>
  <c r="N55" i="18"/>
  <c r="O55" i="18"/>
  <c r="P55" i="18"/>
  <c r="Q55" i="18"/>
  <c r="R55" i="18"/>
  <c r="S55" i="18"/>
  <c r="T55" i="18"/>
  <c r="U55" i="18"/>
  <c r="V55" i="18"/>
  <c r="W55" i="18"/>
  <c r="K58" i="18"/>
  <c r="L58" i="18"/>
  <c r="M58" i="18"/>
  <c r="N58" i="18"/>
  <c r="O58" i="18"/>
  <c r="P58" i="18"/>
  <c r="Q58" i="18"/>
  <c r="R58" i="18"/>
  <c r="S58" i="18"/>
  <c r="T58" i="18"/>
  <c r="U58" i="18"/>
  <c r="V58" i="18"/>
  <c r="W58" i="18"/>
  <c r="K61" i="18"/>
  <c r="L61" i="18"/>
  <c r="M61" i="18"/>
  <c r="N61" i="18"/>
  <c r="O61" i="18"/>
  <c r="P61" i="18"/>
  <c r="Q61" i="18"/>
  <c r="R61" i="18"/>
  <c r="S61" i="18"/>
  <c r="T61" i="18"/>
  <c r="U61" i="18"/>
  <c r="V61" i="18"/>
  <c r="W61" i="18"/>
  <c r="K63" i="18"/>
  <c r="L63" i="18"/>
  <c r="M63" i="18"/>
  <c r="N63" i="18"/>
  <c r="O63" i="18"/>
  <c r="P63" i="18"/>
  <c r="Q63" i="18"/>
  <c r="R63" i="18"/>
  <c r="S63" i="18"/>
  <c r="T63" i="18"/>
  <c r="U63" i="18"/>
  <c r="V63" i="18"/>
  <c r="W63" i="18"/>
  <c r="K64" i="18"/>
  <c r="L64" i="18"/>
  <c r="M64" i="18"/>
  <c r="N64" i="18"/>
  <c r="O64" i="18"/>
  <c r="P64" i="18"/>
  <c r="Q64" i="18"/>
  <c r="R64" i="18"/>
  <c r="S64" i="18"/>
  <c r="T64" i="18"/>
  <c r="U64" i="18"/>
  <c r="V64" i="18"/>
  <c r="W64" i="18"/>
  <c r="K65" i="18"/>
  <c r="L65" i="18"/>
  <c r="M65" i="18"/>
  <c r="N65" i="18"/>
  <c r="O65" i="18"/>
  <c r="P65" i="18"/>
  <c r="Q65" i="18"/>
  <c r="R65" i="18"/>
  <c r="S65" i="18"/>
  <c r="T65" i="18"/>
  <c r="U65" i="18"/>
  <c r="V65" i="18"/>
  <c r="W65" i="18"/>
  <c r="K66" i="18"/>
  <c r="L66" i="18"/>
  <c r="M66" i="18"/>
  <c r="N66" i="18"/>
  <c r="O66" i="18"/>
  <c r="P66" i="18"/>
  <c r="Q66" i="18"/>
  <c r="R66" i="18"/>
  <c r="S66" i="18"/>
  <c r="T66" i="18"/>
  <c r="U66" i="18"/>
  <c r="V66" i="18"/>
  <c r="W66" i="18"/>
  <c r="K67" i="18"/>
  <c r="L67" i="18"/>
  <c r="M67" i="18"/>
  <c r="N67" i="18"/>
  <c r="O67" i="18"/>
  <c r="P67" i="18"/>
  <c r="Q67" i="18"/>
  <c r="R67" i="18"/>
  <c r="S67" i="18"/>
  <c r="T67" i="18"/>
  <c r="U67" i="18"/>
  <c r="V67" i="18"/>
  <c r="W67" i="18"/>
  <c r="K69" i="18"/>
  <c r="L69" i="18"/>
  <c r="M69" i="18"/>
  <c r="N69" i="18"/>
  <c r="O69" i="18"/>
  <c r="P69" i="18"/>
  <c r="Q69" i="18"/>
  <c r="R69" i="18"/>
  <c r="S69" i="18"/>
  <c r="T69" i="18"/>
  <c r="U69" i="18"/>
  <c r="V69" i="18"/>
  <c r="W69" i="18"/>
  <c r="K70" i="18"/>
  <c r="L70" i="18"/>
  <c r="M70" i="18"/>
  <c r="N70" i="18"/>
  <c r="O70" i="18"/>
  <c r="P70" i="18"/>
  <c r="Q70" i="18"/>
  <c r="R70" i="18"/>
  <c r="S70" i="18"/>
  <c r="T70" i="18"/>
  <c r="U70" i="18"/>
  <c r="V70" i="18"/>
  <c r="W70" i="18"/>
  <c r="K72" i="18"/>
  <c r="L72" i="18"/>
  <c r="M72" i="18"/>
  <c r="N72" i="18"/>
  <c r="O72" i="18"/>
  <c r="P72" i="18"/>
  <c r="Q72" i="18"/>
  <c r="R72" i="18"/>
  <c r="S72" i="18"/>
  <c r="T72" i="18"/>
  <c r="U72" i="18"/>
  <c r="V72" i="18"/>
  <c r="W72" i="18"/>
  <c r="K73" i="18"/>
  <c r="L73" i="18"/>
  <c r="M73" i="18"/>
  <c r="N73" i="18"/>
  <c r="O73" i="18"/>
  <c r="P73" i="18"/>
  <c r="Q73" i="18"/>
  <c r="R73" i="18"/>
  <c r="S73" i="18"/>
  <c r="T73" i="18"/>
  <c r="U73" i="18"/>
  <c r="V73" i="18"/>
  <c r="W73" i="18"/>
  <c r="K74" i="18"/>
  <c r="L74" i="18"/>
  <c r="M74" i="18"/>
  <c r="N74" i="18"/>
  <c r="O74" i="18"/>
  <c r="P74" i="18"/>
  <c r="Q74" i="18"/>
  <c r="R74" i="18"/>
  <c r="S74" i="18"/>
  <c r="T74" i="18"/>
  <c r="U74" i="18"/>
  <c r="V74" i="18"/>
  <c r="W74" i="18"/>
  <c r="K39" i="18"/>
  <c r="L39" i="18"/>
  <c r="M39" i="18"/>
  <c r="N39" i="18"/>
  <c r="O39" i="18"/>
  <c r="P39" i="18"/>
  <c r="Q39" i="18"/>
  <c r="R39" i="18"/>
  <c r="S39" i="18"/>
  <c r="T39" i="18"/>
  <c r="U39" i="18"/>
  <c r="V39" i="18"/>
  <c r="W39" i="18"/>
  <c r="K40" i="18"/>
  <c r="L40" i="18"/>
  <c r="M40" i="18"/>
  <c r="N40" i="18"/>
  <c r="O40" i="18"/>
  <c r="P40" i="18"/>
  <c r="Q40" i="18"/>
  <c r="R40" i="18"/>
  <c r="S40" i="18"/>
  <c r="T40" i="18"/>
  <c r="U40" i="18"/>
  <c r="V40" i="18"/>
  <c r="W40" i="18"/>
  <c r="K41" i="18"/>
  <c r="L41" i="18"/>
  <c r="M41" i="18"/>
  <c r="N41" i="18"/>
  <c r="O41" i="18"/>
  <c r="P41" i="18"/>
  <c r="Q41" i="18"/>
  <c r="R41" i="18"/>
  <c r="S41" i="18"/>
  <c r="T41" i="18"/>
  <c r="U41" i="18"/>
  <c r="V41" i="18"/>
  <c r="W41" i="18"/>
  <c r="K42" i="18"/>
  <c r="L42" i="18"/>
  <c r="M42" i="18"/>
  <c r="N42" i="18"/>
  <c r="O42" i="18"/>
  <c r="P42" i="18"/>
  <c r="Q42" i="18"/>
  <c r="R42" i="18"/>
  <c r="S42" i="18"/>
  <c r="T42" i="18"/>
  <c r="U42" i="18"/>
  <c r="V42" i="18"/>
  <c r="W42" i="18"/>
  <c r="K43" i="18"/>
  <c r="L43" i="18"/>
  <c r="M43" i="18"/>
  <c r="N43" i="18"/>
  <c r="O43" i="18"/>
  <c r="P43" i="18"/>
  <c r="Q43" i="18"/>
  <c r="R43" i="18"/>
  <c r="S43" i="18"/>
  <c r="T43" i="18"/>
  <c r="U43" i="18"/>
  <c r="V43" i="18"/>
  <c r="W43" i="18"/>
  <c r="K44" i="18"/>
  <c r="L44" i="18"/>
  <c r="M44" i="18"/>
  <c r="N44" i="18"/>
  <c r="O44" i="18"/>
  <c r="P44" i="18"/>
  <c r="Q44" i="18"/>
  <c r="R44" i="18"/>
  <c r="S44" i="18"/>
  <c r="T44" i="18"/>
  <c r="U44" i="18"/>
  <c r="V44" i="18"/>
  <c r="W44" i="18"/>
  <c r="K45" i="18"/>
  <c r="L45" i="18"/>
  <c r="M45" i="18"/>
  <c r="N45" i="18"/>
  <c r="O45" i="18"/>
  <c r="P45" i="18"/>
  <c r="Q45" i="18"/>
  <c r="R45" i="18"/>
  <c r="S45" i="18"/>
  <c r="T45" i="18"/>
  <c r="U45" i="18"/>
  <c r="V45" i="18"/>
  <c r="W45" i="18"/>
  <c r="K46" i="18"/>
  <c r="L46" i="18"/>
  <c r="M46" i="18"/>
  <c r="N46" i="18"/>
  <c r="O46" i="18"/>
  <c r="P46" i="18"/>
  <c r="Q46" i="18"/>
  <c r="R46" i="18"/>
  <c r="S46" i="18"/>
  <c r="T46" i="18"/>
  <c r="U46" i="18"/>
  <c r="V46" i="18"/>
  <c r="W46" i="18"/>
  <c r="K47" i="18"/>
  <c r="L47" i="18"/>
  <c r="M47" i="18"/>
  <c r="N47" i="18"/>
  <c r="O47" i="18"/>
  <c r="P47" i="18"/>
  <c r="Q47" i="18"/>
  <c r="R47" i="18"/>
  <c r="S47" i="18"/>
  <c r="T47" i="18"/>
  <c r="U47" i="18"/>
  <c r="V47" i="18"/>
  <c r="W47" i="18"/>
  <c r="K48" i="18"/>
  <c r="L48" i="18"/>
  <c r="M48" i="18"/>
  <c r="N48" i="18"/>
  <c r="O48" i="18"/>
  <c r="P48" i="18"/>
  <c r="Q48" i="18"/>
  <c r="R48" i="18"/>
  <c r="S48" i="18"/>
  <c r="T48" i="18"/>
  <c r="U48" i="18"/>
  <c r="V48" i="18"/>
  <c r="W48" i="18"/>
  <c r="K50" i="18"/>
  <c r="L50" i="18"/>
  <c r="M50" i="18"/>
  <c r="N50" i="18"/>
  <c r="O50" i="18"/>
  <c r="P50" i="18"/>
  <c r="Q50" i="18"/>
  <c r="R50" i="18"/>
  <c r="S50" i="18"/>
  <c r="T50" i="18"/>
  <c r="U50" i="18"/>
  <c r="V50" i="18"/>
  <c r="W50" i="18"/>
  <c r="K51" i="18"/>
  <c r="L51" i="18"/>
  <c r="M51" i="18"/>
  <c r="N51" i="18"/>
  <c r="O51" i="18"/>
  <c r="P51" i="18"/>
  <c r="Q51" i="18"/>
  <c r="R51" i="18"/>
  <c r="S51" i="18"/>
  <c r="T51" i="18"/>
  <c r="U51" i="18"/>
  <c r="V51" i="18"/>
  <c r="W51" i="18"/>
  <c r="K52" i="18"/>
  <c r="L52" i="18"/>
  <c r="M52" i="18"/>
  <c r="N52" i="18"/>
  <c r="O52" i="18"/>
  <c r="P52" i="18"/>
  <c r="Q52" i="18"/>
  <c r="R52" i="18"/>
  <c r="S52" i="18"/>
  <c r="T52" i="18"/>
  <c r="U52" i="18"/>
  <c r="V52" i="18"/>
  <c r="W52" i="18"/>
  <c r="K24" i="18"/>
  <c r="L24" i="18"/>
  <c r="M24" i="18"/>
  <c r="N24" i="18"/>
  <c r="O24" i="18"/>
  <c r="P24" i="18"/>
  <c r="Q24" i="18"/>
  <c r="R24" i="18"/>
  <c r="S24" i="18"/>
  <c r="T24" i="18"/>
  <c r="U24" i="18"/>
  <c r="V24" i="18"/>
  <c r="W24" i="18"/>
  <c r="K25" i="18"/>
  <c r="L25" i="18"/>
  <c r="M25" i="18"/>
  <c r="N25" i="18"/>
  <c r="O25" i="18"/>
  <c r="P25" i="18"/>
  <c r="Q25" i="18"/>
  <c r="R25" i="18"/>
  <c r="S25" i="18"/>
  <c r="T25" i="18"/>
  <c r="U25" i="18"/>
  <c r="V25" i="18"/>
  <c r="W25" i="18"/>
  <c r="K26" i="18"/>
  <c r="L26" i="18"/>
  <c r="M26" i="18"/>
  <c r="N26" i="18"/>
  <c r="O26" i="18"/>
  <c r="P26" i="18"/>
  <c r="Q26" i="18"/>
  <c r="R26" i="18"/>
  <c r="S26" i="18"/>
  <c r="T26" i="18"/>
  <c r="U26" i="18"/>
  <c r="V26" i="18"/>
  <c r="W26" i="18"/>
  <c r="K27" i="18"/>
  <c r="L27" i="18"/>
  <c r="M27" i="18"/>
  <c r="N27" i="18"/>
  <c r="O27" i="18"/>
  <c r="P27" i="18"/>
  <c r="Q27" i="18"/>
  <c r="R27" i="18"/>
  <c r="S27" i="18"/>
  <c r="T27" i="18"/>
  <c r="U27" i="18"/>
  <c r="V27" i="18"/>
  <c r="W27" i="18"/>
  <c r="K28" i="18"/>
  <c r="L28" i="18"/>
  <c r="M28" i="18"/>
  <c r="N28" i="18"/>
  <c r="O28" i="18"/>
  <c r="P28" i="18"/>
  <c r="Q28" i="18"/>
  <c r="R28" i="18"/>
  <c r="S28" i="18"/>
  <c r="T28" i="18"/>
  <c r="U28" i="18"/>
  <c r="V28" i="18"/>
  <c r="W28" i="18"/>
  <c r="K29" i="18"/>
  <c r="L29" i="18"/>
  <c r="M29" i="18"/>
  <c r="N29" i="18"/>
  <c r="O29" i="18"/>
  <c r="P29" i="18"/>
  <c r="Q29" i="18"/>
  <c r="R29" i="18"/>
  <c r="S29" i="18"/>
  <c r="T29" i="18"/>
  <c r="U29" i="18"/>
  <c r="V29" i="18"/>
  <c r="W29" i="18"/>
  <c r="K32" i="18"/>
  <c r="L32" i="18"/>
  <c r="M32" i="18"/>
  <c r="N32" i="18"/>
  <c r="O32" i="18"/>
  <c r="P32" i="18"/>
  <c r="Q32" i="18"/>
  <c r="R32" i="18"/>
  <c r="S32" i="18"/>
  <c r="T32" i="18"/>
  <c r="U32" i="18"/>
  <c r="V32" i="18"/>
  <c r="W32" i="18"/>
  <c r="K33" i="18"/>
  <c r="L33" i="18"/>
  <c r="M33" i="18"/>
  <c r="N33" i="18"/>
  <c r="O33" i="18"/>
  <c r="P33" i="18"/>
  <c r="Q33" i="18"/>
  <c r="R33" i="18"/>
  <c r="S33" i="18"/>
  <c r="T33" i="18"/>
  <c r="U33" i="18"/>
  <c r="V33" i="18"/>
  <c r="W33" i="18"/>
  <c r="K35" i="18"/>
  <c r="L35" i="18"/>
  <c r="M35" i="18"/>
  <c r="N35" i="18"/>
  <c r="O35" i="18"/>
  <c r="P35" i="18"/>
  <c r="Q35" i="18"/>
  <c r="R35" i="18"/>
  <c r="S35" i="18"/>
  <c r="T35" i="18"/>
  <c r="U35" i="18"/>
  <c r="V35" i="18"/>
  <c r="W35" i="18"/>
  <c r="K36" i="18"/>
  <c r="L36" i="18"/>
  <c r="M36" i="18"/>
  <c r="N36" i="18"/>
  <c r="O36" i="18"/>
  <c r="P36" i="18"/>
  <c r="Q36" i="18"/>
  <c r="R36" i="18"/>
  <c r="S36" i="18"/>
  <c r="T36" i="18"/>
  <c r="U36" i="18"/>
  <c r="V36" i="18"/>
  <c r="W36" i="18"/>
  <c r="K37" i="18"/>
  <c r="L37" i="18"/>
  <c r="M37" i="18"/>
  <c r="N37" i="18"/>
  <c r="O37" i="18"/>
  <c r="P37" i="18"/>
  <c r="Q37" i="18"/>
  <c r="R37" i="18"/>
  <c r="S37" i="18"/>
  <c r="T37" i="18"/>
  <c r="U37" i="18"/>
  <c r="V37" i="18"/>
  <c r="W37" i="18"/>
  <c r="K38" i="18"/>
  <c r="L38" i="18"/>
  <c r="M38" i="18"/>
  <c r="N38" i="18"/>
  <c r="O38" i="18"/>
  <c r="P38" i="18"/>
  <c r="Q38" i="18"/>
  <c r="R38" i="18"/>
  <c r="S38" i="18"/>
  <c r="T38" i="18"/>
  <c r="U38" i="18"/>
  <c r="V38" i="18"/>
  <c r="W38" i="18"/>
  <c r="K11" i="18"/>
  <c r="L11" i="18"/>
  <c r="M11" i="18"/>
  <c r="N11" i="18"/>
  <c r="O11" i="18"/>
  <c r="P11" i="18"/>
  <c r="Q11" i="18"/>
  <c r="R11" i="18"/>
  <c r="S11" i="18"/>
  <c r="T11" i="18"/>
  <c r="U11" i="18"/>
  <c r="V11" i="18"/>
  <c r="W11" i="18"/>
  <c r="K12" i="18"/>
  <c r="L12" i="18"/>
  <c r="M12" i="18"/>
  <c r="N12" i="18"/>
  <c r="O12" i="18"/>
  <c r="P12" i="18"/>
  <c r="Q12" i="18"/>
  <c r="R12" i="18"/>
  <c r="S12" i="18"/>
  <c r="T12" i="18"/>
  <c r="U12" i="18"/>
  <c r="V12" i="18"/>
  <c r="W12" i="18"/>
  <c r="K13" i="18"/>
  <c r="L13" i="18"/>
  <c r="M13" i="18"/>
  <c r="N13" i="18"/>
  <c r="O13" i="18"/>
  <c r="P13" i="18"/>
  <c r="Q13" i="18"/>
  <c r="R13" i="18"/>
  <c r="S13" i="18"/>
  <c r="T13" i="18"/>
  <c r="U13" i="18"/>
  <c r="V13" i="18"/>
  <c r="W13" i="18"/>
  <c r="K15" i="18"/>
  <c r="L15" i="18"/>
  <c r="M15" i="18"/>
  <c r="N15" i="18"/>
  <c r="O15" i="18"/>
  <c r="P15" i="18"/>
  <c r="Q15" i="18"/>
  <c r="R15" i="18"/>
  <c r="S15" i="18"/>
  <c r="T15" i="18"/>
  <c r="U15" i="18"/>
  <c r="V15" i="18"/>
  <c r="W15" i="18"/>
  <c r="K16" i="18"/>
  <c r="L16" i="18"/>
  <c r="M16" i="18"/>
  <c r="N16" i="18"/>
  <c r="O16" i="18"/>
  <c r="P16" i="18"/>
  <c r="Q16" i="18"/>
  <c r="R16" i="18"/>
  <c r="S16" i="18"/>
  <c r="T16" i="18"/>
  <c r="U16" i="18"/>
  <c r="V16" i="18"/>
  <c r="W16" i="18"/>
  <c r="K17" i="18"/>
  <c r="L17" i="18"/>
  <c r="M17" i="18"/>
  <c r="N17" i="18"/>
  <c r="O17" i="18"/>
  <c r="P17" i="18"/>
  <c r="Q17" i="18"/>
  <c r="R17" i="18"/>
  <c r="S17" i="18"/>
  <c r="T17" i="18"/>
  <c r="U17" i="18"/>
  <c r="V17" i="18"/>
  <c r="W17" i="18"/>
  <c r="K18" i="18"/>
  <c r="L18" i="18"/>
  <c r="M18" i="18"/>
  <c r="N18" i="18"/>
  <c r="O18" i="18"/>
  <c r="P18" i="18"/>
  <c r="Q18" i="18"/>
  <c r="R18" i="18"/>
  <c r="S18" i="18"/>
  <c r="T18" i="18"/>
  <c r="U18" i="18"/>
  <c r="V18" i="18"/>
  <c r="W18" i="18"/>
  <c r="K19" i="18"/>
  <c r="L19" i="18"/>
  <c r="M19" i="18"/>
  <c r="N19" i="18"/>
  <c r="O19" i="18"/>
  <c r="P19" i="18"/>
  <c r="Q19" i="18"/>
  <c r="R19" i="18"/>
  <c r="S19" i="18"/>
  <c r="T19" i="18"/>
  <c r="U19" i="18"/>
  <c r="V19" i="18"/>
  <c r="W19" i="18"/>
  <c r="K21" i="18"/>
  <c r="L21" i="18"/>
  <c r="M21" i="18"/>
  <c r="N21" i="18"/>
  <c r="O21" i="18"/>
  <c r="P21" i="18"/>
  <c r="Q21" i="18"/>
  <c r="R21" i="18"/>
  <c r="S21" i="18"/>
  <c r="T21" i="18"/>
  <c r="U21" i="18"/>
  <c r="V21" i="18"/>
  <c r="W21" i="18"/>
  <c r="AD6" i="18"/>
  <c r="AE6" i="18"/>
  <c r="AF6" i="18"/>
  <c r="AG6" i="18"/>
  <c r="AH6" i="18"/>
  <c r="AI6" i="18"/>
  <c r="AJ6" i="18"/>
  <c r="AK6" i="18"/>
  <c r="AL6" i="18"/>
  <c r="AM6" i="18"/>
  <c r="AN6" i="18"/>
  <c r="AO6" i="18"/>
  <c r="AP6" i="18"/>
  <c r="AQ6" i="18"/>
  <c r="AR6" i="18"/>
  <c r="AS6" i="18"/>
  <c r="AT6" i="18"/>
  <c r="AU6" i="18"/>
  <c r="AV6" i="18"/>
  <c r="AD7" i="18"/>
  <c r="AE7" i="18"/>
  <c r="AF7" i="18"/>
  <c r="AG7" i="18"/>
  <c r="AH7" i="18"/>
  <c r="AI7" i="18"/>
  <c r="AJ7" i="18"/>
  <c r="AK7" i="18"/>
  <c r="AL7" i="18"/>
  <c r="AM7" i="18"/>
  <c r="AN7" i="18"/>
  <c r="AO7" i="18"/>
  <c r="AP7" i="18"/>
  <c r="AQ7" i="18"/>
  <c r="AR7" i="18"/>
  <c r="AS7" i="18"/>
  <c r="AT7" i="18"/>
  <c r="AU7" i="18"/>
  <c r="AV7" i="18"/>
  <c r="AD8" i="18"/>
  <c r="AE8" i="18"/>
  <c r="AF8" i="18"/>
  <c r="AG8" i="18"/>
  <c r="AH8" i="18"/>
  <c r="AI8" i="18"/>
  <c r="AJ8" i="18"/>
  <c r="AK8" i="18"/>
  <c r="AL8" i="18"/>
  <c r="AM8" i="18"/>
  <c r="AN8" i="18"/>
  <c r="AO8" i="18"/>
  <c r="AP8" i="18"/>
  <c r="AQ8" i="18"/>
  <c r="AR8" i="18"/>
  <c r="AS8" i="18"/>
  <c r="AT8" i="18"/>
  <c r="AU8" i="18"/>
  <c r="AV8" i="18"/>
  <c r="AD9" i="18"/>
  <c r="AE9" i="18"/>
  <c r="AD168" i="1"/>
  <c r="AF9" i="18"/>
  <c r="AG9" i="18"/>
  <c r="AH9" i="18"/>
  <c r="AI9" i="18"/>
  <c r="AJ9" i="18"/>
  <c r="AK9" i="18"/>
  <c r="AL9" i="18"/>
  <c r="AM9" i="18"/>
  <c r="AN9" i="18"/>
  <c r="AO9" i="18"/>
  <c r="AP9" i="18"/>
  <c r="AQ9" i="18"/>
  <c r="AR9" i="18"/>
  <c r="AS9" i="18"/>
  <c r="AT9" i="18"/>
  <c r="AU9" i="18"/>
  <c r="AV9" i="18"/>
  <c r="K6" i="18"/>
  <c r="L6" i="18"/>
  <c r="M6" i="18"/>
  <c r="N6" i="18"/>
  <c r="O6" i="18"/>
  <c r="P6" i="18"/>
  <c r="Q6" i="18"/>
  <c r="R6" i="18"/>
  <c r="S6" i="18"/>
  <c r="T6" i="18"/>
  <c r="U6" i="18"/>
  <c r="V6" i="18"/>
  <c r="W6" i="18"/>
  <c r="X6" i="18"/>
  <c r="Y6" i="18"/>
  <c r="Z6" i="18"/>
  <c r="AA6" i="18"/>
  <c r="AB6" i="18"/>
  <c r="AC6" i="18"/>
  <c r="K7" i="18"/>
  <c r="L7" i="18"/>
  <c r="M7" i="18"/>
  <c r="N7" i="18"/>
  <c r="O7" i="18"/>
  <c r="P7" i="18"/>
  <c r="Q7" i="18"/>
  <c r="R7" i="18"/>
  <c r="S7" i="18"/>
  <c r="T7" i="18"/>
  <c r="U7" i="18"/>
  <c r="V7" i="18"/>
  <c r="W7" i="18"/>
  <c r="X7" i="18"/>
  <c r="Y7" i="18"/>
  <c r="Z7" i="18"/>
  <c r="AA7" i="18"/>
  <c r="AB7" i="18"/>
  <c r="AC7" i="18"/>
  <c r="K8" i="18"/>
  <c r="L8" i="18"/>
  <c r="M8" i="18"/>
  <c r="N8" i="18"/>
  <c r="O8" i="18"/>
  <c r="P8" i="18"/>
  <c r="Q8" i="18"/>
  <c r="R8" i="18"/>
  <c r="S8" i="18"/>
  <c r="T8" i="18"/>
  <c r="U8" i="18"/>
  <c r="V8" i="18"/>
  <c r="W8" i="18"/>
  <c r="X8" i="18"/>
  <c r="Y8" i="18"/>
  <c r="Z8" i="18"/>
  <c r="AA8" i="18"/>
  <c r="AB8" i="18"/>
  <c r="AC8" i="18"/>
  <c r="K9" i="18"/>
  <c r="L9" i="18"/>
  <c r="M9" i="18"/>
  <c r="N9" i="18"/>
  <c r="O9" i="18"/>
  <c r="P9" i="18"/>
  <c r="Q9" i="18"/>
  <c r="R9" i="18"/>
  <c r="S9" i="18"/>
  <c r="T9" i="18"/>
  <c r="U9" i="18"/>
  <c r="V9" i="18"/>
  <c r="W9" i="18"/>
  <c r="X9" i="18"/>
  <c r="Y9" i="18"/>
  <c r="Z9" i="18"/>
  <c r="AA9" i="18"/>
  <c r="AB9" i="18"/>
  <c r="AC9" i="18"/>
  <c r="AP3" i="18"/>
  <c r="AQ3" i="18"/>
  <c r="AR3" i="18"/>
  <c r="AT3" i="18"/>
  <c r="AV3" i="18"/>
  <c r="AL3" i="18"/>
  <c r="AM3" i="18"/>
  <c r="AN3" i="18"/>
  <c r="AF3" i="18"/>
  <c r="AH3" i="18"/>
  <c r="AI3" i="18"/>
  <c r="AJ3" i="18"/>
  <c r="V3" i="18"/>
  <c r="W3" i="18"/>
  <c r="X3" i="18"/>
  <c r="Y3" i="18"/>
  <c r="Z3" i="18"/>
  <c r="AA1" i="18"/>
  <c r="AC3" i="18"/>
  <c r="AD3" i="18"/>
  <c r="AE3" i="18"/>
  <c r="K3" i="18"/>
  <c r="L3" i="18"/>
  <c r="M3" i="18"/>
  <c r="N3" i="18"/>
  <c r="O3" i="18"/>
  <c r="P3" i="18"/>
  <c r="Q3" i="18"/>
  <c r="R3" i="18"/>
  <c r="S3" i="18"/>
  <c r="T3" i="18"/>
  <c r="U3" i="18"/>
  <c r="F427" i="18"/>
  <c r="G427" i="18"/>
  <c r="H427" i="18"/>
  <c r="I427" i="18"/>
  <c r="J427" i="18"/>
  <c r="F428" i="18"/>
  <c r="G428" i="18"/>
  <c r="H428" i="18"/>
  <c r="I428" i="18"/>
  <c r="J428" i="18"/>
  <c r="F429" i="18"/>
  <c r="G429" i="18"/>
  <c r="H429" i="18"/>
  <c r="I429" i="18"/>
  <c r="J429" i="18"/>
  <c r="F430" i="18"/>
  <c r="G430" i="18"/>
  <c r="H430" i="18"/>
  <c r="I430" i="18"/>
  <c r="J430" i="18"/>
  <c r="F431" i="18"/>
  <c r="G431" i="18"/>
  <c r="H431" i="18"/>
  <c r="I431" i="18"/>
  <c r="J431" i="18"/>
  <c r="F432" i="18"/>
  <c r="G432" i="18"/>
  <c r="H432" i="18"/>
  <c r="I432" i="18"/>
  <c r="J432" i="18"/>
  <c r="F433" i="18"/>
  <c r="G433" i="18"/>
  <c r="H433" i="18"/>
  <c r="I433" i="18"/>
  <c r="J433" i="18"/>
  <c r="F434" i="18"/>
  <c r="G434" i="18"/>
  <c r="H434" i="18"/>
  <c r="I434" i="18"/>
  <c r="J434" i="18"/>
  <c r="F435" i="18"/>
  <c r="G435" i="18"/>
  <c r="H435" i="18"/>
  <c r="I435" i="18"/>
  <c r="J435" i="18"/>
  <c r="F436" i="18"/>
  <c r="G436" i="18"/>
  <c r="H436" i="18"/>
  <c r="I436" i="18"/>
  <c r="J436" i="18"/>
  <c r="E436" i="18"/>
  <c r="E435" i="18"/>
  <c r="E434" i="18"/>
  <c r="E433" i="18"/>
  <c r="E432" i="18"/>
  <c r="E431" i="18"/>
  <c r="E430" i="18"/>
  <c r="E429" i="18"/>
  <c r="E428" i="18"/>
  <c r="E427" i="18"/>
  <c r="D424" i="18"/>
  <c r="D423" i="18"/>
  <c r="D422" i="18"/>
  <c r="F424" i="18"/>
  <c r="G424" i="18"/>
  <c r="H424" i="18"/>
  <c r="I424" i="18"/>
  <c r="J424" i="18"/>
  <c r="E424" i="18"/>
  <c r="D419" i="18"/>
  <c r="D420" i="18"/>
  <c r="D421" i="18"/>
  <c r="D418" i="18"/>
  <c r="D417" i="18"/>
  <c r="F419" i="18"/>
  <c r="G419" i="18"/>
  <c r="H419" i="18"/>
  <c r="I419" i="18"/>
  <c r="J419" i="18"/>
  <c r="F420" i="18"/>
  <c r="G420" i="18"/>
  <c r="H420" i="18"/>
  <c r="I420" i="18"/>
  <c r="J420" i="18"/>
  <c r="F421" i="18"/>
  <c r="G421" i="18"/>
  <c r="H421" i="18"/>
  <c r="I421" i="18"/>
  <c r="J421" i="18"/>
  <c r="E421" i="18"/>
  <c r="E420" i="18"/>
  <c r="E419" i="18"/>
  <c r="D416" i="18"/>
  <c r="D415" i="18"/>
  <c r="D414" i="18"/>
  <c r="F416" i="18"/>
  <c r="G416" i="18"/>
  <c r="H416" i="18"/>
  <c r="I416" i="18"/>
  <c r="J416" i="18"/>
  <c r="E416" i="18"/>
  <c r="D410" i="18"/>
  <c r="D409" i="18"/>
  <c r="D412" i="18"/>
  <c r="D413" i="18"/>
  <c r="D411" i="18"/>
  <c r="D408" i="18"/>
  <c r="F413" i="18"/>
  <c r="G413" i="18"/>
  <c r="H413" i="18"/>
  <c r="I413" i="18"/>
  <c r="J413" i="18"/>
  <c r="E413" i="18"/>
  <c r="F412" i="18"/>
  <c r="G412" i="18"/>
  <c r="H412" i="18"/>
  <c r="I412" i="18"/>
  <c r="J412" i="18"/>
  <c r="E412" i="18"/>
  <c r="F410" i="18"/>
  <c r="G410" i="18"/>
  <c r="H410" i="18"/>
  <c r="I410" i="18"/>
  <c r="J410" i="18"/>
  <c r="E410" i="18"/>
  <c r="D387" i="18"/>
  <c r="D388" i="18"/>
  <c r="D389" i="18"/>
  <c r="D390" i="18"/>
  <c r="D391" i="18"/>
  <c r="D392" i="18"/>
  <c r="D393" i="18"/>
  <c r="D394" i="18"/>
  <c r="D395" i="18"/>
  <c r="D396" i="18"/>
  <c r="D397" i="18"/>
  <c r="D398" i="18"/>
  <c r="D399" i="18"/>
  <c r="D386" i="18"/>
  <c r="D401" i="18"/>
  <c r="D402" i="18"/>
  <c r="D403" i="18"/>
  <c r="D400" i="18"/>
  <c r="D405" i="18"/>
  <c r="D404" i="18"/>
  <c r="D407" i="18"/>
  <c r="D406" i="18"/>
  <c r="D385" i="18"/>
  <c r="F407" i="18"/>
  <c r="G407" i="18"/>
  <c r="H407" i="18"/>
  <c r="I407" i="18"/>
  <c r="J407" i="18"/>
  <c r="E407" i="18"/>
  <c r="F405" i="18"/>
  <c r="G405" i="18"/>
  <c r="H405" i="18"/>
  <c r="I405" i="18"/>
  <c r="J405" i="18"/>
  <c r="E405" i="18"/>
  <c r="F401" i="18"/>
  <c r="G401" i="18"/>
  <c r="H401" i="18"/>
  <c r="I401" i="18"/>
  <c r="J401" i="18"/>
  <c r="F402" i="18"/>
  <c r="G402" i="18"/>
  <c r="H402" i="18"/>
  <c r="I402" i="18"/>
  <c r="J402" i="18"/>
  <c r="F403" i="18"/>
  <c r="G403" i="18"/>
  <c r="H403" i="18"/>
  <c r="I403" i="18"/>
  <c r="J403" i="18"/>
  <c r="E403" i="18"/>
  <c r="E402" i="18"/>
  <c r="E401" i="18"/>
  <c r="F387" i="18"/>
  <c r="G387" i="18"/>
  <c r="H387" i="18"/>
  <c r="I387" i="18"/>
  <c r="J387" i="18"/>
  <c r="F388" i="18"/>
  <c r="G388" i="18"/>
  <c r="H388" i="18"/>
  <c r="I388" i="18"/>
  <c r="J388" i="18"/>
  <c r="F389" i="18"/>
  <c r="G389" i="18"/>
  <c r="H389" i="18"/>
  <c r="I389" i="18"/>
  <c r="J389" i="18"/>
  <c r="F390" i="18"/>
  <c r="G390" i="18"/>
  <c r="H390" i="18"/>
  <c r="I390" i="18"/>
  <c r="J390" i="18"/>
  <c r="F391" i="18"/>
  <c r="G391" i="18"/>
  <c r="H391" i="18"/>
  <c r="I391" i="18"/>
  <c r="J391" i="18"/>
  <c r="F392" i="18"/>
  <c r="G392" i="18"/>
  <c r="H392" i="18"/>
  <c r="I392" i="18"/>
  <c r="J392" i="18"/>
  <c r="F393" i="18"/>
  <c r="G393" i="18"/>
  <c r="H393" i="18"/>
  <c r="I393" i="18"/>
  <c r="J393" i="18"/>
  <c r="F394" i="18"/>
  <c r="G394" i="18"/>
  <c r="H394" i="18"/>
  <c r="I394" i="18"/>
  <c r="J394" i="18"/>
  <c r="F395" i="18"/>
  <c r="G395" i="18"/>
  <c r="H395" i="18"/>
  <c r="I395" i="18"/>
  <c r="J395" i="18"/>
  <c r="F396" i="18"/>
  <c r="G396" i="18"/>
  <c r="H396" i="18"/>
  <c r="I396" i="18"/>
  <c r="J396" i="18"/>
  <c r="F397" i="18"/>
  <c r="G397" i="18"/>
  <c r="H397" i="18"/>
  <c r="I397" i="18"/>
  <c r="J397" i="18"/>
  <c r="F398" i="18"/>
  <c r="G398" i="18"/>
  <c r="H398" i="18"/>
  <c r="I398" i="18"/>
  <c r="J398" i="18"/>
  <c r="F399" i="18"/>
  <c r="G399" i="18"/>
  <c r="H399" i="18"/>
  <c r="I399" i="18"/>
  <c r="J399" i="18"/>
  <c r="E399" i="18"/>
  <c r="E398" i="18"/>
  <c r="E397" i="18"/>
  <c r="E392" i="18"/>
  <c r="E393" i="18"/>
  <c r="E394" i="18"/>
  <c r="E395" i="18"/>
  <c r="E396" i="18"/>
  <c r="E391" i="18"/>
  <c r="E390" i="18"/>
  <c r="E389" i="18"/>
  <c r="E388" i="18"/>
  <c r="E387" i="18"/>
  <c r="D365" i="18"/>
  <c r="D366" i="18"/>
  <c r="D364" i="18"/>
  <c r="D368" i="18"/>
  <c r="D369" i="18"/>
  <c r="D370" i="18"/>
  <c r="D371" i="18"/>
  <c r="D372" i="18"/>
  <c r="D373" i="18"/>
  <c r="D374" i="18"/>
  <c r="D375" i="18"/>
  <c r="D367" i="18"/>
  <c r="D377" i="18"/>
  <c r="D378" i="18"/>
  <c r="D379" i="18"/>
  <c r="D380" i="18"/>
  <c r="D381" i="18"/>
  <c r="D376" i="18"/>
  <c r="D383" i="18"/>
  <c r="D384" i="18"/>
  <c r="D382" i="18"/>
  <c r="D363" i="18"/>
  <c r="F383" i="18"/>
  <c r="G383" i="18"/>
  <c r="H383" i="18"/>
  <c r="I383" i="18"/>
  <c r="J383" i="18"/>
  <c r="F384" i="18"/>
  <c r="G384" i="18"/>
  <c r="H384" i="18"/>
  <c r="I384" i="18"/>
  <c r="J384" i="18"/>
  <c r="E384" i="18"/>
  <c r="E383" i="18"/>
  <c r="F377" i="18"/>
  <c r="G377" i="18"/>
  <c r="H377" i="18"/>
  <c r="I377" i="18"/>
  <c r="J377" i="18"/>
  <c r="F378" i="18"/>
  <c r="G378" i="18"/>
  <c r="H378" i="18"/>
  <c r="I378" i="18"/>
  <c r="J378" i="18"/>
  <c r="F379" i="18"/>
  <c r="G379" i="18"/>
  <c r="H379" i="18"/>
  <c r="I379" i="18"/>
  <c r="J379" i="18"/>
  <c r="F380" i="18"/>
  <c r="G380" i="18"/>
  <c r="H380" i="18"/>
  <c r="I380" i="18"/>
  <c r="J380" i="18"/>
  <c r="F381" i="18"/>
  <c r="G381" i="18"/>
  <c r="H381" i="18"/>
  <c r="I381" i="18"/>
  <c r="J381" i="18"/>
  <c r="E381" i="18"/>
  <c r="E380" i="18"/>
  <c r="E379" i="18"/>
  <c r="E378" i="18"/>
  <c r="E377" i="18"/>
  <c r="F368" i="18"/>
  <c r="G368" i="18"/>
  <c r="H368" i="18"/>
  <c r="I368" i="18"/>
  <c r="J368" i="18"/>
  <c r="F369" i="18"/>
  <c r="G369" i="18"/>
  <c r="H369" i="18"/>
  <c r="I369" i="18"/>
  <c r="J369" i="18"/>
  <c r="F370" i="18"/>
  <c r="G370" i="18"/>
  <c r="H370" i="18"/>
  <c r="I370" i="18"/>
  <c r="J370" i="18"/>
  <c r="F371" i="18"/>
  <c r="G371" i="18"/>
  <c r="H371" i="18"/>
  <c r="I371" i="18"/>
  <c r="J371" i="18"/>
  <c r="F372" i="18"/>
  <c r="G372" i="18"/>
  <c r="H372" i="18"/>
  <c r="I372" i="18"/>
  <c r="J372" i="18"/>
  <c r="F373" i="18"/>
  <c r="G373" i="18"/>
  <c r="H373" i="18"/>
  <c r="I373" i="18"/>
  <c r="J373" i="18"/>
  <c r="F374" i="18"/>
  <c r="G374" i="18"/>
  <c r="H374" i="18"/>
  <c r="I374" i="18"/>
  <c r="J374" i="18"/>
  <c r="F375" i="18"/>
  <c r="G375" i="18"/>
  <c r="H375" i="18"/>
  <c r="I375" i="18"/>
  <c r="J375" i="18"/>
  <c r="E375" i="18"/>
  <c r="E374" i="18"/>
  <c r="E372" i="18"/>
  <c r="E373" i="18"/>
  <c r="E371" i="18"/>
  <c r="E370" i="18"/>
  <c r="E369" i="18"/>
  <c r="E368" i="18"/>
  <c r="F365" i="18"/>
  <c r="G365" i="18"/>
  <c r="H365" i="18"/>
  <c r="I365" i="18"/>
  <c r="J365" i="18"/>
  <c r="F366" i="18"/>
  <c r="G366" i="18"/>
  <c r="H366" i="18"/>
  <c r="I366" i="18"/>
  <c r="J366" i="18"/>
  <c r="E366" i="18"/>
  <c r="E365" i="18"/>
  <c r="D329" i="18"/>
  <c r="D330" i="18"/>
  <c r="D331" i="18"/>
  <c r="D332" i="18"/>
  <c r="D333" i="18"/>
  <c r="D334" i="18"/>
  <c r="D335" i="18"/>
  <c r="D336" i="18"/>
  <c r="D337" i="18"/>
  <c r="D338" i="18"/>
  <c r="D339" i="18"/>
  <c r="D340" i="18"/>
  <c r="D341" i="18"/>
  <c r="D342" i="18"/>
  <c r="D343" i="18"/>
  <c r="D344" i="18"/>
  <c r="D345" i="18"/>
  <c r="D346" i="18"/>
  <c r="D347" i="18"/>
  <c r="D348" i="18"/>
  <c r="D328" i="18"/>
  <c r="D350" i="18"/>
  <c r="D349" i="18"/>
  <c r="D352" i="18"/>
  <c r="D353" i="18"/>
  <c r="D354" i="18"/>
  <c r="D355" i="18"/>
  <c r="D356" i="18"/>
  <c r="D357" i="18"/>
  <c r="D358" i="18"/>
  <c r="D359" i="18"/>
  <c r="D360" i="18"/>
  <c r="D361" i="18"/>
  <c r="D362" i="18"/>
  <c r="D351" i="18"/>
  <c r="D327" i="18"/>
  <c r="F352" i="18"/>
  <c r="G352" i="18"/>
  <c r="H352" i="18"/>
  <c r="I352" i="18"/>
  <c r="J352" i="18"/>
  <c r="F353" i="18"/>
  <c r="G353" i="18"/>
  <c r="H353" i="18"/>
  <c r="I353" i="18"/>
  <c r="J353" i="18"/>
  <c r="F354" i="18"/>
  <c r="G354" i="18"/>
  <c r="H354" i="18"/>
  <c r="I354" i="18"/>
  <c r="J354" i="18"/>
  <c r="F355" i="18"/>
  <c r="G355" i="18"/>
  <c r="H355" i="18"/>
  <c r="I355" i="18"/>
  <c r="J355" i="18"/>
  <c r="F356" i="18"/>
  <c r="G356" i="18"/>
  <c r="H356" i="18"/>
  <c r="I356" i="18"/>
  <c r="J356" i="18"/>
  <c r="F357" i="18"/>
  <c r="G357" i="18"/>
  <c r="H357" i="18"/>
  <c r="I357" i="18"/>
  <c r="J357" i="18"/>
  <c r="F358" i="18"/>
  <c r="G358" i="18"/>
  <c r="H358" i="18"/>
  <c r="I358" i="18"/>
  <c r="J358" i="18"/>
  <c r="F359" i="18"/>
  <c r="G359" i="18"/>
  <c r="H359" i="18"/>
  <c r="I359" i="18"/>
  <c r="J359" i="18"/>
  <c r="F360" i="18"/>
  <c r="G360" i="18"/>
  <c r="H360" i="18"/>
  <c r="I360" i="18"/>
  <c r="J360" i="18"/>
  <c r="F361" i="18"/>
  <c r="G361" i="18"/>
  <c r="H361" i="18"/>
  <c r="I361" i="18"/>
  <c r="J361" i="18"/>
  <c r="F362" i="18"/>
  <c r="G362" i="18"/>
  <c r="H362" i="18"/>
  <c r="I362" i="18"/>
  <c r="J362" i="18"/>
  <c r="E357" i="18"/>
  <c r="E358" i="18"/>
  <c r="E359" i="18"/>
  <c r="E360" i="18"/>
  <c r="E361" i="18"/>
  <c r="E362" i="18"/>
  <c r="E356" i="18"/>
  <c r="E355" i="18"/>
  <c r="E354" i="18"/>
  <c r="E353" i="18"/>
  <c r="E352" i="18"/>
  <c r="F350" i="18"/>
  <c r="G350" i="18"/>
  <c r="H350" i="18"/>
  <c r="I350" i="18"/>
  <c r="J350" i="18"/>
  <c r="E350" i="18"/>
  <c r="F329" i="18"/>
  <c r="G329" i="18"/>
  <c r="H329" i="18"/>
  <c r="I329" i="18"/>
  <c r="J329" i="18"/>
  <c r="F330" i="18"/>
  <c r="G330" i="18"/>
  <c r="H330" i="18"/>
  <c r="I330" i="18"/>
  <c r="J330" i="18"/>
  <c r="F331" i="18"/>
  <c r="G331" i="18"/>
  <c r="H331" i="18"/>
  <c r="I331" i="18"/>
  <c r="J331" i="18"/>
  <c r="F332" i="18"/>
  <c r="G332" i="18"/>
  <c r="H332" i="18"/>
  <c r="I332" i="18"/>
  <c r="J332" i="18"/>
  <c r="F333" i="18"/>
  <c r="G333" i="18"/>
  <c r="H333" i="18"/>
  <c r="I333" i="18"/>
  <c r="J333" i="18"/>
  <c r="F334" i="18"/>
  <c r="G334" i="18"/>
  <c r="H334" i="18"/>
  <c r="I334" i="18"/>
  <c r="J334" i="18"/>
  <c r="F335" i="18"/>
  <c r="G335" i="18"/>
  <c r="H335" i="18"/>
  <c r="I335" i="18"/>
  <c r="J335" i="18"/>
  <c r="F336" i="18"/>
  <c r="G336" i="18"/>
  <c r="H336" i="18"/>
  <c r="I336" i="18"/>
  <c r="J336" i="18"/>
  <c r="F337" i="18"/>
  <c r="G337" i="18"/>
  <c r="H337" i="18"/>
  <c r="I337" i="18"/>
  <c r="J337" i="18"/>
  <c r="F338" i="18"/>
  <c r="G338" i="18"/>
  <c r="H338" i="18"/>
  <c r="I338" i="18"/>
  <c r="J338" i="18"/>
  <c r="F339" i="18"/>
  <c r="G339" i="18"/>
  <c r="H339" i="18"/>
  <c r="I339" i="18"/>
  <c r="J339" i="18"/>
  <c r="F340" i="18"/>
  <c r="G340" i="18"/>
  <c r="H340" i="18"/>
  <c r="I340" i="18"/>
  <c r="J340" i="18"/>
  <c r="F341" i="18"/>
  <c r="G341" i="18"/>
  <c r="H341" i="18"/>
  <c r="I341" i="18"/>
  <c r="J341" i="18"/>
  <c r="F342" i="18"/>
  <c r="G342" i="18"/>
  <c r="H342" i="18"/>
  <c r="I342" i="18"/>
  <c r="J342" i="18"/>
  <c r="F343" i="18"/>
  <c r="G343" i="18"/>
  <c r="H343" i="18"/>
  <c r="I343" i="18"/>
  <c r="J343" i="18"/>
  <c r="F344" i="18"/>
  <c r="G344" i="18"/>
  <c r="H344" i="18"/>
  <c r="I344" i="18"/>
  <c r="J344" i="18"/>
  <c r="F345" i="18"/>
  <c r="G345" i="18"/>
  <c r="H345" i="18"/>
  <c r="I345" i="18"/>
  <c r="J345" i="18"/>
  <c r="F346" i="18"/>
  <c r="G346" i="18"/>
  <c r="H346" i="18"/>
  <c r="I346" i="18"/>
  <c r="J346" i="18"/>
  <c r="F347" i="18"/>
  <c r="G347" i="18"/>
  <c r="H347" i="18"/>
  <c r="I347" i="18"/>
  <c r="J347" i="18"/>
  <c r="F348" i="18"/>
  <c r="G348" i="18"/>
  <c r="H348" i="18"/>
  <c r="I348" i="18"/>
  <c r="J348" i="18"/>
  <c r="E348" i="18"/>
  <c r="E347" i="18"/>
  <c r="E346" i="18"/>
  <c r="E345" i="18"/>
  <c r="E344" i="18"/>
  <c r="E343" i="18"/>
  <c r="E342" i="18"/>
  <c r="E341" i="18"/>
  <c r="E338" i="18"/>
  <c r="E339" i="18"/>
  <c r="E340" i="18"/>
  <c r="E337" i="18"/>
  <c r="E335" i="18"/>
  <c r="E336" i="18"/>
  <c r="E334" i="18"/>
  <c r="E333" i="18"/>
  <c r="E330" i="18"/>
  <c r="E331" i="18"/>
  <c r="E332" i="18"/>
  <c r="E329" i="18"/>
  <c r="D323" i="18"/>
  <c r="D324" i="18"/>
  <c r="D322" i="18"/>
  <c r="D326" i="18"/>
  <c r="D325" i="18"/>
  <c r="D321" i="18"/>
  <c r="F326" i="18"/>
  <c r="G326" i="18"/>
  <c r="H326" i="18"/>
  <c r="I326" i="18"/>
  <c r="J326" i="18"/>
  <c r="E326" i="18"/>
  <c r="F323" i="18"/>
  <c r="G323" i="18"/>
  <c r="H323" i="18"/>
  <c r="I323" i="18"/>
  <c r="J323" i="18"/>
  <c r="F324" i="18"/>
  <c r="G324" i="18"/>
  <c r="H324" i="18"/>
  <c r="I324" i="18"/>
  <c r="J324" i="18"/>
  <c r="E324" i="18"/>
  <c r="E323" i="18"/>
  <c r="D254" i="18"/>
  <c r="D255" i="18"/>
  <c r="D256" i="18"/>
  <c r="D257" i="18"/>
  <c r="D258" i="18"/>
  <c r="D259" i="18"/>
  <c r="D253" i="18"/>
  <c r="D261" i="18"/>
  <c r="D262" i="18"/>
  <c r="D263" i="18"/>
  <c r="D264" i="18"/>
  <c r="D265" i="18"/>
  <c r="D266" i="18"/>
  <c r="D260" i="18"/>
  <c r="D268" i="18"/>
  <c r="D269" i="18"/>
  <c r="D270" i="18"/>
  <c r="D271" i="18"/>
  <c r="D272" i="18"/>
  <c r="D273" i="18"/>
  <c r="D274" i="18"/>
  <c r="D275" i="18"/>
  <c r="D276" i="18"/>
  <c r="D277" i="18"/>
  <c r="D267" i="18"/>
  <c r="D279" i="18"/>
  <c r="D280" i="18"/>
  <c r="D281" i="18"/>
  <c r="D278" i="18"/>
  <c r="D283" i="18"/>
  <c r="D284" i="18"/>
  <c r="D285" i="18"/>
  <c r="D282" i="18"/>
  <c r="D287" i="18"/>
  <c r="D288" i="18"/>
  <c r="D289" i="18"/>
  <c r="D290" i="18"/>
  <c r="D291" i="18"/>
  <c r="D286" i="18"/>
  <c r="D293" i="18"/>
  <c r="D294" i="18"/>
  <c r="D295" i="18"/>
  <c r="D296" i="18"/>
  <c r="D297" i="18"/>
  <c r="D298" i="18"/>
  <c r="D299" i="18"/>
  <c r="D300" i="18"/>
  <c r="D301" i="18"/>
  <c r="D302" i="18"/>
  <c r="D303" i="18"/>
  <c r="D304" i="18"/>
  <c r="D292" i="18"/>
  <c r="D306" i="18"/>
  <c r="D305" i="18"/>
  <c r="D308" i="18"/>
  <c r="D309" i="18"/>
  <c r="D307" i="18"/>
  <c r="D311" i="18"/>
  <c r="D312" i="18"/>
  <c r="D313" i="18"/>
  <c r="D314" i="18"/>
  <c r="D315" i="18"/>
  <c r="D316" i="18"/>
  <c r="D317" i="18"/>
  <c r="D318" i="18"/>
  <c r="D319" i="18"/>
  <c r="D320" i="18"/>
  <c r="D310" i="18"/>
  <c r="D252" i="18"/>
  <c r="F311" i="18"/>
  <c r="G311" i="18"/>
  <c r="H311" i="18"/>
  <c r="I311" i="18"/>
  <c r="J311" i="18"/>
  <c r="F312" i="18"/>
  <c r="G312" i="18"/>
  <c r="H312" i="18"/>
  <c r="I312" i="18"/>
  <c r="J312" i="18"/>
  <c r="F313" i="18"/>
  <c r="G313" i="18"/>
  <c r="H313" i="18"/>
  <c r="I313" i="18"/>
  <c r="J313" i="18"/>
  <c r="F314" i="18"/>
  <c r="G314" i="18"/>
  <c r="H314" i="18"/>
  <c r="I314" i="18"/>
  <c r="J314" i="18"/>
  <c r="F315" i="18"/>
  <c r="G315" i="18"/>
  <c r="H315" i="18"/>
  <c r="I315" i="18"/>
  <c r="J315" i="18"/>
  <c r="F316" i="18"/>
  <c r="G316" i="18"/>
  <c r="H316" i="18"/>
  <c r="I316" i="18"/>
  <c r="J316" i="18"/>
  <c r="F317" i="18"/>
  <c r="G317" i="18"/>
  <c r="H317" i="18"/>
  <c r="I317" i="18"/>
  <c r="J317" i="18"/>
  <c r="F318" i="18"/>
  <c r="G318" i="18"/>
  <c r="H318" i="18"/>
  <c r="I318" i="18"/>
  <c r="J318" i="18"/>
  <c r="F319" i="18"/>
  <c r="G319" i="18"/>
  <c r="H319" i="18"/>
  <c r="I319" i="18"/>
  <c r="J319" i="18"/>
  <c r="F320" i="18"/>
  <c r="G320" i="18"/>
  <c r="H320" i="18"/>
  <c r="I320" i="18"/>
  <c r="J320" i="18"/>
  <c r="E316" i="18"/>
  <c r="E320" i="18"/>
  <c r="E319" i="18"/>
  <c r="E318" i="18"/>
  <c r="E317" i="18"/>
  <c r="E315" i="18"/>
  <c r="E314" i="18"/>
  <c r="E313" i="18"/>
  <c r="E312" i="18"/>
  <c r="E311" i="18"/>
  <c r="F309" i="18"/>
  <c r="G309" i="18"/>
  <c r="H309" i="18"/>
  <c r="I309" i="18"/>
  <c r="J309" i="18"/>
  <c r="E309" i="18"/>
  <c r="F308" i="18"/>
  <c r="G308" i="18"/>
  <c r="H308" i="18"/>
  <c r="I308" i="18"/>
  <c r="J308" i="18"/>
  <c r="E308" i="18"/>
  <c r="F306" i="18"/>
  <c r="G306" i="18"/>
  <c r="H306" i="18"/>
  <c r="I306" i="18"/>
  <c r="J306" i="18"/>
  <c r="E306" i="18"/>
  <c r="F293" i="18"/>
  <c r="G293" i="18"/>
  <c r="H293" i="18"/>
  <c r="I293" i="18"/>
  <c r="J293" i="18"/>
  <c r="F294" i="18"/>
  <c r="G294" i="18"/>
  <c r="H294" i="18"/>
  <c r="I294" i="18"/>
  <c r="J294" i="18"/>
  <c r="F295" i="18"/>
  <c r="G295" i="18"/>
  <c r="H295" i="18"/>
  <c r="I295" i="18"/>
  <c r="J295" i="18"/>
  <c r="F296" i="18"/>
  <c r="G296" i="18"/>
  <c r="H296" i="18"/>
  <c r="I296" i="18"/>
  <c r="J296" i="18"/>
  <c r="F297" i="18"/>
  <c r="G297" i="18"/>
  <c r="H297" i="18"/>
  <c r="I297" i="18"/>
  <c r="J297" i="18"/>
  <c r="F298" i="18"/>
  <c r="G298" i="18"/>
  <c r="H298" i="18"/>
  <c r="I298" i="18"/>
  <c r="J298" i="18"/>
  <c r="F299" i="18"/>
  <c r="G299" i="18"/>
  <c r="H299" i="18"/>
  <c r="I299" i="18"/>
  <c r="J299" i="18"/>
  <c r="F300" i="18"/>
  <c r="G300" i="18"/>
  <c r="H300" i="18"/>
  <c r="I300" i="18"/>
  <c r="J300" i="18"/>
  <c r="F301" i="18"/>
  <c r="G301" i="18"/>
  <c r="H301" i="18"/>
  <c r="I301" i="18"/>
  <c r="J301" i="18"/>
  <c r="F302" i="18"/>
  <c r="G302" i="18"/>
  <c r="H302" i="18"/>
  <c r="I302" i="18"/>
  <c r="J302" i="18"/>
  <c r="F303" i="18"/>
  <c r="G303" i="18"/>
  <c r="H303" i="18"/>
  <c r="I303" i="18"/>
  <c r="J303" i="18"/>
  <c r="F304" i="18"/>
  <c r="G304" i="18"/>
  <c r="H304" i="18"/>
  <c r="I304" i="18"/>
  <c r="J304" i="18"/>
  <c r="E304" i="18"/>
  <c r="E303" i="18"/>
  <c r="E300" i="18"/>
  <c r="E301" i="18"/>
  <c r="E302" i="18"/>
  <c r="E299" i="18"/>
  <c r="E298" i="18"/>
  <c r="E297" i="18"/>
  <c r="E296" i="18"/>
  <c r="E295" i="18"/>
  <c r="E294" i="18"/>
  <c r="E293" i="18"/>
  <c r="F287" i="18"/>
  <c r="G287" i="18"/>
  <c r="H287" i="18"/>
  <c r="I287" i="18"/>
  <c r="J287" i="18"/>
  <c r="F288" i="18"/>
  <c r="G288" i="18"/>
  <c r="H288" i="18"/>
  <c r="I288" i="18"/>
  <c r="J288" i="18"/>
  <c r="F289" i="18"/>
  <c r="G289" i="18"/>
  <c r="H289" i="18"/>
  <c r="I289" i="18"/>
  <c r="J289" i="18"/>
  <c r="F290" i="18"/>
  <c r="G290" i="18"/>
  <c r="H290" i="18"/>
  <c r="I290" i="18"/>
  <c r="J290" i="18"/>
  <c r="F291" i="18"/>
  <c r="G291" i="18"/>
  <c r="H291" i="18"/>
  <c r="I291" i="18"/>
  <c r="J291" i="18"/>
  <c r="E291" i="18"/>
  <c r="E290" i="18"/>
  <c r="E289" i="18"/>
  <c r="E288" i="18"/>
  <c r="E287" i="18"/>
  <c r="F283" i="18"/>
  <c r="G283" i="18"/>
  <c r="H283" i="18"/>
  <c r="I283" i="18"/>
  <c r="J283" i="18"/>
  <c r="F284" i="18"/>
  <c r="G284" i="18"/>
  <c r="H284" i="18"/>
  <c r="I284" i="18"/>
  <c r="J284" i="18"/>
  <c r="F285" i="18"/>
  <c r="G285" i="18"/>
  <c r="H285" i="18"/>
  <c r="I285" i="18"/>
  <c r="J285" i="18"/>
  <c r="E285" i="18"/>
  <c r="E284" i="18"/>
  <c r="E283" i="18"/>
  <c r="F279" i="18"/>
  <c r="G279" i="18"/>
  <c r="H279" i="18"/>
  <c r="I279" i="18"/>
  <c r="J279" i="18"/>
  <c r="F280" i="18"/>
  <c r="G280" i="18"/>
  <c r="H280" i="18"/>
  <c r="I280" i="18"/>
  <c r="J280" i="18"/>
  <c r="F281" i="18"/>
  <c r="G281" i="18"/>
  <c r="H281" i="18"/>
  <c r="I281" i="18"/>
  <c r="J281" i="18"/>
  <c r="E280" i="18"/>
  <c r="E281" i="18"/>
  <c r="E279" i="18"/>
  <c r="F268" i="18"/>
  <c r="G268" i="18"/>
  <c r="H268" i="18"/>
  <c r="I268" i="18"/>
  <c r="J268" i="18"/>
  <c r="F269" i="18"/>
  <c r="G269" i="18"/>
  <c r="H269" i="18"/>
  <c r="I269" i="18"/>
  <c r="J269" i="18"/>
  <c r="F270" i="18"/>
  <c r="G270" i="18"/>
  <c r="H270" i="18"/>
  <c r="I270" i="18"/>
  <c r="J270" i="18"/>
  <c r="F271" i="18"/>
  <c r="G271" i="18"/>
  <c r="H271" i="18"/>
  <c r="I271" i="18"/>
  <c r="J271" i="18"/>
  <c r="F272" i="18"/>
  <c r="G272" i="18"/>
  <c r="H272" i="18"/>
  <c r="I272" i="18"/>
  <c r="J272" i="18"/>
  <c r="F273" i="18"/>
  <c r="G273" i="18"/>
  <c r="H273" i="18"/>
  <c r="I273" i="18"/>
  <c r="J273" i="18"/>
  <c r="F274" i="18"/>
  <c r="G274" i="18"/>
  <c r="H274" i="18"/>
  <c r="I274" i="18"/>
  <c r="J274" i="18"/>
  <c r="F275" i="18"/>
  <c r="G275" i="18"/>
  <c r="H275" i="18"/>
  <c r="I275" i="18"/>
  <c r="J275" i="18"/>
  <c r="F276" i="18"/>
  <c r="G276" i="18"/>
  <c r="H276" i="18"/>
  <c r="I276" i="18"/>
  <c r="J276" i="18"/>
  <c r="F277" i="18"/>
  <c r="G277" i="18"/>
  <c r="H277" i="18"/>
  <c r="I277" i="18"/>
  <c r="J277" i="18"/>
  <c r="E277" i="18"/>
  <c r="E276" i="18"/>
  <c r="E275" i="18"/>
  <c r="E274" i="18"/>
  <c r="E273" i="18"/>
  <c r="E272" i="18"/>
  <c r="E269" i="18"/>
  <c r="E270" i="18"/>
  <c r="E271" i="18"/>
  <c r="E268" i="18"/>
  <c r="F261" i="18"/>
  <c r="G261" i="18"/>
  <c r="H261" i="18"/>
  <c r="I261" i="18"/>
  <c r="J261" i="18"/>
  <c r="F262" i="18"/>
  <c r="G262" i="18"/>
  <c r="H262" i="18"/>
  <c r="I262" i="18"/>
  <c r="J262" i="18"/>
  <c r="F263" i="18"/>
  <c r="G263" i="18"/>
  <c r="H263" i="18"/>
  <c r="I263" i="18"/>
  <c r="J263" i="18"/>
  <c r="F264" i="18"/>
  <c r="G264" i="18"/>
  <c r="H264" i="18"/>
  <c r="I264" i="18"/>
  <c r="J264" i="18"/>
  <c r="F265" i="18"/>
  <c r="G265" i="18"/>
  <c r="H265" i="18"/>
  <c r="I265" i="18"/>
  <c r="J265" i="18"/>
  <c r="F266" i="18"/>
  <c r="G266" i="18"/>
  <c r="H266" i="18"/>
  <c r="I266" i="18"/>
  <c r="J266" i="18"/>
  <c r="E266" i="18"/>
  <c r="E265" i="18"/>
  <c r="E264" i="18"/>
  <c r="E263" i="18"/>
  <c r="E262" i="18"/>
  <c r="E261" i="18"/>
  <c r="F254" i="18"/>
  <c r="G254" i="18"/>
  <c r="H254" i="18"/>
  <c r="I254" i="18"/>
  <c r="J254" i="18"/>
  <c r="F255" i="18"/>
  <c r="G255" i="18"/>
  <c r="H255" i="18"/>
  <c r="I255" i="18"/>
  <c r="J255" i="18"/>
  <c r="F256" i="18"/>
  <c r="G256" i="18"/>
  <c r="H256" i="18"/>
  <c r="I256" i="18"/>
  <c r="J256" i="18"/>
  <c r="F257" i="18"/>
  <c r="G257" i="18"/>
  <c r="H257" i="18"/>
  <c r="I257" i="18"/>
  <c r="J257" i="18"/>
  <c r="F258" i="18"/>
  <c r="G258" i="18"/>
  <c r="H258" i="18"/>
  <c r="I258" i="18"/>
  <c r="J258" i="18"/>
  <c r="F259" i="18"/>
  <c r="G259" i="18"/>
  <c r="H259" i="18"/>
  <c r="I259" i="18"/>
  <c r="J259" i="18"/>
  <c r="E259" i="18"/>
  <c r="E258" i="18"/>
  <c r="E257" i="18"/>
  <c r="E256" i="18"/>
  <c r="E255" i="18"/>
  <c r="E254" i="18"/>
  <c r="D194" i="18"/>
  <c r="D195" i="18"/>
  <c r="D196" i="18"/>
  <c r="D197" i="18"/>
  <c r="D198" i="18"/>
  <c r="D199" i="18"/>
  <c r="D200" i="18"/>
  <c r="D201" i="18"/>
  <c r="D202" i="18"/>
  <c r="D193" i="18"/>
  <c r="D218" i="18"/>
  <c r="D219" i="18"/>
  <c r="D220" i="18"/>
  <c r="D221" i="18"/>
  <c r="D222" i="18"/>
  <c r="D223" i="18"/>
  <c r="D224" i="18"/>
  <c r="D225" i="18"/>
  <c r="D217" i="18"/>
  <c r="D227" i="18"/>
  <c r="D228" i="18"/>
  <c r="D229" i="18"/>
  <c r="D230" i="18"/>
  <c r="D231" i="18"/>
  <c r="D232" i="18"/>
  <c r="D233" i="18"/>
  <c r="D234" i="18"/>
  <c r="D235" i="18"/>
  <c r="D236" i="18"/>
  <c r="D237" i="18"/>
  <c r="D238" i="18"/>
  <c r="D239" i="18"/>
  <c r="D240" i="18"/>
  <c r="D241" i="18"/>
  <c r="D242" i="18"/>
  <c r="D243" i="18"/>
  <c r="D244" i="18"/>
  <c r="D245" i="18"/>
  <c r="D246" i="18"/>
  <c r="D226" i="18"/>
  <c r="D248" i="18"/>
  <c r="D249" i="18"/>
  <c r="D247" i="18"/>
  <c r="D251" i="18"/>
  <c r="D250" i="18"/>
  <c r="D192" i="18"/>
  <c r="F251" i="18"/>
  <c r="G251" i="18"/>
  <c r="H251" i="18"/>
  <c r="I251" i="18"/>
  <c r="J251" i="18"/>
  <c r="E251" i="18"/>
  <c r="F248" i="18"/>
  <c r="G248" i="18"/>
  <c r="H248" i="18"/>
  <c r="I248" i="18"/>
  <c r="J248" i="18"/>
  <c r="F249" i="18"/>
  <c r="G249" i="18"/>
  <c r="H249" i="18"/>
  <c r="I249" i="18"/>
  <c r="J249" i="18"/>
  <c r="E249" i="18"/>
  <c r="E248" i="18"/>
  <c r="F227" i="18"/>
  <c r="G227" i="18"/>
  <c r="H227" i="18"/>
  <c r="I227" i="18"/>
  <c r="J227" i="18"/>
  <c r="F228" i="18"/>
  <c r="G228" i="18"/>
  <c r="H228" i="18"/>
  <c r="I228" i="18"/>
  <c r="J228" i="18"/>
  <c r="F229" i="18"/>
  <c r="G229" i="18"/>
  <c r="H229" i="18"/>
  <c r="I229" i="18"/>
  <c r="J229" i="18"/>
  <c r="F230" i="18"/>
  <c r="G230" i="18"/>
  <c r="H230" i="18"/>
  <c r="I230" i="18"/>
  <c r="J230" i="18"/>
  <c r="F231" i="18"/>
  <c r="G231" i="18"/>
  <c r="H231" i="18"/>
  <c r="I231" i="18"/>
  <c r="J231" i="18"/>
  <c r="F232" i="18"/>
  <c r="G232" i="18"/>
  <c r="H232" i="18"/>
  <c r="I232" i="18"/>
  <c r="J232" i="18"/>
  <c r="F233" i="18"/>
  <c r="G233" i="18"/>
  <c r="H233" i="18"/>
  <c r="I233" i="18"/>
  <c r="J233" i="18"/>
  <c r="F234" i="18"/>
  <c r="G234" i="18"/>
  <c r="H234" i="18"/>
  <c r="I234" i="18"/>
  <c r="J234" i="18"/>
  <c r="F235" i="18"/>
  <c r="G235" i="18"/>
  <c r="H235" i="18"/>
  <c r="I235" i="18"/>
  <c r="J235" i="18"/>
  <c r="F236" i="18"/>
  <c r="G236" i="18"/>
  <c r="H236" i="18"/>
  <c r="I236" i="18"/>
  <c r="J236" i="18"/>
  <c r="F237" i="18"/>
  <c r="G237" i="18"/>
  <c r="H237" i="18"/>
  <c r="I237" i="18"/>
  <c r="J237" i="18"/>
  <c r="F238" i="18"/>
  <c r="G238" i="18"/>
  <c r="H238" i="18"/>
  <c r="I238" i="18"/>
  <c r="J238" i="18"/>
  <c r="F239" i="18"/>
  <c r="G239" i="18"/>
  <c r="H239" i="18"/>
  <c r="I239" i="18"/>
  <c r="J239" i="18"/>
  <c r="F240" i="18"/>
  <c r="G240" i="18"/>
  <c r="H240" i="18"/>
  <c r="I240" i="18"/>
  <c r="J240" i="18"/>
  <c r="F241" i="18"/>
  <c r="G241" i="18"/>
  <c r="H241" i="18"/>
  <c r="I241" i="18"/>
  <c r="J241" i="18"/>
  <c r="F242" i="18"/>
  <c r="G242" i="18"/>
  <c r="H242" i="18"/>
  <c r="I242" i="18"/>
  <c r="J242" i="18"/>
  <c r="F243" i="18"/>
  <c r="G243" i="18"/>
  <c r="H243" i="18"/>
  <c r="I243" i="18"/>
  <c r="J243" i="18"/>
  <c r="F244" i="18"/>
  <c r="G244" i="18"/>
  <c r="H244" i="18"/>
  <c r="I244" i="18"/>
  <c r="J244" i="18"/>
  <c r="F245" i="18"/>
  <c r="G245" i="18"/>
  <c r="H245" i="18"/>
  <c r="I245" i="18"/>
  <c r="J245" i="18"/>
  <c r="F246" i="18"/>
  <c r="G246" i="18"/>
  <c r="H246" i="18"/>
  <c r="I246" i="18"/>
  <c r="J246" i="18"/>
  <c r="E246" i="18"/>
  <c r="E245" i="18"/>
  <c r="E244" i="18"/>
  <c r="E243" i="18"/>
  <c r="E242" i="18"/>
  <c r="E239" i="18"/>
  <c r="E240" i="18"/>
  <c r="E241" i="18"/>
  <c r="E238" i="18"/>
  <c r="E237" i="18"/>
  <c r="E236" i="18"/>
  <c r="E235" i="18"/>
  <c r="E233" i="18"/>
  <c r="E234" i="18"/>
  <c r="E232" i="18"/>
  <c r="E231" i="18"/>
  <c r="E230" i="18"/>
  <c r="E229" i="18"/>
  <c r="E228" i="18"/>
  <c r="E227" i="18"/>
  <c r="F218" i="18"/>
  <c r="G218" i="18"/>
  <c r="H218" i="18"/>
  <c r="I218" i="18"/>
  <c r="J218" i="18"/>
  <c r="F219" i="18"/>
  <c r="G219" i="18"/>
  <c r="H219" i="18"/>
  <c r="I219" i="18"/>
  <c r="J219" i="18"/>
  <c r="F220" i="18"/>
  <c r="G220" i="18"/>
  <c r="H220" i="18"/>
  <c r="I220" i="18"/>
  <c r="J220" i="18"/>
  <c r="F221" i="18"/>
  <c r="G221" i="18"/>
  <c r="H221" i="18"/>
  <c r="I221" i="18"/>
  <c r="J221" i="18"/>
  <c r="F222" i="18"/>
  <c r="G222" i="18"/>
  <c r="H222" i="18"/>
  <c r="I222" i="18"/>
  <c r="J222" i="18"/>
  <c r="F223" i="18"/>
  <c r="G223" i="18"/>
  <c r="H223" i="18"/>
  <c r="I223" i="18"/>
  <c r="J223" i="18"/>
  <c r="F224" i="18"/>
  <c r="G224" i="18"/>
  <c r="H224" i="18"/>
  <c r="I224" i="18"/>
  <c r="J224" i="18"/>
  <c r="F225" i="18"/>
  <c r="G225" i="18"/>
  <c r="H225" i="18"/>
  <c r="I225" i="18"/>
  <c r="J225" i="18"/>
  <c r="E225" i="18"/>
  <c r="E224" i="18"/>
  <c r="E223" i="18"/>
  <c r="E222" i="18"/>
  <c r="E221" i="18"/>
  <c r="E220" i="18"/>
  <c r="E219" i="18"/>
  <c r="E218" i="18"/>
  <c r="D204" i="18"/>
  <c r="D205" i="18"/>
  <c r="D206" i="18"/>
  <c r="D207" i="18"/>
  <c r="D208" i="18"/>
  <c r="D209" i="18"/>
  <c r="D210" i="18"/>
  <c r="D211" i="18"/>
  <c r="D212" i="18"/>
  <c r="D213" i="18"/>
  <c r="D214" i="18"/>
  <c r="D215" i="18"/>
  <c r="D216" i="18"/>
  <c r="D203" i="18"/>
  <c r="F204" i="18"/>
  <c r="G204" i="18"/>
  <c r="H204" i="18"/>
  <c r="I204" i="18"/>
  <c r="J204" i="18"/>
  <c r="F205" i="18"/>
  <c r="G205" i="18"/>
  <c r="H205" i="18"/>
  <c r="I205" i="18"/>
  <c r="J205" i="18"/>
  <c r="F206" i="18"/>
  <c r="G206" i="18"/>
  <c r="H206" i="18"/>
  <c r="I206" i="18"/>
  <c r="J206" i="18"/>
  <c r="F207" i="18"/>
  <c r="G207" i="18"/>
  <c r="H207" i="18"/>
  <c r="I207" i="18"/>
  <c r="J207" i="18"/>
  <c r="F208" i="18"/>
  <c r="G208" i="18"/>
  <c r="H208" i="18"/>
  <c r="I208" i="18"/>
  <c r="J208" i="18"/>
  <c r="F209" i="18"/>
  <c r="G209" i="18"/>
  <c r="H209" i="18"/>
  <c r="I209" i="18"/>
  <c r="J209" i="18"/>
  <c r="F210" i="18"/>
  <c r="G210" i="18"/>
  <c r="H210" i="18"/>
  <c r="I210" i="18"/>
  <c r="J210" i="18"/>
  <c r="F211" i="18"/>
  <c r="G211" i="18"/>
  <c r="H211" i="18"/>
  <c r="I211" i="18"/>
  <c r="J211" i="18"/>
  <c r="F212" i="18"/>
  <c r="G212" i="18"/>
  <c r="H212" i="18"/>
  <c r="I212" i="18"/>
  <c r="J212" i="18"/>
  <c r="F213" i="18"/>
  <c r="G213" i="18"/>
  <c r="H213" i="18"/>
  <c r="I213" i="18"/>
  <c r="J213" i="18"/>
  <c r="F214" i="18"/>
  <c r="G214" i="18"/>
  <c r="H214" i="18"/>
  <c r="I214" i="18"/>
  <c r="J214" i="18"/>
  <c r="F215" i="18"/>
  <c r="G215" i="18"/>
  <c r="H215" i="18"/>
  <c r="I215" i="18"/>
  <c r="J215" i="18"/>
  <c r="F216" i="18"/>
  <c r="G216" i="18"/>
  <c r="H216" i="18"/>
  <c r="I216" i="18"/>
  <c r="J216" i="18"/>
  <c r="E216" i="18"/>
  <c r="E210" i="18"/>
  <c r="E211" i="18"/>
  <c r="E212" i="18"/>
  <c r="E213" i="18"/>
  <c r="E214" i="18"/>
  <c r="E215" i="18"/>
  <c r="E209" i="18"/>
  <c r="E208" i="18"/>
  <c r="E207" i="18"/>
  <c r="E206" i="18"/>
  <c r="E205" i="18"/>
  <c r="E204" i="18"/>
  <c r="F194" i="18"/>
  <c r="G194" i="18"/>
  <c r="H194" i="18"/>
  <c r="I194" i="18"/>
  <c r="J194" i="18"/>
  <c r="F195" i="18"/>
  <c r="G195" i="18"/>
  <c r="H195" i="18"/>
  <c r="I195" i="18"/>
  <c r="J195" i="18"/>
  <c r="F196" i="18"/>
  <c r="G196" i="18"/>
  <c r="H196" i="18"/>
  <c r="I196" i="18"/>
  <c r="J196" i="18"/>
  <c r="F197" i="18"/>
  <c r="G197" i="18"/>
  <c r="H197" i="18"/>
  <c r="I197" i="18"/>
  <c r="J197" i="18"/>
  <c r="F198" i="18"/>
  <c r="G198" i="18"/>
  <c r="H198" i="18"/>
  <c r="I198" i="18"/>
  <c r="J198" i="18"/>
  <c r="F199" i="18"/>
  <c r="G199" i="18"/>
  <c r="H199" i="18"/>
  <c r="I199" i="18"/>
  <c r="J199" i="18"/>
  <c r="F200" i="18"/>
  <c r="G200" i="18"/>
  <c r="H200" i="18"/>
  <c r="I200" i="18"/>
  <c r="J200" i="18"/>
  <c r="F201" i="18"/>
  <c r="G201" i="18"/>
  <c r="H201" i="18"/>
  <c r="I201" i="18"/>
  <c r="J201" i="18"/>
  <c r="F202" i="18"/>
  <c r="G202" i="18"/>
  <c r="H202" i="18"/>
  <c r="I202" i="18"/>
  <c r="J202" i="18"/>
  <c r="E200" i="18"/>
  <c r="E201" i="18"/>
  <c r="E202" i="18"/>
  <c r="E199" i="18"/>
  <c r="E198" i="18"/>
  <c r="E197" i="18"/>
  <c r="E196" i="18"/>
  <c r="E195" i="18"/>
  <c r="E194" i="18"/>
  <c r="D182" i="18"/>
  <c r="D183" i="18"/>
  <c r="D184" i="18"/>
  <c r="D185" i="18"/>
  <c r="D181" i="18"/>
  <c r="D187" i="18"/>
  <c r="D188" i="18"/>
  <c r="D189" i="18"/>
  <c r="D186" i="18"/>
  <c r="D191" i="18"/>
  <c r="D190" i="18"/>
  <c r="D180" i="18"/>
  <c r="F191" i="18"/>
  <c r="G191" i="18"/>
  <c r="H191" i="18"/>
  <c r="I191" i="18"/>
  <c r="J191" i="18"/>
  <c r="E191" i="18"/>
  <c r="F187" i="18"/>
  <c r="G187" i="18"/>
  <c r="H187" i="18"/>
  <c r="I187" i="18"/>
  <c r="J187" i="18"/>
  <c r="F188" i="18"/>
  <c r="G188" i="18"/>
  <c r="H188" i="18"/>
  <c r="I188" i="18"/>
  <c r="J188" i="18"/>
  <c r="F189" i="18"/>
  <c r="G189" i="18"/>
  <c r="H189" i="18"/>
  <c r="I189" i="18"/>
  <c r="J189" i="18"/>
  <c r="E189" i="18"/>
  <c r="E188" i="18"/>
  <c r="E187" i="18"/>
  <c r="F182" i="18"/>
  <c r="G182" i="18"/>
  <c r="H182" i="18"/>
  <c r="I182" i="18"/>
  <c r="J182" i="18"/>
  <c r="F183" i="18"/>
  <c r="G183" i="18"/>
  <c r="H183" i="18"/>
  <c r="I183" i="18"/>
  <c r="J183" i="18"/>
  <c r="F184" i="18"/>
  <c r="G184" i="18"/>
  <c r="H184" i="18"/>
  <c r="I184" i="18"/>
  <c r="J184" i="18"/>
  <c r="F185" i="18"/>
  <c r="G185" i="18"/>
  <c r="H185" i="18"/>
  <c r="I185" i="18"/>
  <c r="J185" i="18"/>
  <c r="E185" i="18"/>
  <c r="E184" i="18"/>
  <c r="E183" i="18"/>
  <c r="E182" i="18"/>
  <c r="D106" i="18"/>
  <c r="D107" i="18"/>
  <c r="D108" i="18"/>
  <c r="D109" i="18"/>
  <c r="D110" i="18"/>
  <c r="D111" i="18"/>
  <c r="D112" i="18"/>
  <c r="D113" i="18"/>
  <c r="D114" i="18"/>
  <c r="D115" i="18"/>
  <c r="D116" i="18"/>
  <c r="D117" i="18"/>
  <c r="D118" i="18"/>
  <c r="D119" i="18"/>
  <c r="D120" i="18"/>
  <c r="D121" i="18"/>
  <c r="D122" i="18"/>
  <c r="D123" i="18"/>
  <c r="D124" i="18"/>
  <c r="D125" i="18"/>
  <c r="D126" i="18"/>
  <c r="D127" i="18"/>
  <c r="D128" i="18"/>
  <c r="D129" i="18"/>
  <c r="D130" i="18"/>
  <c r="D131" i="18"/>
  <c r="D132" i="18"/>
  <c r="D133" i="18"/>
  <c r="D134" i="18"/>
  <c r="D135" i="18"/>
  <c r="D136" i="18"/>
  <c r="D137" i="18"/>
  <c r="D138" i="18"/>
  <c r="D139" i="18"/>
  <c r="D140" i="18"/>
  <c r="D141" i="18"/>
  <c r="D142" i="18"/>
  <c r="D143" i="18"/>
  <c r="D144" i="18"/>
  <c r="D105" i="18"/>
  <c r="D146" i="18"/>
  <c r="D147" i="18"/>
  <c r="D148" i="18"/>
  <c r="D149" i="18"/>
  <c r="D150" i="18"/>
  <c r="D151" i="18"/>
  <c r="D152" i="18"/>
  <c r="D145" i="18"/>
  <c r="D154" i="18"/>
  <c r="D153" i="18"/>
  <c r="D171" i="18"/>
  <c r="D172" i="18"/>
  <c r="D155" i="18"/>
  <c r="D174" i="18"/>
  <c r="D175" i="18"/>
  <c r="D176" i="18"/>
  <c r="D177" i="18"/>
  <c r="D178" i="18"/>
  <c r="D179" i="18"/>
  <c r="D173" i="18"/>
  <c r="D104" i="18"/>
  <c r="F174" i="18"/>
  <c r="G174" i="18"/>
  <c r="H174" i="18"/>
  <c r="I174" i="18"/>
  <c r="J174" i="18"/>
  <c r="F175" i="18"/>
  <c r="G175" i="18"/>
  <c r="H175" i="18"/>
  <c r="I175" i="18"/>
  <c r="J175" i="18"/>
  <c r="F176" i="18"/>
  <c r="G176" i="18"/>
  <c r="H176" i="18"/>
  <c r="I176" i="18"/>
  <c r="J176" i="18"/>
  <c r="F177" i="18"/>
  <c r="G177" i="18"/>
  <c r="H177" i="18"/>
  <c r="I177" i="18"/>
  <c r="J177" i="18"/>
  <c r="F178" i="18"/>
  <c r="G178" i="18"/>
  <c r="H178" i="18"/>
  <c r="I178" i="18"/>
  <c r="J178" i="18"/>
  <c r="F179" i="18"/>
  <c r="G179" i="18"/>
  <c r="H179" i="18"/>
  <c r="I179" i="18"/>
  <c r="J179" i="18"/>
  <c r="E179" i="18"/>
  <c r="E178" i="18"/>
  <c r="E175" i="18"/>
  <c r="E176" i="18"/>
  <c r="E177" i="18"/>
  <c r="E174" i="18"/>
  <c r="F156" i="18"/>
  <c r="G156" i="18"/>
  <c r="H156" i="18"/>
  <c r="I156" i="18"/>
  <c r="J156" i="18"/>
  <c r="F157" i="18"/>
  <c r="G157" i="18"/>
  <c r="H157" i="18"/>
  <c r="I157" i="18"/>
  <c r="J157" i="18"/>
  <c r="F158" i="18"/>
  <c r="G158" i="18"/>
  <c r="H158" i="18"/>
  <c r="I158" i="18"/>
  <c r="J158" i="18"/>
  <c r="F159" i="18"/>
  <c r="G159" i="18"/>
  <c r="H159" i="18"/>
  <c r="I159" i="18"/>
  <c r="J159" i="18"/>
  <c r="F160" i="18"/>
  <c r="G160" i="18"/>
  <c r="H160" i="18"/>
  <c r="I160" i="18"/>
  <c r="J160" i="18"/>
  <c r="F161" i="18"/>
  <c r="G161" i="18"/>
  <c r="H161" i="18"/>
  <c r="I161" i="18"/>
  <c r="J161" i="18"/>
  <c r="F162" i="18"/>
  <c r="G162" i="18"/>
  <c r="H162" i="18"/>
  <c r="I162" i="18"/>
  <c r="J162" i="18"/>
  <c r="F163" i="18"/>
  <c r="G163" i="18"/>
  <c r="H163" i="18"/>
  <c r="I163" i="18"/>
  <c r="J163" i="18"/>
  <c r="F164" i="18"/>
  <c r="G164" i="18"/>
  <c r="H164" i="18"/>
  <c r="I164" i="18"/>
  <c r="J164" i="18"/>
  <c r="F165" i="18"/>
  <c r="G165" i="18"/>
  <c r="H165" i="18"/>
  <c r="I165" i="18"/>
  <c r="J165" i="18"/>
  <c r="F166" i="18"/>
  <c r="G166" i="18"/>
  <c r="H166" i="18"/>
  <c r="I166" i="18"/>
  <c r="J166" i="18"/>
  <c r="F167" i="18"/>
  <c r="G167" i="18"/>
  <c r="H167" i="18"/>
  <c r="I167" i="18"/>
  <c r="J167" i="18"/>
  <c r="F168" i="18"/>
  <c r="G168" i="18"/>
  <c r="H168" i="18"/>
  <c r="I168" i="18"/>
  <c r="J168" i="18"/>
  <c r="F169" i="18"/>
  <c r="G169" i="18"/>
  <c r="H169" i="18"/>
  <c r="I169" i="18"/>
  <c r="J169" i="18"/>
  <c r="F170" i="18"/>
  <c r="G170" i="18"/>
  <c r="H170" i="18"/>
  <c r="I170" i="18"/>
  <c r="J170" i="18"/>
  <c r="F171" i="18"/>
  <c r="G171" i="18"/>
  <c r="H171" i="18"/>
  <c r="I171" i="18"/>
  <c r="J171" i="18"/>
  <c r="F172" i="18"/>
  <c r="G172" i="18"/>
  <c r="H172" i="18"/>
  <c r="I172" i="18"/>
  <c r="J172" i="18"/>
  <c r="E172" i="18"/>
  <c r="E171" i="18"/>
  <c r="E170" i="18"/>
  <c r="E169" i="18"/>
  <c r="E168" i="18"/>
  <c r="E162" i="18"/>
  <c r="E163" i="18"/>
  <c r="E164" i="18"/>
  <c r="E165" i="18"/>
  <c r="E166" i="18"/>
  <c r="E167" i="18"/>
  <c r="E161" i="18"/>
  <c r="E160" i="18"/>
  <c r="E159" i="18"/>
  <c r="E158" i="18"/>
  <c r="E157" i="18"/>
  <c r="E156" i="18"/>
  <c r="F154" i="18"/>
  <c r="G154" i="18"/>
  <c r="H154" i="18"/>
  <c r="I154" i="18"/>
  <c r="J154" i="18"/>
  <c r="E154" i="18"/>
  <c r="F146" i="18"/>
  <c r="G146" i="18"/>
  <c r="H146" i="18"/>
  <c r="I146" i="18"/>
  <c r="J146" i="18"/>
  <c r="F147" i="18"/>
  <c r="G147" i="18"/>
  <c r="H147" i="18"/>
  <c r="I147" i="18"/>
  <c r="J147" i="18"/>
  <c r="F148" i="18"/>
  <c r="G148" i="18"/>
  <c r="H148" i="18"/>
  <c r="I148" i="18"/>
  <c r="J148" i="18"/>
  <c r="F149" i="18"/>
  <c r="G149" i="18"/>
  <c r="H149" i="18"/>
  <c r="I149" i="18"/>
  <c r="J149" i="18"/>
  <c r="F150" i="18"/>
  <c r="G150" i="18"/>
  <c r="H150" i="18"/>
  <c r="I150" i="18"/>
  <c r="J150" i="18"/>
  <c r="F151" i="18"/>
  <c r="G151" i="18"/>
  <c r="H151" i="18"/>
  <c r="I151" i="18"/>
  <c r="J151" i="18"/>
  <c r="F152" i="18"/>
  <c r="G152" i="18"/>
  <c r="H152" i="18"/>
  <c r="I152" i="18"/>
  <c r="J152" i="18"/>
  <c r="E147" i="18"/>
  <c r="E148" i="18"/>
  <c r="E149" i="18"/>
  <c r="E150" i="18"/>
  <c r="E151" i="18"/>
  <c r="E152" i="18"/>
  <c r="E146" i="18"/>
  <c r="F126" i="18"/>
  <c r="G126" i="18"/>
  <c r="H126" i="18"/>
  <c r="I126" i="18"/>
  <c r="J126" i="18"/>
  <c r="F127" i="18"/>
  <c r="G127" i="18"/>
  <c r="H127" i="18"/>
  <c r="I127" i="18"/>
  <c r="J127" i="18"/>
  <c r="F128" i="18"/>
  <c r="G128" i="18"/>
  <c r="H128" i="18"/>
  <c r="I128" i="18"/>
  <c r="J128" i="18"/>
  <c r="F129" i="18"/>
  <c r="G129" i="18"/>
  <c r="H129" i="18"/>
  <c r="I129" i="18"/>
  <c r="J129" i="18"/>
  <c r="F130" i="18"/>
  <c r="G130" i="18"/>
  <c r="H130" i="18"/>
  <c r="I130" i="18"/>
  <c r="J130" i="18"/>
  <c r="F131" i="18"/>
  <c r="G131" i="18"/>
  <c r="H131" i="18"/>
  <c r="I131" i="18"/>
  <c r="J131" i="18"/>
  <c r="F132" i="18"/>
  <c r="G132" i="18"/>
  <c r="H132" i="18"/>
  <c r="I132" i="18"/>
  <c r="J132" i="18"/>
  <c r="F133" i="18"/>
  <c r="G133" i="18"/>
  <c r="H133" i="18"/>
  <c r="I133" i="18"/>
  <c r="J133" i="18"/>
  <c r="F134" i="18"/>
  <c r="G134" i="18"/>
  <c r="H134" i="18"/>
  <c r="I134" i="18"/>
  <c r="J134" i="18"/>
  <c r="F135" i="18"/>
  <c r="G135" i="18"/>
  <c r="H135" i="18"/>
  <c r="I135" i="18"/>
  <c r="J135" i="18"/>
  <c r="F136" i="18"/>
  <c r="G136" i="18"/>
  <c r="H136" i="18"/>
  <c r="I136" i="18"/>
  <c r="J136" i="18"/>
  <c r="F137" i="18"/>
  <c r="G137" i="18"/>
  <c r="H137" i="18"/>
  <c r="I137" i="18"/>
  <c r="J137" i="18"/>
  <c r="F138" i="18"/>
  <c r="G138" i="18"/>
  <c r="H138" i="18"/>
  <c r="I138" i="18"/>
  <c r="J138" i="18"/>
  <c r="F139" i="18"/>
  <c r="G139" i="18"/>
  <c r="H139" i="18"/>
  <c r="I139" i="18"/>
  <c r="J139" i="18"/>
  <c r="F140" i="18"/>
  <c r="G140" i="18"/>
  <c r="H140" i="18"/>
  <c r="I140" i="18"/>
  <c r="J140" i="18"/>
  <c r="F141" i="18"/>
  <c r="G141" i="18"/>
  <c r="H141" i="18"/>
  <c r="I141" i="18"/>
  <c r="J141" i="18"/>
  <c r="F142" i="18"/>
  <c r="G142" i="18"/>
  <c r="H142" i="18"/>
  <c r="I142" i="18"/>
  <c r="J142" i="18"/>
  <c r="F143" i="18"/>
  <c r="G143" i="18"/>
  <c r="H143" i="18"/>
  <c r="I143" i="18"/>
  <c r="J143" i="18"/>
  <c r="F144" i="18"/>
  <c r="G144" i="18"/>
  <c r="H144" i="18"/>
  <c r="I144" i="18"/>
  <c r="J144" i="18"/>
  <c r="E144" i="18"/>
  <c r="E143" i="18"/>
  <c r="E142" i="18"/>
  <c r="E141" i="18"/>
  <c r="E140" i="18"/>
  <c r="E139" i="18"/>
  <c r="E138" i="18"/>
  <c r="E136" i="18"/>
  <c r="E137" i="18"/>
  <c r="E135" i="18"/>
  <c r="E134" i="18"/>
  <c r="E133" i="18"/>
  <c r="E132" i="18"/>
  <c r="E131" i="18"/>
  <c r="E130" i="18"/>
  <c r="E129" i="18"/>
  <c r="E128" i="18"/>
  <c r="E127" i="18"/>
  <c r="E126" i="18"/>
  <c r="F118" i="18"/>
  <c r="G118" i="18"/>
  <c r="H118" i="18"/>
  <c r="I118" i="18"/>
  <c r="J118" i="18"/>
  <c r="F119" i="18"/>
  <c r="G119" i="18"/>
  <c r="H119" i="18"/>
  <c r="I119" i="18"/>
  <c r="J119" i="18"/>
  <c r="F120" i="18"/>
  <c r="G120" i="18"/>
  <c r="H120" i="18"/>
  <c r="I120" i="18"/>
  <c r="J120" i="18"/>
  <c r="F121" i="18"/>
  <c r="G121" i="18"/>
  <c r="H121" i="18"/>
  <c r="I121" i="18"/>
  <c r="J121" i="18"/>
  <c r="F122" i="18"/>
  <c r="G122" i="18"/>
  <c r="H122" i="18"/>
  <c r="I122" i="18"/>
  <c r="J122" i="18"/>
  <c r="F123" i="18"/>
  <c r="G123" i="18"/>
  <c r="H123" i="18"/>
  <c r="I123" i="18"/>
  <c r="J123" i="18"/>
  <c r="F124" i="18"/>
  <c r="G124" i="18"/>
  <c r="H124" i="18"/>
  <c r="I124" i="18"/>
  <c r="J124" i="18"/>
  <c r="F125" i="18"/>
  <c r="G125" i="18"/>
  <c r="H125" i="18"/>
  <c r="I125" i="18"/>
  <c r="J125" i="18"/>
  <c r="E125" i="18"/>
  <c r="E124" i="18"/>
  <c r="E123" i="18"/>
  <c r="E122" i="18"/>
  <c r="E121" i="18"/>
  <c r="E120" i="18"/>
  <c r="E119" i="18"/>
  <c r="E118" i="18"/>
  <c r="F106" i="18"/>
  <c r="G106" i="18"/>
  <c r="H106" i="18"/>
  <c r="I106" i="18"/>
  <c r="J106" i="18"/>
  <c r="F107" i="18"/>
  <c r="G107" i="18"/>
  <c r="H107" i="18"/>
  <c r="I107" i="18"/>
  <c r="J107" i="18"/>
  <c r="F108" i="18"/>
  <c r="G108" i="18"/>
  <c r="H108" i="18"/>
  <c r="I108" i="18"/>
  <c r="J108" i="18"/>
  <c r="F109" i="18"/>
  <c r="G109" i="18"/>
  <c r="H109" i="18"/>
  <c r="I109" i="18"/>
  <c r="J109" i="18"/>
  <c r="F110" i="18"/>
  <c r="G110" i="18"/>
  <c r="H110" i="18"/>
  <c r="I110" i="18"/>
  <c r="J110" i="18"/>
  <c r="F111" i="18"/>
  <c r="G111" i="18"/>
  <c r="H111" i="18"/>
  <c r="I111" i="18"/>
  <c r="J111" i="18"/>
  <c r="F112" i="18"/>
  <c r="G112" i="18"/>
  <c r="H112" i="18"/>
  <c r="I112" i="18"/>
  <c r="J112" i="18"/>
  <c r="F113" i="18"/>
  <c r="G113" i="18"/>
  <c r="H113" i="18"/>
  <c r="I113" i="18"/>
  <c r="J113" i="18"/>
  <c r="F114" i="18"/>
  <c r="G114" i="18"/>
  <c r="H114" i="18"/>
  <c r="I114" i="18"/>
  <c r="J114" i="18"/>
  <c r="F115" i="18"/>
  <c r="G115" i="18"/>
  <c r="H115" i="18"/>
  <c r="I115" i="18"/>
  <c r="J115" i="18"/>
  <c r="F116" i="18"/>
  <c r="G116" i="18"/>
  <c r="H116" i="18"/>
  <c r="I116" i="18"/>
  <c r="J116" i="18"/>
  <c r="F117" i="18"/>
  <c r="G117" i="18"/>
  <c r="H117" i="18"/>
  <c r="I117" i="18"/>
  <c r="J117" i="18"/>
  <c r="E117" i="18"/>
  <c r="E116" i="18"/>
  <c r="E115" i="18"/>
  <c r="E114" i="18"/>
  <c r="E113" i="18"/>
  <c r="E112" i="18"/>
  <c r="E111" i="18"/>
  <c r="E110" i="18"/>
  <c r="E109" i="18"/>
  <c r="E108" i="18"/>
  <c r="E107" i="18"/>
  <c r="E106" i="18"/>
  <c r="F103" i="18"/>
  <c r="G103" i="18"/>
  <c r="H103" i="18"/>
  <c r="I103" i="18"/>
  <c r="J103" i="18"/>
  <c r="D80" i="18"/>
  <c r="D81" i="18"/>
  <c r="D82" i="18"/>
  <c r="D83" i="18"/>
  <c r="D84" i="18"/>
  <c r="D85" i="18"/>
  <c r="D86" i="18"/>
  <c r="D87" i="18"/>
  <c r="D88" i="18"/>
  <c r="D89" i="18"/>
  <c r="D90" i="18"/>
  <c r="D91" i="18"/>
  <c r="D92" i="18"/>
  <c r="D93" i="18"/>
  <c r="D94" i="18"/>
  <c r="D95" i="18"/>
  <c r="D96" i="18"/>
  <c r="D97" i="18"/>
  <c r="D98" i="18"/>
  <c r="D99" i="18"/>
  <c r="D100" i="18"/>
  <c r="D101" i="18"/>
  <c r="D79" i="18"/>
  <c r="D103" i="18"/>
  <c r="D102" i="18"/>
  <c r="D78" i="18"/>
  <c r="E103" i="18"/>
  <c r="F80" i="18"/>
  <c r="G80" i="18"/>
  <c r="H80" i="18"/>
  <c r="I80" i="18"/>
  <c r="J80" i="18"/>
  <c r="F81" i="18"/>
  <c r="G81" i="18"/>
  <c r="H81" i="18"/>
  <c r="I81" i="18"/>
  <c r="J81" i="18"/>
  <c r="F82" i="18"/>
  <c r="G82" i="18"/>
  <c r="H82" i="18"/>
  <c r="I82" i="18"/>
  <c r="J82" i="18"/>
  <c r="F83" i="18"/>
  <c r="G83" i="18"/>
  <c r="H83" i="18"/>
  <c r="I83" i="18"/>
  <c r="J83" i="18"/>
  <c r="F84" i="18"/>
  <c r="G84" i="18"/>
  <c r="H84" i="18"/>
  <c r="I84" i="18"/>
  <c r="J84" i="18"/>
  <c r="F85" i="18"/>
  <c r="G85" i="18"/>
  <c r="H85" i="18"/>
  <c r="I85" i="18"/>
  <c r="J85" i="18"/>
  <c r="F86" i="18"/>
  <c r="G86" i="18"/>
  <c r="H86" i="18"/>
  <c r="I86" i="18"/>
  <c r="J86" i="18"/>
  <c r="F87" i="18"/>
  <c r="G87" i="18"/>
  <c r="H87" i="18"/>
  <c r="I87" i="18"/>
  <c r="J87" i="18"/>
  <c r="F88" i="18"/>
  <c r="G88" i="18"/>
  <c r="H88" i="18"/>
  <c r="I88" i="18"/>
  <c r="J88" i="18"/>
  <c r="F89" i="18"/>
  <c r="G89" i="18"/>
  <c r="H89" i="18"/>
  <c r="I89" i="18"/>
  <c r="J89" i="18"/>
  <c r="F90" i="18"/>
  <c r="G90" i="18"/>
  <c r="H90" i="18"/>
  <c r="I90" i="18"/>
  <c r="J90" i="18"/>
  <c r="F91" i="18"/>
  <c r="G91" i="18"/>
  <c r="H91" i="18"/>
  <c r="I91" i="18"/>
  <c r="J91" i="18"/>
  <c r="F92" i="18"/>
  <c r="G92" i="18"/>
  <c r="H92" i="18"/>
  <c r="I92" i="18"/>
  <c r="J92" i="18"/>
  <c r="F93" i="18"/>
  <c r="G93" i="18"/>
  <c r="H93" i="18"/>
  <c r="I93" i="18"/>
  <c r="J93" i="18"/>
  <c r="F94" i="18"/>
  <c r="G94" i="18"/>
  <c r="H94" i="18"/>
  <c r="I94" i="18"/>
  <c r="J94" i="18"/>
  <c r="F95" i="18"/>
  <c r="G95" i="18"/>
  <c r="H95" i="18"/>
  <c r="I95" i="18"/>
  <c r="J95" i="18"/>
  <c r="F96" i="18"/>
  <c r="G96" i="18"/>
  <c r="H96" i="18"/>
  <c r="I96" i="18"/>
  <c r="J96" i="18"/>
  <c r="F97" i="18"/>
  <c r="G97" i="18"/>
  <c r="H97" i="18"/>
  <c r="I97" i="18"/>
  <c r="J97" i="18"/>
  <c r="F98" i="18"/>
  <c r="G98" i="18"/>
  <c r="H98" i="18"/>
  <c r="I98" i="18"/>
  <c r="J98" i="18"/>
  <c r="F99" i="18"/>
  <c r="G99" i="18"/>
  <c r="H99" i="18"/>
  <c r="I99" i="18"/>
  <c r="J99" i="18"/>
  <c r="F100" i="18"/>
  <c r="G100" i="18"/>
  <c r="H100" i="18"/>
  <c r="I100" i="18"/>
  <c r="J100" i="18"/>
  <c r="F101" i="18"/>
  <c r="G101" i="18"/>
  <c r="H101" i="18"/>
  <c r="I101" i="18"/>
  <c r="J101" i="18"/>
  <c r="E101" i="18"/>
  <c r="E100" i="18"/>
  <c r="E99" i="18"/>
  <c r="E98" i="18"/>
  <c r="E97" i="18"/>
  <c r="E96" i="18"/>
  <c r="E95" i="18"/>
  <c r="E94" i="18"/>
  <c r="E93" i="18"/>
  <c r="E92" i="18"/>
  <c r="E91" i="18"/>
  <c r="E90" i="18"/>
  <c r="E89" i="18"/>
  <c r="E88" i="18"/>
  <c r="E87" i="18"/>
  <c r="E86" i="18"/>
  <c r="E85" i="18"/>
  <c r="E84" i="18"/>
  <c r="E83" i="18"/>
  <c r="E82" i="18"/>
  <c r="E81" i="18"/>
  <c r="E80" i="18"/>
  <c r="D76" i="18"/>
  <c r="D77" i="18"/>
  <c r="D75" i="18"/>
  <c r="F76" i="18"/>
  <c r="G76" i="18"/>
  <c r="H76" i="18"/>
  <c r="I76" i="18"/>
  <c r="J76" i="18"/>
  <c r="F77" i="18"/>
  <c r="G77" i="18"/>
  <c r="H77" i="18"/>
  <c r="I77" i="18"/>
  <c r="J77" i="18"/>
  <c r="E77" i="18"/>
  <c r="E76" i="18"/>
  <c r="D72" i="18"/>
  <c r="D73" i="18"/>
  <c r="D74" i="18"/>
  <c r="D71" i="18"/>
  <c r="F72" i="18"/>
  <c r="G72" i="18"/>
  <c r="H72" i="18"/>
  <c r="I72" i="18"/>
  <c r="J72" i="18"/>
  <c r="F73" i="18"/>
  <c r="G73" i="18"/>
  <c r="H73" i="18"/>
  <c r="I73" i="18"/>
  <c r="J73" i="18"/>
  <c r="F74" i="18"/>
  <c r="G74" i="18"/>
  <c r="H74" i="18"/>
  <c r="I74" i="18"/>
  <c r="J74" i="18"/>
  <c r="E74" i="18"/>
  <c r="E73" i="18"/>
  <c r="E72" i="18"/>
  <c r="D69" i="18"/>
  <c r="D70" i="18"/>
  <c r="D68" i="18"/>
  <c r="F69" i="18"/>
  <c r="G69" i="18"/>
  <c r="H69" i="18"/>
  <c r="I69" i="18"/>
  <c r="J69" i="18"/>
  <c r="F70" i="18"/>
  <c r="G70" i="18"/>
  <c r="H70" i="18"/>
  <c r="I70" i="18"/>
  <c r="J70" i="18"/>
  <c r="E70" i="18"/>
  <c r="E69" i="18"/>
  <c r="D63" i="18"/>
  <c r="D64" i="18"/>
  <c r="D65" i="18"/>
  <c r="D66" i="18"/>
  <c r="D67" i="18"/>
  <c r="D62" i="18"/>
  <c r="F63" i="18"/>
  <c r="G63" i="18"/>
  <c r="H63" i="18"/>
  <c r="I63" i="18"/>
  <c r="J63" i="18"/>
  <c r="F64" i="18"/>
  <c r="G64" i="18"/>
  <c r="H64" i="18"/>
  <c r="I64" i="18"/>
  <c r="J64" i="18"/>
  <c r="F65" i="18"/>
  <c r="G65" i="18"/>
  <c r="H65" i="18"/>
  <c r="I65" i="18"/>
  <c r="J65" i="18"/>
  <c r="F66" i="18"/>
  <c r="G66" i="18"/>
  <c r="H66" i="18"/>
  <c r="I66" i="18"/>
  <c r="J66" i="18"/>
  <c r="F67" i="18"/>
  <c r="G67" i="18"/>
  <c r="H67" i="18"/>
  <c r="I67" i="18"/>
  <c r="J67" i="18"/>
  <c r="E66" i="18"/>
  <c r="E67" i="18"/>
  <c r="E65" i="18"/>
  <c r="E64" i="18"/>
  <c r="E63" i="18"/>
  <c r="D61" i="18"/>
  <c r="D60" i="18"/>
  <c r="D59" i="18"/>
  <c r="D32" i="18"/>
  <c r="D33" i="18"/>
  <c r="D31" i="18"/>
  <c r="D35" i="18"/>
  <c r="D36" i="18"/>
  <c r="D37" i="18"/>
  <c r="D38" i="18"/>
  <c r="D39" i="18"/>
  <c r="D40" i="18"/>
  <c r="D41" i="18"/>
  <c r="D42" i="18"/>
  <c r="D43" i="18"/>
  <c r="D44" i="18"/>
  <c r="D45" i="18"/>
  <c r="D46" i="18"/>
  <c r="D47" i="18"/>
  <c r="D48" i="18"/>
  <c r="D34" i="18"/>
  <c r="D50" i="18"/>
  <c r="D51" i="18"/>
  <c r="D52" i="18"/>
  <c r="D49" i="18"/>
  <c r="D54" i="18"/>
  <c r="D55" i="18"/>
  <c r="D58" i="18"/>
  <c r="D53" i="18"/>
  <c r="D15" i="18"/>
  <c r="D16" i="18"/>
  <c r="D17" i="18"/>
  <c r="D18" i="18"/>
  <c r="D19" i="18"/>
  <c r="D14" i="18"/>
  <c r="D30" i="18"/>
  <c r="F61" i="18"/>
  <c r="G61" i="18"/>
  <c r="H61" i="18"/>
  <c r="I61" i="18"/>
  <c r="J61" i="18"/>
  <c r="E61" i="18"/>
  <c r="F54" i="18"/>
  <c r="G54" i="18"/>
  <c r="H54" i="18"/>
  <c r="I54" i="18"/>
  <c r="J54" i="18"/>
  <c r="F55" i="18"/>
  <c r="G55" i="18"/>
  <c r="H55" i="18"/>
  <c r="I55" i="18"/>
  <c r="J55" i="18"/>
  <c r="F58" i="18"/>
  <c r="G58" i="18"/>
  <c r="H58" i="18"/>
  <c r="I58" i="18"/>
  <c r="J58" i="18"/>
  <c r="E58" i="18"/>
  <c r="E55" i="18"/>
  <c r="E54" i="18"/>
  <c r="F50" i="18"/>
  <c r="G50" i="18"/>
  <c r="H50" i="18"/>
  <c r="I50" i="18"/>
  <c r="J50" i="18"/>
  <c r="F51" i="18"/>
  <c r="G51" i="18"/>
  <c r="H51" i="18"/>
  <c r="I51" i="18"/>
  <c r="J51" i="18"/>
  <c r="F52" i="18"/>
  <c r="G52" i="18"/>
  <c r="H52" i="18"/>
  <c r="I52" i="18"/>
  <c r="J52" i="18"/>
  <c r="E52" i="18"/>
  <c r="E51" i="18"/>
  <c r="E50" i="18"/>
  <c r="F43" i="18"/>
  <c r="G43" i="18"/>
  <c r="H43" i="18"/>
  <c r="I43" i="18"/>
  <c r="J43" i="18"/>
  <c r="F44" i="18"/>
  <c r="G44" i="18"/>
  <c r="H44" i="18"/>
  <c r="I44" i="18"/>
  <c r="J44" i="18"/>
  <c r="F45" i="18"/>
  <c r="G45" i="18"/>
  <c r="H45" i="18"/>
  <c r="I45" i="18"/>
  <c r="J45" i="18"/>
  <c r="F46" i="18"/>
  <c r="G46" i="18"/>
  <c r="H46" i="18"/>
  <c r="I46" i="18"/>
  <c r="J46" i="18"/>
  <c r="F47" i="18"/>
  <c r="G47" i="18"/>
  <c r="H47" i="18"/>
  <c r="I47" i="18"/>
  <c r="J47" i="18"/>
  <c r="F48" i="18"/>
  <c r="G48" i="18"/>
  <c r="H48" i="18"/>
  <c r="I48" i="18"/>
  <c r="J48" i="18"/>
  <c r="E48" i="18"/>
  <c r="E47" i="18"/>
  <c r="E46" i="18"/>
  <c r="E45" i="18"/>
  <c r="E44" i="18"/>
  <c r="E43" i="18"/>
  <c r="F35" i="18"/>
  <c r="G35" i="18"/>
  <c r="H35" i="18"/>
  <c r="I35" i="18"/>
  <c r="J35" i="18"/>
  <c r="F36" i="18"/>
  <c r="G36" i="18"/>
  <c r="H36" i="18"/>
  <c r="I36" i="18"/>
  <c r="J36" i="18"/>
  <c r="F37" i="18"/>
  <c r="G37" i="18"/>
  <c r="H37" i="18"/>
  <c r="I37" i="18"/>
  <c r="J37" i="18"/>
  <c r="F38" i="18"/>
  <c r="G38" i="18"/>
  <c r="H38" i="18"/>
  <c r="I38" i="18"/>
  <c r="J38" i="18"/>
  <c r="F39" i="18"/>
  <c r="G39" i="18"/>
  <c r="H39" i="18"/>
  <c r="I39" i="18"/>
  <c r="J39" i="18"/>
  <c r="F40" i="18"/>
  <c r="G40" i="18"/>
  <c r="H40" i="18"/>
  <c r="I40" i="18"/>
  <c r="J40" i="18"/>
  <c r="F41" i="18"/>
  <c r="G41" i="18"/>
  <c r="H41" i="18"/>
  <c r="I41" i="18"/>
  <c r="J41" i="18"/>
  <c r="F42" i="18"/>
  <c r="G42" i="18"/>
  <c r="H42" i="18"/>
  <c r="I42" i="18"/>
  <c r="J42" i="18"/>
  <c r="E42" i="18"/>
  <c r="E41" i="18"/>
  <c r="E40" i="18"/>
  <c r="E39" i="18"/>
  <c r="E36" i="18"/>
  <c r="E37" i="18"/>
  <c r="E38" i="18"/>
  <c r="E35" i="18"/>
  <c r="F32" i="18"/>
  <c r="G32" i="18"/>
  <c r="H32" i="18"/>
  <c r="I32" i="18"/>
  <c r="J32" i="18"/>
  <c r="F33" i="18"/>
  <c r="G33" i="18"/>
  <c r="H33" i="18"/>
  <c r="I33" i="18"/>
  <c r="J33" i="18"/>
  <c r="E33" i="18"/>
  <c r="E32" i="18"/>
  <c r="D24" i="18"/>
  <c r="D25" i="18"/>
  <c r="D26" i="18"/>
  <c r="D27" i="18"/>
  <c r="D28" i="18"/>
  <c r="D29" i="18"/>
  <c r="D23" i="18"/>
  <c r="D22" i="18"/>
  <c r="F24" i="18"/>
  <c r="G24" i="18"/>
  <c r="H24" i="18"/>
  <c r="I24" i="18"/>
  <c r="J24" i="18"/>
  <c r="F25" i="18"/>
  <c r="G25" i="18"/>
  <c r="H25" i="18"/>
  <c r="I25" i="18"/>
  <c r="J25" i="18"/>
  <c r="F26" i="18"/>
  <c r="G26" i="18"/>
  <c r="H26" i="18"/>
  <c r="I26" i="18"/>
  <c r="J26" i="18"/>
  <c r="F27" i="18"/>
  <c r="G27" i="18"/>
  <c r="H27" i="18"/>
  <c r="I27" i="18"/>
  <c r="J27" i="18"/>
  <c r="F28" i="18"/>
  <c r="G28" i="18"/>
  <c r="H28" i="18"/>
  <c r="I28" i="18"/>
  <c r="J28" i="18"/>
  <c r="F29" i="18"/>
  <c r="G29" i="18"/>
  <c r="H29" i="18"/>
  <c r="I29" i="18"/>
  <c r="J29" i="18"/>
  <c r="E29" i="18"/>
  <c r="E28" i="18"/>
  <c r="E27" i="18"/>
  <c r="E26" i="18"/>
  <c r="E25" i="18"/>
  <c r="E24" i="18"/>
  <c r="D6" i="18"/>
  <c r="D7" i="18"/>
  <c r="D8" i="18"/>
  <c r="D9" i="18"/>
  <c r="D5" i="18"/>
  <c r="D11" i="18"/>
  <c r="D12" i="18"/>
  <c r="D13" i="18"/>
  <c r="D10" i="18"/>
  <c r="D21" i="18"/>
  <c r="D20" i="18"/>
  <c r="D4" i="18"/>
  <c r="F21" i="18"/>
  <c r="G21" i="18"/>
  <c r="H21" i="18"/>
  <c r="I21" i="18"/>
  <c r="J21" i="18"/>
  <c r="E21" i="18"/>
  <c r="F16" i="18"/>
  <c r="G16" i="18"/>
  <c r="H16" i="18"/>
  <c r="I16" i="18"/>
  <c r="J16" i="18"/>
  <c r="F17" i="18"/>
  <c r="G17" i="18"/>
  <c r="H17" i="18"/>
  <c r="I17" i="18"/>
  <c r="J17" i="18"/>
  <c r="F18" i="18"/>
  <c r="G18" i="18"/>
  <c r="H18" i="18"/>
  <c r="I18" i="18"/>
  <c r="J18" i="18"/>
  <c r="F19" i="18"/>
  <c r="G19" i="18"/>
  <c r="H19" i="18"/>
  <c r="I19" i="18"/>
  <c r="J19" i="18"/>
  <c r="E19" i="18"/>
  <c r="E18" i="18"/>
  <c r="E17" i="18"/>
  <c r="E16" i="18"/>
  <c r="F15" i="18"/>
  <c r="G15" i="18"/>
  <c r="H15" i="18"/>
  <c r="I15" i="18"/>
  <c r="J15" i="18"/>
  <c r="E15" i="18"/>
  <c r="F13" i="18"/>
  <c r="G13" i="18"/>
  <c r="H13" i="18"/>
  <c r="I13" i="18"/>
  <c r="J13" i="18"/>
  <c r="E13" i="18"/>
  <c r="F9" i="18"/>
  <c r="G9" i="18"/>
  <c r="H9" i="18"/>
  <c r="I9" i="18"/>
  <c r="J9" i="18"/>
  <c r="E9" i="18"/>
  <c r="F8" i="18"/>
  <c r="G8" i="18"/>
  <c r="H8" i="18"/>
  <c r="I8" i="18"/>
  <c r="J8" i="18"/>
  <c r="E8" i="18"/>
  <c r="F6" i="18"/>
  <c r="G6" i="18"/>
  <c r="H6" i="18"/>
  <c r="I6" i="18"/>
  <c r="J6" i="18"/>
  <c r="E6" i="18"/>
  <c r="F7" i="18"/>
  <c r="G7" i="18"/>
  <c r="H7" i="18"/>
  <c r="I7" i="18"/>
  <c r="J7" i="18"/>
  <c r="E7" i="18"/>
  <c r="F11" i="18"/>
  <c r="G11" i="18"/>
  <c r="H11" i="18"/>
  <c r="I11" i="18"/>
  <c r="J11" i="18"/>
  <c r="E11" i="18"/>
  <c r="F12" i="18"/>
  <c r="G12" i="18"/>
  <c r="H12" i="18"/>
  <c r="I12" i="18"/>
  <c r="J12" i="18"/>
  <c r="E12" i="18"/>
  <c r="J3" i="18"/>
  <c r="F3" i="18"/>
  <c r="G3" i="18"/>
  <c r="H3" i="18"/>
  <c r="I3" i="18"/>
  <c r="E3" i="18"/>
  <c r="AD338" i="1"/>
</calcChain>
</file>

<file path=xl/sharedStrings.xml><?xml version="1.0" encoding="utf-8"?>
<sst xmlns="http://schemas.openxmlformats.org/spreadsheetml/2006/main" count="11990" uniqueCount="3447">
  <si>
    <t>Domain</t>
  </si>
  <si>
    <t>Container</t>
  </si>
  <si>
    <t>Scope</t>
  </si>
  <si>
    <t>TIC Capabilities Mapping</t>
  </si>
  <si>
    <t>BOSS</t>
  </si>
  <si>
    <t>Compliance</t>
  </si>
  <si>
    <t>Intellectual Property Protection</t>
  </si>
  <si>
    <t>Data Governance</t>
  </si>
  <si>
    <t>Handling/ Labeling/ Security Policy</t>
  </si>
  <si>
    <t>TIC</t>
  </si>
  <si>
    <t>TM.DS.05</t>
  </si>
  <si>
    <t>Clear Desk Policy</t>
  </si>
  <si>
    <t>Rules for Information Leakage Prevention</t>
  </si>
  <si>
    <t>Human Resource Security</t>
  </si>
  <si>
    <t>Employee Awareness</t>
  </si>
  <si>
    <t>TO.MG.10</t>
  </si>
  <si>
    <t>Security Monitoring Services</t>
  </si>
  <si>
    <t>TS.INS.01;TS.INS.02</t>
  </si>
  <si>
    <t>Knowledge Base</t>
  </si>
  <si>
    <t>TM.DS.05;TS.INS.01;TS.INS.02</t>
  </si>
  <si>
    <t>Audit Planning</t>
  </si>
  <si>
    <t>CoMo</t>
  </si>
  <si>
    <t>Internal Audits</t>
  </si>
  <si>
    <t>CoMo; TIC</t>
  </si>
  <si>
    <t>TO.MON.03</t>
  </si>
  <si>
    <t>Event Mining</t>
  </si>
  <si>
    <t>TM.DS.01</t>
  </si>
  <si>
    <t>Event Correlation</t>
  </si>
  <si>
    <t>Email Journaling</t>
  </si>
  <si>
    <t>TS.CF.05;TS.CF.06;TS.CF.08;TS.CF.04;TM.DS.05</t>
  </si>
  <si>
    <t>User Behaviors and Profile Patterns</t>
  </si>
  <si>
    <t>Legal Services</t>
  </si>
  <si>
    <t>E-Discovery</t>
  </si>
  <si>
    <t>Incident Response Legal Preparation</t>
  </si>
  <si>
    <t>TM.DS.01;TO.RES.01;TO.REP.04;TM.LOG.04</t>
  </si>
  <si>
    <t>Internal Investigations</t>
  </si>
  <si>
    <t>Forensic Analysis</t>
  </si>
  <si>
    <t>e-Mail Journaling</t>
  </si>
  <si>
    <t>TM.LOG.04</t>
  </si>
  <si>
    <t>Independent Audits</t>
  </si>
  <si>
    <t>Third Party's Compliance</t>
  </si>
  <si>
    <t>Operational Risk Management</t>
  </si>
  <si>
    <t>Business Impact Analysis</t>
  </si>
  <si>
    <t>TM.PC.04;TM.PC.06</t>
  </si>
  <si>
    <t>Business Continuity</t>
  </si>
  <si>
    <t>Planning &amp; Testing</t>
  </si>
  <si>
    <t>TO.MG.04;TO.MG.05</t>
  </si>
  <si>
    <t>Crisis Management</t>
  </si>
  <si>
    <t>Risk Management Framework</t>
  </si>
  <si>
    <t>Business &amp; Technical Assessment</t>
  </si>
  <si>
    <t>TO.MON.02</t>
  </si>
  <si>
    <t>Independent Risk Management</t>
  </si>
  <si>
    <t>Database Monitoring</t>
  </si>
  <si>
    <t>Application Monitoring</t>
  </si>
  <si>
    <t>TO.MON.04</t>
  </si>
  <si>
    <t>End-Point Monitoring</t>
  </si>
  <si>
    <t>Cloud Monitoring</t>
  </si>
  <si>
    <t>Secure Disposal of Data</t>
  </si>
  <si>
    <t>Employee Termination</t>
  </si>
  <si>
    <t>Employment Agreements</t>
  </si>
  <si>
    <t>Background Screening</t>
  </si>
  <si>
    <t>TM.COM.01;TM.COM.03</t>
  </si>
  <si>
    <t>Job Descriptions</t>
  </si>
  <si>
    <t>TM.COM.01;TM.COM.03;TM.TC.06</t>
  </si>
  <si>
    <t>Roles and Responsibilities</t>
  </si>
  <si>
    <t>TM.COM.01;TM.COM.03;TM.TC.06;TM.TC.07;TO.MG.09</t>
  </si>
  <si>
    <t>Employee Code of Conduct</t>
  </si>
  <si>
    <t>Information Systems Regulatory Mapping</t>
  </si>
  <si>
    <t xml:space="preserve"> </t>
  </si>
  <si>
    <t>TS.INS.01</t>
  </si>
  <si>
    <t>Data Ownership / Stewardship</t>
  </si>
  <si>
    <t>TM.DS.03;TM.DS.04;TM.TC.06</t>
  </si>
  <si>
    <t>Data Classification</t>
  </si>
  <si>
    <t xml:space="preserve">Managed (Outsourced) Security Services </t>
  </si>
  <si>
    <t>Contracts</t>
  </si>
  <si>
    <t>TO.MG.08</t>
  </si>
  <si>
    <t>Honey Pot</t>
  </si>
  <si>
    <t>TM.AU.06;TM.AU.07</t>
  </si>
  <si>
    <t>Real Time Internetwork Defense (SCAP)</t>
  </si>
  <si>
    <t>Rules for Data Retention</t>
  </si>
  <si>
    <t>TM.LOG.03;TM.LOG.04</t>
  </si>
  <si>
    <t>Security Information and Event Managemetn (SIEM) Platform</t>
  </si>
  <si>
    <t>Anti Phishing</t>
  </si>
  <si>
    <t>TS.CF.02;TS.CF.05;TS.CF.06;TS.CF.04</t>
  </si>
  <si>
    <t>Contract/ Authority Maintenance</t>
  </si>
  <si>
    <t>TM.AU.06;TS.INS.01</t>
  </si>
  <si>
    <t>Operational Risk Committee</t>
  </si>
  <si>
    <t>Key Risk Indicators</t>
  </si>
  <si>
    <t>Counter Threat Management</t>
  </si>
  <si>
    <t>TO.REP.03</t>
  </si>
  <si>
    <t>Security Operation Center (SOC) Portal</t>
  </si>
  <si>
    <t>Branding Protection</t>
  </si>
  <si>
    <t>ITOS</t>
  </si>
  <si>
    <t>IT Operations</t>
  </si>
  <si>
    <t>Resource Management</t>
  </si>
  <si>
    <t>Segregation of duties</t>
  </si>
  <si>
    <t>Contractors</t>
  </si>
  <si>
    <t>Service Delivery</t>
  </si>
  <si>
    <t>Information Technology Resiliency</t>
  </si>
  <si>
    <t>Resiliency Analysis</t>
  </si>
  <si>
    <t>TM.PC.05</t>
  </si>
  <si>
    <t>Capacity Planning</t>
  </si>
  <si>
    <t>Service Support</t>
  </si>
  <si>
    <t>Configuration Management</t>
  </si>
  <si>
    <t>Automated Asset Discovery</t>
  </si>
  <si>
    <t>TO.MG.07;TO.MG.01;TO.MG.02</t>
  </si>
  <si>
    <t>Problem Management</t>
  </si>
  <si>
    <t>Event Classification</t>
  </si>
  <si>
    <t>Root Cause Analysis</t>
  </si>
  <si>
    <t>TM.TC.05</t>
  </si>
  <si>
    <t>Portfolio Management</t>
  </si>
  <si>
    <t>Maturity Model</t>
  </si>
  <si>
    <t>Asset Management</t>
  </si>
  <si>
    <t>Charge Back</t>
  </si>
  <si>
    <t>Software Management</t>
  </si>
  <si>
    <t>TO.MG.01;TO.MG.02</t>
  </si>
  <si>
    <t>Physical Inventory</t>
  </si>
  <si>
    <t>TO.MG.01;TO.MG.07</t>
  </si>
  <si>
    <t>Knowledge Management</t>
  </si>
  <si>
    <t>Benchmarking</t>
  </si>
  <si>
    <t>Security Job Aids</t>
  </si>
  <si>
    <t>Security FAQ</t>
  </si>
  <si>
    <t>Change Management</t>
  </si>
  <si>
    <t>Service Provisioning</t>
  </si>
  <si>
    <t>TO.MG.02</t>
  </si>
  <si>
    <t>Approval Workflow</t>
  </si>
  <si>
    <t>Change Review Board</t>
  </si>
  <si>
    <t>TO.MG.02;TO.MG.03</t>
  </si>
  <si>
    <t>Planned Changes - Operational Changes &amp; Project Changes)</t>
  </si>
  <si>
    <t>TO.MG.03</t>
  </si>
  <si>
    <t>Release Management</t>
  </si>
  <si>
    <t>Version Control</t>
  </si>
  <si>
    <t>Source Code Management</t>
  </si>
  <si>
    <t>DRP</t>
  </si>
  <si>
    <t>Plan Management</t>
  </si>
  <si>
    <t>TM.DS.01;TM.PC.05</t>
  </si>
  <si>
    <t>Incident Management</t>
  </si>
  <si>
    <t>Security Incident Reponse</t>
  </si>
  <si>
    <t>Automated Ticketing</t>
  </si>
  <si>
    <t>Ticketing</t>
  </si>
  <si>
    <t>Cross Cloud Security Incident Response</t>
  </si>
  <si>
    <t>Trend Analysis</t>
  </si>
  <si>
    <t>Orphan Incident Management</t>
  </si>
  <si>
    <t>Emergency Changes</t>
  </si>
  <si>
    <t>Scheduling</t>
  </si>
  <si>
    <t>Service Costing (Internal)</t>
  </si>
  <si>
    <t>Self-Service</t>
  </si>
  <si>
    <t>Availability Management</t>
  </si>
  <si>
    <t>TO.RES.03</t>
  </si>
  <si>
    <t>Application Performance Monitoring</t>
  </si>
  <si>
    <t>Testing</t>
  </si>
  <si>
    <t>Build</t>
  </si>
  <si>
    <t>DRP (Digital rights protection)</t>
  </si>
  <si>
    <t>Test Management</t>
  </si>
  <si>
    <t>IT Governance</t>
  </si>
  <si>
    <t>Architecture Governance</t>
  </si>
  <si>
    <t>Standards and Guidelines</t>
  </si>
  <si>
    <t>PMO</t>
  </si>
  <si>
    <t>Program Mngmt</t>
  </si>
  <si>
    <t>Project Management / Operations</t>
  </si>
  <si>
    <t>Remediation</t>
  </si>
  <si>
    <t>Roadmap</t>
  </si>
  <si>
    <t>Strategy Alignment</t>
  </si>
  <si>
    <t>TM.AU.07</t>
  </si>
  <si>
    <t>Service Level Management</t>
  </si>
  <si>
    <t>Objectives</t>
  </si>
  <si>
    <t xml:space="preserve"> Operational Level Agreements (OLAs)</t>
  </si>
  <si>
    <t>Internal SLAs</t>
  </si>
  <si>
    <t>TO.REP.01;TO.REP.02;TO.REP.03;TO.MG.03</t>
  </si>
  <si>
    <t>External SLAs</t>
  </si>
  <si>
    <t>Vendor Management</t>
  </si>
  <si>
    <t>Service Dashboard</t>
  </si>
  <si>
    <t>TO.REP.01;TO.REP.02;TO.MG.08</t>
  </si>
  <si>
    <t>Operational Budgeting</t>
  </si>
  <si>
    <t>TO.MG.06</t>
  </si>
  <si>
    <t>Investment Budgeting</t>
  </si>
  <si>
    <t>Problem Resolutions</t>
  </si>
  <si>
    <t>Best Practices</t>
  </si>
  <si>
    <t>Presentation Services</t>
  </si>
  <si>
    <t>Presentation Modality</t>
  </si>
  <si>
    <t>Consumer Service Platform</t>
  </si>
  <si>
    <t>Social Media</t>
  </si>
  <si>
    <t>Collaboration</t>
  </si>
  <si>
    <t>E-Mail</t>
  </si>
  <si>
    <t>Enterprise Service Platform</t>
  </si>
  <si>
    <t>B2M</t>
  </si>
  <si>
    <t>B2B</t>
  </si>
  <si>
    <t>B2C</t>
  </si>
  <si>
    <t>P2P</t>
  </si>
  <si>
    <t>Presentation Platform</t>
  </si>
  <si>
    <t xml:space="preserve">End-Points </t>
  </si>
  <si>
    <t>Mobile Devices</t>
  </si>
  <si>
    <t>Fixed Devices</t>
  </si>
  <si>
    <t>Desktops (Company Owned / Third-Party / Public Kiosk)</t>
  </si>
  <si>
    <t>Portable Devices</t>
  </si>
  <si>
    <t>Medical Devices</t>
  </si>
  <si>
    <t>Smart Appliances</t>
  </si>
  <si>
    <t>Search</t>
  </si>
  <si>
    <t>e-Readers</t>
  </si>
  <si>
    <t>B2E</t>
  </si>
  <si>
    <t>Speech Recognition (IVR)</t>
  </si>
  <si>
    <t>Handwriting (ICR)</t>
  </si>
  <si>
    <t>Application Services</t>
  </si>
  <si>
    <t>Security Knowledge Lifecycle</t>
  </si>
  <si>
    <t>Attack Patterns</t>
  </si>
  <si>
    <t>Connectivity &amp; Delivery</t>
  </si>
  <si>
    <t>Secuirty Design Patterns</t>
  </si>
  <si>
    <t>Security Application Framework - ACEGI</t>
  </si>
  <si>
    <t>Development Processes</t>
  </si>
  <si>
    <t>Self Service</t>
  </si>
  <si>
    <t>Security Code Review</t>
  </si>
  <si>
    <t>Application Vulnerability Scanning</t>
  </si>
  <si>
    <t>Stress &amp; Volume Testing</t>
  </si>
  <si>
    <t>Software Quality Assurance</t>
  </si>
  <si>
    <t>Integration Middleware</t>
  </si>
  <si>
    <t>Abstraction</t>
  </si>
  <si>
    <t>Programming Interfaces</t>
  </si>
  <si>
    <t>Input Validation</t>
  </si>
  <si>
    <t>Code Samples</t>
  </si>
  <si>
    <t>Information Services</t>
  </si>
  <si>
    <t>Audit Findings</t>
  </si>
  <si>
    <t>Security Monitoring</t>
  </si>
  <si>
    <t>eDiscovery Events</t>
  </si>
  <si>
    <t>Reporting Services</t>
  </si>
  <si>
    <t>Dashboard</t>
  </si>
  <si>
    <t>TO.REP.01;TO.REP.02</t>
  </si>
  <si>
    <t>Data Mining</t>
  </si>
  <si>
    <t>Reporting Tools</t>
  </si>
  <si>
    <t>Business Intelligence</t>
  </si>
  <si>
    <t>Service Catalog</t>
  </si>
  <si>
    <t>SLA´s</t>
  </si>
  <si>
    <t>TO.MG.08;TO.REP.01;TO.REP.02</t>
  </si>
  <si>
    <t>CMDB (Configuration Management DB)</t>
  </si>
  <si>
    <t xml:space="preserve">Service Support </t>
  </si>
  <si>
    <t>Configuration Rules (Metadata)</t>
  </si>
  <si>
    <t>Configuration Management Database (CMDB)</t>
  </si>
  <si>
    <t>Change Logs</t>
  </si>
  <si>
    <t>Compliance Monitoring</t>
  </si>
  <si>
    <t>Privilege Usage Events</t>
  </si>
  <si>
    <t>Recovery Plans</t>
  </si>
  <si>
    <t>TM.DS.02;TO.MG.05;TO.MG.04</t>
  </si>
  <si>
    <t>HR Data (Employee &amp; Contractors)</t>
  </si>
  <si>
    <t>Authorization Events</t>
  </si>
  <si>
    <t>TM.AU.01</t>
  </si>
  <si>
    <t>Authentication Events</t>
  </si>
  <si>
    <t>ACL´s</t>
  </si>
  <si>
    <t>TM.TC.02</t>
  </si>
  <si>
    <t>CRL´s</t>
  </si>
  <si>
    <t>User Directory Services</t>
  </si>
  <si>
    <t>Active Directory Services</t>
  </si>
  <si>
    <t>LDAP Repositories</t>
  </si>
  <si>
    <t>X.500 Repositories</t>
  </si>
  <si>
    <t>DBMS Repositories</t>
  </si>
  <si>
    <t>Registry Services</t>
  </si>
  <si>
    <t>Location Services</t>
  </si>
  <si>
    <t>TM.PC.06</t>
  </si>
  <si>
    <t>Federated Services</t>
  </si>
  <si>
    <t>Virtual Directory Services</t>
  </si>
  <si>
    <t>Meta Directory Services</t>
  </si>
  <si>
    <t>TO.RES.01;TO.REP.04</t>
  </si>
  <si>
    <t>Service Events</t>
  </si>
  <si>
    <t>Risk Assessments</t>
  </si>
  <si>
    <t>TO.MON.02;TC.TM.05</t>
  </si>
  <si>
    <t>Risk Management</t>
  </si>
  <si>
    <t>RA - Risk Assessments</t>
  </si>
  <si>
    <t>Business Impact Assessment (BIA).</t>
  </si>
  <si>
    <t>VRA - Vendor (Third Party) Risk Aassessment</t>
  </si>
  <si>
    <t>TVM - Threat and Vulnerability Management</t>
  </si>
  <si>
    <t>TO.RES.02</t>
  </si>
  <si>
    <t>OLAs - Operation Level Agreements</t>
  </si>
  <si>
    <t>Non-Production Data</t>
  </si>
  <si>
    <t>NIPS Events</t>
  </si>
  <si>
    <t>DLP Events - Data Leakage Prevention Events</t>
  </si>
  <si>
    <t>Information Leakage Metadata</t>
  </si>
  <si>
    <t>Data Segregation</t>
  </si>
  <si>
    <t>Transformation Services</t>
  </si>
  <si>
    <t>TM.LOG.03</t>
  </si>
  <si>
    <t>Session Events</t>
  </si>
  <si>
    <t>Application Events</t>
  </si>
  <si>
    <t>Network Events</t>
  </si>
  <si>
    <t>Computer Events</t>
  </si>
  <si>
    <t>Host Intrusion Protection Systems (HIPS)</t>
  </si>
  <si>
    <t>Database Events</t>
  </si>
  <si>
    <t>PMO - Project Managemetn Office</t>
  </si>
  <si>
    <t>Strategy</t>
  </si>
  <si>
    <t>Service Management</t>
  </si>
  <si>
    <t>TO.REP.01</t>
  </si>
  <si>
    <t>Process Ownership</t>
  </si>
  <si>
    <t>Business Strategy</t>
  </si>
  <si>
    <t>Knowledge Repository</t>
  </si>
  <si>
    <t>GRC - Governance, Risk &amp; Compliance</t>
  </si>
  <si>
    <t>DR &amp; BC Plans - Disaster Recovery &amp;Business Continuity</t>
  </si>
  <si>
    <t>TM.DS.02;TO.MG.04;TO.MG.05</t>
  </si>
  <si>
    <t>Infrastructure Services</t>
  </si>
  <si>
    <t>Virtual Infrastructure: Storage Virtualization</t>
  </si>
  <si>
    <t>Block-Based Virtualization</t>
  </si>
  <si>
    <t>Network-Based (Appliance &amp; Switched0</t>
  </si>
  <si>
    <t>Internal Infrastructure: Network Services</t>
  </si>
  <si>
    <t>Authoritative Time Source</t>
  </si>
  <si>
    <t>TM.LOG.01;TM.LOG.02</t>
  </si>
  <si>
    <t>Internal Infrastructure: Servers</t>
  </si>
  <si>
    <t>Secure Build &amp; Image Management</t>
  </si>
  <si>
    <t>Internal Infrastructure: Availability Services</t>
  </si>
  <si>
    <t>Internal Infrastructure: Patch Management</t>
  </si>
  <si>
    <t>Service Discovery</t>
  </si>
  <si>
    <t>Internal Infrastructure: Equipment Maintenance</t>
  </si>
  <si>
    <t>Internal Infrastructure: Storage Services</t>
  </si>
  <si>
    <t>Storage Device-Based</t>
  </si>
  <si>
    <t>Internal Infrastructure: Facility Security</t>
  </si>
  <si>
    <t>Controlled Physical Access</t>
  </si>
  <si>
    <t>Barrieers</t>
  </si>
  <si>
    <t>TM.PC.01;TM.PC.02;TM.PC.04</t>
  </si>
  <si>
    <t>Security Patrols</t>
  </si>
  <si>
    <t>Electronic Surveillance</t>
  </si>
  <si>
    <t>Physical Authentication</t>
  </si>
  <si>
    <t>TM.AU.07;TM.PC.01;TM.PC.02;TM.PC.04</t>
  </si>
  <si>
    <t>Asset Handling</t>
  </si>
  <si>
    <t>Data</t>
  </si>
  <si>
    <t xml:space="preserve">Storage  </t>
  </si>
  <si>
    <t>Hardware</t>
  </si>
  <si>
    <t>Environmental Risk Management</t>
  </si>
  <si>
    <t>Physical Security</t>
  </si>
  <si>
    <t>Equipment Location</t>
  </si>
  <si>
    <t>TM.PC.01;TM.PC.02;TM.PC.04;TM.PC.05</t>
  </si>
  <si>
    <t>Power Redundancy</t>
  </si>
  <si>
    <t>Network Segmentation</t>
  </si>
  <si>
    <t>TS.RA.02</t>
  </si>
  <si>
    <t>Virtual Infrastructure: Desktop "Client" Virtualization</t>
  </si>
  <si>
    <t>Local</t>
  </si>
  <si>
    <t>Remote</t>
  </si>
  <si>
    <t>Session-Based</t>
  </si>
  <si>
    <t>VM-Based (VDI)</t>
  </si>
  <si>
    <t>Host-Based (LDM, LVM &amp; LUN)</t>
  </si>
  <si>
    <t>File-Based Virtualization</t>
  </si>
  <si>
    <t>Virtual Infrastructure: Application Virtualization</t>
  </si>
  <si>
    <t>Client Application Streaming</t>
  </si>
  <si>
    <t>Server Application Streaming</t>
  </si>
  <si>
    <t>Virtual Infrastructure: Virtual Workspaces</t>
  </si>
  <si>
    <t>Vertical Isolation</t>
  </si>
  <si>
    <t>TS.PF.01;TS.PF.02;TS.PF.03;TS.PF.04;TS.PF.05</t>
  </si>
  <si>
    <t>Virtual Infrastructure: Server Virtualization</t>
  </si>
  <si>
    <t>Virtual Machines (host based)</t>
  </si>
  <si>
    <t>Full</t>
  </si>
  <si>
    <t>Paravirtualization</t>
  </si>
  <si>
    <t>Hardware-Assisted</t>
  </si>
  <si>
    <t>OS Virtualization</t>
  </si>
  <si>
    <t>TPM Virtualization</t>
  </si>
  <si>
    <t>Virtual Memory</t>
  </si>
  <si>
    <t>Virtual Infrastructure: Network</t>
  </si>
  <si>
    <t>Network Address Space</t>
  </si>
  <si>
    <t>IPv4</t>
  </si>
  <si>
    <t>IPv6</t>
  </si>
  <si>
    <t>TM.TC.03</t>
  </si>
  <si>
    <t>VLAN (external)</t>
  </si>
  <si>
    <t>VNIC (internal)</t>
  </si>
  <si>
    <t>Virtual Infrastructure: Database Virtualization</t>
  </si>
  <si>
    <t>Virtual Infrastructure: Mobile Device Virtualization</t>
  </si>
  <si>
    <t>Virtual Infrastructure: Smartcard Virtualization</t>
  </si>
  <si>
    <t>S &amp; RM</t>
  </si>
  <si>
    <t>Privilege Management Infrastructure</t>
  </si>
  <si>
    <t>Privilege Usage Management</t>
  </si>
  <si>
    <t>Privilege Usage Gateway</t>
  </si>
  <si>
    <t>Infrastructure Protection Services</t>
  </si>
  <si>
    <t>Server</t>
  </si>
  <si>
    <t>White Listing</t>
  </si>
  <si>
    <t>Host Firewall</t>
  </si>
  <si>
    <t>TS.PF.01;TS.PF.03;TS.PF.04;TS.PF.05</t>
  </si>
  <si>
    <t>End-Point</t>
  </si>
  <si>
    <t>Content Filtering</t>
  </si>
  <si>
    <t>TS.CF.05;TS.CF.08;TS.PF.01;TS.CF.02</t>
  </si>
  <si>
    <t>TS.PF.01;TS.PF.02;TS.PF.04;TS.PF.05</t>
  </si>
  <si>
    <t>Network</t>
  </si>
  <si>
    <t>TS.PF.01;TS.PF.02;TS.PF.03;TS.PF.04;TS.PF.05;TS.PF.06;TS.CF.02</t>
  </si>
  <si>
    <t>Firewall</t>
  </si>
  <si>
    <t>TS.PF.01;TS.PF.02;TS.PF.03;TS.PF.04;TS.PF.05;TS.PF.06;TS.CF.03;TM.TC.02;TM.TC.05</t>
  </si>
  <si>
    <t>Black Listing Filtering</t>
  </si>
  <si>
    <t>TS.INS.02;TS.PF.01;TS.PF.03;TS.PF.04;TS.PF.05;TS.CF.02</t>
  </si>
  <si>
    <t>Application</t>
  </si>
  <si>
    <t>Application Firewall</t>
  </si>
  <si>
    <t>TS.CF.01;TM.TC.02;TM.TC.05;TS.CF.03</t>
  </si>
  <si>
    <t>Secure Collaboration</t>
  </si>
  <si>
    <t>Real Time Filtering</t>
  </si>
  <si>
    <t>Data Protection</t>
  </si>
  <si>
    <t>Data Lifecycle Management</t>
  </si>
  <si>
    <t>Meta data Control</t>
  </si>
  <si>
    <t>Data Seeding</t>
  </si>
  <si>
    <t>Intellectual Property Prevention</t>
  </si>
  <si>
    <t>Digital Rights Management</t>
  </si>
  <si>
    <t>Policies and Standards</t>
  </si>
  <si>
    <t>Role Based Awareness</t>
  </si>
  <si>
    <t>Governance Risk &amp; Compliance</t>
  </si>
  <si>
    <t>Technical Awareness and Training</t>
  </si>
  <si>
    <t>Compliance Management</t>
  </si>
  <si>
    <t>Audit Management</t>
  </si>
  <si>
    <t>Threat and Vulnerability Management</t>
  </si>
  <si>
    <t>Compliance Testing</t>
  </si>
  <si>
    <t>Databases</t>
  </si>
  <si>
    <t>Servers</t>
  </si>
  <si>
    <t>Best Practices &amp; Regulatory correlation</t>
  </si>
  <si>
    <t>InfoSec Management</t>
  </si>
  <si>
    <t>Capability Mapping</t>
  </si>
  <si>
    <t>Inventory Control</t>
  </si>
  <si>
    <t>TO.MG.01;TM.MG.07</t>
  </si>
  <si>
    <t>Intellectual Property</t>
  </si>
  <si>
    <t>Operational Security Baselines</t>
  </si>
  <si>
    <t>Job Aid Guidelines</t>
  </si>
  <si>
    <t>Identity Management</t>
  </si>
  <si>
    <t>Domain Unique Identifier</t>
  </si>
  <si>
    <t>Federated IDM</t>
  </si>
  <si>
    <t>Identity Provisioning</t>
  </si>
  <si>
    <t>Attribute Provisioning</t>
  </si>
  <si>
    <t>Authorization Services</t>
  </si>
  <si>
    <t>Policy Enforcement</t>
  </si>
  <si>
    <t>Policy Definition</t>
  </si>
  <si>
    <t>Principal Data Management</t>
  </si>
  <si>
    <t>TM.AU.06;TM.AU.07;TM.TC.02</t>
  </si>
  <si>
    <t>XACML</t>
  </si>
  <si>
    <t>Role Management</t>
  </si>
  <si>
    <t>Obligation (XACML)</t>
  </si>
  <si>
    <t>Out of the Box (OTB) Authorization</t>
  </si>
  <si>
    <t>Authentication Services</t>
  </si>
  <si>
    <t>SAML Token</t>
  </si>
  <si>
    <t>Risk Based Authorization</t>
  </si>
  <si>
    <t>Multifactor</t>
  </si>
  <si>
    <t>OT(One Time Password)</t>
  </si>
  <si>
    <t>Smart Card</t>
  </si>
  <si>
    <t>Password Management</t>
  </si>
  <si>
    <t>Biometrics</t>
  </si>
  <si>
    <t>Network Authentication</t>
  </si>
  <si>
    <t>TM.COM.02</t>
  </si>
  <si>
    <t>Single Sign On</t>
  </si>
  <si>
    <t>Web Services (WS) -Security</t>
  </si>
  <si>
    <t>TS.CF.03</t>
  </si>
  <si>
    <t>Middleware Authentication</t>
  </si>
  <si>
    <t>Identity Verification</t>
  </si>
  <si>
    <t>Out-of-The-Box (OTB) Auth</t>
  </si>
  <si>
    <t>Keystroke/Session Logging</t>
  </si>
  <si>
    <t>Password Vaulting</t>
  </si>
  <si>
    <t>Networks</t>
  </si>
  <si>
    <t>TO.MON.05</t>
  </si>
  <si>
    <t>Forensic Tools</t>
  </si>
  <si>
    <t>Media Lockdown</t>
  </si>
  <si>
    <t>Residual Risk Management</t>
  </si>
  <si>
    <t>Policy Management</t>
  </si>
  <si>
    <t>Exceptions</t>
  </si>
  <si>
    <t>TO.MG.09</t>
  </si>
  <si>
    <t>Self Assessment</t>
  </si>
  <si>
    <t>Risk Dashboard</t>
  </si>
  <si>
    <t>Vulnerability Management</t>
  </si>
  <si>
    <t>Applications</t>
  </si>
  <si>
    <t>Infrastructure</t>
  </si>
  <si>
    <t>DB</t>
  </si>
  <si>
    <t>Penetration Testing</t>
  </si>
  <si>
    <t>Internal</t>
  </si>
  <si>
    <t>External</t>
  </si>
  <si>
    <t>Threat Management</t>
  </si>
  <si>
    <t>Source Code Scanning</t>
  </si>
  <si>
    <t>Risk Taxonomy</t>
  </si>
  <si>
    <t>Data/ Asset Classification</t>
  </si>
  <si>
    <t>Life cycle management</t>
  </si>
  <si>
    <t>Technical Security Standards</t>
  </si>
  <si>
    <t>Resource Protection</t>
  </si>
  <si>
    <t xml:space="preserve">Deep Packet Inspection (DPI) </t>
  </si>
  <si>
    <t>TS.PF.01;TS.PF.03;TS.PF.05;TM.TC.02</t>
  </si>
  <si>
    <t>Wireless Protection</t>
  </si>
  <si>
    <t>Link Layer Network Security</t>
  </si>
  <si>
    <t>XML Appliance</t>
  </si>
  <si>
    <t>TS.PF.01</t>
  </si>
  <si>
    <t>Secure Messaging</t>
  </si>
  <si>
    <t>Data De-Identification</t>
  </si>
  <si>
    <t>Data Masking</t>
  </si>
  <si>
    <t>Data Tagging</t>
  </si>
  <si>
    <t>Data Obscuring</t>
  </si>
  <si>
    <t>Data Leakage Prevention</t>
  </si>
  <si>
    <t>Data Discovery</t>
  </si>
  <si>
    <t>Network (Data in Transit)</t>
  </si>
  <si>
    <t>TM.DS.05;TS.RA.01;TS.RA.02</t>
  </si>
  <si>
    <t>End-Point (Data in Use)</t>
  </si>
  <si>
    <t>Server (Data at Rest)</t>
  </si>
  <si>
    <t>Cryptographic Services</t>
  </si>
  <si>
    <t>Key Management</t>
  </si>
  <si>
    <t>Symmetric Keys</t>
  </si>
  <si>
    <t>Asymmetric Keys</t>
  </si>
  <si>
    <t>PKI</t>
  </si>
  <si>
    <t>Data in use (memory) Encryption</t>
  </si>
  <si>
    <t>Data in Transit Encryption (Transitory, Fixed)</t>
  </si>
  <si>
    <t>Data as Rest Encryption (DB, File, SAN, Desktop, Mobile)</t>
  </si>
  <si>
    <t>Anti-virus</t>
  </si>
  <si>
    <t>IPS/IDS (Intrusion Protection /Detection)</t>
  </si>
  <si>
    <t>TS.INS.02;TM.TC.05</t>
  </si>
  <si>
    <t>Anti-Virus, Anti-Spam, Anti-Malware</t>
  </si>
  <si>
    <t>HIPS/HIDS (Intrusion Protection /Detection)</t>
  </si>
  <si>
    <t>Hardware Based Trusted Assets</t>
  </si>
  <si>
    <t>NIPS/NIDS</t>
  </si>
  <si>
    <t>TO.MON.04;TO.MON.05;TM.TC.05</t>
  </si>
  <si>
    <t>eSignature</t>
  </si>
  <si>
    <t>TS.CF.07</t>
  </si>
  <si>
    <t>Signature Services</t>
  </si>
  <si>
    <t>IT Risk Management</t>
  </si>
  <si>
    <t>Risk Portfolio Management</t>
  </si>
  <si>
    <t>TM.AU.06</t>
  </si>
  <si>
    <t>Resource Data management</t>
  </si>
  <si>
    <t>Information Security Polices</t>
  </si>
  <si>
    <t>Fictive Examples of Working Spreadsheet - NIST SP 500-299</t>
  </si>
  <si>
    <t>Consumer</t>
  </si>
  <si>
    <t>Provider</t>
  </si>
  <si>
    <t>Broker</t>
  </si>
  <si>
    <t>Carrier</t>
  </si>
  <si>
    <t>Auditor</t>
  </si>
  <si>
    <t>PM 
Controls</t>
  </si>
  <si>
    <t>Low (info protection)</t>
  </si>
  <si>
    <t>Moderate (info protection)</t>
  </si>
  <si>
    <t>High (info protection)</t>
  </si>
  <si>
    <t>NOTES</t>
  </si>
  <si>
    <t>C</t>
  </si>
  <si>
    <t>I</t>
  </si>
  <si>
    <t>A</t>
  </si>
  <si>
    <t>CIA</t>
  </si>
  <si>
    <t>IaaS</t>
  </si>
  <si>
    <t>PaaS</t>
  </si>
  <si>
    <t>SaaS</t>
  </si>
  <si>
    <t>ALL</t>
  </si>
  <si>
    <t>The purpose of this capability is to protect information, so the necessary set of controls are not inseted under the "Information Protection" columns to not imply they need to be duplicated.</t>
  </si>
  <si>
    <t>X</t>
  </si>
  <si>
    <t>X*</t>
  </si>
  <si>
    <r>
      <t xml:space="preserve">This capability as stated is very broad in scope and unclear.  Since this capability is part of  the BOSS Data Goverence of the framework it would seem that the appropriate primary focus is intended to be on </t>
    </r>
    <r>
      <rPr>
        <b/>
        <u/>
        <sz val="12"/>
        <color indexed="8"/>
        <rFont val="Arial Narrow"/>
        <family val="2"/>
      </rPr>
      <t xml:space="preserve">managing policies, procedures, and communications  </t>
    </r>
    <r>
      <rPr>
        <sz val="12"/>
        <color indexed="8"/>
        <rFont val="Arial Narrow"/>
        <family val="2"/>
      </rPr>
      <t>for the respective security controls. This primary focus is fully covered in 53R4 by the  XX-1 control of each securty control family.  However, the scope of the capability description  "</t>
    </r>
    <r>
      <rPr>
        <b/>
        <sz val="12"/>
        <color indexed="8"/>
        <rFont val="Arial Narrow"/>
        <family val="2"/>
      </rPr>
      <t xml:space="preserve">associated to handling, labeling and security of data and objects which contain data" </t>
    </r>
    <r>
      <rPr>
        <sz val="12"/>
        <color indexed="8"/>
        <rFont val="Arial Narrow"/>
        <family val="2"/>
      </rPr>
      <t>is unclear</t>
    </r>
    <r>
      <rPr>
        <b/>
        <sz val="12"/>
        <color indexed="8"/>
        <rFont val="Arial Narrow"/>
        <family val="2"/>
      </rPr>
      <t xml:space="preserve">.       </t>
    </r>
    <r>
      <rPr>
        <sz val="12"/>
        <color indexed="8"/>
        <rFont val="Arial Narrow"/>
        <family val="2"/>
      </rPr>
      <t xml:space="preserve">Virturally all controls in this framework  associated to security (protecting) of data would be applicable, which in this case would mean that all 53R4 control families and controls would be applicable  for the respective L, M, &amp; H baselines.        Considering the assumed primary focus is on policy, procedures, and communications,  and the scope applies to  all security controls then all 53R4 XX-1 controls were selected.    In addition there seem to be some emphasis in the capability description on "labeling and handling" of data, therefore specific 53R4 controls were included covering this emphasis part of the capability.  </t>
    </r>
  </si>
  <si>
    <t>PM-11</t>
  </si>
  <si>
    <t>B</t>
  </si>
  <si>
    <t>PM-13, PM-14</t>
  </si>
  <si>
    <t>PM-12</t>
  </si>
  <si>
    <t>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t>
  </si>
  <si>
    <t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t>
  </si>
  <si>
    <t>AC-2(11), AC-2(13), AC-6(3), AC-6(7), AC-6(8), AC-18(4), AC-21(2)
AU-13, 
CM-3(1), CM-5(1), CM-5(3), CM-5(4), CM-6(2), CM-8(4)
MA-4(3)
PE-2(3), PE-3(1), PE-6(4)
PS-4(2), PS-6(3)
RA-5(4), RA-5(6), RA-5(10)
SC-3, SC-7(8), SC-7(10), SC-7(11), SC-7(14),  SC-7(15), SC-7(18), SC-7(21), SC-24 
SI-7(10), SI-10(5)</t>
  </si>
  <si>
    <t>The controls in the "Capability implementation" columns are in accordance with FedRAMP &amp; SP 800-53 baselines, however, event mining might not be implemented for the low or moderate impact information. If the decission is made that this capability is necessary for a low or moderate impact system, the controls from the high impact baseline listed here will be necessary.</t>
  </si>
  <si>
    <t>PM-12, PM-13</t>
  </si>
  <si>
    <t xml:space="preserve">AU-16(1) NOT added to any of protection levels, but does directly Supports E-Discovery, and is also not in any FedRAMP control sets.  AU-16 (1) is Cross organization Auditing Identity Preservation which may be more appropriate at protection above High. </t>
  </si>
  <si>
    <t xml:space="preserve">Only AU-1and IR-1 is listed.  This capability appears to be only the processes and procedures of the "how to(s)"  identified in the previous  E-Discovery defined above. </t>
  </si>
  <si>
    <t>AU-14, and AU-14(2) are not in any of the RMF or FRAMP baselines, but support recording of email traffic.</t>
  </si>
  <si>
    <t>Independent audit may involve risk assessment, vulnerability scanning, penetration testing, configuration scanning, and much more. All these option are decided when the scope of the audit is determined (see CA-2 control). Implementation of many other controls (e.g. RA-3, RA-4, RA-5 and enhancements) might be requiered to conduct the audit or to provide output to the auditor.</t>
  </si>
  <si>
    <t>PM-4, PM-7, PM-9, PM-11</t>
  </si>
  <si>
    <t xml:space="preserve"> The  SP 800 53 defined capabilities added that are not in any 53R4 or FEDRAMP baselines include; CP-2(6), SA-14 as being applicable to this capability.</t>
  </si>
  <si>
    <t>PM-9</t>
  </si>
  <si>
    <t xml:space="preserve"> The 53R4 controls selected include  areas to consider in preparing of Business Continuity Plan.  If this is to broad of an interpretation, a review may be needed to remove inapplicable controls.   </t>
  </si>
  <si>
    <t xml:space="preserve">  </t>
  </si>
  <si>
    <t>Note that CA-8 Penetration Testing appears NOT to be in FEDRAMP High Impact baseline control set, but is in 53R4 High baseline; And CA-8(1) Independent  Assessors is NOT in either the 53R4 or FEDRAMP High baseline.              CA-8(1) was included/added  in this map of CSA capabilities  for possible consideration in both 53R4 and FedRAMP High.</t>
  </si>
  <si>
    <t>AC-4(13), MA-4(3)  and MP-6(8) are not selected in SP 800-53-defined baselines nor in the overall FedRAMP-defined baselines. These 53R4 capabilities are noted in { } in the high impact baseline here specifically to support information security implementation of a secure disposal of data capability across the enterprise should an organization wish to contract with a cloud service provider to provide such a capability.</t>
  </si>
  <si>
    <t>PS-4(1) is not selected in SP 800-53-defined baselines nor in the overall FedRAMP-defined baselines. This 53R4 capability is noted in { }  in the high impact baseline here specifically to support implementation of information security of a employee termination capability across the enterprise should an organization wish to contract with a cloud service provider to provide such a capability.</t>
  </si>
  <si>
    <t xml:space="preserve">SA-12(12) is not selected in SP 800-53-defined baselines nor in the overall FedRAMP-defined baselines. These SP-800-53 capabilities are noted in { } in the high impact baseline here specifically to support implementation of Employment Agreements capability across the enterprise should an organization wish to contract with a cloud service provider to provide such a capability.    ALSO NOTE that SP 800-53 Appendix J, Privacy Control Catalog, noted in Column L,    provides controls for supporting privacy to support implementation of information security of Employment Agreements capability across the enterprise should an organization wish to contract with a cloud service provider to provide such a capability.  </t>
  </si>
  <si>
    <t>PS-3(1) and SA-21 are not selected in SP 800-53-defined baselines nor in the overall FedRAMP-defined baselines. These SP-800-53 capabilities are noted in { } in the high impact baseline here specifically to support implementation of information security of background screening capability across the enterprise should an organization wish to contract with a cloud service provider to provide such a capability.</t>
  </si>
  <si>
    <t>PM-1, PM-10</t>
  </si>
  <si>
    <t>PM-1</t>
  </si>
  <si>
    <t>PM-1, PM-9</t>
  </si>
  <si>
    <r>
      <t>The information system mapping to requlatory and business requirements is performed through processes and implementation of SP800-53 XX-1 controls capability, various capability planning documents, and implementation of "</t>
    </r>
    <r>
      <rPr>
        <i/>
        <sz val="12"/>
        <color indexed="8"/>
        <rFont val="Arial Narrow"/>
        <family val="2"/>
      </rPr>
      <t xml:space="preserve">baselines &amp;  overlays" </t>
    </r>
    <r>
      <rPr>
        <sz val="12"/>
        <color indexed="8"/>
        <rFont val="Arial Narrow"/>
        <family val="2"/>
      </rPr>
      <t xml:space="preserve">processes.   </t>
    </r>
  </si>
  <si>
    <t>AC-3(7), AC-6(7), and PE-20 are not selected in SP 800-53-defined baselines nor in the overall FedRAMP-defined baselines. These SP 800-53 capabilities are noted in { } in the high impact baseline here specifically to support implementation of information security of Data Ownership / Stewardship capability across the enterprise should an organization wish to contract with a cloud service provider to provide such a capability.</t>
  </si>
  <si>
    <t>PM-9, PM-11</t>
  </si>
  <si>
    <t>Note that the controls referenced here do not actually implement the capability of outsourcing security operations but rather represent controls organizations implement as part of the outsourcing process in general.</t>
  </si>
  <si>
    <r>
      <t xml:space="preserve">Note that this capability description does not seem to be stated as a control/requirement, but more so as a definition of the term  "Contract" (i.e., what is its meaning). </t>
    </r>
    <r>
      <rPr>
        <sz val="12"/>
        <color rgb="FF00B050"/>
        <rFont val="Arial Narrow"/>
        <family val="2"/>
      </rPr>
      <t>Controls cited are those that are directly related to information security-related contracts.</t>
    </r>
  </si>
  <si>
    <t xml:space="preserve">SC-26 and SC-35 are not selected in SP 800-53-defined baselines nor in the overall FedRAMP-defined baselines. They are placed in the high impact baseline here specifically to address implementation of a honeypot capability should an organization wish to contract with a cloud service provider to provide such capabilities. </t>
  </si>
  <si>
    <t xml:space="preserve">Unclear how the capability "real time internetwork" and the description about SCAP are related. Note that SCAP is a suite of specifications that can be used to express machine readable checklists. These checklists can be process by SCAP enabled products that scan or monitor target systems for compliance to the checklist. SCAP is not a "process" or a product itself.
Also, the SI-4 enhancements listed in the High impact column are not selected in SP 800-53 or FedRAMP baselines but would likely be needed to implement automated realtime network monitoring. </t>
  </si>
  <si>
    <t>PM-4</t>
  </si>
  <si>
    <t>AU-6(4), AU-6(7), AU-6(9), AU-16, AU-14(2), RA-6), SC-40(4), and SC-42  are not selected in SP 800-53-defined baselines nor in the overall FedRAMP-defined baselines. These 53R4 capabilities are noted in { } and placed in the high impact baseline here specifically to address implementation of information security of a Contract/Authority Maintenance described capability should an organization wish to contract with a cloud service provider to provide such capabilities</t>
  </si>
  <si>
    <t>NOTE: While not a security control, SP 800-39 describes the need for a Risk Executive (function) which would fulfill a similar role as what is described for this CSA capability.</t>
  </si>
  <si>
    <t>PM-6, PM-9</t>
  </si>
  <si>
    <t>RA-6 is not selected in SP 800-53-defined baselines nor in the overall FedRAMP-defined baselines. They are placed in the high impact baseline here specifically to address/support implementation of  Key Risk Indicators described capability should an organization wish to contract with a cloud service provider to provide such capabilities.      The Key Risk Indicators capability description identifies management  or executive level business risk key risk factors affecting business.  SP800-39, specifically Task 1-3 &amp; 1-4 of the RMF more extensively supports thiis Key Risk Indicators capability.</t>
  </si>
  <si>
    <t>PM-9, PM-12, PM-16</t>
  </si>
  <si>
    <t>AU-13 and its enhancements are not selected in SP 800-53-defined baselines nor in the overall FedRAMP-defined baselines. They are placed in the high impact baseline here specifically to address implementation of a branding protection capability should an organization wish to contract with a cloud service provider to provide such a capability.</t>
  </si>
  <si>
    <t>PM-3, PM-9</t>
  </si>
  <si>
    <t xml:space="preserve"> AU-4(1), CP-2(6), CP-11, CP-12, CP-13, PE-11(2), PE-17, SA-10(2), SA-14(1), and SA-22 are not selected in SP 800-53-defined baselines nor in the overall FedRAMP-defined baselines. These 53R4 capabilities are noted in { } and placed in the high impact baseline here specifically to support  implementation of information security of a Resiliency analysis described capability should an organization wish to contract with a cloud service provider to provide such capabilities </t>
  </si>
  <si>
    <r>
      <rPr>
        <sz val="12"/>
        <color rgb="FF00B050"/>
        <rFont val="Arial Narrow"/>
        <family val="2"/>
      </rPr>
      <t>The security controls cited support the information security objective of availability while the CSA capability of Capacity Planning is of a functional/operational nature.</t>
    </r>
    <r>
      <rPr>
        <sz val="12"/>
        <color indexed="8"/>
        <rFont val="Arial Narrow"/>
        <family val="2"/>
      </rPr>
      <t xml:space="preserve">
AU-4(1) and PE-11(2) are not selected in SP 800-53-defined baselines nor in the overall FedRAMP-defined baselines. These 53R4 capabilities are noted in { } and placed in the high impact baseline here specifically to support  implementation of a Resiliency analysis described capability should an organization wish to contract with a cloud service provider to provide such capabilities </t>
    </r>
  </si>
  <si>
    <t>PM-5</t>
  </si>
  <si>
    <t>CM-8(7) is not selected in SP 800-53-defined baselines nor in the overall FedRAMP-defined baselines. It is placed in the high impact baseline here specifically to support implementation of a automated asset discover capability across the enterprise should an organization wish to contract with a cloud service provider to provide such a capability.</t>
  </si>
  <si>
    <t>While not selected in SP 800-53 or FedRAMP baslines, AU-12(2) is selected here to facilitate event classification</t>
  </si>
  <si>
    <t>PM-1, PM-5, PM-6</t>
  </si>
  <si>
    <r>
      <rPr>
        <sz val="12"/>
        <color rgb="FF00B050"/>
        <rFont val="Arial Narrow"/>
        <family val="2"/>
      </rPr>
      <t>Managing IT service consumption for chargeback is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CM-6(3), CM-9(1), SA-4(5), SA-10(2), SA-10(3), SA-10(5), SA-11(3), SA-11(5), SA-11(7), SA-12(11), SA-12(14), SA-19(4) SI-2(1) are not selected in SP 800-53-defined baselines nor in the overall FedRAMP-defined baselines. These 53R4 capabilities are noted in { } and placed in the high impact baseline here specifically to support  implementation of a Asset Management Charge Back described capability should an organization wish to contract with a cloud service provider to provide such capabilities </t>
    </r>
  </si>
  <si>
    <t>CM-8(8) is not selected in SP 800-53-defined baselines nor in the overall FedRAMP-defined baselines. It is placed in the high impact baseline here specifically to support implementation of a automated asset tracking capability across the enterprise should an organization wish to contract with a cloud service provider to provide such a capability.</t>
  </si>
  <si>
    <t>PM-15</t>
  </si>
  <si>
    <t xml:space="preserve">SA-4(3) is not selected in SP 800-53-defined baselines nor in the overall FedRAMP-defined baselines. These 53R4 capabilities are noted in { } and placed in the high impact baseline here specifically to support  implementation of a Kowledge Management Benchmarking described capability should an organization wish to contract with a cloud service provider to provide such capabilities. </t>
  </si>
  <si>
    <t>The 53R4 controls selected support implementation of Knowledge Management Security FAQ's and outcomes associated to information security and compliance.</t>
  </si>
  <si>
    <t xml:space="preserve">NOTE: CM-3(2) was included in the Moderate baseline per 800-53R4, but is not in any of the FedRAMP baselines.   Recommend that FedRAMP consider including CM-3(2), which is TEST / VALIDATE / DOCUMENT CHANGES before implementing on the operational system,  be considered in the  FedRAMP baseline. </t>
  </si>
  <si>
    <t>CM-8(9), SA-10(4), and SA-10(5), SI-2(6)  are not selected in SP 800-53-defined baselines nor in the overall FedRAMP-defined baselines. These 53R4 capabilities are noted in { } and placed in the high impact baseline here specifically to support implementation of a Version Control capability should an organization wish to contract with a cloud service provider to provide such a capability.</t>
  </si>
  <si>
    <r>
      <rPr>
        <sz val="12"/>
        <color rgb="FF00B050"/>
        <rFont val="Arial Narrow"/>
        <family val="2"/>
      </rPr>
      <t xml:space="preserve">The focus of this capability is on keeping the plan updated, therefore enhancements of cited controls and some important contingency planning controls are not included unless directly related to </t>
    </r>
    <r>
      <rPr>
        <b/>
        <sz val="12"/>
        <color rgb="FF00B050"/>
        <rFont val="Arial Narrow"/>
        <family val="2"/>
      </rPr>
      <t>ensuring the plan is updated</t>
    </r>
    <r>
      <rPr>
        <sz val="12"/>
        <color rgb="FF00B050"/>
        <rFont val="Arial Narrow"/>
        <family val="2"/>
      </rPr>
      <t xml:space="preserve">. </t>
    </r>
    <r>
      <rPr>
        <sz val="12"/>
        <color indexed="8"/>
        <rFont val="Arial Narrow"/>
        <family val="2"/>
      </rPr>
      <t xml:space="preserve">
</t>
    </r>
    <r>
      <rPr>
        <strike/>
        <sz val="12"/>
        <color indexed="8"/>
        <rFont val="Arial Narrow"/>
        <family val="2"/>
      </rPr>
      <t>CP-4(4), CP-10(6), CP-12, CP-13, and SA-14 are not selected in SP 800-53-defined baselines nor in the overall FedRAMP-defined baselines. These 53R4 capabilities are noted in { } and placed in the high impact baseline here specifically to support implementation of a DRP capability should an organization wish to contract with a cloud service provider to provide such a capability.</t>
    </r>
  </si>
  <si>
    <r>
      <rPr>
        <sz val="12"/>
        <color rgb="FF00B050"/>
        <rFont val="Arial Narrow"/>
        <family val="2"/>
      </rPr>
      <t>The security controls cited support the information security objective of availability while the CSA capability of Capacity Planning is of a functional/operational nature.</t>
    </r>
    <r>
      <rPr>
        <sz val="12"/>
        <color indexed="8"/>
        <rFont val="Arial Narrow"/>
        <family val="2"/>
      </rPr>
      <t xml:space="preserve"> 
AU-4(1), AU-5(1), and PE-11(2) are not selected in SP 800-53-defined baselines nor in the overall FedRAMP-defined baselines. These 53R4 capabilities are noted in { } and placed in the high impact baseline here specifically to support implementation of a Capacity Planning capability should an organization wish to contract with a cloud service provider to provide such a capability.</t>
    </r>
  </si>
  <si>
    <t>IR-4(5), IR-4(9), IR-4(10), IR-9, and IR-10 are not selected in SP 800-53-defined baselines nor in the overall FedRAMP-defined baselines. These 53R4 capabilities are noted in { } and placed in the high impact baseline here specifically to support implementation of a Security Incident capability should an organization wish to contract with a cloud service provider to provide such a capability.</t>
  </si>
  <si>
    <t>SI-4(7) and SI-4(12) are not selected in SP 800-53-defined baselines nor in the overall FedRAMP-defined baselines. They are placed in the high impact baseline here specifically to support implementation of an automated ticketing capability across the enterprise should an organization wish to contract with a cloud service provider to provide such a capability.</t>
  </si>
  <si>
    <t>IR-4(10)  and IR-10 are not selected in SP 800-53-defined baselines nor in the overall FedRAMP-defined baselines. These 53R4 capabilities are noted in { } and placed in the high impact baseline here specifically to support implementation of a Cross Cloud Security capability should an organization wish to contract with a cloud service provider to provide such a capability.</t>
  </si>
  <si>
    <t>PM-1, PM-6</t>
  </si>
  <si>
    <t>RA-5(6) is not selected in SP 800-53-defined baselines nor in the overall FedRAMP-defined baselines. It is placed in the high impact baseline here specifically to support implementation of a trend analysis capability across the enterprise should an organization wish to contract with a cloud service provider to provide such a capability.</t>
  </si>
  <si>
    <t>SI-2(1) and SI-2(5) are not selected in SP 800-53-defined baselines nor in the overall FedRAMP-defined baselines. These 53R4 capabilities are noted in { } and placed in the high impact baseline here specifically to support implementation of a Release Management Scheduing capability should an organization wish to contract with a cloud service provider to provide such a capability.</t>
  </si>
  <si>
    <t>The CSA Asset Management Service Costing (internal) capability appears to be a Business/Accounting (i.e Charge back) type of  activity that is outside the scope of information security capability provided in SP 800-53-defined baselines.</t>
  </si>
  <si>
    <t>PM-7</t>
  </si>
  <si>
    <t>CA-9(1), IA-9, IA-11, and IR-4(9) are not selected in SP 800-53-defined baselines nor in the overall FedRAMP-defined baselines. These 53R4 capabilities are noted in { } and placed in the high impact baseline here specifically to support implementation of a Incident Management Self-Service capability should an organization wish to contract with a cloud service provider to provide such a capability.</t>
  </si>
  <si>
    <r>
      <rPr>
        <sz val="12"/>
        <color rgb="FF00B050"/>
        <rFont val="Arial Narrow"/>
        <family val="2"/>
      </rPr>
      <t>A large number of security controls in SP 800-53 support the security objective of availability; however, this CSA capability appears to be associated with availability from a service level agreement perspective.</t>
    </r>
    <r>
      <rPr>
        <sz val="12"/>
        <color indexed="8"/>
        <rFont val="Arial Narrow"/>
        <family val="2"/>
      </rPr>
      <t xml:space="preserve"> 
</t>
    </r>
    <r>
      <rPr>
        <strike/>
        <sz val="12"/>
        <color indexed="8"/>
        <rFont val="Arial Narrow"/>
        <family val="2"/>
      </rPr>
      <t>AC-2(8), AC-3(8), AC-3(9), AC-6(6), AC-14, AC-16, AC-16(1), AC-16(2), AC-17(6), AC-17(9), AC-18(3), AC-19(4), AC-20(3), AC-20(4), AC-23, AU-10(2), AU-13, AU-16, IA-2(10), IA-4(5), IA-9, IA-9(1), SA-2(5), SA-2(9), SA-9(3), SC-7(1), SC-7(8), SC-7(20), SC-7(22), SC-30(3), SC-32, and SC-43 are not selected in SP 800-53-defined baselines nor in the overall FedRAMP-defined baselines. These 53R4 capabilities are noted in { } and placed in the high impact baseline here specifically to support implementation of a Information Technology Availability capability should an organization wish to contract with a cloud service provider to provide such a capability.</t>
    </r>
  </si>
  <si>
    <r>
      <rPr>
        <sz val="12"/>
        <color rgb="FF00B050"/>
        <rFont val="Arial Narrow"/>
        <family val="2"/>
      </rPr>
      <t>Application performance in accordance with SLAs is a functional issue and not related to security capabilities/controls.</t>
    </r>
    <r>
      <rPr>
        <sz val="12"/>
        <color indexed="8"/>
        <rFont val="Arial Narrow"/>
        <family val="2"/>
      </rPr>
      <t xml:space="preserve"> 
</t>
    </r>
    <r>
      <rPr>
        <strike/>
        <sz val="12"/>
        <color indexed="8"/>
        <rFont val="Arial Narrow"/>
        <family val="2"/>
      </rPr>
      <t>SC-6 and SI-4(22) are not selected in SP 800-53-defined baselines nor in the overall FedRAMP-defined baselines. These 53R4 capabilities are noted in { } and placed in the high impact baseline here specifically to support implementation of a Application Performance capability should an organization wish to contract with a cloud service provider to provide such a capability.</t>
    </r>
  </si>
  <si>
    <t>NOTE:  CM-3(2) is included in the Moderate baseline for SP800-53R4, but is not included in any of the FedRAMP baselines.   Also, CM-2(6), MA-6(2), and SI-2(5) are not selected in SP 800-53-defined baselines nor in the overall FedRAMP-defined baselines. These 53R4 capabilities are noted in { } and placed in the high impact baseline here specifically to support implementation of a Release ManagementTesting capability should an organization wish to contract with a cloud service provider to provide such a capability.</t>
  </si>
  <si>
    <t>SA-17(1) and SA-17(3) are not selected in SP 800-53-defined baselines nor in the overall FedRAMP-defined baselines. These 53R4 capabilities are noted in { } and placed in the high impact baseline here specifically to support implementation of a IT Governance Architecture Governance capability should an organization wish to contract with a cloud service provider to provide such a capability.</t>
  </si>
  <si>
    <t xml:space="preserve">Note that SP 800-53 Appendix A references technology standards and guidelines that provide further details for  implementation of the SP 800-53  security controls,  Further many of the SP 800-53 defined security contols are complemented with Supplemental Guidance on  how these controls may be consumed by the organization, and  identify the applicable references for the controlsl from Appendix A.  </t>
  </si>
  <si>
    <t>IR-10 and RA-5(6)  are not selected in SP 800-53-defined baselines nor in the overall FedRAMP-defined baselines. These 53R4 capabilities are noted in { } and placed in the high impact baseline here specifically to support implementation of a PMO Program Management capability should an organization wish to contract with a cloud service provider to provide such a capability.</t>
  </si>
  <si>
    <r>
      <rPr>
        <sz val="12"/>
        <color rgb="FF00B050"/>
        <rFont val="Arial Narrow"/>
        <family val="2"/>
      </rPr>
      <t>Project Management is not a security capability. See columns M, N, and O for controls needed to protect the associated information. SA-8 and SA-15 are cited with respect to secure development of information systems which is tangentially related to project  management.</t>
    </r>
    <r>
      <rPr>
        <sz val="12"/>
        <color indexed="8"/>
        <rFont val="Arial Narrow"/>
        <family val="2"/>
      </rPr>
      <t xml:space="preserve"> </t>
    </r>
    <r>
      <rPr>
        <strike/>
        <sz val="12"/>
        <color indexed="8"/>
        <rFont val="Arial Narrow"/>
        <family val="2"/>
      </rPr>
      <t xml:space="preserve">IR-5(1), </t>
    </r>
    <r>
      <rPr>
        <sz val="12"/>
        <color indexed="8"/>
        <rFont val="Arial Narrow"/>
        <family val="2"/>
      </rPr>
      <t>SA-15(1), and SA-15(2) are not selected in SP 800-53-defined baselines nor in the overall FedRAMP-defined baselines. These SP 800-53 capabilities are noted in { } and placed in the high impact baseline here specifically to support implementation of a PMO Project Management / Operations capability should an organization wish to contract with a cloud service provider to provide such a capability.</t>
    </r>
  </si>
  <si>
    <t>CA-7(3),  SA-4(3), SA-12(9), SA(15), SI-2(1), and SI-2(5) are not selected in SP 800-53-defined baselines nor in the overall FedRAMP-defined baselines. These 53R4 capabilities are noted in { } and placed in the high impact baseline here specifically to support implementation of a PMO Remediation capability should an organization wish to contract with a cloud service provider to provide such a capability.</t>
  </si>
  <si>
    <t>PM-6</t>
  </si>
  <si>
    <t>Controls cited are with respect to information security only</t>
  </si>
  <si>
    <r>
      <t xml:space="preserve">SP 800-53 R4 provides information security controls/functions and does not have an equivalent CSA business functions/applications/services defined capability. </t>
    </r>
    <r>
      <rPr>
        <sz val="12"/>
        <color rgb="FF00B050"/>
        <rFont val="Arial Narrow"/>
        <family val="2"/>
      </rPr>
      <t>Controls cited are with respect to information security only.</t>
    </r>
  </si>
  <si>
    <r>
      <t xml:space="preserve">SP 800-53 R4 provides information security controls/functions and does not have an equivalent CSA business functions/applications/services defined capability. </t>
    </r>
    <r>
      <rPr>
        <sz val="12"/>
        <color rgb="FF00B050"/>
        <rFont val="Arial Narrow"/>
        <family val="2"/>
      </rPr>
      <t>Controls cited are with respect to information security only</t>
    </r>
  </si>
  <si>
    <t>SA-9(1), SI-9(3), and SI-9(5) are not selected in SP 800-53-defined baselines nor in the overall FedRAMP-defined baselines. They are placed in the high impact baseline here specifically to support implementation of a vendor management capability across the enterprise should an organization wish to contract with a cloud service provider to provide such a capability.</t>
  </si>
  <si>
    <t>PM-3, PM-4, PM-9, PM-11</t>
  </si>
  <si>
    <t>PM-3, PM-9, PM-11</t>
  </si>
  <si>
    <r>
      <rPr>
        <sz val="12"/>
        <color rgb="FF00B050"/>
        <rFont val="Arial Narrow"/>
        <family val="2"/>
      </rPr>
      <t>Knowledge management is not a security capability. See columns M, N, and O for controls needed to protect the associated information.</t>
    </r>
    <r>
      <rPr>
        <sz val="12"/>
        <color indexed="8"/>
        <rFont val="Arial Narrow"/>
        <family val="2"/>
      </rPr>
      <t xml:space="preserve">
</t>
    </r>
    <r>
      <rPr>
        <strike/>
        <sz val="12"/>
        <color indexed="8"/>
        <rFont val="Arial Narrow"/>
        <family val="2"/>
      </rPr>
      <t>CA-7(3), PE-5(6), PL-9, SA-11(3), and SA-11(4) are not selected in SP 800-53-defined baselines nor in the overall FedRAMP-defined baselines. These SP 800-53 R4 capabilities are noted in { } and placed in the high impact baseline here specifically to support implementation of a Knowledge Management Best Practices capability should an organization wish to contract with a cloud service provider to provide such a capability.</t>
    </r>
  </si>
  <si>
    <r>
      <rPr>
        <sz val="12"/>
        <color rgb="FF00B050"/>
        <rFont val="Arial Narrow"/>
        <family val="2"/>
      </rPr>
      <t>Social Media is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Modality, Social Media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Social Media Capability should an organization wish to contract with a cloud service provider to provide such a capability.     NOTE 2:  AU-13, IA-9(1), SC-15(1), SC-15(3),and SC-15(4) are not selected in SP 800-53-defined baselines nor in the overall FedRAMP-defined baselines. They are are noted in { } and placed in the high impact baseline here specifically to support implementation of information security associated with Presentation Modality, Consumer Service Platform, Social Media capability  should an organization wish to contract with a cloud service provider to provide such a capability. </t>
    </r>
  </si>
  <si>
    <r>
      <rPr>
        <sz val="12"/>
        <color rgb="FF00B050"/>
        <rFont val="Arial Narrow"/>
        <family val="2"/>
      </rPr>
      <t>Collaboration is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Modality, Collaboration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Collaboration Capability should an organization wish to contract with a cloud service provider to provide such a capability.     NOTE 2:  AU-13, IA-9(1), SC-15(1), SC-15(3),and SC-15(4) are not selected in SP 800-53-defined baselines nor in the overall FedRAMP-defined baselines. They are are noted in { } and placed in the high impact baseline here specifically to support implementation of information security of Presentation Modality, Consumer Service Platform, Collaboration Capability should an organization wish to contract with a cloud service provider to provide such a capability. </t>
    </r>
  </si>
  <si>
    <r>
      <rPr>
        <sz val="12"/>
        <color rgb="FF00B050"/>
        <rFont val="Arial Narrow"/>
        <family val="2"/>
      </rPr>
      <t>E-Mail is not a security capability. See columns M, N, and O for controls needed to protect the associated information.</t>
    </r>
    <r>
      <rPr>
        <sz val="12"/>
        <color indexed="8"/>
        <rFont val="Arial Narrow"/>
        <family val="2"/>
      </rPr>
      <t xml:space="preserve">
</t>
    </r>
    <r>
      <rPr>
        <strike/>
        <sz val="12"/>
        <color indexed="8"/>
        <rFont val="Arial Narrow"/>
        <family val="2"/>
      </rPr>
      <t>NOTE 1:  The CSA Presentation Modality, Email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information security of the CSA Presentation Modality,  Email Capability should an organization wish to contract with a cloud service provider to provide such a capability.</t>
    </r>
    <r>
      <rPr>
        <sz val="12"/>
        <color indexed="8"/>
        <rFont val="Arial Narrow"/>
        <family val="2"/>
      </rPr>
      <t xml:space="preserve">    </t>
    </r>
  </si>
  <si>
    <r>
      <rPr>
        <sz val="12"/>
        <color rgb="FF00B050"/>
        <rFont val="Arial Narrow"/>
        <family val="2"/>
      </rPr>
      <t>B2M is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Modality, B2M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B2M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of Presentation Modality, Consumer Service Platform, B2M capability should an organization wish to contract with a cloud service provider to provide such a capability. </t>
    </r>
  </si>
  <si>
    <r>
      <rPr>
        <sz val="12"/>
        <color rgb="FF00B050"/>
        <rFont val="Arial Narrow"/>
        <family val="2"/>
      </rPr>
      <t>B2B is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Modality, B2B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B2B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of the Presentation Modality, Consumer Service Platform, B2B cabillity should an organization wish to contract with a cloud service provider to provide such a capability. </t>
    </r>
  </si>
  <si>
    <r>
      <rPr>
        <sz val="12"/>
        <color rgb="FF00B050"/>
        <rFont val="Arial Narrow"/>
        <family val="2"/>
      </rPr>
      <t>B2C is not a security capability. See columns M, N, and O for controls needed to protect the associated information.</t>
    </r>
    <r>
      <rPr>
        <sz val="12"/>
        <color rgb="FF000000"/>
        <rFont val="arial narrow"/>
        <family val="2"/>
      </rPr>
      <t xml:space="preserve">
</t>
    </r>
    <r>
      <rPr>
        <strike/>
        <sz val="12"/>
        <color rgb="FF000000"/>
        <rFont val="Arial Narrow"/>
        <family val="2"/>
      </rPr>
      <t xml:space="preserve">NOTE 1:  The CSA Presentation Modality, B2C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B2C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of the Presentation Modality, Consumer Service Platform, B2C capability should an organization wish to contract with a cloud service provider to provide such a capability. </t>
    </r>
  </si>
  <si>
    <r>
      <rPr>
        <sz val="12"/>
        <color rgb="FF00B050"/>
        <rFont val="Arial Narrow"/>
        <family val="2"/>
      </rPr>
      <t>P2P is not a security capability. See columns M, N, and O for controls needed to protect the associated information.</t>
    </r>
    <r>
      <rPr>
        <sz val="12"/>
        <color rgb="FF000000"/>
        <rFont val="arial narrow"/>
        <family val="2"/>
      </rPr>
      <t xml:space="preserve">
</t>
    </r>
    <r>
      <rPr>
        <strike/>
        <sz val="12"/>
        <color rgb="FF000000"/>
        <rFont val="Arial Narrow"/>
        <family val="2"/>
      </rPr>
      <t xml:space="preserve">NOTE 1:  The CSA Presentation Modality, P2P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P2P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of the Presentation Modality, Consumer Service Platform, P2P capability should an organization wish to contract with a cloud service provider to provide such a capability. </t>
    </r>
  </si>
  <si>
    <r>
      <rPr>
        <sz val="12"/>
        <color rgb="FF00B050"/>
        <rFont val="Arial Narrow"/>
        <family val="2"/>
      </rPr>
      <t>Mobile Devices are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Platform, Mobile Devices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Mobile Devices Capability should an organization wish to contract with a cloud service provider to provide such a capability.    NOTE 2:  AC-20(3), MP-6(8),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associated with Presentation Platform, Consumer Service Platform, B2M capability should an organization wish to contract with a cloud service provider to provide such a capability. </t>
    </r>
  </si>
  <si>
    <r>
      <rPr>
        <sz val="12"/>
        <color rgb="FF00B050"/>
        <rFont val="Arial Narrow"/>
        <family val="2"/>
      </rPr>
      <t>Fixed Devices are not a security capability. See columns M, N, and O for controls needed to protect the associated information.</t>
    </r>
    <r>
      <rPr>
        <sz val="12"/>
        <color indexed="8"/>
        <rFont val="Arial Narrow"/>
        <family val="2"/>
      </rPr>
      <t xml:space="preserve"> 
NOTE 1:  The CSA Presentation Platform, Fixed Devices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Fixed Devices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associated with the Presentation Platform, Fixed Devices Capability  should an organization wish to contract with a cloud service provider to provide such a capability. </t>
    </r>
  </si>
  <si>
    <r>
      <rPr>
        <sz val="12"/>
        <color rgb="FF00B050"/>
        <rFont val="Arial Narrow"/>
        <family val="2"/>
      </rPr>
      <t>Desktops are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Platform, Desktops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Desktops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associated with the Presentation Platform, Desktops Capability should an organization wish to contract with a cloud service provider to provide such a capability. </t>
    </r>
  </si>
  <si>
    <r>
      <rPr>
        <sz val="12"/>
        <color rgb="FF00B050"/>
        <rFont val="Arial Narrow"/>
        <family val="2"/>
      </rPr>
      <t>Portable Devices are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Platform, Portable Devices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Portable Devices Capability should an organization wish to contract with a cloud service provider to provide such a capability.    NOTE 2:  AC-20(3), MP-6(8),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associated with the Presentation Platform, Portable Devices capability should an organization wish to contract with a cloud service provider to provide such a capability. </t>
    </r>
  </si>
  <si>
    <r>
      <rPr>
        <sz val="12"/>
        <color rgb="FF00B050"/>
        <rFont val="Arial Narrow"/>
        <family val="2"/>
      </rPr>
      <t>Medical Devices are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Platform, Medical Devices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Medical Devices Capability should an organization wish to contract with a cloud service provider to provide such a capability.    NOTE 2:  AC-20(3), MP-6(8),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associated with the Presentation Platform, Medical Devices capability should an organization wish to contract with a cloud service provider to provide such a capability. </t>
    </r>
  </si>
  <si>
    <r>
      <rPr>
        <sz val="12"/>
        <color rgb="FF00B050"/>
        <rFont val="Arial Narrow"/>
        <family val="2"/>
      </rPr>
      <t>Smart Appliances are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Platform, Smart Appliances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Smart Appliances Capability should an organization wish to contract with a cloud service provider to provide such a capability.    NOTE 2:  SC-42 is not selected in SP 800-53-defined baselines nor in the overall FedRAMP-defined baselines. This is are noted in { } and placed in the high impact baseline here specifically to support implementation of  information security associated with the Presentation Platform, Smart Appliances Capability should an organization wish to contract with a cloud service provider to provide such a capability. </t>
    </r>
  </si>
  <si>
    <r>
      <rPr>
        <sz val="12"/>
        <color rgb="FF00B050"/>
        <rFont val="Arial Narrow"/>
        <family val="2"/>
      </rPr>
      <t>Search is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Modality, Search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Search Capability should an organization wish to contract with a cloud service provider to provide such a capability.    NOTE 2:  AC-16, AU-3(2), and SI-15 are not selected in SP 800-53-defined baselines nor in the overall FedRAMP-defined baselines. They are are noted in { } and placed in the high impact baseline here specifically to support implementation of  information security associated with the Presentation Modality, Search capability should an organization wish to contract with a cloud service provider to provide such a capability. </t>
    </r>
  </si>
  <si>
    <r>
      <rPr>
        <sz val="12"/>
        <color rgb="FF00B050"/>
        <rFont val="Arial Narrow"/>
        <family val="2"/>
      </rPr>
      <t>e-Readers are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Modality, e-Reader Devices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e-Reader Devices Capability should an organization wish to contract with a cloud service provider to provide such a capability.    NOTE 2:  AC-20(3), MP-6(8), SC-11, SC-18(1), SC-18(4), SC-27, SC-29, SC-29(1), SC-34, SC-34(1), SC-42, SC-43, and SI-15 are not selected in SP 800-53-defined baselines nor in the overall FedRAMP-defined baselines. They are noted in { } and placed in the high impact baseline here specifically to support implementation of  information security associated with the Presentation Modality, e-Reader Devices capability should an organization wish to contract with a cloud service provider to provide such a capability. </t>
    </r>
  </si>
  <si>
    <r>
      <rPr>
        <sz val="12"/>
        <color rgb="FF00B050"/>
        <rFont val="Arial Narrow"/>
        <family val="2"/>
      </rPr>
      <t>B2E is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Modality, B2E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B2E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noted in { } and placed in the high impact baseline here specifically to support implementation of  information security associated with the Presentation Modality, Consumer Service Platform, B2M capability should an organization wish to contract with a cloud service provider to provide such a capability. </t>
    </r>
  </si>
  <si>
    <r>
      <rPr>
        <sz val="12"/>
        <color rgb="FF00B050"/>
        <rFont val="Arial Narrow"/>
        <family val="2"/>
      </rPr>
      <t>Speech recognition is not a security capability. See columns M, N, and O for controls needed to protect the associated information.</t>
    </r>
    <r>
      <rPr>
        <sz val="12"/>
        <color indexed="8"/>
        <rFont val="Arial Narrow"/>
        <family val="2"/>
      </rPr>
      <t xml:space="preserve">
</t>
    </r>
    <r>
      <rPr>
        <strike/>
        <sz val="12"/>
        <color indexed="8"/>
        <rFont val="Arial Narrow"/>
        <family val="2"/>
      </rPr>
      <t xml:space="preserve">NOTE 1:  The CSA Presentation Platform, Speech Recognition (IVR)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Speech Recognition (IVR) Capability should an organization wish to contract with a cloud service provider to provide such a capability.       NOTE 2:   SC-42 is not selected in SP 800-53-defined baselines nor in the overall FedRAMP-defined baselines. They are noted in { } and placed in the high impact baseline here specifically to support implementation of  information security associated with the Presentation Platform, Speech Recognition (IVR) capability should an organization wish to contract with a cloud service provider to provide such a capability. </t>
    </r>
  </si>
  <si>
    <r>
      <rPr>
        <sz val="12"/>
        <color rgb="FF00B050"/>
        <rFont val="Arial Narrow"/>
        <family val="2"/>
      </rPr>
      <t>Handwriting character recognition is not a security capability. See columns M, N, and O for controls needed to protect the associated information.</t>
    </r>
    <r>
      <rPr>
        <strike/>
        <sz val="12"/>
        <color indexed="8"/>
        <rFont val="Arial Narrow"/>
        <family val="2"/>
      </rPr>
      <t xml:space="preserve">
NOTE 1:  The CSA Presentation Platform, Handwriting (ICR)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Handwriting (ICR) Capability should an organization wish to contract with a cloud service provider to provide such a capability.       NOTE 2:   SC-42 is not selected in SP 800-53-defined baselines nor in the overall FedRAMP-defined baselines. They are noted in { } and placed in the high impact baseline here specifically to support implementation of  information security associated with the Presentation Platform,  Handwriting (ICR) capability should an organization wish to contract with a cloud service provider to provide such a capability.</t>
    </r>
    <r>
      <rPr>
        <sz val="12"/>
        <color indexed="8"/>
        <rFont val="Arial Narrow"/>
        <family val="2"/>
      </rPr>
      <t xml:space="preserve"> </t>
    </r>
  </si>
  <si>
    <t>RA-5(6), RA-5(10), SA-11(6), SA-15(5), and SC-5(3) are not selected in SP 800-53-defined baselines nor in the overall FedRAMP-defined baselines. They are placed in the high impact baseline here specifically to support implementation of an attack pattern capability across the enterprise should an organization wish to contract with a cloud service provider to provide such a capability.</t>
  </si>
  <si>
    <r>
      <rPr>
        <sz val="12"/>
        <color rgb="FF00B050"/>
        <rFont val="Arial Narrow"/>
        <family val="2"/>
      </rPr>
      <t>Connectivity and Delivery Services is not a security capability. See columns M, N, and O for controls needed to protect the messaging information</t>
    </r>
    <r>
      <rPr>
        <sz val="12"/>
        <color indexed="8"/>
        <rFont val="Arial Narrow"/>
        <family val="2"/>
      </rPr>
      <t xml:space="preserve">. 
</t>
    </r>
    <r>
      <rPr>
        <strike/>
        <sz val="12"/>
        <color indexed="8"/>
        <rFont val="Arial Narrow"/>
        <family val="2"/>
      </rPr>
      <t>AC-4(4), IA-3(1), SC-2(22),and SI-4(10) are not selected in SP 800-53-defined baselines nor in the overall FedRAMP-defined baselines. These 53R4 capabilities are noted in { } and placed in the high impact baseline here specifically to support implementation of  information security associated with the Application Connectivity &amp; Delivery Modality capability should an organization wish to contract with a cloud service provider to provide such a capability.</t>
    </r>
    <r>
      <rPr>
        <sz val="12"/>
        <color indexed="8"/>
        <rFont val="Arial Narrow"/>
        <family val="2"/>
      </rPr>
      <t xml:space="preserve"> </t>
    </r>
  </si>
  <si>
    <t>PM-7, PM-9</t>
  </si>
  <si>
    <r>
      <rPr>
        <sz val="12"/>
        <color rgb="FF00B050"/>
        <rFont val="Arial Narrow"/>
        <family val="2"/>
      </rPr>
      <t>Use of "design patterns" is not really a security capability/control. Controls cited are more related to secure development processes in general.</t>
    </r>
    <r>
      <rPr>
        <sz val="12"/>
        <color indexed="8"/>
        <rFont val="Arial Narrow"/>
        <family val="2"/>
      </rPr>
      <t xml:space="preserve">
 PL-8(1), PL-8(2), SA-4(5), SA-10(5), SA-11(6), SA-12(9), SA-15(3), SA-15(5), SA-15(6), and SC-38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Security Knowledge Lifecycle Security Design Patterns capabilit should an organization wish to contract with a cloud service provider to provide such a capability. </t>
    </r>
  </si>
  <si>
    <r>
      <rPr>
        <sz val="12"/>
        <color rgb="FF00B050"/>
        <rFont val="Arial Narrow"/>
        <family val="2"/>
      </rPr>
      <t>Use of application frameworks is not really a security capability/control. 800-53 controls mapped are more related to secure development processes in general.</t>
    </r>
    <r>
      <rPr>
        <sz val="12"/>
        <color indexed="8"/>
        <rFont val="Arial Narrow"/>
        <family val="2"/>
      </rPr>
      <t xml:space="preserve"> 
SA-4(3),  and SA-15(8)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Security Knowledge Lifecycle Security Application Framework capabiltiy should an organization wish to contract with a cloud service provider to provide such a capability. </t>
    </r>
  </si>
  <si>
    <t xml:space="preserve">SA-10(4), SA-10(5), and SA-11(4)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Development Processes Self Service Security Code Review capability should an organization wish to contract with a cloud service provider to provide such a capability. </t>
  </si>
  <si>
    <r>
      <rPr>
        <sz val="12"/>
        <color rgb="FF00B050"/>
        <rFont val="Arial Narrow"/>
        <family val="2"/>
      </rPr>
      <t>Controls cited are more related to capacity planning than performance and capacity testing. Only peripherally related to security (peripherally supports availability) - the focus of the "capability" appears to be more related to functional issues and service level agreements</t>
    </r>
    <r>
      <rPr>
        <sz val="12"/>
        <color indexed="8"/>
        <rFont val="Arial Narrow"/>
        <family val="2"/>
      </rPr>
      <t xml:space="preserve">. 
AU-4(1), AU-5(3), CP-4(3), and PE-11(2)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Development Processes Self Service Stress &amp; Volume Testing capability should an organization wish to contract with a cloud service provider to provide such a capability. </t>
    </r>
  </si>
  <si>
    <t>IR-5(10), SA-11(7), SA-17(6), SI-3(6), SI-4(9), and SI-6(2)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Development Processes Software Quality Assurance capability should an organization wish to contract with a cloud service provider to provide such a capability.</t>
  </si>
  <si>
    <r>
      <rPr>
        <sz val="12"/>
        <color rgb="FF00B050"/>
        <rFont val="Arial Narrow"/>
        <family val="2"/>
      </rPr>
      <t>This "capability" appears to be more related to general protecting of information and systems, i.e., the capablity to protect the middleware. Since the description is focused on the integrity of the messages and non-repudiation, the controls listed are focused on controls that support those outcomes. Additional controls may be needed to protect the information depending on its impact level, etc.</t>
    </r>
    <r>
      <rPr>
        <sz val="12"/>
        <color indexed="8"/>
        <rFont val="Arial Narrow"/>
        <family val="2"/>
      </rPr>
      <t xml:space="preserve">
SA-18 is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Integration Middleware capability should an organization wish to contract with a cloud service provider to provide such a capability.</t>
    </r>
  </si>
  <si>
    <r>
      <rPr>
        <sz val="12"/>
        <color rgb="FF00B050"/>
        <rFont val="Arial Narrow"/>
        <family val="2"/>
      </rPr>
      <t>This "capability" appears to be more related to general protecting of information and systems, i.e., the capablity to protect the "abstractions." Since the description is focused on integrity of the messages, the controls listed are focused on controls that support those outcomes. Additional controls may be needed to protect the information depending on its impact level, etc.</t>
    </r>
    <r>
      <rPr>
        <sz val="12"/>
        <color indexed="8"/>
        <rFont val="Arial Narrow"/>
        <family val="2"/>
      </rPr>
      <t xml:space="preserve"> 
AC-16, and AC-25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Abstraction capability should an organization wish to contract with a cloud service provider to provide such a capability.</t>
    </r>
  </si>
  <si>
    <t>SI-10(3), SI-10(4), and SI-10(5)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Programming Interfaces Input Validation capability should an organization wish to contract with a cloud service provider to provide such a capability.</t>
  </si>
  <si>
    <r>
      <rPr>
        <sz val="12"/>
        <color rgb="FF00B050"/>
        <rFont val="Arial Narrow"/>
        <family val="2"/>
      </rPr>
      <t xml:space="preserve">Unclear how providing a code sample is a security capability. Controls referenced are role-based training (for developers), application scanning, general security engineering, and developer secruity testing and evalution/code analysis rather than specific "code samples". </t>
    </r>
    <r>
      <rPr>
        <strike/>
        <sz val="12"/>
        <color indexed="8"/>
        <rFont val="Arial Narrow"/>
        <family val="2"/>
      </rPr>
      <t>AC-16(7), IA-4(5), and IA-9</t>
    </r>
    <r>
      <rPr>
        <sz val="12"/>
        <color indexed="8"/>
        <rFont val="Arial Narrow"/>
        <family val="2"/>
      </rPr>
      <t xml:space="preserve"> </t>
    </r>
    <r>
      <rPr>
        <sz val="12"/>
        <color rgb="FF00B050"/>
        <rFont val="Arial Narrow"/>
        <family val="2"/>
      </rPr>
      <t>SA-11(1), SA-11(4), and SA-11(8)</t>
    </r>
    <r>
      <rPr>
        <sz val="12"/>
        <color indexed="8"/>
        <rFont val="Arial Narrow"/>
        <family val="2"/>
      </rPr>
      <t xml:space="preserve">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Security Knowledge Lifecycle Code Samples capability should an organization wish to contract with a cloud service provider to provide such a capability.</t>
    </r>
  </si>
  <si>
    <r>
      <rPr>
        <sz val="12"/>
        <color rgb="FF00B050"/>
        <rFont val="Arial Narrow"/>
        <family val="2"/>
      </rPr>
      <t xml:space="preserve">Does this capability refer </t>
    </r>
    <r>
      <rPr>
        <b/>
        <i/>
        <sz val="12"/>
        <color rgb="FF00B050"/>
        <rFont val="Arial Narrow"/>
        <family val="2"/>
      </rPr>
      <t>only</t>
    </r>
    <r>
      <rPr>
        <sz val="12"/>
        <color rgb="FF00B050"/>
        <rFont val="Arial Narrow"/>
        <family val="2"/>
      </rPr>
      <t xml:space="preserve"> to the need to </t>
    </r>
    <r>
      <rPr>
        <i/>
        <sz val="12"/>
        <color rgb="FF00B050"/>
        <rFont val="Arial Narrow"/>
        <family val="2"/>
      </rPr>
      <t>retain</t>
    </r>
    <r>
      <rPr>
        <sz val="12"/>
        <color rgb="FF00B050"/>
        <rFont val="Arial Narrow"/>
        <family val="2"/>
      </rPr>
      <t xml:space="preserve"> specific events related to eDiscovery, i.e., is it just about retention? Or is it the capability to monitor </t>
    </r>
    <r>
      <rPr>
        <b/>
        <i/>
        <sz val="12"/>
        <color rgb="FF00B050"/>
        <rFont val="Arial Narrow"/>
        <family val="2"/>
      </rPr>
      <t>and</t>
    </r>
    <r>
      <rPr>
        <sz val="12"/>
        <color rgb="FF00B050"/>
        <rFont val="Arial Narrow"/>
        <family val="2"/>
      </rPr>
      <t xml:space="preserve"> retain any events that occur during eDiscovery? The description is unclear. </t>
    </r>
    <r>
      <rPr>
        <b/>
        <sz val="12"/>
        <color rgb="FF00B050"/>
        <rFont val="Arial Narrow"/>
        <family val="2"/>
      </rPr>
      <t xml:space="preserve">The controls listed here address monitoring/collecting eDisovery data </t>
    </r>
    <r>
      <rPr>
        <b/>
        <i/>
        <sz val="12"/>
        <color rgb="FF00B050"/>
        <rFont val="Arial Narrow"/>
        <family val="2"/>
      </rPr>
      <t>and</t>
    </r>
    <r>
      <rPr>
        <b/>
        <sz val="12"/>
        <color rgb="FF00B050"/>
        <rFont val="Arial Narrow"/>
        <family val="2"/>
      </rPr>
      <t xml:space="preserve"> retaining it. If the focus is only retention, only AU-4, AU-7, AU-11, and SI-12 would apply.  </t>
    </r>
    <r>
      <rPr>
        <sz val="12"/>
        <color rgb="FF00B050"/>
        <rFont val="Arial Narrow"/>
        <family val="2"/>
      </rPr>
      <t xml:space="preserve">
</t>
    </r>
    <r>
      <rPr>
        <strike/>
        <sz val="12"/>
        <color indexed="8"/>
        <rFont val="Arial Narrow"/>
        <family val="2"/>
      </rPr>
      <t>AC-20(3),</t>
    </r>
    <r>
      <rPr>
        <sz val="12"/>
        <color indexed="8"/>
        <rFont val="Arial Narrow"/>
        <family val="2"/>
      </rPr>
      <t xml:space="preserve"> </t>
    </r>
    <r>
      <rPr>
        <sz val="12"/>
        <color rgb="FF00B050"/>
        <rFont val="Arial Narrow"/>
        <family val="2"/>
      </rPr>
      <t>AU-7(2), AU-11(1), and</t>
    </r>
    <r>
      <rPr>
        <sz val="12"/>
        <color indexed="8"/>
        <rFont val="Arial Narrow"/>
        <family val="2"/>
      </rPr>
      <t xml:space="preserve"> PE-6(3), </t>
    </r>
    <r>
      <rPr>
        <strike/>
        <sz val="12"/>
        <color indexed="8"/>
        <rFont val="Arial Narrow"/>
        <family val="2"/>
      </rPr>
      <t>and SI-4(19)</t>
    </r>
    <r>
      <rPr>
        <sz val="12"/>
        <color indexed="8"/>
        <rFont val="Arial Narrow"/>
        <family val="2"/>
      </rPr>
      <t xml:space="preserve"> are not selected in SP 800-53-defined baselines nor in the overall FedRAMP-defined baselines. These SP 800-53-defined capabilities are noted in { } and placed in the high impact baseline here specifically to support implementation of  information security associated with the Information Services Security Monitoring eDiscovery Events capability should an organization wish to contract with a cloud service provider to provide such a capability.</t>
    </r>
  </si>
  <si>
    <r>
      <rPr>
        <sz val="12"/>
        <color rgb="FF00B050"/>
        <rFont val="Arial Narrow"/>
        <family val="2"/>
      </rPr>
      <t xml:space="preserve">A dashboard providing information on KPIs and KQIs is not a security capability. To secure such informaiton, implement the controls noted in columns M, N, or O.  </t>
    </r>
    <r>
      <rPr>
        <strike/>
        <sz val="12"/>
        <color indexed="8"/>
        <rFont val="Arial Narrow"/>
        <family val="2"/>
      </rPr>
      <t>MA-6(1) is not selected in SP 800-53-defined baselines nor in the overall FedRAMP-defined baselines. These SP 800-53-defined capabilities are noted in { } and placed in the high impact baseline here specifically to support implementation of information security associated with the Information Services Reporting Services Dashboard capability should an organization wish to contract with a cloud service provider to provide such a capability.</t>
    </r>
  </si>
  <si>
    <t xml:space="preserve">NOTE 1:  The CSA Information Services Reporting Services Data Mining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Information Services Reporting Services Data Mining Capability.    NOTE 2:  AU-13 is not selected in SP 800-53-defined baselines nor in the overall FedRAMP-defined baselines. They are placed in the high impact baseline here specifically to support information security associated with implementation of information security associated with the  Information Services Reporting Services Data Mining capability should an organization wish to contract with a cloud service provider to provide such a capability. </t>
  </si>
  <si>
    <r>
      <t xml:space="preserve">NOTE 1:  The CSA Information Services Reporting Services Reporting Tools Capability description only technology or business functions/applications supporting cloud type of computing environments and businesses. </t>
    </r>
    <r>
      <rPr>
        <sz val="12"/>
        <color rgb="FF00B050"/>
        <rFont val="Arial Narrow"/>
        <family val="2"/>
      </rPr>
      <t>The several AU  controls were included because the description is somewhat unclear regarding the type of reports the users would be generating; these would apply only if the reports are related to security-related information that has been logged..</t>
    </r>
    <r>
      <rPr>
        <sz val="12"/>
        <color indexed="8"/>
        <rFont val="Arial Narrow"/>
        <family val="2"/>
      </rPr>
      <t xml:space="preserve">  </t>
    </r>
    <r>
      <rPr>
        <sz val="12"/>
        <color indexed="8"/>
        <rFont val="Arial Narrow"/>
        <family val="2"/>
      </rPr>
      <t xml:space="preserve">     NOTE 2:  AU-6(4), and AU-7(2) are not selected in SP 800-53-defined baselines nor in the overall FedRAMP-defined baselines. They are noted in { } and  placed in the high impact baseline here specifically to support implementation of  information security associated with the Information Services Reporting Services Reporting Tools  capability should an organization wish to contract with a cloud service provider to provide such a capability. </t>
    </r>
  </si>
  <si>
    <r>
      <t xml:space="preserve">NOTE 1:  The CSA Information Services Reporting Services Business Intelligence Capability description include only technology or business functions/applications supporting cloud type of computing environments and businesses.  </t>
    </r>
    <r>
      <rPr>
        <strike/>
        <sz val="12"/>
        <color indexed="8"/>
        <rFont val="Arial Narrow"/>
        <family val="2"/>
      </rPr>
      <t xml:space="preserve">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Information Services Reporting Services Business Intelligence Capability should an organization wish to contract with a cloud service provider to provide such a capability.       NOTE 2:  CA-8(2), CP-13, IR-4(3), SA-12(9), SA-13 are not selected in SP 800-53-defined baselines nor in the overall FedRAMP-defined baselines. They are noted in { } and  placed in the high impact baseline here specifically to support implementation of  information security associated with the Information Services Reporting Services Business Intelligence capability should an organization wish to contract with a cloud service provider to provide such a capability. </t>
    </r>
  </si>
  <si>
    <t>PM-1, PM-12</t>
  </si>
  <si>
    <t xml:space="preserve">AU-6(9), IR-4(10), IR-10, SA-15(10), and SI-3(10) are not selected in SP 800-53-defined baselines nor in the overall FedRAMP-defined baselines. They are noted in { } and  placed in the high impact baseline here specifically to support implementation of  information security associated with the Information Services ITOS Problem Management capability should an organization wish to contract with a cloud service provider to provide such a capability. </t>
  </si>
  <si>
    <t>NOTE 1:  The CSA Information Services Service Delivery Service Catalog Capability description include only technology or business functions/applications/services supporting cloud type of computing environments and/or businesses.  SP 800-53 R4 provides information security controls/functions and does not have an equivalent CSA business functions/applications/services defined capability.</t>
  </si>
  <si>
    <t>Service Level agreement is not a security control</t>
  </si>
  <si>
    <t>CM-8(7) and CM-8(9) and not selected in any SP 800-53 or FedRAMP baselines but are included here as they may be needed to support the specific capability.</t>
  </si>
  <si>
    <t>Add note about the several SI-4 controls not found in any baselines (similar to above notes)?</t>
  </si>
  <si>
    <t>AU-6(8) and SI-4(20) are not selected in SP 800-53-defined baselines nor in the overall FedRAMP-defined baselines. They are placed in the high impact baseline here specifically to support implementation of a privilege usage events capability across the enterprise should an organization wish to contract with a cloud service provider to provide such a capability.</t>
  </si>
  <si>
    <r>
      <rPr>
        <sz val="12"/>
        <color rgb="FF00B050"/>
        <rFont val="Arial Narrow"/>
        <family val="2"/>
      </rPr>
      <t>It is unclear if this "capability" is about about security the HR data, generating the HR data, or simply ensuring such HR data is available for use with the various processes. It does not appear to be a security capability. HR data should be secured by implementing the controls from columns M, N, or O.</t>
    </r>
    <r>
      <rPr>
        <sz val="12"/>
        <color indexed="8"/>
        <rFont val="Arial Narrow"/>
        <family val="2"/>
      </rPr>
      <t xml:space="preserve">
</t>
    </r>
    <r>
      <rPr>
        <strike/>
        <sz val="12"/>
        <color indexed="8"/>
        <rFont val="Arial Narrow"/>
        <family val="2"/>
      </rPr>
      <t>AC-4(9), AU-6(9), and SI-4(19) are not selected in SP 800-53-defined baselines nor in the overall FedRAMP-defined baselines. They are noted in { } and  placed in the high impact baseline here specifically to support implementation of  information security associated with the Information Services BOSS HR Data (Employee &amp; Contractors) capability should an organization wish to contract with a cloud service provider to provide such a capability.</t>
    </r>
    <r>
      <rPr>
        <sz val="12"/>
        <color indexed="8"/>
        <rFont val="Arial Narrow"/>
        <family val="2"/>
      </rPr>
      <t xml:space="preserve"> </t>
    </r>
  </si>
  <si>
    <t>Add note about the two AC-3 enhancements? controls not found in any baselines (similar to above notes)?</t>
  </si>
  <si>
    <r>
      <rPr>
        <sz val="12"/>
        <color rgb="FF00B050"/>
        <rFont val="Arial Narrow"/>
        <family val="2"/>
      </rPr>
      <t>AC-2(9), AC-2(10), AC-3(7)</t>
    </r>
    <r>
      <rPr>
        <sz val="12"/>
        <color indexed="8"/>
        <rFont val="Arial Narrow"/>
        <family val="2"/>
      </rPr>
      <t xml:space="preserve">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Active Directory Services capability should an organization wish to contract with a cloud service provider to provide such a capability. </t>
    </r>
  </si>
  <si>
    <t xml:space="preserve">AC-16, AC-20(3), IA-2(13), SC-7(22), SC-32, and SC-39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LDAP Repositories capability should an organization wish to contract with a cloud service provider to provide such a capability. </t>
  </si>
  <si>
    <t xml:space="preserve">AC-16, AC-20(3), IA-2(13), SC-7(22), SC-32, and SC-39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X.500 Repositories capability should an organization wish to contract with a cloud service provider to provide such a capability. </t>
  </si>
  <si>
    <t xml:space="preserve">AC-16, AC-20(3), IA-2(13), SC-7(22), SC-32, and SC-39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DBMS Repositories capability should an organization wish to contract with a cloud service provider to provide such a capability. </t>
  </si>
  <si>
    <t xml:space="preserve">AC-16, AC-20(3), IA-2(13), SC-7(22), SC-32, and SC-39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Registry Services capability should an organization wish to contract with a cloud service provider to provide such a capability. </t>
  </si>
  <si>
    <r>
      <rPr>
        <sz val="12"/>
        <color rgb="FF00B050"/>
        <rFont val="Arial Narrow"/>
        <family val="2"/>
      </rPr>
      <t xml:space="preserve">NOTE that SP 800-53 does not include controls for tracking people. </t>
    </r>
    <r>
      <rPr>
        <strike/>
        <sz val="12"/>
        <color indexed="8"/>
        <rFont val="Arial Narrow"/>
        <family val="2"/>
      </rPr>
      <t>AC-16, AC-20(3), IA-2(13), SC-7(22), SC-32, and SC-39 are</t>
    </r>
    <r>
      <rPr>
        <sz val="12"/>
        <color indexed="8"/>
        <rFont val="Arial Narrow"/>
        <family val="2"/>
      </rPr>
      <t xml:space="preserve"> </t>
    </r>
    <r>
      <rPr>
        <sz val="12"/>
        <color rgb="FF00B050"/>
        <rFont val="Arial Narrow"/>
        <family val="2"/>
      </rPr>
      <t>CM-8(8) and PE-20 are</t>
    </r>
    <r>
      <rPr>
        <sz val="12"/>
        <color indexed="8"/>
        <rFont val="Arial Narrow"/>
        <family val="2"/>
      </rPr>
      <t xml:space="preserv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Location Services capability should an organization wish to contract with a cloud service provider to provide such a capability. </t>
    </r>
  </si>
  <si>
    <r>
      <rPr>
        <sz val="12"/>
        <color rgb="FF00B050"/>
        <rFont val="Arial Narrow"/>
        <family val="2"/>
      </rPr>
      <t xml:space="preserve">Based on the container, capability name, and the description, the focus is on controls providing </t>
    </r>
    <r>
      <rPr>
        <i/>
        <sz val="12"/>
        <color rgb="FF00B050"/>
        <rFont val="Arial Narrow"/>
        <family val="2"/>
      </rPr>
      <t>information</t>
    </r>
    <r>
      <rPr>
        <sz val="12"/>
        <color rgb="FF00B050"/>
        <rFont val="Arial Narrow"/>
        <family val="2"/>
      </rPr>
      <t xml:space="preserve"> about the trust relationship as opposed to controls that actually facilitate or provide assurance/trust.</t>
    </r>
    <r>
      <rPr>
        <sz val="12"/>
        <color indexed="8"/>
        <rFont val="Arial Narrow"/>
        <family val="2"/>
      </rPr>
      <t xml:space="preserve"> 
</t>
    </r>
    <r>
      <rPr>
        <strike/>
        <sz val="12"/>
        <color indexed="8"/>
        <rFont val="Arial Narrow"/>
        <family val="2"/>
      </rPr>
      <t>AC-16, AC-20(3), IA-2(13), SC-7(22), SC-32, and SC-39</t>
    </r>
    <r>
      <rPr>
        <sz val="12"/>
        <color indexed="8"/>
        <rFont val="Arial Narrow"/>
        <family val="2"/>
      </rPr>
      <t xml:space="preserve"> </t>
    </r>
    <r>
      <rPr>
        <sz val="12"/>
        <color rgb="FF00B050"/>
        <rFont val="Arial Narrow"/>
        <family val="2"/>
      </rPr>
      <t xml:space="preserve">SA-9(1), SA-9(3), SC-13, </t>
    </r>
    <r>
      <rPr>
        <sz val="12"/>
        <color indexed="8"/>
        <rFont val="Arial Narrow"/>
        <family val="2"/>
      </rPr>
      <t xml:space="preserve">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Federated Services capability should an organization wish to contract with a cloud service provider to provide such a capability. </t>
    </r>
  </si>
  <si>
    <r>
      <rPr>
        <sz val="12"/>
        <color rgb="FF00B050"/>
        <rFont val="Arial Narrow"/>
        <family val="2"/>
      </rPr>
      <t>This capability does not appear to be security related but instead is a functional capability. Any associated or resultant information can be secured by implementing the controls in columns M, N, and O</t>
    </r>
    <r>
      <rPr>
        <sz val="12"/>
        <color indexed="8"/>
        <rFont val="Arial Narrow"/>
        <family val="2"/>
      </rPr>
      <t xml:space="preserve">
</t>
    </r>
    <r>
      <rPr>
        <strike/>
        <sz val="12"/>
        <color indexed="8"/>
        <rFont val="Arial Narrow"/>
        <family val="2"/>
      </rPr>
      <t>AC-16, AC-20(3), IA-2(13), SC-7(22), SC-32, and SC-39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Virtual Directory Services capability should an organization wish to contract with a cloud service provider to provide such a capability.</t>
    </r>
    <r>
      <rPr>
        <sz val="12"/>
        <color indexed="8"/>
        <rFont val="Arial Narrow"/>
        <family val="2"/>
      </rPr>
      <t xml:space="preserve"> </t>
    </r>
  </si>
  <si>
    <t xml:space="preserve">IR-10 is not selected in SP 800-53-defined baselines nor in the overall FedRAMP-defined baselines. They are noted in { } and  placed in the high impact baseline here specifically to support implementation of information security associated with the Information Services ITOS Incident Management capability should an organization wish to contract with a cloud service provider to provide such a capability. </t>
  </si>
  <si>
    <r>
      <rPr>
        <sz val="12"/>
        <color rgb="FF00B050"/>
        <rFont val="Arial Narrow"/>
        <family val="2"/>
      </rPr>
      <t xml:space="preserve">Focus  is on controls that </t>
    </r>
    <r>
      <rPr>
        <i/>
        <sz val="12"/>
        <color rgb="FF00B050"/>
        <rFont val="Arial Narrow"/>
        <family val="2"/>
      </rPr>
      <t>provide information</t>
    </r>
    <r>
      <rPr>
        <sz val="12"/>
        <color rgb="FF00B050"/>
        <rFont val="Arial Narrow"/>
        <family val="2"/>
      </rPr>
      <t xml:space="preserve"> about deployment, changes, and events; unclear if the "information" being referred to in the description is intended to be security-related informaiton since the container is "service support" and the capability is "service events."</t>
    </r>
    <r>
      <rPr>
        <sz val="12"/>
        <color indexed="8"/>
        <rFont val="Arial Narrow"/>
        <family val="2"/>
      </rPr>
      <t xml:space="preserve">
</t>
    </r>
    <r>
      <rPr>
        <strike/>
        <sz val="12"/>
        <color indexed="8"/>
        <rFont val="Arial Narrow"/>
        <family val="2"/>
      </rPr>
      <t>AC-3(4), AC-3(8), AC-4(3),  AC-4(11), AC-6(2), AC-6(7), AC-16,</t>
    </r>
    <r>
      <rPr>
        <sz val="12"/>
        <color indexed="8"/>
        <rFont val="Arial Narrow"/>
        <family val="2"/>
      </rPr>
      <t xml:space="preserve"> AU-6(10), AU-7(3), CM-2(6), CM-3(3), </t>
    </r>
    <r>
      <rPr>
        <strike/>
        <sz val="12"/>
        <color indexed="8"/>
        <rFont val="Arial Narrow"/>
        <family val="2"/>
      </rPr>
      <t>CP-2(6), MA-2(2), MA-2(4), MA-4(4), PE-14-2,</t>
    </r>
    <r>
      <rPr>
        <sz val="12"/>
        <color indexed="8"/>
        <rFont val="Arial Narrow"/>
        <family val="2"/>
      </rPr>
      <t xml:space="preserve"> PL-2(1), PL-7, SA-4(5), SA-4(8), SA-10(1), SA-10(2), SA-10(3), SA-12(9), SC-37, and SC-38)  are not selected in SP 800-53-defined baselines nor in the overall FedRAMP-defined baselines. They are noted in { } and  placed in the high impact baseline here specifically to support implementation of information security associated with theInformation Services Service Support  Service Events capability should an organization wish to contract with a cloud service provider to provide such a capability. </t>
    </r>
  </si>
  <si>
    <r>
      <rPr>
        <sz val="12"/>
        <color rgb="FF00B050"/>
        <rFont val="Arial Narrow"/>
        <family val="2"/>
      </rPr>
      <t>Risk Management is not a description of risk assessment - risk management should be a capability under data governance; risk assessment is a process conducted to help manage risk, not vice versa.</t>
    </r>
    <r>
      <rPr>
        <sz val="12"/>
        <color indexed="8"/>
        <rFont val="Arial Narrow"/>
        <family val="2"/>
      </rPr>
      <t xml:space="preserve"> </t>
    </r>
    <r>
      <rPr>
        <sz val="12"/>
        <color rgb="FF00B050"/>
        <rFont val="Arial Narrow"/>
        <family val="2"/>
      </rPr>
      <t>Controls for "Risk Management" could include every control in the catalog. The focus of the controls listed are on the "governance" aspect of the container.</t>
    </r>
    <r>
      <rPr>
        <sz val="12"/>
        <color indexed="8"/>
        <rFont val="Arial Narrow"/>
        <family val="2"/>
      </rPr>
      <t xml:space="preserve"> 
RA-6 and SC-38 are not selected in SP 800-53-defined baselines nor in the overall FedRAMP-defined baselines. They are noted in { } and  placed in the high impact baseline here specifically to support implementation of information security associated with the Information Services Data Governance Risk Assessments capability should an organization wish to contract with a cloud service provider to provide such a capability. </t>
    </r>
  </si>
  <si>
    <r>
      <rPr>
        <sz val="12"/>
        <color rgb="FF00B050"/>
        <rFont val="Arial Narrow"/>
        <family val="2"/>
      </rPr>
      <t>SA-9(1), SA-9(3),</t>
    </r>
    <r>
      <rPr>
        <sz val="12"/>
        <color indexed="8"/>
        <rFont val="Arial Narrow"/>
        <family val="2"/>
      </rPr>
      <t xml:space="preserve"> SA-12(5), SA-12(8), SA-12(14), and SA-12(15) are not selected in SP 800-53-defined baselines nor in the overall FedRAMP-defined baselines. They are noted in { } and  placed in the high impact baseline here specifically to support implementation of information security associated with the Information Services Risk Management VRA - Vendor (Third Party) Risk Aassessment capability should an organization wish to contract with a cloud service provider to provide such a capability. </t>
    </r>
  </si>
  <si>
    <t>PM-14, PM-16</t>
  </si>
  <si>
    <t xml:space="preserve">CA-8(2), PE-3(6), and SC-38 are not selected in SP 800-53-defined baselines nor in the overall FedRAMP-defined baselines. They are noted in { } and  placed in the high impact baseline here specifically to support implementation of information security associated with the Information Services Risk Management TVM - Threat and Vulnerability Management capability should an organization wish to contract with a cloud service provider to provide such a capability. </t>
  </si>
  <si>
    <t>NOTE 1:  The CSA Information Services Service Delivery OLAs - Operation Level Agreements Capability description include functions/applications/services supporting cloud type of computing environments and/or businesses.  SP 800-53 R4 provides information security controls/functions and does not have an equivalent CSA business functions/applications/services defined capability.</t>
  </si>
  <si>
    <t xml:space="preserve">SA-15(9) is not selected in SP 800-53-defined baselines nor in the overall FedRAMP-defined baselines. They are noted in { } and  placed in the high impact baseline here specifically to support implementation of information security associated with the Information Services Data Governance Non-Production Data should an organization wish to contract with a cloud service provider to provide such a capability. </t>
  </si>
  <si>
    <t xml:space="preserve"> SI-4(15)  is not selected in SP 800-53-defined baselines nor in the overall FedRAMP-defined baselines. They are noted in { } and  placed in the high impact baseline here specifically to support implementation of information security associated with theInformation Services Security Monitoring NIPS Events capability should an organization wish to contract with a cloud service provider to provide such a capability. </t>
  </si>
  <si>
    <r>
      <rPr>
        <sz val="12"/>
        <color rgb="FF00B050"/>
        <rFont val="Arial Narrow"/>
        <family val="2"/>
      </rPr>
      <t>Unclear how data leakage and information leakage are different (see row 184).</t>
    </r>
    <r>
      <rPr>
        <sz val="12"/>
        <color indexed="8"/>
        <rFont val="Arial Narrow"/>
        <family val="2"/>
      </rPr>
      <t xml:space="preserve">  </t>
    </r>
    <r>
      <rPr>
        <strike/>
        <sz val="12"/>
        <color indexed="8"/>
        <rFont val="Arial Narrow"/>
        <family val="2"/>
      </rPr>
      <t>PE-19, SC-31, and SC-38 are not selected in SP 800-53-defined baselines nor in the overall FedRAMP-defined baselines. They are noted in { } and  placed in the high impact baseline here specifically to support implementation of information security associated with the Information Services Security Monitoring DLP Events - Data Leakage Prevention</t>
    </r>
    <r>
      <rPr>
        <sz val="12"/>
        <color indexed="8"/>
        <rFont val="Arial Narrow"/>
        <family val="2"/>
      </rPr>
      <t xml:space="preserve"> Events capability should an organization wish to contract with a cloud service provider to provide such a capability. </t>
    </r>
  </si>
  <si>
    <t xml:space="preserve">AC-3(3), AC-4(1), AC-4(6), AC-4(17), AC-4(19), AC-16, and SC-16 are not selected in SP 800-53-defined baselines nor in the overall FedRAMP-defined baselines. They are noted in { } and  placed in the high impact baseline here specifically to support implementation of information security associated with the Information Services Data Governance Information Leakage Metadata capability should an organization wish to contract with a cloud service provider to provide such a capability. </t>
  </si>
  <si>
    <t xml:space="preserve">AC-6(4), AC-16, IA-9, SC-3(1), SC-3(2), and SC-7(22) are not selected in SP 800-53-defined baselines nor in the overall FedRAMP-defined baselines. They are noted in { } and  placed in the high impact baseline here specifically to support implementation of information security associated with the Information Services Data Governance Data Segregation capability should an organization wish to contract with a cloud service provider to provide such a capability. </t>
  </si>
  <si>
    <t>AU-6(9), SI-4(3), SI-4(16), and SI-4(17) are not selected in SP 800-53-defined baselines nor in the overall FedRAMP-defined baselines. They are placed in the high impact baseline here specifically to support implementation of a transformation services capability across the enterprise should an organization wish to contract with a cloud service provider to provide such a capability.</t>
  </si>
  <si>
    <t>SI-4(23) is not selected in SP 800-53-defined baselines nor in the overall FedRAMP-defined baselines. It is placed in the high impact baseline here specifically to support implementation of a host intrusion protection capability across the enterprise should an organization wish to contract with a cloud service provider to provide such a capability.</t>
  </si>
  <si>
    <t>NOTE:   The CSA Information Services Service Delivery Contracts capability appears to be a Business/Contractual type of  activity that is outside the scope of the information security controls in the  SP 800-53-defined baselines and associated Risk Management Framework.</t>
  </si>
  <si>
    <r>
      <rPr>
        <sz val="12"/>
        <color rgb="FF00B050"/>
        <rFont val="Arial Narrow"/>
        <family val="2"/>
      </rPr>
      <t xml:space="preserve">Project Management is not a security capability. See columns m-o for controls needed to protect knowledge management information. Also, it is not clear what "ITOS" is - IT Operations Services? IT Operations Security?  </t>
    </r>
    <r>
      <rPr>
        <strike/>
        <sz val="12"/>
        <color indexed="8"/>
        <rFont val="Arial Narrow"/>
        <family val="2"/>
      </rPr>
      <t xml:space="preserve">NOTE 1:  The  Risk Management Framework and associated SP 800-53 contains the concept of "Common Controls", which are security controls that are inheritable by one or more organizational information systems.   The selected Program Management (PM) controls, (e.i. PM-xx) describe organization-wide security capabilities that serve as a centrally managed resource for the organizational information systems.     The central organizational entity implementing the organization-wide PM controls and designated  "Common Controls" have similar characteristics to that described in the CSA Information Services ITOS PMO - Project Management Office capability.          NOTE 2: AU-3(2), AU-6(4), CM-6(1), CM-8(7), PL-9, SI-2(1), SI-3(1), and SI-7(3) are specifically identified centrally managed capability enhancements suitable for organization-wide program management.   These controls are not selected in SP 800-53-defined baselines nor in the overall FedRAMP-defined baselines. They are noted in { } and  placed in the high impact baseline here specifically to support implementation of information security associated with the Information Services ITOS PMO - Project Management Office capability should an organization wish to contract with a cloud service provider to provide such a capability. </t>
    </r>
  </si>
  <si>
    <r>
      <rPr>
        <sz val="12"/>
        <color rgb="FF00B050"/>
        <rFont val="Arial Narrow"/>
        <family val="2"/>
      </rPr>
      <t>Strategy is not a security capability. See columns m-o for controls needed to protect knowledge management information. Also, it is not clear what "ITOS" is - IT Operations Services? IT Operations Security?</t>
    </r>
    <r>
      <rPr>
        <sz val="12"/>
        <color indexed="8"/>
        <rFont val="Arial Narrow"/>
        <family val="2"/>
      </rPr>
      <t xml:space="preserve">    </t>
    </r>
    <r>
      <rPr>
        <strike/>
        <sz val="12"/>
        <color indexed="8"/>
        <rFont val="Arial Narrow"/>
        <family val="2"/>
      </rPr>
      <t>PL-8 and RA-6  are not selected in SP 800-53-defined baselines nor in the overall FedRAMP-defined baselines. They are noted in { } and  placed in the high impact baseline here specifically to support implementation of information security associated with the Information Services ITOS Strategy capability should an organization wish to contract with a cloud service provider to provide such a capability</t>
    </r>
  </si>
  <si>
    <r>
      <rPr>
        <sz val="12"/>
        <color rgb="FF00B050"/>
        <rFont val="Arial Narrow"/>
        <family val="2"/>
      </rPr>
      <t xml:space="preserve">Not a security capability. see columns m-o for controls needed to protect knowledge management information </t>
    </r>
    <r>
      <rPr>
        <strike/>
        <sz val="12"/>
        <color indexed="8"/>
        <rFont val="Arial Narrow"/>
        <family val="2"/>
      </rPr>
      <t>SA-2(8) is not selected in SP 800-53-defined baselines nor in the overall FedRAMP-defined baselines. They are noted in { } and  placed in the high impact baseline here specifically to support implementation of information security associated with the Information Services ITOS Roadmap capability should an organization wish to contract with a cloud service provider to provide such a capability.</t>
    </r>
    <r>
      <rPr>
        <sz val="12"/>
        <color indexed="8"/>
        <rFont val="Arial Narrow"/>
        <family val="2"/>
      </rPr>
      <t xml:space="preserve"> </t>
    </r>
  </si>
  <si>
    <r>
      <rPr>
        <sz val="12"/>
        <color rgb="FF00B050"/>
        <rFont val="Arial Narrow"/>
        <family val="2"/>
      </rPr>
      <t xml:space="preserve">Not a security capability. see columns m-o for controls needed to protect knowledge management information </t>
    </r>
    <r>
      <rPr>
        <strike/>
        <sz val="12"/>
        <color indexed="8"/>
        <rFont val="Arial Narrow"/>
        <family val="2"/>
      </rPr>
      <t>PL-7 is not selected in SP 800-53-defined baselines nor in the overall FedRAMP-defined baselines. They are noted in { } and  placed in the high impact baseline here specifically to support implementation of information security associated with the Information Services ITOS Knowledge Management capability should an organization wish to contract with a cloud service provider to provide such a capability.</t>
    </r>
    <r>
      <rPr>
        <sz val="12"/>
        <color indexed="8"/>
        <rFont val="Arial Narrow"/>
        <family val="2"/>
      </rPr>
      <t xml:space="preserve"> </t>
    </r>
  </si>
  <si>
    <t xml:space="preserve">Service Management is not a security capability. See columns m-o for controls needed to protect knowledge management information. </t>
  </si>
  <si>
    <r>
      <rPr>
        <strike/>
        <sz val="12"/>
        <color indexed="8"/>
        <rFont val="Arial Narrow"/>
        <family val="2"/>
      </rPr>
      <t xml:space="preserve">RA-6 and </t>
    </r>
    <r>
      <rPr>
        <sz val="12"/>
        <color indexed="8"/>
        <rFont val="Arial Narrow"/>
        <family val="2"/>
      </rPr>
      <t xml:space="preserve">SC-38 </t>
    </r>
    <r>
      <rPr>
        <strike/>
        <sz val="12"/>
        <color indexed="8"/>
        <rFont val="Arial Narrow"/>
        <family val="2"/>
      </rPr>
      <t>are</t>
    </r>
    <r>
      <rPr>
        <sz val="12"/>
        <color indexed="8"/>
        <rFont val="Arial Narrow"/>
        <family val="2"/>
      </rPr>
      <t xml:space="preserve"> </t>
    </r>
    <r>
      <rPr>
        <sz val="12"/>
        <color rgb="FF00B050"/>
        <rFont val="Arial Narrow"/>
        <family val="2"/>
      </rPr>
      <t>is</t>
    </r>
    <r>
      <rPr>
        <sz val="12"/>
        <color indexed="8"/>
        <rFont val="Arial Narrow"/>
        <family val="2"/>
      </rPr>
      <t xml:space="preserve"> not selected in SP 800-53-defined baselines nor in the overall FedRAMP-defined baselines. </t>
    </r>
    <r>
      <rPr>
        <strike/>
        <sz val="12"/>
        <color indexed="8"/>
        <rFont val="Arial Narrow"/>
        <family val="2"/>
      </rPr>
      <t>They are</t>
    </r>
    <r>
      <rPr>
        <sz val="12"/>
        <color indexed="8"/>
        <rFont val="Arial Narrow"/>
        <family val="2"/>
      </rPr>
      <t xml:space="preserve"> </t>
    </r>
    <r>
      <rPr>
        <sz val="12"/>
        <color rgb="FF00B050"/>
        <rFont val="Arial Narrow"/>
        <family val="2"/>
      </rPr>
      <t xml:space="preserve">It is </t>
    </r>
    <r>
      <rPr>
        <sz val="12"/>
        <color indexed="8"/>
        <rFont val="Arial Narrow"/>
        <family val="2"/>
      </rPr>
      <t xml:space="preserve">noted in { } and  placed in the high impact baseline here specifically to support implementation of information security associated with the Information Services BOSS Risk Assessments capability should an organization wish to contract with a cloud service provider to provide such a capability. </t>
    </r>
  </si>
  <si>
    <t>Process Ownership is not a security capability. See columns m-o for controls needed to protect knowledge management information.</t>
  </si>
  <si>
    <r>
      <rPr>
        <sz val="12"/>
        <color rgb="FF00B050"/>
        <rFont val="Arial Narrow"/>
        <family val="2"/>
      </rPr>
      <t xml:space="preserve">What "patterns?" It is not possible to accurately populate the needed controls regarding "patterns" without a clear description. Also, it is not clear how or if this capability is related to security? </t>
    </r>
    <r>
      <rPr>
        <strike/>
        <sz val="12"/>
        <color indexed="8"/>
        <rFont val="Arial Narrow"/>
        <family val="2"/>
      </rPr>
      <t>AC-16(9), AC-24,  IR-9(3), PE-19(1), SC-8(4), SA-10(2), SA-11(4), SA-12(11), SA-12(15), SA-19, SC-4(2), SC-34(3), and SI-17 are not selected in SP 800-53-defined baselines nor in the overall FedRAMP-defined baselines. They are noted in { } and  placed in the high impact baseline here specifically to support implementation of information security associated with the Information Services Service Support  Knowledge Repository capability should an organization wish to contract with a cloud service provider to provide such a capability.</t>
    </r>
  </si>
  <si>
    <t>PM-1, PM-2, PM-9, PM-10</t>
  </si>
  <si>
    <r>
      <t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t>
    </r>
    <r>
      <rPr>
        <b/>
        <sz val="12"/>
        <color indexed="8"/>
        <rFont val="Arial Narrow"/>
        <family val="2"/>
      </rPr>
      <t>PM-7, PL-8 &amp; SA-17</t>
    </r>
    <r>
      <rPr>
        <sz val="12"/>
        <color indexed="8"/>
        <rFont val="Arial Narrow"/>
        <family val="2"/>
      </rPr>
      <t xml:space="preserve">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AC-20(3), SC-18(5), SC-29(1), SC-30(3), SC-30(4), and SI-14  are not selected in SP 800-53-defined baselines nor in the overall FedRAMP-defined baselines. They are noted in { } and  placed in the high impact baseline here specifically as potential controls to support implementation of information security associated with the Infrastructure Services Virtual Infrastructure: Storage Virtualization Block-Based Virtualization Network-Based (Appliance &amp; Switched) capability should an organization wish to contract with a cloud service provider to provide such a capability.</t>
    </r>
  </si>
  <si>
    <t>CM-3(3) is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Servers Secure Build &amp; Image Management capability should an organization wish to contract with a cloud service provider to provide such a capability.</t>
  </si>
  <si>
    <t>PM-3, PM-7</t>
  </si>
  <si>
    <r>
      <t xml:space="preserve">CP-9(6) and </t>
    </r>
    <r>
      <rPr>
        <sz val="12"/>
        <color rgb="FF00B050"/>
        <rFont val="Arial Narrow"/>
        <family val="2"/>
      </rPr>
      <t>SI-13</t>
    </r>
    <r>
      <rPr>
        <sz val="12"/>
        <color indexed="8"/>
        <rFont val="Arial Narrow"/>
        <family val="2"/>
      </rPr>
      <t xml:space="preserve"> </t>
    </r>
    <r>
      <rPr>
        <sz val="12"/>
        <color indexed="8"/>
        <rFont val="Arial Narrow"/>
        <family val="2"/>
      </rPr>
      <t>are</t>
    </r>
    <r>
      <rPr>
        <sz val="12"/>
        <color indexed="8"/>
        <rFont val="Arial Narrow"/>
        <family val="2"/>
      </rPr>
      <t xml:space="preserv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Availability Services capability should an organization wish to contract with a cloud service provider to provide such a capability.</t>
    </r>
  </si>
  <si>
    <r>
      <t xml:space="preserve">MA-2(1), MA-6(1), MA-6(2), and </t>
    </r>
    <r>
      <rPr>
        <sz val="12"/>
        <color rgb="FF00B050"/>
        <rFont val="Arial Narrow"/>
        <family val="2"/>
      </rPr>
      <t xml:space="preserve">SI-13 </t>
    </r>
    <r>
      <rPr>
        <strike/>
        <sz val="12"/>
        <color indexed="8"/>
        <rFont val="Arial Narrow"/>
        <family val="2"/>
      </rPr>
      <t>MP-8(2)</t>
    </r>
    <r>
      <rPr>
        <sz val="12"/>
        <color indexed="8"/>
        <rFont val="Arial Narrow"/>
        <family val="2"/>
      </rPr>
      <t xml:space="preserve">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Equipment Maintenance capability should an organization wish to contract with a cloud service provider to provide such a capability</t>
    </r>
  </si>
  <si>
    <t>AC-20(4), CP-2(6), and SC-36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Storage Services capability should an organization wish to contract with a cloud service provider to provide such a capability.</t>
  </si>
  <si>
    <r>
      <t>NOTE 1: The CSA capability description simply defines/identifies/describes IT technology/function for computer system/service architecture (i.e.,  information security protection capabilities of CSA defined IT technology/function not included).   The selected SP 800-53 controls</t>
    </r>
    <r>
      <rPr>
        <b/>
        <sz val="12"/>
        <color indexed="8"/>
        <rFont val="Arial Narrow"/>
        <family val="2"/>
      </rPr>
      <t xml:space="preserve"> PM-7, PL-8 &amp; SA-17</t>
    </r>
    <r>
      <rPr>
        <sz val="12"/>
        <color indexed="8"/>
        <rFont val="Arial Narrow"/>
        <family val="2"/>
      </rPr>
      <t xml:space="preserve">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t>
    </r>
  </si>
  <si>
    <t>PE-6(2), and PE-6(3)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Controlled Physical Access Electronic Surveillance capability should an organization wish to contract with a cloud service provider to provide such a capability.</t>
  </si>
  <si>
    <t>PE-2(2) is not selected in 800-53 baselines but may be needed to support the specific capability</t>
  </si>
  <si>
    <r>
      <t xml:space="preserve">NOTE 1: </t>
    </r>
    <r>
      <rPr>
        <sz val="12"/>
        <color rgb="FF00B050"/>
        <rFont val="Arial Narrow"/>
        <family val="2"/>
      </rPr>
      <t>How is "data" a capability? It is not possible to accurately populate this table with appropriate controls based on such descriptions.</t>
    </r>
    <r>
      <rPr>
        <sz val="12"/>
        <color indexed="8"/>
        <rFont val="Arial Narrow"/>
        <family val="2"/>
      </rPr>
      <t xml:space="preserve"> The CSA capability description simply defines/identifies/describes IT technology/function for computer system/service architecture (i.e.,  information security protection capabilities of CSA defined IT technology/function not included).   The selected SP 800-53 controls </t>
    </r>
    <r>
      <rPr>
        <b/>
        <sz val="12"/>
        <color indexed="8"/>
        <rFont val="Arial Narrow"/>
        <family val="2"/>
      </rPr>
      <t>PM-7, PL-8 &amp; SA-17</t>
    </r>
    <r>
      <rPr>
        <sz val="12"/>
        <color indexed="8"/>
        <rFont val="Arial Narrow"/>
        <family val="2"/>
      </rPr>
      <t xml:space="preserve">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PE-20 is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Asset Handling Data capability should an organization wish to contract with a cloud service provider to provide such a capability.</t>
    </r>
  </si>
  <si>
    <r>
      <t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t>
    </r>
    <r>
      <rPr>
        <b/>
        <sz val="12"/>
        <color indexed="8"/>
        <rFont val="Arial Narrow"/>
        <family val="2"/>
      </rPr>
      <t>PM-7, PL-8 &amp; SA-17</t>
    </r>
    <r>
      <rPr>
        <sz val="12"/>
        <color indexed="8"/>
        <rFont val="Arial Narrow"/>
        <family val="2"/>
      </rPr>
      <t xml:space="preserve">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t>
    </r>
    <r>
      <rPr>
        <strike/>
        <sz val="12"/>
        <color indexed="8"/>
        <rFont val="Arial Narrow"/>
        <family val="2"/>
      </rPr>
      <t>NOTE 2: CM-8(8) and PE-20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Asset Handling Storage   capability should an organization wish to contract with a cloud service provider to provide such a capability.</t>
    </r>
  </si>
  <si>
    <r>
      <t xml:space="preserve">CM-8(8), </t>
    </r>
    <r>
      <rPr>
        <sz val="12"/>
        <color rgb="FF00B050"/>
        <rFont val="Arial Narrow"/>
        <family val="2"/>
      </rPr>
      <t>PE-3(4), and PE-3(5)</t>
    </r>
    <r>
      <rPr>
        <sz val="12"/>
        <color indexed="8"/>
        <rFont val="Arial Narrow"/>
        <family val="2"/>
      </rPr>
      <t xml:space="preserve"> </t>
    </r>
    <r>
      <rPr>
        <sz val="12"/>
        <color rgb="FF00B050"/>
        <rFont val="Arial Narrow"/>
        <family val="2"/>
      </rPr>
      <t>are</t>
    </r>
    <r>
      <rPr>
        <sz val="12"/>
        <color indexed="8"/>
        <rFont val="Arial Narrow"/>
        <family val="2"/>
      </rPr>
      <t xml:space="preserv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Asset Handling Hardware capability should an organization wish to contract with a cloud service provider to provide such a capability.</t>
    </r>
  </si>
  <si>
    <t>CM-8(8), CM-8(9), PE-18(1), PE-20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Environmental Risk Management Equipment Location   capability should an organization wish to contract with a cloud service provider to provide such a capability.</t>
  </si>
  <si>
    <t>PE-11(2)  is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Environmental Risk Management Power Redundancy capability should an organization wish to contract with a cloud service provider to provide such a capability</t>
  </si>
  <si>
    <t>SC-3(1), SC-3(5), SC-7(20), and SC-7(22)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Network Services Network Segmentation capability should an organization wish to contract with a cloud service provider to provide such a capability.</t>
  </si>
  <si>
    <t>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IA-3(3), SC-25, and SC-37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Desktop "Client" Virtualization Local capability should an organization wish to contract with a cloud service provider to provide such a capability.</t>
  </si>
  <si>
    <r>
      <t>NOTE 1: The CSA capability description simply defines/identifies/describes IT technology/function for computer system/service architecture (i.e.,  information security protection capabilities of CSA defined IT technology/function not included).</t>
    </r>
    <r>
      <rPr>
        <sz val="12"/>
        <color indexed="8"/>
        <rFont val="Arial Narrow"/>
        <family val="2"/>
      </rPr>
      <t xml:space="preserve">   The selected SP 800-53 controls PM-7, PL-8 &amp; SA-17 (highlighted in bold) are for organizations to describe the security architecture supporting defined IT technology/functions. </t>
    </r>
    <r>
      <rPr>
        <strike/>
        <sz val="12"/>
        <color indexed="8"/>
        <rFont val="Arial Narrow"/>
        <family val="2"/>
      </rPr>
      <t>The additional SP 800-53 controls  selected</t>
    </r>
    <r>
      <rPr>
        <sz val="12"/>
        <color indexed="8"/>
        <rFont val="Arial Narrow"/>
        <family val="2"/>
      </rPr>
      <t xml:space="preserve"> </t>
    </r>
    <r>
      <rPr>
        <strike/>
        <sz val="12"/>
        <color indexed="8"/>
        <rFont val="Arial Narrow"/>
        <family val="2"/>
      </rPr>
      <t xml:space="preserve">address possible security protections for defined IT technology/functions should an organization wish to contract with a cloud service provider to provide such a capability.    NOTE 2: AC-4(4), AC-17(6), AC-20(3), IA-2(13), IA-3(1), and SI-14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Desktop "Client" Virtualization Remote Session-Basel capability should an organization wish to contract with a </t>
    </r>
    <r>
      <rPr>
        <sz val="12"/>
        <color indexed="8"/>
        <rFont val="Arial Narrow"/>
        <family val="2"/>
      </rPr>
      <t>cloud service provider to provide such a capability.</t>
    </r>
  </si>
  <si>
    <r>
      <t xml:space="preserve">NOTE 1: </t>
    </r>
    <r>
      <rPr>
        <sz val="12"/>
        <color indexed="8"/>
        <rFont val="Arial Narrow"/>
        <family val="2"/>
      </rPr>
      <t xml:space="preserve">   The selected SP 800-53 controls PM-7, PL-8 &amp; SA-17 (highlighted in bold) are for organizations to describe the security architecture supporting defined IT technology/functions. The additional SP 800-53 controls </t>
    </r>
    <r>
      <rPr>
        <sz val="12"/>
        <color rgb="FF00B050"/>
        <rFont val="Arial Narrow"/>
        <family val="2"/>
      </rPr>
      <t>are</t>
    </r>
    <r>
      <rPr>
        <sz val="12"/>
        <color indexed="8"/>
        <rFont val="Arial Narrow"/>
        <family val="2"/>
      </rPr>
      <t xml:space="preserve">  selected </t>
    </r>
    <r>
      <rPr>
        <sz val="12"/>
        <color rgb="FF00B050"/>
        <rFont val="Arial Narrow"/>
        <family val="2"/>
      </rPr>
      <t>because this virtual capability specified remote access control and management of multiple users.</t>
    </r>
    <r>
      <rPr>
        <sz val="12"/>
        <color indexed="8"/>
        <rFont val="Arial Narrow"/>
        <family val="2"/>
      </rPr>
      <t xml:space="preserve"> </t>
    </r>
    <r>
      <rPr>
        <strike/>
        <sz val="12"/>
        <color indexed="8"/>
        <rFont val="Arial Narrow"/>
        <family val="2"/>
      </rPr>
      <t/>
    </r>
  </si>
  <si>
    <t>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AC-20(3), SC-18(5), SC-29(1), SC-30(3), SC-30(4), and SI-14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Services Virtual Infrastructure: Storage Virtualization Block-Based Virtualization Host-Based (LDM, LVM &amp; LUN) capability should an organization wish to contract with a cloud service provider to provide such a capability</t>
  </si>
  <si>
    <t>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AC-20(3), SC-18(5), SC-29(1), SC-30(3), SC-30(4), and SI-14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Storage Virtualization File-Based Virtualization capability should an organization wish to contract with a cloud service provider to provide such a capability</t>
  </si>
  <si>
    <t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t>
  </si>
  <si>
    <r>
      <t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
    </r>
    <r>
      <rPr>
        <strike/>
        <sz val="12"/>
        <color indexed="8"/>
        <rFont val="Arial Narrow"/>
        <family val="2"/>
      </rPr>
      <t>The additional SP 800-53 controls selected address possible security protections for defined IT technology/functions should an organization wish to contract with a cloud service provider to provide such a capability.</t>
    </r>
    <r>
      <rPr>
        <sz val="12"/>
        <color indexed="8"/>
        <rFont val="Arial Narrow"/>
        <family val="2"/>
      </rPr>
      <t xml:space="preserve">     </t>
    </r>
  </si>
  <si>
    <t>CP-2(6), SC-3(1), SC-5(2), SC-7(20), SC-7(21), SC-11(1), SC-36, and SC-39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Virtual Workspaces Vertical Isolation capability should an organization wish to contract with a cloud service provider to provide such a capability.</t>
  </si>
  <si>
    <t>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PL-8(1),  SC-7(19), SC-18(5), SC-27, SC-30, SC-34, SC-36, SI-3(8), SI-7(11), and SI-14(23)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Server Virtualization Virtual Machines (host based) Full capability should an organization wish to contract with a cloud service provider to provide such a capability.</t>
  </si>
  <si>
    <t>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PL-8(1),  SC-7(19), SC-18(5), SC-27, SC-29(1), SC-30, SC-34, SC-36, SI-3(8), SI-7(11), and SI-14(23)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Server Virtualization Virtual Machines (host based) Paravirtualization capability should an organization wish to contract with a cloud service provider to provide such a capability.</t>
  </si>
  <si>
    <t>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PL-8(1),  SC-7(19), SC-18(5), SC-27, SC-29(1), SC-30, SC-34, SC-36, SC-39, SI-3(8), SI-7(11), and SI-14(23)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Server Virtualization Virtual Machines (host based) Hardware-Assisted capability should an organization wish to contract with a cloud service provider to provide such a capability.</t>
  </si>
  <si>
    <t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t>
  </si>
  <si>
    <t>IA-5(12),and  IA-5(14)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Server Virtualization TPM Virtualization capability should an organization wish to contract with a cloud service provider to provide such a capability.</t>
  </si>
  <si>
    <t>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IA-3(3), and CP-11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Network Network Address Space IPv4 capability should an organization wish to contract with a cloud service provider to provide such a capability.</t>
  </si>
  <si>
    <t>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IA-3(3), and CP-11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Network Network Address Space IPv6 capability should an organization wish to contract with a cloud service provider to provide such a capability.</t>
  </si>
  <si>
    <t>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IA-3(3), and CP-11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Network VLAN (external) capability should an organization wish to contract with a cloud service provider to provide such a capability.</t>
  </si>
  <si>
    <t>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IA-3(3), and CP-11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Network VNIC (internal) capability should an organization wish to contract with a cloud service provider to provide such a capability.</t>
  </si>
  <si>
    <r>
      <t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
    </r>
    <r>
      <rPr>
        <strike/>
        <sz val="12"/>
        <color indexed="8"/>
        <rFont val="Arial Narrow"/>
        <family val="2"/>
      </rPr>
      <t xml:space="preserve">The additional SP 800-53 controls selected address possible security protections for defined IT technology/functions should an organization wish to contract with a cloud service provider to provide such a capability.     NOTE 2: AC-20(3), and SC-7(17) are not selected in SP 800-53-defined baselines nor in the overall FedRAMP-defined baselines. They are noted in { } and  placed in the high impact baseline here specifically to support implementation of information </t>
    </r>
    <r>
      <rPr>
        <sz val="12"/>
        <color indexed="8"/>
        <rFont val="Arial Narrow"/>
        <family val="2"/>
      </rPr>
      <t>security associated with the Infrastructure Services Virtual Infrastructure: Network Network Address Space IPv6 capability should an organization wish to contract with a cloud service provider to provide such a capability.</t>
    </r>
  </si>
  <si>
    <r>
      <t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
    </r>
    <r>
      <rPr>
        <strike/>
        <sz val="12"/>
        <color indexed="8"/>
        <rFont val="Arial Narrow"/>
        <family val="2"/>
      </rPr>
      <t xml:space="preserve">The additional SP 800-53 controls selected address possible security protections for defined IT technology/functions should an organization wish to contract with a cloud service provider to provide such a capability.   NOTE 2:  SC-34(1), SC-42 are not selected in SP 800-53-defined baselines nor in the overall FedRAMP-defined baselines. They are noted in { } and  placed in the high impact baseline here specifically to support </t>
    </r>
    <r>
      <rPr>
        <sz val="12"/>
        <color indexed="8"/>
        <rFont val="Arial Narrow"/>
        <family val="2"/>
      </rPr>
      <t>implementation of information security associated with the Infrastructure Services Virtual Infrastructure: Mobile Device Virtualization capability should an organization wish to contract with a cloud service provider to provide such a capability.</t>
    </r>
  </si>
  <si>
    <r>
      <rPr>
        <sz val="12"/>
        <color rgb="FF00B050"/>
        <rFont val="Arial Narrow"/>
        <family val="2"/>
      </rPr>
      <t>Assuming SI-4(1) is in the FedRAMP moderate baseline?</t>
    </r>
    <r>
      <rPr>
        <sz val="12"/>
        <color indexed="8"/>
        <rFont val="Arial Narrow"/>
        <family val="2"/>
      </rPr>
      <t xml:space="preserve"> Capability description is confusing - is the capability for "processes and procedures" needed or is the capability to actually implement compliance monitoring via auditing and continuous monitoring? I have included controls for both, but if the capability is only meant to cover processes, many controls listed here would be removed. 
ALSO, the SI-4 control enhancements added to the high baseline are consistent with the SI-4 control enhancements submitted by NIST to FedRAMP for inclusion in the FedRAMP high baseline. </t>
    </r>
  </si>
  <si>
    <r>
      <rPr>
        <sz val="12"/>
        <color rgb="FF00B050"/>
        <rFont val="Arial Narrow"/>
        <family val="2"/>
      </rPr>
      <t>The description and titles make it difficult to tell if the focus is on privileges to access the network or controlling network sessions (or both).</t>
    </r>
    <r>
      <rPr>
        <sz val="12"/>
        <color indexed="8"/>
        <rFont val="Arial Narrow"/>
        <family val="2"/>
      </rPr>
      <t xml:space="preserve">  SC-2(1), and SC-7(15) are not selected in SP 800-53-defined baselines nor in the overall FedRAMP-defined baselines. They are noted in { } and  placed in the high impact baseline here specifically to support implementation of information security associated with theS &amp; RM Privilege Management Infrastructure Privilege Usage Management Privilege Usage Gateway capability should an organization wish to contract with a cloud service provider to provide such a capability.</t>
    </r>
  </si>
  <si>
    <t xml:space="preserve">Why are the two "whitelisting" descriptions different? (this row and row 251)? The differences do not appear to be related to differences between a server and an end-point. </t>
  </si>
  <si>
    <t xml:space="preserve">Why are the two "host firewall" descriptions different? The differences do not appear to be related to differences between servers or endpoints. If anything, the two descriptions are reversed since the "personal" firewall would be more applicable to an end-point than to a server. </t>
  </si>
  <si>
    <t>AC-4(1), AC-4(4), AC-4(6), AC-4(8), AC-4(14), and SI-15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End-Point Content Filtering capability should an organization wish to contract with a cloud service provider to provide such a capability.</t>
  </si>
  <si>
    <t xml:space="preserve"> CA-7(5) is not selected in SP 800-53-defined baselines nor in the overall FedRAMP-defined baselines. They are noted in { } and  placed in the high impact baseline here specifically to support implementation of information security associated with the S &amp; RM Infrastructure Protection Services End-Point White Listing capability should an organization wish to contract with a cloud service provider to provide such a capability.</t>
  </si>
  <si>
    <t>AC-4(4), and SC-7(11)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Network Content Filtering capability should an organization wish to contract with a cloud service provider to provide such a capability.</t>
  </si>
  <si>
    <r>
      <rPr>
        <sz val="12"/>
        <color rgb="FF00B050"/>
        <rFont val="Arial Narrow"/>
        <family val="2"/>
      </rPr>
      <t>Why are the descriptions for "Content Filtering" and "Firewall" exactly the same? Also the description for "Network" content filtering is different from the description for "End-Point" content filtering. If the description here should have been more like the description for End-Point Content Filtering, replace the control set here with the control set from row 250.</t>
    </r>
    <r>
      <rPr>
        <sz val="12"/>
        <color indexed="8"/>
        <rFont val="Arial Narrow"/>
        <family val="2"/>
      </rPr>
      <t xml:space="preserve"> AC-4(4), and SC-7(11)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Network Firewall capability should an organization wish to contract with a cloud service provider to provide such a capability.</t>
    </r>
  </si>
  <si>
    <t>AU-13, AU-13(2), and SC-7(19)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Application Real Time Filtering capability should an organization wish to contract with a cloud service provider to provide such a capability.</t>
  </si>
  <si>
    <t>AC-4(6), AC-4(19), and AC-16 are not selected in SP 800-53-defined baselines nor in the overall FedRAMP-defined baselines. They are noted in { } and  placed in the high impact baseline here specifically to support implementation of information security associated with the S &amp; RM Data Protection Data Lifecycle Management Meta data Control capability should an organization wish to contract with a cloud service provider to provide such a capability.</t>
  </si>
  <si>
    <r>
      <t xml:space="preserve">NOTE:  The specific technique of "data seeding" is not identified in the list of  SP 800-53 capabilities, however, security controls AU-13, </t>
    </r>
    <r>
      <rPr>
        <strike/>
        <sz val="12"/>
        <color indexed="8"/>
        <rFont val="Arial Narrow"/>
        <family val="2"/>
      </rPr>
      <t>AU-16(2),</t>
    </r>
    <r>
      <rPr>
        <sz val="12"/>
        <color indexed="8"/>
        <rFont val="Arial Narrow"/>
        <family val="2"/>
      </rPr>
      <t xml:space="preserve"> </t>
    </r>
    <r>
      <rPr>
        <strike/>
        <sz val="12"/>
        <color indexed="8"/>
        <rFont val="Arial Narrow"/>
        <family val="2"/>
      </rPr>
      <t>IR-5(1)</t>
    </r>
    <r>
      <rPr>
        <sz val="12"/>
        <color indexed="8"/>
        <rFont val="Arial Narrow"/>
        <family val="2"/>
      </rPr>
      <t xml:space="preserve"> and SI-15 address capabilities for detecting and tracking data/information should an organization wish to contract with a cloud service provider to provide such a capability. </t>
    </r>
    <r>
      <rPr>
        <sz val="12"/>
        <color rgb="FF00B050"/>
        <rFont val="Arial Narrow"/>
        <family val="2"/>
      </rPr>
      <t>Data Mining Protection, AC-23 and</t>
    </r>
    <r>
      <rPr>
        <sz val="12"/>
        <color indexed="8"/>
        <rFont val="Arial Narrow"/>
        <family val="2"/>
      </rPr>
      <t xml:space="preserve"> </t>
    </r>
    <r>
      <rPr>
        <sz val="12"/>
        <color rgb="FF00B050"/>
        <rFont val="Arial Narrow"/>
        <family val="2"/>
      </rPr>
      <t>Concealment and Misdirection, SC-30, may also be applied.</t>
    </r>
  </si>
  <si>
    <t>PM-13</t>
  </si>
  <si>
    <r>
      <rPr>
        <sz val="12"/>
        <color rgb="FF00B050"/>
        <rFont val="Arial Narrow"/>
        <family val="2"/>
      </rPr>
      <t xml:space="preserve">The description does not appear to be consistent with the capability name, "role-based </t>
    </r>
    <r>
      <rPr>
        <b/>
        <i/>
        <sz val="12"/>
        <color rgb="FF00B050"/>
        <rFont val="Arial Narrow"/>
        <family val="2"/>
      </rPr>
      <t>awareness</t>
    </r>
    <r>
      <rPr>
        <sz val="12"/>
        <color rgb="FF00B050"/>
        <rFont val="Arial Narrow"/>
        <family val="2"/>
      </rPr>
      <t xml:space="preserve">." The description appears to be more aligned with role-based access, but I am interpreting the intent of the capability as awareness of what each role is and what permissions each role is given. If that is incorrect and the intent is to more as described in the description, the control set would be the same as Role Management in row 281. </t>
    </r>
    <r>
      <rPr>
        <strike/>
        <sz val="12"/>
        <color indexed="8"/>
        <rFont val="Arial Narrow"/>
        <family val="2"/>
      </rPr>
      <t>AC-3(7), and SC-42(1)  are not selected in SP 800-53-defined baselines nor in the overall FedRAMP-defined baselines. They are noted in { } and  placed in the high impact baseline here specifically to support implementation of information security associated with the S &amp; RM Policies and Standards Role Based Awareness capability should an organization wish to contract with a cloud service provider to provide such a capability.</t>
    </r>
  </si>
  <si>
    <t>AT-3 applies in the context of training staff for the specific security role of selecting and implementing effective technical security mechanisms, products, process and tools</t>
  </si>
  <si>
    <t xml:space="preserve">The capability is only providing the analysis of the compliance-related information, and assumes, based on the description, the collection was already performed. </t>
  </si>
  <si>
    <t xml:space="preserve">Is the capability intended to ensure an independent auditor verifies conformance or is it to have systems/processes in place to record security events in a tamper-resistant audit log? If it is only to ensure that the auditor verifies, many controls noted here would not be applicable. 
The AU-9 control enhancements are not selected in any NIST or FedRAMP baselines but are included here in the high baseline to implement the "tamper resistant" audit logs noted in the capability description. </t>
  </si>
  <si>
    <r>
      <t xml:space="preserve">NOTE:  The CSA S &amp; RM Threat and Vulnerability Management Compliance Testing Databases capability identified and defined only addresses business/application functions supporting cloud type of computing environments and businesses (i.e.,  information security protection capabilities for defined business/application functions not included). </t>
    </r>
    <r>
      <rPr>
        <sz val="12"/>
        <color rgb="FF00B050"/>
        <rFont val="Arial Narrow"/>
        <family val="2"/>
      </rPr>
      <t>It is unclear what is being complied with - organizational security requirements/policies? There are controls in 800-53 that require assessing for control effectiveness, CA-2, or for Developer Security Testing and Evaluation, SA-11. Unclear from description if these would apply to the capability or not.</t>
    </r>
  </si>
  <si>
    <r>
      <t>NOTE:  The CSA S &amp; RM Threat and Vulnerability Management Compliance Testing Servers capability defined as a specific kind of service to client software running on the same computer or other computers on a network only addresses business/application functions supporting cloud type of computing environments and businesses (i.e.,  information security protection capabilities for defined business/application functions not included).</t>
    </r>
    <r>
      <rPr>
        <sz val="12"/>
        <color rgb="FF00B050"/>
        <rFont val="Arial Narrow"/>
        <family val="2"/>
      </rPr>
      <t>It is unclear what is being complied with - organizational security requirements/policies?</t>
    </r>
    <r>
      <rPr>
        <sz val="12"/>
        <color indexed="8"/>
        <rFont val="Arial Narrow"/>
        <family val="2"/>
      </rPr>
      <t xml:space="preserve"> </t>
    </r>
    <r>
      <rPr>
        <sz val="12"/>
        <color rgb="FF00B050"/>
        <rFont val="Arial Narrow"/>
        <family val="2"/>
      </rPr>
      <t>There are controls in 800-53 that require assessing for control effectiveness (CA-2) or for Developer Security Testing and Evaluation SA-11. Unclear from description if these would apply to the capability or not.</t>
    </r>
    <r>
      <rPr>
        <sz val="12"/>
        <color indexed="8"/>
        <rFont val="Arial Narrow"/>
        <family val="2"/>
      </rPr>
      <t xml:space="preserve">  </t>
    </r>
  </si>
  <si>
    <t>PM-1, PM-7, PM-9, PM-11</t>
  </si>
  <si>
    <t>PM-1, PM-6, PM-7, PM-9, PM-11</t>
  </si>
  <si>
    <t>NOTE:  Selected  SP 800-53-defined controls specifically support development of a Security Service Catalog capability should an organization wish to provide such a capability.</t>
  </si>
  <si>
    <t>NOTE:  CM-8(7)  is not selected in SP 800-53-defined baselines nor in the overall FedRAMP-defined baselines. They are noted in { } and  placed in the high impact baseline here specifically to support implementation of information security associated with the S &amp; RM Infrastructure Protection Services End-Point Inventory Control capability should an organization wish to contract with a cloud service provider to provide such a capability.</t>
  </si>
  <si>
    <t>AC-3(3), AC-3(4), AC-4(2), AC-4(12), AC-4(13), AC-4(15), AC-4(19), and AC-4(22)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Identity Management Federated IDM capability should an organization wish to contract with a cloud service provider to provide such a capability.</t>
  </si>
  <si>
    <t>AC-3(4)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Identity Management Identity Provisioning capability should an organization wish to contract with a cloud service provider to provide such a capability.</t>
  </si>
  <si>
    <t>AC-3(4)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Identity Management Attribute Provisioning capability should an organization wish to contract with a cloud service provider to provide such a capability.</t>
  </si>
  <si>
    <t xml:space="preserve"> AC-3(7), and AC-3(8)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Authorization Services Policy Enforcement capability should an organization wish to contract with a cloud service provider to provide such a capability.</t>
  </si>
  <si>
    <r>
      <rPr>
        <sz val="12"/>
        <color rgb="FF00B050"/>
        <rFont val="Arial Narrow"/>
        <family val="2"/>
      </rPr>
      <t xml:space="preserve">AC-24 is not selected in SP 800-53-defined baselines nor in the overall FedRAMP-defined baselines. It is noted in { } and placed in the high impact baseline  specifically to support implementation of the capabiliity.
NOTE: PM-10 was deleted because it refers to </t>
    </r>
    <r>
      <rPr>
        <i/>
        <sz val="12"/>
        <color rgb="FF00B050"/>
        <rFont val="Arial Narrow"/>
        <family val="2"/>
      </rPr>
      <t>authorization</t>
    </r>
    <r>
      <rPr>
        <sz val="12"/>
        <color rgb="FF00B050"/>
        <rFont val="Arial Narrow"/>
        <family val="2"/>
      </rPr>
      <t xml:space="preserve"> in the RMF step 5 sense while </t>
    </r>
    <r>
      <rPr>
        <i/>
        <sz val="12"/>
        <color rgb="FF00B050"/>
        <rFont val="Arial Narrow"/>
        <family val="2"/>
      </rPr>
      <t>authorization</t>
    </r>
    <r>
      <rPr>
        <sz val="12"/>
        <color rgb="FF00B050"/>
        <rFont val="Arial Narrow"/>
        <family val="2"/>
      </rPr>
      <t xml:space="preserve"> in the context of authorization services is about authorization of users and devices to access systems and informaiton. </t>
    </r>
  </si>
  <si>
    <r>
      <t xml:space="preserve">AC-2(6), AC-3(3), AC-3(4), AC-16, AC-16(1), AC-16(3), and AC-24 are not selected in SP 800-53-defined baselines nor in the overall FedRAMP-defined baselines. They are noted in { } and  placed in the high impact baseline here specifically to support implementation of the  capability should an organization wish to contract with a cloud service provider to provide such a capability. </t>
    </r>
    <r>
      <rPr>
        <sz val="12"/>
        <color rgb="FF00B050"/>
        <rFont val="Arial Narrow"/>
        <family val="2"/>
      </rPr>
      <t>KLD: How is "Principal data" a capability for the management of attributes?</t>
    </r>
  </si>
  <si>
    <r>
      <t>NOTE:  The specific technique defined as  "eXtensible Access Control Markup Language"  is not explicitly identified in the list of  SP 800-53 capabilities</t>
    </r>
    <r>
      <rPr>
        <sz val="12"/>
        <color rgb="FF00B050"/>
        <rFont val="Arial Narrow"/>
        <family val="2"/>
      </rPr>
      <t xml:space="preserve"> - Controls from the AC family may apply such as AC-2 and AC-3</t>
    </r>
    <r>
      <rPr>
        <sz val="12"/>
        <color indexed="8"/>
        <rFont val="Arial Narrow"/>
        <family val="2"/>
      </rPr>
      <t>.</t>
    </r>
  </si>
  <si>
    <t>AC-3(7), AC-5(2), AC-5(5), AC-5(7), AC-6(5), AC-6(7),and IA-10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Authorization Services Role Management capability should an organization wish to contract with a cloud service provider to provide such a capability.</t>
  </si>
  <si>
    <r>
      <t xml:space="preserve">NOTE:  The specific technique defined as  "eXtensible Access Control Markup Language"  is not explicitly identified in the list of  SP 800-53 capabilities </t>
    </r>
    <r>
      <rPr>
        <sz val="12"/>
        <color rgb="FF00B050"/>
        <rFont val="Arial Narrow"/>
        <family val="2"/>
      </rPr>
      <t>- Controls from the AC family may apply such as AC-2 and AC-3, maybe even AC-16.</t>
    </r>
  </si>
  <si>
    <t>NOTE:  The specific technique defined as  "Out of the Box (OTB) Authorization"  is not explicitly identified in the list of  SP 800-53 capabilities.</t>
  </si>
  <si>
    <t xml:space="preserve">From KLD: I am not knowledgeable on  how SAML is applied to authentication/authenticators - It is possible that additional controls and control enhancements may apply here (such as IS-5(2) and IA-5(11)) </t>
  </si>
  <si>
    <t>AC-3(7), AC-5(2), AC-5(5), AC-5(7), AC-6(5), AC-6(7),and IA-10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Risk Based Authorization capability should an organization wish to contract with a cloud service provider to provide such a capability.</t>
  </si>
  <si>
    <t>IA-2(6), IA-2(7), IA-2(11), and IA-8(5)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Multifactor capability should an organization wish to contract with a cloud service provider to provide such a capability.</t>
  </si>
  <si>
    <t>IA-5(8)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OT(One Time Password) capability should an organization wish to contract with a cloud service provider to provide such a capability.</t>
  </si>
  <si>
    <t>IA-2(10)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Smart Card capability should an organization wish to contract with a cloud service provider to provide such a capability.</t>
  </si>
  <si>
    <t>IA-5(4)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Biometrics capability should an organization wish to contract with a cloud service provider to provide such a capability.</t>
  </si>
  <si>
    <t>IA-4(3)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Biometrics capability should an organization wish to contract with a cloud service provider to provide such a capability.</t>
  </si>
  <si>
    <t xml:space="preserve"> IA-2(2), IA-2(6), IA-2(7), and IA-2(8)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Network Authentication capability should an organization wish to contract with a cloud service provider to provide such a capability.</t>
  </si>
  <si>
    <t>IA-2(10), and IA-5(8)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Single Sign On capability should an organization wish to contract with a cloud service provider to provide such a capability.</t>
  </si>
  <si>
    <t>NOTE:  The specific technique defined as  "SOAP"  is not explicitly identified in the list of  SP 800-53 capabilities.  The selected  SP 800-53-defined controls support Privilege Management Infrastructure Authentication Services Web Services (WS) Security capability should an organization wish to provide such a capability.</t>
  </si>
  <si>
    <t>NOTE:  The specific technique defined as  "S &amp; RM Privilege Management Infrastructure Authentication Services Middleware Authentication"  is not explicitly identified in the list of  SP 800-53 capabilities.</t>
  </si>
  <si>
    <r>
      <rPr>
        <sz val="12"/>
        <color rgb="FF00B050"/>
        <rFont val="Arial Narrow"/>
        <family val="2"/>
      </rPr>
      <t>IA-2(12) and IA-5(11) are related to federal PIV requirements.</t>
    </r>
    <r>
      <rPr>
        <sz val="12"/>
        <color indexed="8"/>
        <rFont val="Arial Narrow"/>
        <family val="2"/>
      </rPr>
      <t xml:space="preserve"> IA-8(5)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Identity Verification capability should an organization wish to contract with a cloud service provider to provide such a capability.</t>
    </r>
  </si>
  <si>
    <t>This capability is related to interoperability rather than security requirements so there are no equivalent controls.</t>
  </si>
  <si>
    <t>AU-14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Privilege Usage Management Keystroke/Session Logging capability should an organization wish to contract with a cloud service provider to provide such a capability.</t>
  </si>
  <si>
    <t>PM-14</t>
  </si>
  <si>
    <t>IR-10, and SI-4(24)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End-Point Forensic Tools capability should an organization wish to contract with a cloud service provider to provide such a capability.</t>
  </si>
  <si>
    <t>PM-3</t>
  </si>
  <si>
    <t>NOTE 1:  SC-42 is not selected in SP 800-53-defined baselines nor in the overall FedRAMP-defined baselines. They are noted in { } and  placed in the high impact baseline here specifically to support implementation of information security associated with the S &amp; RM Governance Risk &amp; Compliance Policy Management Exceptions capability should an organization wish to contract with a cloud service provider to provide such a capability.   NOTE 2: CM-7(4) is part of the SP 800-53 Moderate baseline, but is NOT part of the FedRAMP Moderate baseline.</t>
  </si>
  <si>
    <t>SI-4(19), SI-4(20), and SI-4(22) are not selected in SP 800-53-defined baselines nor in the overall FedRAMP-defined baselines. They are placed in the high impact baseline here specifically to support implementation of a self assessment capability across the enterprise should an organization wish to contract with a cloud service provider to provide such a capability.
ALSO, the RA-5 control enhancements added to the high baseline are consistent with the RA-5 control enhancements submitted by NIST to FedRAMP for inclusion in the FedRAMP high baseline.</t>
  </si>
  <si>
    <t>PM-1, PM-4</t>
  </si>
  <si>
    <t>SI-4(3) and SI-4(17) are not selected in SP 800-53-defined baselines nor in the overall FedRAMP-defined baselines. They are placed in the high impact baseline here specifically to support implementation of a dashboard capability across the enterprise should an organization wish to contract with a cloud service provider to provide such a capability.
Control enhancements marked with * are included to align with the FedRAMP high baseline as recommended by NIST</t>
  </si>
  <si>
    <t xml:space="preserve">For the vulnerability management capability specifically,asessor independence (CA-2, CA-7) may not be necessary.
SA-11(2), SA-15(2), SA-15(4), SA-15(7) are not selected in any baselines but may be necessary to support the capability. </t>
  </si>
  <si>
    <t>CA-8(2), RA-6 are not selected in SP 800-53-defined baselines nor in the overall FedRAMP-defined baselines. They are noted in { } and  placed in the high impact baseline here specifically to support implementation of information security associated with the S &amp; RM Threat and Vulnerability Management Penetration Testing External capability should an organization wish to contract with a cloud service provider to provide such a capability.</t>
  </si>
  <si>
    <t>PM-16</t>
  </si>
  <si>
    <t>SA-8, SA-15(4), and SA-15(8) are not selected in SP 800-53-defined baselines nor in the overall FedRAMP-defined baselines. They are noted in { } and  placed in the high impact baseline here specifically to support implementation of information security associated with the S &amp; RM Threat and Vulnerability Management Threat Management Risk Taxonomy capability should an organization wish to contract with a cloud service provider to provide such a capability.</t>
  </si>
  <si>
    <t>AC-16, its enhancements, SC-16, and SC-16(1) may also be needed to support this capability but are not selected in any baselines.</t>
  </si>
  <si>
    <r>
      <t xml:space="preserve">SA-9(3), </t>
    </r>
    <r>
      <rPr>
        <sz val="12"/>
        <color rgb="FF00B050"/>
        <rFont val="Arial Narrow"/>
        <family val="2"/>
      </rPr>
      <t xml:space="preserve">SA-9(5), </t>
    </r>
    <r>
      <rPr>
        <sz val="12"/>
        <color indexed="8"/>
        <rFont val="Arial Narrow"/>
        <family val="2"/>
      </rPr>
      <t>SA-19, and</t>
    </r>
    <r>
      <rPr>
        <sz val="12"/>
        <color rgb="FF00B050"/>
        <rFont val="Arial Narrow"/>
        <family val="2"/>
      </rPr>
      <t xml:space="preserve"> SA-21</t>
    </r>
    <r>
      <rPr>
        <sz val="12"/>
        <color indexed="8"/>
        <rFont val="Arial Narrow"/>
        <family val="2"/>
      </rPr>
      <t xml:space="preserve"> </t>
    </r>
    <r>
      <rPr>
        <sz val="12"/>
        <color indexed="8"/>
        <rFont val="Arial Narrow"/>
        <family val="2"/>
      </rPr>
      <t xml:space="preserve"> are not selected in SP 800-53-defined baselines nor in the overall FedRAMP-defined baselines. They are noted in { } and  placed in the high impact baseline here specifically to support implementation of information security associated with the S &amp; RM Governance Risk &amp; Compliance Vendor Management  capability should an organization wish to contract with a cloud service provider to provide such a capability.</t>
    </r>
  </si>
  <si>
    <r>
      <rPr>
        <sz val="12"/>
        <color rgb="FF00B050"/>
        <rFont val="Arial Narrow"/>
        <family val="2"/>
      </rPr>
      <t xml:space="preserve">AC-3(2), AC-3(3), AC-3(4), AC-3(7), SC-42, </t>
    </r>
    <r>
      <rPr>
        <sz val="12"/>
        <color indexed="8"/>
        <rFont val="Arial Narrow"/>
        <family val="2"/>
      </rPr>
      <t xml:space="preserve">SC-42(2), </t>
    </r>
    <r>
      <rPr>
        <sz val="12"/>
        <color rgb="FF00B050"/>
        <rFont val="Arial Narrow"/>
        <family val="2"/>
      </rPr>
      <t>and SC-43 are</t>
    </r>
    <r>
      <rPr>
        <sz val="12"/>
        <color indexed="8"/>
        <rFont val="Arial Narrow"/>
        <family val="2"/>
      </rPr>
      <t xml:space="preserv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Privilege Usage Management Resource Protection capability should an organization wish to contract with a cloud service provider to provide such a capability.</t>
    </r>
  </si>
  <si>
    <r>
      <rPr>
        <sz val="12"/>
        <color rgb="FF00B050"/>
        <rFont val="Arial Narrow"/>
        <family val="2"/>
      </rPr>
      <t>SC-7(10)</t>
    </r>
    <r>
      <rPr>
        <sz val="12"/>
        <color indexed="8"/>
        <rFont val="Arial Narrow"/>
        <family val="2"/>
      </rPr>
      <t xml:space="preserve"> and  SC-7(17)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Network Deep Packet Inspection (DPI)   capability should an organization wish to contract with a cloud service provider to provide such a capability.</t>
    </r>
  </si>
  <si>
    <r>
      <rPr>
        <sz val="12"/>
        <color indexed="8"/>
        <rFont val="Arial Narrow"/>
        <family val="2"/>
      </rPr>
      <t>SC-40, SC-40(2), SC-40(3), SC-40(4)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Network Wireless Protection   capability should an organization wish to contract with a cloud service provider to provide such a capability.</t>
    </r>
  </si>
  <si>
    <t>Note from KLD: Deleted the DNS controls in column I because DNS operates at the application layer. Deleted SI controls because it is not about monitoring or input validation.
AC-3(5) may also be needed to support this capability but are not selected in any baselines.</t>
  </si>
  <si>
    <t>This appliance should be treated as any other component within a network system, i.e., access controlled, audited, configured security/configuration managed, etc. The set of controls identified to protect information  in columns M, N, and O should be applied.</t>
  </si>
  <si>
    <t>SC-8(3) is not selected in SP 800-53-defined baselines nor in the overall FedRAMP-defined baselines. They are noted in { } and  placed in the high impact baseline here specifically to support implementation of information security associated with the S &amp; RM Infrastructure Protection Services Application Secure Messaging capability should an organization wish to contract with a cloud service provider to provide such a capability.</t>
  </si>
  <si>
    <t>[ SP 800-53 Appendix J -- DM-1(1) ]</t>
  </si>
  <si>
    <t>SA-18(1), SC-7(16) and SC-30 may also be needed to support this capability but are not selected in any baselines.</t>
  </si>
  <si>
    <t>AC-4(6), AC-16, SC-16 are not selected in SP 800-53-defined baselines nor in the overall FedRAMP-defined baselines. They are noted in { } and  placed in the high impact baseline here specifically to support implementation of information security associated with the S &amp; RM Data Protection Data Lifecycle Management Data Tagging capability should an organization wish to contract with a cloud service provider to provide such a capability.</t>
  </si>
  <si>
    <r>
      <rPr>
        <sz val="12"/>
        <color rgb="FF00B050"/>
        <rFont val="Arial Narrow"/>
        <family val="2"/>
      </rPr>
      <t>SA-18(1),  SC-7(16), and</t>
    </r>
    <r>
      <rPr>
        <sz val="12"/>
        <color indexed="8"/>
        <rFont val="Arial Narrow"/>
        <family val="2"/>
      </rPr>
      <t xml:space="preserve"> </t>
    </r>
    <r>
      <rPr>
        <sz val="12"/>
        <color rgb="FF00B050"/>
        <rFont val="Arial Narrow"/>
        <family val="2"/>
      </rPr>
      <t>SC-30</t>
    </r>
    <r>
      <rPr>
        <sz val="12"/>
        <color indexed="8"/>
        <rFont val="Arial Narrow"/>
        <family val="2"/>
      </rPr>
      <t xml:space="preserve"> are not selected in SP 800-53-defined baselines nor in the overall FedRAMP-defined baselines. They are noted in { } and  placed in the high impact baseline here specifically to support implementation of information security associated with the S &amp; RM Data Protection Data Lifecycle Management Data Obscuring   capability should an organization wish to contract with a cloud service provider to provide such a capability.</t>
    </r>
  </si>
  <si>
    <t>Note from KLD: Not sure what they mean by "scanning" - doesn't seem like they mean in the context of vulnerabilities?? I included the RA-5 controls just in case.</t>
  </si>
  <si>
    <r>
      <rPr>
        <sz val="12"/>
        <color rgb="FF00B050"/>
        <rFont val="Arial Narrow"/>
        <family val="2"/>
      </rPr>
      <t>AU-13 and</t>
    </r>
    <r>
      <rPr>
        <sz val="12"/>
        <color indexed="8"/>
        <rFont val="Arial Narrow"/>
        <family val="2"/>
      </rPr>
      <t xml:space="preserve"> PE-19 </t>
    </r>
    <r>
      <rPr>
        <sz val="12"/>
        <rFont val="Arial Narrow"/>
        <family val="2"/>
      </rPr>
      <t>are</t>
    </r>
    <r>
      <rPr>
        <sz val="12"/>
        <color indexed="8"/>
        <rFont val="Arial Narrow"/>
        <family val="2"/>
      </rPr>
      <t xml:space="preserve"> not selected in SP 800-53-defined baselines nor in the overall FedRAMP-defined baselines. They are noted in { } and  placed in the high impact baseline here specifically to support implementation of information security associated with the S &amp; RM Data Protection Data Leakage Prevention Data Discovery   capability should an organization wish to contract with a cloud service provider to provide such a capability.</t>
    </r>
  </si>
  <si>
    <t>AU-13, SC-31, SC-38, and SI-4(10)  are not selected in SP 800-53-defined baselines nor in the overall FedRAMP-defined baselines. They are noted in { } and  placed in the high impact baseline here specifically to support implementation of information security associated with the S &amp; RM Data Protection Data Leakage Prevention Network (Data in Transit)   capability should an organization wish to contract with a cloud service provider to provide such a capability.</t>
  </si>
  <si>
    <t>Note from KLD: The entries here should be the same as for row 334, plus the ones I didn't delete plus the ones I added in green to support data leakage prevention</t>
  </si>
  <si>
    <t>AC-4(4), and AC-16 are not selected in SP 800-53-defined baselines nor in the overall FedRAMP-defined baselines. They are noted in { } and  placed in the high impact baseline here specifically to support implementation of information security associated with the S &amp; RM Data Protection Data Leakage Prevention End-Point (Data in Use)   capability should an organization wish to contract with a cloud service provider to provide such a capability.</t>
  </si>
  <si>
    <t>Note from KLD: The entries here should be the same as for row 336, plus the ones I added in green to support data leakage prevention</t>
  </si>
  <si>
    <t>PE-19, SC-31, SC-31(1), SC-31(2), SC-31(3) may also be needed to support this capability but are not selected in any baselines.</t>
  </si>
  <si>
    <t>Note from KLD: SC-12(2) and (3) are not selected in any baselines and SC-12(1) is in the high so not sure why AJ has it the opposite here and in the next row?</t>
  </si>
  <si>
    <t>SC-12(1) is not selected in SP 800-53-defined baselines nor in the overall FedRAMP-defined baselines. They are noted in { } and  placed in the high impact baseline here specifically to support implementation of information security associated with the S &amp; RM Cryptographic Services Key Management Symmetric Keys capability should an organization wish to contract with a cloud service provider to provide such a capability.</t>
  </si>
  <si>
    <r>
      <rPr>
        <sz val="12"/>
        <color indexed="8"/>
        <rFont val="Arial Narrow"/>
        <family val="2"/>
      </rPr>
      <t>IA-5(14)</t>
    </r>
    <r>
      <rPr>
        <sz val="12"/>
        <color indexed="8"/>
        <rFont val="Arial Narrow"/>
        <family val="2"/>
      </rPr>
      <t xml:space="preserve"> is not selected in SP 800-53-defined baselines nor in the overall FedRAMP-defined baselines. They are noted in { } and  placed in the high impact baseline here specifically to support implementation of information security associated with the S &amp; RM Cryptographic Services PKI capability should an organization wish to contract with a cloud service provider to provide such a capability.</t>
    </r>
  </si>
  <si>
    <t>AU-10(2), IA-3(1), MA-4(6), SC-8(3), and SC-8(4) are not selected in SP 800-53-defined baselines nor in the overall FedRAMP-defined baselines. They are noted in { } and  placed in the high impact baseline here specifically to support implementation of information security associated with the S &amp; RM Cryptographic Services Data in Transit Encryption (Transitory, Fixed)  capability should an organization wish to contract with a cloud service provider to provide such a capability.</t>
  </si>
  <si>
    <t xml:space="preserve">The description is nowhere near the capability of "anti-virus" -note that the controls cited support the capability of "anti-virus" rather that the description of protecting information from being read by administrators, etc. </t>
  </si>
  <si>
    <t xml:space="preserve">All the SI-4 enhancements added to the high baseline are for consistency with the high baseline recommended by NIST as submitted to GSA. </t>
  </si>
  <si>
    <t xml:space="preserve">*for capabilities that are a direct match for controls, I feel we should stick to the high baseline controls that we recommended to GSA for FedRAMP. That is why I deleted SI-8(3) and some others above because we did not add them to our recommendation and so I thought that represented an inconsistency. Again, that only applies where the capability is a direct match for a control. </t>
  </si>
  <si>
    <t xml:space="preserve">*SI-4(23) is not selected in any NIST baselines or in the FedRAMP high impact baseline but is selected here in the moderate impact baseline to support the capability of HIPS/HIDS. Also, SI-4(7), SI-4(11), SI-4(13), SI-4(18) are selected here in the high impact baseline for consistency with the NIST-recommended controls for the high impact baseline as submitted to FedRAMP </t>
  </si>
  <si>
    <t>AC-16(8), and SC-3(4)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End-Point Hardware Based Trusted Assets  capability should an organization wish to contract with a cloud service provider to provide such a capability.</t>
  </si>
  <si>
    <t xml:space="preserve">SI-4 enhancements selected in the high impact baseline are in support of the specific NIPS/NIDS capability and may or may not be included in the NIST and/or FedRAMP high baseline. </t>
  </si>
  <si>
    <t>SI-7(6) not in any baselines but is selected here to provide the functionality.</t>
  </si>
  <si>
    <t>PM-1, PM-6, PM-9, PM-11, PM-14</t>
  </si>
  <si>
    <t>PM-9, PM-10, PM-11</t>
  </si>
  <si>
    <t>PM-1, PM-9, PM-11</t>
  </si>
  <si>
    <t>PM-1, PM-7, PM-8, PM-9</t>
  </si>
  <si>
    <t>PM-13, PM-15</t>
  </si>
  <si>
    <t xml:space="preserve">PM-1, PM-4, PM-9, PM-10, PM-14 </t>
  </si>
  <si>
    <t>PM-6, PM-9, PM-11</t>
  </si>
  <si>
    <t>PM-1, PM-9, PM-10, PM-11, PM-12, PM-16</t>
  </si>
  <si>
    <r>
      <t xml:space="preserve">PM-1, PM-2, PM-3, PM-4, </t>
    </r>
    <r>
      <rPr>
        <strike/>
        <sz val="12"/>
        <rFont val="Arial Narrow"/>
        <family val="2"/>
      </rPr>
      <t>PM-5,</t>
    </r>
    <r>
      <rPr>
        <sz val="12"/>
        <rFont val="Arial Narrow"/>
        <family val="2"/>
      </rPr>
      <t xml:space="preserve"> PM-6, PM-7, </t>
    </r>
    <r>
      <rPr>
        <strike/>
        <sz val="12"/>
        <rFont val="Arial Narrow"/>
        <family val="2"/>
      </rPr>
      <t xml:space="preserve">PM-8, </t>
    </r>
    <r>
      <rPr>
        <sz val="12"/>
        <rFont val="Arial Narrow"/>
        <family val="2"/>
      </rPr>
      <t xml:space="preserve">PM-9, PM-10, PM-11, PM-12PM-13, PM-14, PM-15, PM-16  </t>
    </r>
  </si>
  <si>
    <t xml:space="preserve">Components descriptions also available on CSA's interactive site found at: </t>
  </si>
  <si>
    <t>https://research.cloudsecurityalliance.org/tci/</t>
  </si>
  <si>
    <t>TIC Capabilities
Version 2.0</t>
  </si>
  <si>
    <t>NR</t>
  </si>
  <si>
    <t>ID</t>
  </si>
  <si>
    <t>SUMMARY</t>
  </si>
  <si>
    <t>CAPABILITY DEFINITION</t>
  </si>
  <si>
    <t>User Authentication</t>
  </si>
  <si>
    <r>
      <t xml:space="preserve">TIC systems and components comply with NIST SP 800-53 identification and authentication controls </t>
    </r>
    <r>
      <rPr>
        <sz val="10"/>
        <color rgb="FFFF0000"/>
        <rFont val="Verdana"/>
        <family val="2"/>
      </rPr>
      <t>for high impact systems</t>
    </r>
    <r>
      <rPr>
        <sz val="10"/>
        <rFont val="Verdana"/>
        <family val="2"/>
      </rPr>
      <t xml:space="preserve"> (FIPS 199). </t>
    </r>
    <r>
      <rPr>
        <b/>
        <sz val="10"/>
        <rFont val="Verdana"/>
        <family val="2"/>
      </rPr>
      <t>Administrative access to TIC access point devices requires multi-factor authentication</t>
    </r>
    <r>
      <rPr>
        <sz val="10"/>
        <rFont val="Verdana"/>
        <family val="2"/>
      </rPr>
      <t xml:space="preserve"> (OMB M-11-11). </t>
    </r>
  </si>
  <si>
    <t>TM.COM.01</t>
  </si>
  <si>
    <t>TIC and US-CERT (TS/SCI)</t>
  </si>
  <si>
    <t xml:space="preserve">The TICAP has a minimum of three qualified people with TOP SECRET/SCI clearance available within 2 hours, 24x7x365, with authority to report, acknowledge and initiate action based on TOP SECRET/SCI-level information, including tear line information, with US-CERT. 
Authorized personnel with TOP SECRET/SCI clearances have 24x7x365 access to an ICD 705-accredited Sensitive Compartment Information Facility (SCIF) including the following TOP SECRET/SCI communications channels:   
- Secure telephone (STE/STU) and card authorized for TOP SECRET/SCI, and  
- Secure FAX machine. 
Typically personnel with appropriate clearances to handled classified information will include at least the Senior NOC/SOC manager, Chief Information Security Officer (CISO), and Chief Information Officer (CIO), and other personnel as determined by the agency. The SCIF may be shared with another agency and should be within 30 minutes of the TIC management location, during normal conditions, in order for authorized personnel to exchange classified information, evaluate the recommendations, initiate the response and report operational status with US-CERT within two hours of the notification. </t>
  </si>
  <si>
    <t>TIC and Customer</t>
  </si>
  <si>
    <t xml:space="preserve">The Multi-Service TICAP secures and authenticates the administrative communications (i.e., customer service) between the TICAP operator and each TICAP client. </t>
  </si>
  <si>
    <t>TM.COM.03</t>
  </si>
  <si>
    <t>TIC and US-CERT (SECRET)</t>
  </si>
  <si>
    <t xml:space="preserve">The TICAP has a minimum of one qualified person with SECRET or higher clearance immediately available on each shift, 24x7x365, with authority to report, acknowledge and initiate action based on SECRET-level information; including tear-line information, with US-CERT. 
Authorized personnel with SECRET clearances or higher have 24x7x365 immediate access at the TIC management location (NOC/SOC) to the following SECRET communications channels:  
- Secure telephone (STE/STU) and card authorized for SECRET or higher,  
- Secure FAX machine,  
- SECRET-level email account able to exchange messages with the Homeland Secure Data Network (HSDN), and  
- Access to the US-CERT SECRET website.  
Additionally, authorized personnel with TOP SECRET/SCI clearances have 24x7x365 access within 2 hours of notification to an ICD 705 accredited Sensitive Compartment Information Facility (SCIF) including the following TOP SECRET/SCI communications channels:  
- Secure telephone (STE/STU) and card authorized for TOP SECRET/SCI,  
- Secure FAX machine,  
- TOP SECRET/SCI-level email account able to exchange messages with the Joint Worldwide Intelligence Communications System (JWICS), and 
- Access to the US-CERT TOP SECRET website. </t>
  </si>
  <si>
    <t>Storage Capacity</t>
  </si>
  <si>
    <t xml:space="preserve">Each TIC access point must be able to perform real-time header and content capture of all inbound and outbound traffic for administrative, legal, audit or other operational purposes. The TICAP has storage capacity to retain at least 24 hours of data generated at full TIC operating capacity. The TICAP is able to selectively filter and store a subset of inbound and outbound traffic. </t>
  </si>
  <si>
    <t>TM.DS.02</t>
  </si>
  <si>
    <t>Back up Data</t>
  </si>
  <si>
    <t xml:space="preserve">In the event of a TICAP system failure or compromise, the TICAP has the capability to restore operations to a previous clean state. Backups of configurations and data are maintained off-site in accordance with the TICAP continuity of operations plan. </t>
  </si>
  <si>
    <t>TM.DS.03</t>
  </si>
  <si>
    <t>Data Ownership</t>
  </si>
  <si>
    <t xml:space="preserve">The Multi-Service TICAP documents in the agreement with the customer agency that the customer agency retains ownership of its data collected by the TICAP. </t>
  </si>
  <si>
    <t>TM.DS.04</t>
  </si>
  <si>
    <t>Data Attribution &amp; Retrieval</t>
  </si>
  <si>
    <t xml:space="preserve">The Multi-Service TICAP identifies and can retrieve each customer agency's data for the customer agency, without divulging any other agency's data. </t>
  </si>
  <si>
    <t>DLP</t>
  </si>
  <si>
    <t xml:space="preserve">The TICAP has a Data Loss Prevention program and follows a documented procedure for Data Loss Prevention. </t>
  </si>
  <si>
    <t>TM.LOG.01</t>
  </si>
  <si>
    <t>NTP Server</t>
  </si>
  <si>
    <t xml:space="preserve">Each TIC access point has a Network Time Protocol (NTP) Stratum 1 system as a stable Primary Reference Time Server (PRTS) synchronized within 0.25 seconds relative to Coordinated Universal Time (UTC). The primary synchronization method is an out-of-band NIST/USNO national reference time source (Stratum 0) such as the Global Positioning System (GPS) or WWV radio clock. See the TIC Reference Architecture, Appendix F for additional information. </t>
  </si>
  <si>
    <t>TM.LOG.02</t>
  </si>
  <si>
    <t>Time Stamping</t>
  </si>
  <si>
    <t xml:space="preserve">All TIC access point event recording clocks are synchronized to within 3 seconds relative to Coordinated Universal Time (UTC). All TICAP log timestamps include the date and time, with at least to-the-second granularity. Log timestamps that do not use Coordinated Universal Time (UTC) include a clearly marked time zone designation. The intent is to facilitate incident analysis between TICAPs and TIC networks and devices. </t>
  </si>
  <si>
    <t>Session Traceability</t>
  </si>
  <si>
    <t xml:space="preserve">The TICAP provides online access to at least 7 days of session traceability and audit ability by capturing and storing logs / files from installed TIC equipment including, but not limited to firewalls, routers, servers and other designated devices. The TICAP maintains the logs needed to establish an audit trail of administrator, user and transaction activity and sufficient to reconstruct security-relevant events occurring on, performed by and passing through TIC systems and components. Note: This capability is intended for immediate, online access in order to trace session connections and analyze security-relevant events. In addition, TM.LOG.04 requires retaining logs for an additional period of time either online or offline. </t>
  </si>
  <si>
    <t>Log Retention</t>
  </si>
  <si>
    <t xml:space="preserve">The TICAP follows a documented procedure for log retention and disposal, including, but not limited to, administrative logs, session connection logs and application transaction logs. Record retention and disposal schedules are in accordance with the National Archives and Records Administration existing General Records Schedules, in particular Schedule 12, “Communications Records” and Schedule 20, “Electronic Records;” or NARA approved agency-specific schedule. Note: This capability is intended for the management and operation of the TICAP itself, and does not require the TICAP infer or implement retention policies based on the content of TICAP client communications. The originator and recipient of communications through a TICAP remain responsible for their own retention and disposal policies. </t>
  </si>
  <si>
    <t>TM.PC.01</t>
  </si>
  <si>
    <t>TIC Facility</t>
  </si>
  <si>
    <t xml:space="preserve">The TIC access points comply with NIST SP 800-53 physical security controls for high impact systems (FIPS 199). </t>
  </si>
  <si>
    <t>TM.PC.02</t>
  </si>
  <si>
    <t>NOC/SOC Facilities</t>
  </si>
  <si>
    <t xml:space="preserve">The TIC management locations, such as a Network Operations Center (NOC) and a Security Operations Center (SOC), comply with NIST SP 800-53 physical security controls for medium impact systems (FIPS 199). </t>
  </si>
  <si>
    <t>TM.PC.03</t>
  </si>
  <si>
    <t>SCIF Facilities</t>
  </si>
  <si>
    <t xml:space="preserve">The TICAP maintains access to an accredited Sensitive Compartment Information Facility (SCIF) that complies with ICD 705, “Sensitive Compartmented Information Facilities.” </t>
  </si>
  <si>
    <t>TM.PC.04</t>
  </si>
  <si>
    <t>Dedicated TIC Spaces</t>
  </si>
  <si>
    <t xml:space="preserve">The TIC access points and TIC management functions, such as NOC/SOC, are located in spaces dedicated for exclusive use or support of the U.S. Government. The space is secured by physical access controls to ensure that TIC systems and components are accessible only by authorized personnel. Examples of dedicated spaces include, but are not limited to, secured racks, cages, rooms, and buildings. </t>
  </si>
  <si>
    <t>Facility Resiliency</t>
  </si>
  <si>
    <t xml:space="preserve">The TIC access point is equipped for uninterrupted operations for at least 24 hours in the event of a power outage, and conforms to specific physical standards including, but not limited to: 
- Electrical systems meet or exceed the building, operating and maintenance standards as specified by the GSA Public Buildings Service Standards, PBS-100. 
- TIC systems and components are connected to uninterruptable power in order to maintain mission and business-essential functions including, but not limited to, TIC systems, support systems and powered telecommunications facilities, including at the DEMARC or MPOE. 
- Uninterruptable power systems, HVAC and lighting are connected to an on-site, automatic, standby/emergency generator capable of operating continuously (without refueling) for at least 24 hours. </t>
  </si>
  <si>
    <t>Geographic Diversity</t>
  </si>
  <si>
    <t xml:space="preserve">The Multi-Service TICAP has geographic separation between its TIC access points, with at least 10 miles separation recommended. It is also recommended that single-agency TICAPs have geographic separation between their TIC access points. </t>
  </si>
  <si>
    <t>TM.TC.01</t>
  </si>
  <si>
    <t>Route Diversity</t>
  </si>
  <si>
    <t xml:space="preserve">The TIC access point follows the National Communications System (NCS) recommendations for Route Diversity, including at least two physically separate points of entry at the TIC access point and physically separate cabling paths to an external telecommunications provider or Internet provider facility. </t>
  </si>
  <si>
    <t>Least Functionality</t>
  </si>
  <si>
    <t xml:space="preserve">TIC systems and components in the TIC access point are configured according to the principal of "least functionality," in that they provide only essential capabilities and specifically prohibit or restrict the use of non-essential functions, ports, protocols, and/or services. </t>
  </si>
  <si>
    <t xml:space="preserve">All TIC systems and components of the TIC access point support both IPv4 and IPv6 protocols in accordance with OMB Memorandum M-05-22 and Federal CIO memorandum “Transition to IPv6.” 
- The TICAP supports both IPv4 and IPv6 addresses and can transit both native IPv4 and native IPv6 traffic (i.e. dual-stack) between external connections and agency internal networks. The TICAP may also support other IPv6 transit methods such as tunneling or translation. 
- The TICAP ensures that TIC access point systems implement IPv6 capabilities (native, tunneling or translation), without compromising IPv4 capabilities or security. IPv6 security capabilities should achieve at least functional parity with IPv4 security capabilities. </t>
  </si>
  <si>
    <t>TM.TC.04</t>
  </si>
  <si>
    <t>DNS Authoritative Servers</t>
  </si>
  <si>
    <t xml:space="preserve">The TIC access point supports hosted DNS services, including DNSSEC, for TICAP client domains. The TICAP configures DNS services in accordance with, but not limited to, the following recommendations from NIST SP 800-81 Rev 1: 
1. The TICAP deploys separate authoritative name servers from caching (also known as resolving/recursive) name servers or an alternative architecture preventing cache poisoning. 
2. The TICAP implements DNSSEC by meeting NIST SP 800-81 Rev 1 for key generation, key storage, key publishing, zone signing and signature verification. </t>
  </si>
  <si>
    <t>Response Authority</t>
  </si>
  <si>
    <t xml:space="preserve">The TICAP maintains normal delegations and devolution of authority to ensure essential incident response performance to a no-notice event. This includes, but is not limited to, terminating, limiting or modifying access to external connections, including to the Internet, based on documented criteria, including when advised by US-CERT. </t>
  </si>
  <si>
    <t>TM.TC.06</t>
  </si>
  <si>
    <t>TIC Staffing</t>
  </si>
  <si>
    <t xml:space="preserve">The TIC management location, such as a Network Operations Center (NOC) and/or Security Operations Center (SOC), is staffed 24x7. On-scene personnel are qualified and authorized to initiate appropriate technical responses, including when external access is disrupted. </t>
  </si>
  <si>
    <t>TM.TC.07</t>
  </si>
  <si>
    <t>Response Access</t>
  </si>
  <si>
    <t xml:space="preserve">TICAP Operations personnel have 24x7 physical or remote access to TIC management systems which control the TIC access point devices. Using this access, TICAP operations personnel can terminate, troubleshoot or repair external connections, including to the Internet, as required. </t>
  </si>
  <si>
    <t>TO.MG.01</t>
  </si>
  <si>
    <t>System Inventory</t>
  </si>
  <si>
    <t xml:space="preserve">The TICAP develops, documents, and maintains a current inventory of all TIC information systems and components, including relevant ownership information. </t>
  </si>
  <si>
    <t>Change &amp; Configuration Management</t>
  </si>
  <si>
    <t xml:space="preserve">The TICAP follows a formal configuration management and change management process to maintain a proper baseline. </t>
  </si>
  <si>
    <t>Change Communication</t>
  </si>
  <si>
    <t xml:space="preserve">The TICAP communicates all changes approved through the formal configuration management and change management processes to customers, as defined in SLAs or other authoritative documents. </t>
  </si>
  <si>
    <t>TO.MG.04</t>
  </si>
  <si>
    <t>Contingency Planning</t>
  </si>
  <si>
    <t xml:space="preserve">The TICAP maintains an Information Systems Contingency Plan (ISCP) that provides procedures for the assessment and recovery of TIC systems and components following a disruption. The contingency plan should be structured and implemented in accordance with NIST SP 800-34 Rev 1. </t>
  </si>
  <si>
    <t>TO.MG.05</t>
  </si>
  <si>
    <t>TSP</t>
  </si>
  <si>
    <t xml:space="preserve">The TICAP has telecommunications service priority (TSP) configured for external connections, including to the Internet, to provide for priority restoration of telecommunication services. </t>
  </si>
  <si>
    <t>Maintenance Scheduling</t>
  </si>
  <si>
    <t xml:space="preserve">The TICAP employs a formal technical review process to schedule, conduct, document and communicate maintenance and repairs. The TICAP maintains maintenance records for TIC systems and components. The intent of this capability is to minimize downtime and operational impact of scheduled maintenance and outages. </t>
  </si>
  <si>
    <t>TO.MG.07</t>
  </si>
  <si>
    <t>Network Inventory</t>
  </si>
  <si>
    <t xml:space="preserve">The TICAP maintains a complete map, or other inventory, of all customer agency networks connected to the TIC access point. The TICAP validates the inventory through the use of network mapping devices. Static translation tables and appropriate points of contact are provided to US-CERT on a quarterly basis, to allow in-depth incident analysis. </t>
  </si>
  <si>
    <t>Tailored Security Policies</t>
  </si>
  <si>
    <t xml:space="preserve">The Multi-Service TICAP accommodates individual customer agencies’ security policies and corresponding security controls, as negotiated with the customer. </t>
  </si>
  <si>
    <t>TO.MG.11</t>
  </si>
  <si>
    <t>Tailored Communications</t>
  </si>
  <si>
    <t xml:space="preserve">The Multi-Service TICAP accommodates tailored communications processes to meet individual customer requirements. </t>
  </si>
  <si>
    <t>TO.MON.01</t>
  </si>
  <si>
    <t>Situational Awareness</t>
  </si>
  <si>
    <t xml:space="preserve">The TICAP maintains situational awareness of the TIC and its supported networks as needed to support customer security requirements. Situational awareness can be achieved by correlating data from multiple sources, multiple vendors, and multiple types of data by using, for example, Security Incident &amp; Event Management (SIEM) tools. </t>
  </si>
  <si>
    <t>Vulnerability Scanning</t>
  </si>
  <si>
    <t xml:space="preserve">At a minimum, the TICAP annually conducts and documents a security review of the TIC access point and undertakes the necessary actions to mitigate risk to an acceptable level (FISMA, FIPS 199 and FIPS 200). Vulnerability scanning of the TIC architecture is a component of the security review. </t>
  </si>
  <si>
    <t>Audit Access</t>
  </si>
  <si>
    <t xml:space="preserve">The TICAP provides access for government authorized auditing of the TIC access point, including all TIC systems and components. Authorized assessment teams are provided access to previous audit results of TIC systems and components, including but not limited to, C&amp;A and ICD documentation. </t>
  </si>
  <si>
    <t>Log Sharing</t>
  </si>
  <si>
    <t xml:space="preserve">The TICAP monitors and logs all network services where possible, including but not limited to, DNS, DHCP, system and network devices, web servers, Active Directory, Firewalls, NTP, and other Information Assurance devices/tools. These logs can be made available to US-CERT on request. </t>
  </si>
  <si>
    <t>Operational Exercises</t>
  </si>
  <si>
    <t xml:space="preserve">The TIC Access Provider participates in operational exercises that assess the security posture of the TIC. The lessons learned from operational exercises are incorporated into network defenses and operational procedures for both the TICAP and its customers. </t>
  </si>
  <si>
    <t>Customer Service Metrics</t>
  </si>
  <si>
    <t xml:space="preserve">The TICAP collects customer service metrics about the TIC access point, and reports them to its customers, DHS, and/or OMB as required. Examples of customer service metrics include, but are not limited to, performance within SLA provisions, issue identification, issue resolution, customer satisfaction, and quality of service. </t>
  </si>
  <si>
    <t>TO.REP.02</t>
  </si>
  <si>
    <t>Operational Metrics</t>
  </si>
  <si>
    <t xml:space="preserve">The TICAP collects operational metrics about the TIC access point, and reports them to its customers, DHS, and/or OMB as requested. Examples of operational metrics include, but are not limited to, performance within SLA provisions, network activity data (including normal and peak usage), and improvement to customer security posture. </t>
  </si>
  <si>
    <t>Customer Notification</t>
  </si>
  <si>
    <t xml:space="preserve">The Multi-Service TICAP reports threats, alerts, and computer security-related incidents and suspicious activities that affect a subscribing agency to the subscribing agency. </t>
  </si>
  <si>
    <t>TO.REP.04</t>
  </si>
  <si>
    <t>Incident Reporting</t>
  </si>
  <si>
    <t xml:space="preserve">The TICAP reports incidents to US-CERT in accordance with federal laws, regulations and guidance. </t>
  </si>
  <si>
    <t>TO.RES.01</t>
  </si>
  <si>
    <t>Response Timeframe</t>
  </si>
  <si>
    <t xml:space="preserve">The TICAP has a documented and operational incident response plan in place that defines actions to be taken during a declared incident. In the event of a declared incident or notification from US-CERT, TICAP operations personnel immediately activate incident response plan(s). TICAP operations personnel report operational status to US-CERT within two hours and continue to report based on US-CERT direction. </t>
  </si>
  <si>
    <t>Response Guidance</t>
  </si>
  <si>
    <t xml:space="preserve">TIC operations personnel acknowledge, implement, and document tactical threat and vulnerability mitigation guidance provided by US-CERT. </t>
  </si>
  <si>
    <t>Denial of Service Response</t>
  </si>
  <si>
    <t xml:space="preserve">The TICAP manages filters, excess capacity, bandwidth or other redundancy to limit the effects of information flooding types of denial of service attacks on the organization’s internal networks and TICAP services. The TICAP has agreements with external network operators to reduce the susceptibility and respond to information flooding types of denial of service attacks. The Multi-Service TICAP mitigates the impact on non-targeted TICAP clients from a DOS attack on a particular TICAP client. This may included diverting information flooding types of denial of service attacks targeting a particular TICAP client in order to maintain service to other TICAP clients. </t>
  </si>
  <si>
    <t>TS.CF.01</t>
  </si>
  <si>
    <t>Application Layer Filtering</t>
  </si>
  <si>
    <t xml:space="preserve">The TIC access point uses a combination of application firewalls (stateful application protocol analysis), application-proxy gateways, and other available technical means to implement inbound and outbound application layer filtering. The TICAP will develop and implement a risk-based policy on filtering or proxying new protocols. </t>
  </si>
  <si>
    <t>TS.CF.02</t>
  </si>
  <si>
    <t>Web Session Filtering</t>
  </si>
  <si>
    <t xml:space="preserve">The TIC access point filters outbound web sessions from TICAP clients based on, but not limited to: web content, active content, destination URL pattern, and IP address. Web filters have the capability of blocking malware, fake software updates, fake antivirus offers, phishing offers and botnets/keyloggers calling home. </t>
  </si>
  <si>
    <t>Web Firewall</t>
  </si>
  <si>
    <t xml:space="preserve">The TIC access point filters inbound web sessions to web servers at the HTTP/HTTPS/SOAP/XML-RPC/Web Service application layers from, but not limited to, cross site scripting (XSS), SQL injection flaws, session tampering, buffer overflows and malicious web crawlers. </t>
  </si>
  <si>
    <t>TS.CF.04</t>
  </si>
  <si>
    <t>Mail Filtering</t>
  </si>
  <si>
    <t xml:space="preserve">The TIC access point performs malware scanning, filters content, and blocks spam-sending servers as specified by NIST 800-45, "Guidelines for Electronic Mail Security," for inbound and outbound mail. These TIC access point protections are in addition to malware scanning and content filtering performed by the agency's mail servers and end-user's host systems. The TICAP takes agency specified actions for potentially malicious or undesirable mail, including at least the following actions: block messages, tag undesirable content, sanitize malicious content, and deliver normally. Multi-Service TICAPs tailor their malware and content filtering services for individual agency mail domains. </t>
  </si>
  <si>
    <t>TS.CF.05</t>
  </si>
  <si>
    <t>Agency Specific Mail Filters</t>
  </si>
  <si>
    <t xml:space="preserve">The TIC access point uses an agency-specified custom-processing list with at least the combinations of senders, recipients, network IP addresses or host names. The agency specified custom-processing list has custom TICAP malware and content filtering actions. Mail allowed by an agency-specified custom-processing list is still scanned by the TICAP for malware or undesirable content and tagged if found. Multi-Service TICAPs tailor their malware and content filtering services for individual agency mail domains. </t>
  </si>
  <si>
    <t>TS.CF.06</t>
  </si>
  <si>
    <t>Mail Forgery Detection</t>
  </si>
  <si>
    <t xml:space="preserve">For email received from other agency mail domains known to have domain-level sender authentication (for example Domain Keys Identified Mail or Sender Policy Framework) the TIC access point includes the results of the domain-level sender forgery analysis when determining potentially suspicious or undesirable email. This capability is intended to support domain-level sender authentication, but does not necessarily confirm a particular sender or message is trustworthy. Scoring criteria for this capability will be aligned with the National Strategy for Trusted Identities in Cyberspace (NSTIC). The TICAP takes agency specific actions for email determined to be suspicious or undesirable. </t>
  </si>
  <si>
    <t>Digitally Signing Mail</t>
  </si>
  <si>
    <t xml:space="preserve">For email sent to other agency mail domains, the TICAP ensures the messages have been digitally signed at the Domain Level (for example Domain Keys Identified Mail) in order to allow receiving agencies to verify the source and integrity of email. This capability is intended to support domain-level sender authentication, but does not necessarily confirm a particular sender or message is trustworthy. Signing procedures will be in alignment with the National Strategy for Trusted Identities in Cyberspace, and may occur at the bureau or agency sub-component level instead of the TIC access point. </t>
  </si>
  <si>
    <t>TS.CF.08</t>
  </si>
  <si>
    <t>Mail Quarantine</t>
  </si>
  <si>
    <t xml:space="preserve">The TICAP quarantines mail categorized as potentially suspicious while the agency's mail domain reviews and decides what action to take. The agency's mail domain can take at least the following actions: block the message, deliver the message, sanitize malicious content and tag undesirable content. Note: this is intended to be an additional option which agency mail operators can specify with capability TS.CF.04. It does not require agencies to quarantine potentially suspicious mail. </t>
  </si>
  <si>
    <t>TS.CF.09</t>
  </si>
  <si>
    <t>Crypto-graphically authenticated protocols</t>
  </si>
  <si>
    <t xml:space="preserve">The TICAP validates routing protocol information using authenticated protocols. The TICAP configures Border Gateway Protocol (BGP) sessions in accordance with, but not limited to, the following recommendation from NIST SP 800-54: BGP sessions are protected with the MD5 signature option. NIST and DHS are collaborating on additional BGP robustness mechanisms, and plan to publish future deployment recommendations and guidance. </t>
  </si>
  <si>
    <t>TS.CF.10</t>
  </si>
  <si>
    <t>Reduce the use of clear-text management protocols</t>
  </si>
  <si>
    <t xml:space="preserve">The TIC access point limits and documents the use of unauthenticated, clear text protocols for TIC management and will phase out such protocols or enable cryptographic authentication where technically and operationally feasible. </t>
  </si>
  <si>
    <t>TS.CF.11</t>
  </si>
  <si>
    <t>Encrypted Traffic Inspection</t>
  </si>
  <si>
    <t xml:space="preserve">The TICAP has a documented procedure or plan that explains how it inspects and analyzes encrypted traffic. The document includes a description of defensive measures taken to protect TICAP clients from malicious content or unauthorized data exfiltration when traffic is encrypted. The TIC access point analyzes all encrypted traffic for suspicious patterns that might indicate malicious activity and logs at least the source, destination and size of the encrypted connections for further analysis. </t>
  </si>
  <si>
    <t>TS.CF.12</t>
  </si>
  <si>
    <t xml:space="preserve">The TICAP has a documented procedure or plan that explains how it inspects and analyzes connections by particular TICAP client end-users or host systems which have custom requirements for malware and content filtering. Connection content is still scanned by the TICAP for malware or undesirable content and logged by the TICAP when found. </t>
  </si>
  <si>
    <t>TS.CF.13</t>
  </si>
  <si>
    <t>DNS Filtering</t>
  </si>
  <si>
    <t xml:space="preserve">The TIC access point filters DNS queries, and performs validation of DNS Security Extensions (DNSSEC) signed domains, for TICAP clients. The TICAP configures DNS resolving/recursive (also known as caching) name servers in accordance with, but not limited to, the following recommendations from NIST SP 800-81 Revision 1 (Draft): 
1. The TICAP deploys separate recursive name servers from authoritative name servers to prevent cache poisoning. 
2. The TICAP filters DNS queries for known malicious domains. 
3. The TICAP logs at least the query, answer and client identifier. </t>
  </si>
  <si>
    <t>NCPS</t>
  </si>
  <si>
    <t xml:space="preserve">The TIC access point participates in the National Cyber Protection System (NCPS, operationally known as Einstein). </t>
  </si>
  <si>
    <t>TS.INS.02</t>
  </si>
  <si>
    <t>IDS/NIDS</t>
  </si>
  <si>
    <t xml:space="preserve">The TIC access point passes all inbound/outbound network traffic through Network Intrusion Detection Systems (NIDS) configured with custom signatures, including signatures for the application layer. This includes, but is not limited to, critical signatures published by US-CERT. </t>
  </si>
  <si>
    <t>Secure all TIC traffic</t>
  </si>
  <si>
    <t xml:space="preserve">All external connections are routed through a TIC access point, scanned and filtered by TIC systems and components according to the TICAP's documented policy, which includes critical security policies when published by US-CERT. The definition of "external connection" is in accordance with the TIC Reference Architecture, Appendix A (Definition of External Connection). </t>
  </si>
  <si>
    <t>TS.PF.02</t>
  </si>
  <si>
    <t>Default Deny</t>
  </si>
  <si>
    <t xml:space="preserve">By default, the TIC access point blocks network protocols, ports and services. The TIC access point only allows necessary network protocols, ports or services with a documented mission requirement and approval. </t>
  </si>
  <si>
    <t>TS.PF.03</t>
  </si>
  <si>
    <t>Stateless Filtering</t>
  </si>
  <si>
    <t xml:space="preserve">The TIC access point implements stateless blocking of all inbound and outbound connections without being limited by connection state tables of TIC systems and components. Attributes inspected by stateless blocks include, but are not limited to: 
- Direction (inbound, outbound, interface) 
- Source and destination IPv4/IPv6 addresses and network masks 
- Network protocols (TCP, UDP, ICMP, etc.) 
- Source and destination port numbers (TCP, UDP) 
- Message codes (ICMP) </t>
  </si>
  <si>
    <t>TS.PF.04</t>
  </si>
  <si>
    <t>Stateful Filtering</t>
  </si>
  <si>
    <t xml:space="preserve">By default, the TIC access point blocks unsolicited inbound connections. For authorized outbound connections, the TIC access point implements stateful inspection that tracks the state of all outbound connections and blocks packets which deviate from standard protocol state transitions. Protocols supported by stateful inspection devices include, but are not limited to: 
- ICMP (errors matched to original protocol header) 
- TCP (using protocol state transitions) 
- UDP (using timeouts) - Other Internet protocols (using timeouts) 
- Stateless network filtering attributes </t>
  </si>
  <si>
    <t>TS.PF.05</t>
  </si>
  <si>
    <t>Filter by Source Address</t>
  </si>
  <si>
    <t xml:space="preserve">The TIC access point only permits outbound connections from previously defined TICAP clients using Egress Source Address Verification. It is recommended that inbound filtering rules block traffic from packet source addresses assigned to internal networks and special use addresses (IPv4-RFC5735, IPv6-RFC5156). </t>
  </si>
  <si>
    <t>TS.PF.06</t>
  </si>
  <si>
    <t>Asymmetric Routing</t>
  </si>
  <si>
    <t xml:space="preserve">The TIC access point stateful inspection devices correctly process traffic returning through asymmetric routes to a different TIC stateful inspection device; or documents how return traffic is always routed to the same TIC access point stateful inspection device. </t>
  </si>
  <si>
    <t>TS.PF.07</t>
  </si>
  <si>
    <t>FedVRE (H.323)</t>
  </si>
  <si>
    <t xml:space="preserve">The TIC access point supports Federal Video Relay Service (FedVRS) for the Deaf (www.gsa.gov/fedrelay) network connections, including but not limited to devices implementing stateful packet filters. Please refer to http://www.fedvrs.us/supports/technical for FedVRS technical requirements. Agencies may document alternative ways to achieve reasonable accommodation for users of FedVRS. </t>
  </si>
  <si>
    <t>TS.RA.01</t>
  </si>
  <si>
    <t>Agency-User Remote Access</t>
  </si>
  <si>
    <t xml:space="preserve">The TIC access point supports telework/remote access for TICAP client authorized staff and users using ad-hoc Virtual Private Networks (VPNs) through external connections, including the Internet. This capability is not intended to include permanent VPN connections for remote branch offices or similar locations. In addition to supporting the requirements of OMB M-06-16, “Protection of Sensitive Agency Information," the following baseline capabilities are supported for telework/remote access at the TIC Access Point: 
1. The VPN connection terminates behind NCPS and full suite of TIC capabilities which means all outbound traffic to/from the VPN users to external connections, including the Internet, can be inspected by NCPS. 
2. The VPN connection terminates in front of TICAP-managed security controls including, but not limited to, a firewall and IDPS to allow traffic to/from remote access users to internal networks to be inspected. 
3. NIST FIPS 140-2 validated cryptography is used to implement encryption on all VPN connections (see NIST SP 800-46 Rev1). 
4. Split tunneling is not allowed (see NIST SP 800-46 Rev1). Any VPN connection that allows split tunneling is considered an external connection, and terminates in front of NCPS. 
5. Multi-factor authentication is used (see NIST SP 800-46 Rev1, OMB M-11-11). 
6. VPN concentrators and Virtual-Desktop/Application Gateways use hardened appliances maintained as TICAP network security boundary devices. 
7. If telework/remote clients use Government Furnished Equipment (GFE), the VPN connection may use access at the IP network-level and access through specific Virtual Desktops/Application Gateways. 
8. If telework/remote clients use non-GFE, the VPN connection uses only access through specific Virtual Desktops/Application Gateways. 
TICAP clients may support additional telework/remote access connections for authorized staff and users using equivalent agency-managed security controls at non-TIC Access Point locations. The agency-level NOC/SOC is responsible for maintaining the inventory of additional telework/remote access connections and coordinating agency-managed security controls. 
Because of the difficulty verifying the configuration, sanitizing temporary and permanent data storage, and analyzing possible compromises of non-Government Furnished Equipment, it is the agency’s responsibility to document in accordance with OMB M-07-16 if sensitive data may be accessed remotely using non-GFE, and informing the TIC Access Provider of the appropriate security configuration policies to implement. </t>
  </si>
  <si>
    <t>External Dedicated Access</t>
  </si>
  <si>
    <t xml:space="preserve">The TIC access point supports dedicated external connections to external partners (e.g., non-TIC federal agencies, externally connected networks at business partners, state/local governments) with a documented mission requirement and approval. This includes, but not limited to, permanent VPN over external connections, including the Internet, and dedicated private line connections to other external networks. The following baseline capabilities are supported for external dedicated VPN and private line connections at the TIC Access Point: 
1. The connection terminates in front of NCPS to allow traffic to/from the external connections to be inspected. 
2. The connection terminates in front of the full suite of TIC capabilities to allow traffic to/from external connections to be inspected. 
3. VPN connections use NIST FIPS 140-2 validated cryptography over shared public networks, including the Internet. 
4. Connections terminated in front of NCPS may use split tunneling. </t>
  </si>
  <si>
    <t>TS.RA.03</t>
  </si>
  <si>
    <t>Extranet Dedicated Access</t>
  </si>
  <si>
    <t xml:space="preserve">The TIC access point supports dedicated extranet connections to internal partners (e.g., TIC federal agencies, closed networks at business partners, state/local governments) with a documented mission requirement and approval. This includes, but not limited to, permanent VPN over external connections, including the Internet, and dedicated private line connections to other internal networks. The following baseline capabilities are supported for extranet dedicated VPN and private line connections at the TIC Access Point: 
1. The connection terminates behind NCPS and full suite of TIC capabilities which means all outbound traffic to/from the extranet connections to external connections, including the Internet, is inspected by NCPS. 
2. The connection terminates in front of TICAP-managed security controls including, but not limited to, a firewall and IDPS to allow traffic to/from extranet connections to internal networks, including other extranet connections, to be inspected. 
3. VPN connections use NIST FIPS 140-2 validated cryptography over shared public networks, including the Internet. 
4. Split tunneling is not allowed. Any VPN connection that allows split tunneling is considered an external connection, and must terminate in front of NCPS. 
TICAP clients may support dedicated extranet connections with internal partners using equivalent agency-managed security controls at non-TIC Access Point locations. The agency-level NOC/SOC is responsible for maintaining the inventory of extranet connections with internal partners and coordinating agency-managed security controls. </t>
  </si>
  <si>
    <t>SLA</t>
  </si>
  <si>
    <r>
      <t xml:space="preserve">The Multi-Service TICAP provides each customer with a detailed Service Level Agreement. </t>
    </r>
    <r>
      <rPr>
        <b/>
        <sz val="11"/>
        <color theme="1"/>
        <rFont val="Calibri"/>
        <family val="2"/>
        <scheme val="minor"/>
      </rPr>
      <t>Clarification/Intent:</t>
    </r>
    <r>
      <rPr>
        <sz val="11"/>
        <color theme="1"/>
        <rFont val="Calibri"/>
        <family val="2"/>
        <scheme val="minor"/>
      </rPr>
      <t xml:space="preserve"> Certain parts of SLAs are expected to be fairly consistent, but the TICAP must be able to customize the SLAs as needed to meet requirements for different agency subscribers.</t>
    </r>
  </si>
  <si>
    <t>Exception Process</t>
  </si>
  <si>
    <r>
      <t xml:space="preserve">The Multi-Service TICAP provides an exception request process for individual customers. </t>
    </r>
    <r>
      <rPr>
        <b/>
        <sz val="11"/>
        <color theme="1"/>
        <rFont val="Calibri"/>
        <family val="2"/>
        <scheme val="minor"/>
      </rPr>
      <t>Clarification/Intent:</t>
    </r>
    <r>
      <rPr>
        <sz val="11"/>
        <color theme="1"/>
        <rFont val="Calibri"/>
        <family val="2"/>
        <scheme val="minor"/>
      </rPr>
      <t xml:space="preserve"> This capability focuses on the TICAP’s ability to handle requests regarding exceptions to policy or changes to services. The resolution process may be handled by the same Control Board or Technical Review Board discussed in other capabilities. SLA is usually for a measurable performance measure and an MOU is usually for a roles and responsibilities document and either may apply here.</t>
    </r>
  </si>
  <si>
    <t>SP 800-53 Security Control Families</t>
  </si>
  <si>
    <t>Code</t>
  </si>
  <si>
    <t>Family Name</t>
  </si>
  <si>
    <t>AC</t>
  </si>
  <si>
    <t>Access Control</t>
  </si>
  <si>
    <t>MP</t>
  </si>
  <si>
    <t>Media Protection</t>
  </si>
  <si>
    <t>AT</t>
  </si>
  <si>
    <t>Awareness and Training</t>
  </si>
  <si>
    <t>PE</t>
  </si>
  <si>
    <t>Physical and Environmental Protection</t>
  </si>
  <si>
    <t>AU</t>
  </si>
  <si>
    <t>Audit and Accountability</t>
  </si>
  <si>
    <t>PL</t>
  </si>
  <si>
    <t>Planning</t>
  </si>
  <si>
    <t>CA</t>
  </si>
  <si>
    <t>Security Assessment and Authorization</t>
  </si>
  <si>
    <t>PS</t>
  </si>
  <si>
    <t>Personnel Security</t>
  </si>
  <si>
    <t>CM</t>
  </si>
  <si>
    <t>RA</t>
  </si>
  <si>
    <t>Risk Assessment</t>
  </si>
  <si>
    <t>CP</t>
  </si>
  <si>
    <t>SA</t>
  </si>
  <si>
    <t>System and Services Acquisition</t>
  </si>
  <si>
    <t>IA</t>
  </si>
  <si>
    <t>Identification and Authentication</t>
  </si>
  <si>
    <t>SC</t>
  </si>
  <si>
    <t>System and Communications Protection</t>
  </si>
  <si>
    <t>IR</t>
  </si>
  <si>
    <t>Incident Response</t>
  </si>
  <si>
    <t>SI</t>
  </si>
  <si>
    <t>System and Information Integrity</t>
  </si>
  <si>
    <t>MA</t>
  </si>
  <si>
    <t>Maintenance</t>
  </si>
  <si>
    <t>PM</t>
  </si>
  <si>
    <t>Program Management</t>
  </si>
  <si>
    <t>Privacy control family</t>
  </si>
  <si>
    <t>AP</t>
  </si>
  <si>
    <t>Authority and Purpose</t>
  </si>
  <si>
    <t>AR</t>
  </si>
  <si>
    <t>Accountability, Audit, and Risk Management</t>
  </si>
  <si>
    <t>DI</t>
  </si>
  <si>
    <t>Data Quality and Integrity</t>
  </si>
  <si>
    <t>DM</t>
  </si>
  <si>
    <t>Data Minimization and Retention</t>
  </si>
  <si>
    <t>IP</t>
  </si>
  <si>
    <t>Individual Participation and Redress</t>
  </si>
  <si>
    <t>SE</t>
  </si>
  <si>
    <t>Security</t>
  </si>
  <si>
    <t>TR</t>
  </si>
  <si>
    <t>Transparency</t>
  </si>
  <si>
    <t>UL</t>
  </si>
  <si>
    <t>Use Limitation</t>
  </si>
  <si>
    <r>
      <rPr>
        <b/>
        <sz val="11"/>
        <color rgb="FFFF0000"/>
        <rFont val="Calibri"/>
        <family val="2"/>
        <scheme val="minor"/>
      </rPr>
      <t>NIST Special Publications (SP) 800-53 Rev 4</t>
    </r>
    <r>
      <rPr>
        <sz val="11"/>
        <color theme="1"/>
        <rFont val="Calibri"/>
        <family val="2"/>
        <scheme val="minor"/>
      </rPr>
      <t xml:space="preserve"> "</t>
    </r>
    <r>
      <rPr>
        <i/>
        <sz val="11"/>
        <color theme="1"/>
        <rFont val="Calibri"/>
        <family val="2"/>
        <scheme val="minor"/>
      </rPr>
      <t>Security and Privacy Controls for Federal Information Systems and Organizations</t>
    </r>
    <r>
      <rPr>
        <sz val="11"/>
        <color theme="1"/>
        <rFont val="Calibri"/>
        <family val="2"/>
        <scheme val="minor"/>
      </rPr>
      <t>"</t>
    </r>
  </si>
  <si>
    <t>1)</t>
  </si>
  <si>
    <t>SP 800-53 Rev. 4 (including updates as of 01-15-2014) http://nvlpubs.nist.gov/nistpubs/SpecialPublications/NIST.SP.800-53r4.pdf</t>
  </si>
  <si>
    <t>2)</t>
  </si>
  <si>
    <t xml:space="preserve"> Word version of SP 800-53 Rev. 4 (01-15-2014)10:30 AM http://csrc.nist.gov/publications/nistpubs/800-53-rev4/sp800_53_r4_final_word_errata_01_15_2014.docx</t>
  </si>
  <si>
    <t>3)</t>
  </si>
  <si>
    <t>XML file for SP 800-53 Rev. 4 (01-15-2014): http://csrc.nist.gov/publications/nistpubs/800-53-rev4/sp800_53_r4_final_word_errata_01_15_2014.docx</t>
  </si>
  <si>
    <t>4)</t>
  </si>
  <si>
    <t>SP 800-53 rev 4 summary white paper:  http://csrc.nist.gov/publications/nistpubs/800-53-rev4/sp800-53r4_summary.pdf</t>
  </si>
  <si>
    <t>CNTL</t>
  </si>
  <si>
    <t>control name</t>
  </si>
  <si>
    <t>priority</t>
  </si>
  <si>
    <t>control baselines</t>
  </si>
  <si>
    <t>NO.</t>
  </si>
  <si>
    <t>LOW</t>
  </si>
  <si>
    <t>MOD</t>
  </si>
  <si>
    <t>HIGH</t>
  </si>
  <si>
    <t>Access Control (AC)</t>
  </si>
  <si>
    <t>AC-1</t>
  </si>
  <si>
    <t xml:space="preserve">Access Control Policy and Procedures  </t>
  </si>
  <si>
    <t>P1</t>
  </si>
  <si>
    <t xml:space="preserve">AC-1 </t>
  </si>
  <si>
    <t>AC-2</t>
  </si>
  <si>
    <t>Account Management</t>
  </si>
  <si>
    <t xml:space="preserve">AC-2 </t>
  </si>
  <si>
    <t>AC-2 (1) (2) (3) (4)</t>
  </si>
  <si>
    <t>AC-2 (1) (2) (3) (4) (5) (12) (13)</t>
  </si>
  <si>
    <t>AC-3</t>
  </si>
  <si>
    <t>Access Enforcement</t>
  </si>
  <si>
    <t xml:space="preserve">AC-3 </t>
  </si>
  <si>
    <t>AC-4</t>
  </si>
  <si>
    <t>Information Flow Enforcement</t>
  </si>
  <si>
    <t>Not Selected</t>
  </si>
  <si>
    <t>AC-5</t>
  </si>
  <si>
    <t>Separation of Duties</t>
  </si>
  <si>
    <t xml:space="preserve">Not Selected </t>
  </si>
  <si>
    <t xml:space="preserve">AC-5 </t>
  </si>
  <si>
    <t>AC-6</t>
  </si>
  <si>
    <t>Least Privilege</t>
  </si>
  <si>
    <t>AC-6 (1) (2) (5)</t>
  </si>
  <si>
    <t>AC-6 (1) (2) (3) (5)</t>
  </si>
  <si>
    <t>AC-7</t>
  </si>
  <si>
    <t>Unsuccessful Login Attempts</t>
  </si>
  <si>
    <t>P2</t>
  </si>
  <si>
    <t>AC-8</t>
  </si>
  <si>
    <t>System Use Notification</t>
  </si>
  <si>
    <t xml:space="preserve">AC-8 </t>
  </si>
  <si>
    <t>AC-9</t>
  </si>
  <si>
    <t>Previous Logon (Access) Notification</t>
  </si>
  <si>
    <t>P0</t>
  </si>
  <si>
    <t>AC-10</t>
  </si>
  <si>
    <t>Concurrent Session Control</t>
  </si>
  <si>
    <t xml:space="preserve">AC-10 </t>
  </si>
  <si>
    <t>AC-11</t>
  </si>
  <si>
    <t>Session Lock</t>
  </si>
  <si>
    <t>P3</t>
  </si>
  <si>
    <t xml:space="preserve">AC-11 </t>
  </si>
  <si>
    <t>AC-12</t>
  </si>
  <si>
    <t>Withdrawn</t>
  </si>
  <si>
    <t>---</t>
  </si>
  <si>
    <t xml:space="preserve">--- </t>
  </si>
  <si>
    <t>AC-13</t>
  </si>
  <si>
    <t>AC-14</t>
  </si>
  <si>
    <t>Permitted Actions without Identification or Authentication</t>
  </si>
  <si>
    <t xml:space="preserve">AC-14 </t>
  </si>
  <si>
    <t>AC-15</t>
  </si>
  <si>
    <t xml:space="preserve">---  </t>
  </si>
  <si>
    <t>AC-16</t>
  </si>
  <si>
    <t>Security Attributes</t>
  </si>
  <si>
    <t>AC-17</t>
  </si>
  <si>
    <t>Remote Access</t>
  </si>
  <si>
    <t xml:space="preserve">AC-17 </t>
  </si>
  <si>
    <t>AC-17 (1) (2) (3) (4)</t>
  </si>
  <si>
    <t>AC-18</t>
  </si>
  <si>
    <t>Wireless Access</t>
  </si>
  <si>
    <t>AC-18 (1)</t>
  </si>
  <si>
    <t>AC-18 (1) (4) (5)</t>
  </si>
  <si>
    <t>AC-19</t>
  </si>
  <si>
    <t>Access Control for Mobile Devices</t>
  </si>
  <si>
    <t>AC-19 (6)</t>
  </si>
  <si>
    <t>AC-20</t>
  </si>
  <si>
    <t>Use of External Information Systems</t>
  </si>
  <si>
    <t>AC-20 (1) (2)</t>
  </si>
  <si>
    <t>AC-21</t>
  </si>
  <si>
    <t>Collaboration and Information Sharing</t>
  </si>
  <si>
    <t>AC-22</t>
  </si>
  <si>
    <t>Publicly Accessible Content</t>
  </si>
  <si>
    <t>AC-23</t>
  </si>
  <si>
    <t>Data Mining Protection</t>
  </si>
  <si>
    <t>AC-24</t>
  </si>
  <si>
    <t>Access Control Decisions</t>
  </si>
  <si>
    <t>AC-25</t>
  </si>
  <si>
    <t>Reference Monitor Function</t>
  </si>
  <si>
    <t>Awareness and Training (AT)</t>
  </si>
  <si>
    <t>AT-1</t>
  </si>
  <si>
    <t>Security Awareness and Training Policy and Procedures</t>
  </si>
  <si>
    <t xml:space="preserve">AT-1 </t>
  </si>
  <si>
    <t>AT-2</t>
  </si>
  <si>
    <t>Security Awareness</t>
  </si>
  <si>
    <t xml:space="preserve">AT-2 </t>
  </si>
  <si>
    <t>AT-2 (2)</t>
  </si>
  <si>
    <t>AT-3</t>
  </si>
  <si>
    <t>Security Training</t>
  </si>
  <si>
    <t xml:space="preserve">AT-3 </t>
  </si>
  <si>
    <t>AT-4</t>
  </si>
  <si>
    <t>Security Training Records</t>
  </si>
  <si>
    <t xml:space="preserve">AT-4 </t>
  </si>
  <si>
    <t>AT-5</t>
  </si>
  <si>
    <t>Contacts with Security Groups and Associations</t>
  </si>
  <si>
    <t>Audit and Accountability (AU)</t>
  </si>
  <si>
    <t>AU-1</t>
  </si>
  <si>
    <t>Audit and Accountability Policy and Procedures</t>
  </si>
  <si>
    <t xml:space="preserve">AU-1 </t>
  </si>
  <si>
    <t>AU-2</t>
  </si>
  <si>
    <t>Auditable Events</t>
  </si>
  <si>
    <t xml:space="preserve">AU-2 </t>
  </si>
  <si>
    <t>AU-2 (3) (4)</t>
  </si>
  <si>
    <t>AU-3</t>
  </si>
  <si>
    <t>Content of Audit Records</t>
  </si>
  <si>
    <t xml:space="preserve">AU-3 </t>
  </si>
  <si>
    <t>AU-3 (1)</t>
  </si>
  <si>
    <t>AU-3 (1) (2)</t>
  </si>
  <si>
    <t>AU-4</t>
  </si>
  <si>
    <t>Audit Storage Capacity</t>
  </si>
  <si>
    <t xml:space="preserve">AU-4 </t>
  </si>
  <si>
    <t>AU-5</t>
  </si>
  <si>
    <t>Response to Audit Processing Failures</t>
  </si>
  <si>
    <t xml:space="preserve">AU-5 </t>
  </si>
  <si>
    <t>AU-5 (1) (2)</t>
  </si>
  <si>
    <t>AU-6</t>
  </si>
  <si>
    <t>Audit Review, Analysis, and Reporting</t>
  </si>
  <si>
    <t xml:space="preserve">AU-6 </t>
  </si>
  <si>
    <t>AU-6 (1) (3) (9)</t>
  </si>
  <si>
    <t>AU-6 (1) (3) (5) (6) (9)</t>
  </si>
  <si>
    <t>AU-7</t>
  </si>
  <si>
    <t>Audit Reduction and Report Generation</t>
  </si>
  <si>
    <t>AU-7 (1)</t>
  </si>
  <si>
    <t>AU-8</t>
  </si>
  <si>
    <t>Time Stamps</t>
  </si>
  <si>
    <t xml:space="preserve">AU-8 </t>
  </si>
  <si>
    <t>AU-8 (1)</t>
  </si>
  <si>
    <t>AU-9</t>
  </si>
  <si>
    <t>Protection of Audit Information</t>
  </si>
  <si>
    <t>AU-9 (4)</t>
  </si>
  <si>
    <t>AU-9 (2) (3) (4)</t>
  </si>
  <si>
    <t>AU-10</t>
  </si>
  <si>
    <t>Non-repudiation</t>
  </si>
  <si>
    <t>AU-11</t>
  </si>
  <si>
    <t>Audit Record Retention</t>
  </si>
  <si>
    <t>AU-12</t>
  </si>
  <si>
    <t>Audit Generation</t>
  </si>
  <si>
    <t>AU-12 (1) (3)</t>
  </si>
  <si>
    <t>AU-13</t>
  </si>
  <si>
    <t>Monitoring for Information Disclosure</t>
  </si>
  <si>
    <t>AU-14</t>
  </si>
  <si>
    <t>Session Audit</t>
  </si>
  <si>
    <t>AU-15</t>
  </si>
  <si>
    <t>Alternate Audit Capability</t>
  </si>
  <si>
    <t>AU-16</t>
  </si>
  <si>
    <t>Cross-Organizational Auditing</t>
  </si>
  <si>
    <t>Security Assessment and Authorization (CA)</t>
  </si>
  <si>
    <t>CA-1</t>
  </si>
  <si>
    <t>Security Assessment and Authorization Policies and Procedures</t>
  </si>
  <si>
    <t xml:space="preserve">CA-1 </t>
  </si>
  <si>
    <t>CA-2</t>
  </si>
  <si>
    <t>Security Assessments</t>
  </si>
  <si>
    <t>CA-2 (1)</t>
  </si>
  <si>
    <t>CA-2 (1) (2)</t>
  </si>
  <si>
    <t>CA-3</t>
  </si>
  <si>
    <t>Information System Connections</t>
  </si>
  <si>
    <t xml:space="preserve">CA-3 </t>
  </si>
  <si>
    <t>CA-4</t>
  </si>
  <si>
    <t xml:space="preserve">Withdrawn </t>
  </si>
  <si>
    <t>CA-5</t>
  </si>
  <si>
    <t>Plan of Action and Milestones</t>
  </si>
  <si>
    <t xml:space="preserve">CA-5 </t>
  </si>
  <si>
    <t>CA-6</t>
  </si>
  <si>
    <t>Security Authorization</t>
  </si>
  <si>
    <t xml:space="preserve">CA-6 </t>
  </si>
  <si>
    <t>CA-7</t>
  </si>
  <si>
    <t>Continuous Monitoring</t>
  </si>
  <si>
    <t xml:space="preserve">CA-7 </t>
  </si>
  <si>
    <t>CA-7 (1)</t>
  </si>
  <si>
    <t>Configuration Management (CM)</t>
  </si>
  <si>
    <t>CM-1</t>
  </si>
  <si>
    <t>Configuration Management Policy and Procedures</t>
  </si>
  <si>
    <t xml:space="preserve">CM-1 </t>
  </si>
  <si>
    <t>CM-2</t>
  </si>
  <si>
    <t>Baseline Configuration</t>
  </si>
  <si>
    <t>CM-2 (1) (3)</t>
  </si>
  <si>
    <t>CM-2 (1) (2) (3) (6)</t>
  </si>
  <si>
    <t>CM-3</t>
  </si>
  <si>
    <t>Configuration Change Control</t>
  </si>
  <si>
    <t>CM-3 (2)</t>
  </si>
  <si>
    <t>CM-3 (1) (2)</t>
  </si>
  <si>
    <t>CM-4</t>
  </si>
  <si>
    <t>Security Impact Analysis</t>
  </si>
  <si>
    <t xml:space="preserve">CM-4 </t>
  </si>
  <si>
    <t>CM-4 (1)</t>
  </si>
  <si>
    <t>CM-5</t>
  </si>
  <si>
    <t>Access Restrictions for Change</t>
  </si>
  <si>
    <t>CM-5 (1) (2) (3)</t>
  </si>
  <si>
    <t>CM-6</t>
  </si>
  <si>
    <t>Configuration Settings</t>
  </si>
  <si>
    <t xml:space="preserve">CM-6 </t>
  </si>
  <si>
    <t>CM-6 (1) (2)</t>
  </si>
  <si>
    <t>CM-7</t>
  </si>
  <si>
    <t>CM-7 (1) (4)</t>
  </si>
  <si>
    <t>CM-7 (1) (2) (5)</t>
  </si>
  <si>
    <t>CM-8</t>
  </si>
  <si>
    <t>Information System Component Inventory</t>
  </si>
  <si>
    <t>CM-8 (1) (5)</t>
  </si>
  <si>
    <t>CM-8 (1) (2) (3) (4) (5)</t>
  </si>
  <si>
    <t>CM-9</t>
  </si>
  <si>
    <t>Configuration Management Plan</t>
  </si>
  <si>
    <t>CM-10</t>
  </si>
  <si>
    <t>Software Usage Restrictions</t>
  </si>
  <si>
    <t>CM-11</t>
  </si>
  <si>
    <t>User-Installed Software</t>
  </si>
  <si>
    <t>Contingency Planning (CP)</t>
  </si>
  <si>
    <t>CP-1</t>
  </si>
  <si>
    <t>Contingency Planning Policy and Procedures</t>
  </si>
  <si>
    <t xml:space="preserve">CP-1 </t>
  </si>
  <si>
    <t>CP-2</t>
  </si>
  <si>
    <t>Contingency Plan</t>
  </si>
  <si>
    <t xml:space="preserve">CP-2 </t>
  </si>
  <si>
    <t>CP-2 (1) (3) (8)</t>
  </si>
  <si>
    <t>CP-2 (1) (2) (3) (4) (5) (8)</t>
  </si>
  <si>
    <t>CP-3</t>
  </si>
  <si>
    <t>Contingency Training</t>
  </si>
  <si>
    <t xml:space="preserve">CP-3 </t>
  </si>
  <si>
    <t>CP-3 (1)</t>
  </si>
  <si>
    <t>CP-4</t>
  </si>
  <si>
    <t>Contingency Plan Testing</t>
  </si>
  <si>
    <t>CP-4 (1)</t>
  </si>
  <si>
    <t>CP-4 (1) (2) (4)</t>
  </si>
  <si>
    <t>CP-5</t>
  </si>
  <si>
    <t>CP-6</t>
  </si>
  <si>
    <t>Alternate Storage Site</t>
  </si>
  <si>
    <t xml:space="preserve">CP-6 (1) (3) </t>
  </si>
  <si>
    <t>CP-6 (1) (2) (3)</t>
  </si>
  <si>
    <t>CP-7</t>
  </si>
  <si>
    <t>Alternate Processing Site</t>
  </si>
  <si>
    <t>CP-7 (1) (2) (3)</t>
  </si>
  <si>
    <t>CP-7 (1) (2) (3) (4)</t>
  </si>
  <si>
    <t>CP-8</t>
  </si>
  <si>
    <t>Telecommunications Services</t>
  </si>
  <si>
    <t>CP-8 (1) (2)</t>
  </si>
  <si>
    <t>CP-8 (1) (2) (3) (4)</t>
  </si>
  <si>
    <t>CP-9</t>
  </si>
  <si>
    <t>Information System Backup</t>
  </si>
  <si>
    <t xml:space="preserve">CP-9 </t>
  </si>
  <si>
    <t>CP-9 (1)</t>
  </si>
  <si>
    <t>CP-9 (1) (2) (3) (5)</t>
  </si>
  <si>
    <t>CP-10</t>
  </si>
  <si>
    <t>Information System Recovery and Reconstitution</t>
  </si>
  <si>
    <t xml:space="preserve">CP-10 </t>
  </si>
  <si>
    <t>CP-10 (2) (3)</t>
  </si>
  <si>
    <t>CP-10 (2) (3) (4) (5)</t>
  </si>
  <si>
    <t>CP-11</t>
  </si>
  <si>
    <t>Predictable Failure Prevention</t>
  </si>
  <si>
    <t>CP-12</t>
  </si>
  <si>
    <t>Alternate Communications Protocols</t>
  </si>
  <si>
    <t>CP-13</t>
  </si>
  <si>
    <t>Safe Mode</t>
  </si>
  <si>
    <t>Identification and Authentication (IA)</t>
  </si>
  <si>
    <t>IA-1</t>
  </si>
  <si>
    <t>Identification and Authentication Policy and Procedures</t>
  </si>
  <si>
    <t xml:space="preserve">IA-1 </t>
  </si>
  <si>
    <t>IA-2</t>
  </si>
  <si>
    <t>Identification and Authentication (Organizational Users)</t>
  </si>
  <si>
    <t xml:space="preserve">IA-2 (1) </t>
  </si>
  <si>
    <t>IA-2 (1) (2) (3) (8)</t>
  </si>
  <si>
    <t>IA-2 (1) (2) (3) (4) (8) (9)</t>
  </si>
  <si>
    <t>IA-3</t>
  </si>
  <si>
    <t>Device-to-Device Identification and Authentication</t>
  </si>
  <si>
    <t xml:space="preserve">IA-3 </t>
  </si>
  <si>
    <t>IA-4</t>
  </si>
  <si>
    <t>Identifier Management</t>
  </si>
  <si>
    <t>IA-5</t>
  </si>
  <si>
    <t>Authenticator Management</t>
  </si>
  <si>
    <t>IA-5 (1)</t>
  </si>
  <si>
    <t>IA-5 (1) (2) (3)</t>
  </si>
  <si>
    <t>IA-6</t>
  </si>
  <si>
    <t>Authenticator Feedback</t>
  </si>
  <si>
    <t xml:space="preserve">IA-6 </t>
  </si>
  <si>
    <t>IA-7</t>
  </si>
  <si>
    <t>Cryptographic Module Authentication</t>
  </si>
  <si>
    <t xml:space="preserve">IA-7 </t>
  </si>
  <si>
    <t>IA-8</t>
  </si>
  <si>
    <t>Identification and Authentication (Non-Organizational Users)</t>
  </si>
  <si>
    <t>IA-9</t>
  </si>
  <si>
    <t>Service Identification and Authentication</t>
  </si>
  <si>
    <t>IA-10</t>
  </si>
  <si>
    <t>Alternative Authentication</t>
  </si>
  <si>
    <t>IA-11</t>
  </si>
  <si>
    <t>Adaptive Identification and Authentication</t>
  </si>
  <si>
    <t>IA-12</t>
  </si>
  <si>
    <t>Reauthentication</t>
  </si>
  <si>
    <t>Incident Response (IR)</t>
  </si>
  <si>
    <t>IR-1</t>
  </si>
  <si>
    <t>Incident Response Policy and Procedures</t>
  </si>
  <si>
    <t xml:space="preserve">IR-1 </t>
  </si>
  <si>
    <t>IR-2</t>
  </si>
  <si>
    <t>Incident Response Training</t>
  </si>
  <si>
    <t>IR-2 (1) (2)</t>
  </si>
  <si>
    <t>IR-3</t>
  </si>
  <si>
    <t>Incident Response Testing</t>
  </si>
  <si>
    <t>IR-3 (2)</t>
  </si>
  <si>
    <t>IR-3 (1) (2)</t>
  </si>
  <si>
    <t>IR-4</t>
  </si>
  <si>
    <t>Incident Handling</t>
  </si>
  <si>
    <t xml:space="preserve">IR-4 </t>
  </si>
  <si>
    <t>IR-4 (1)</t>
  </si>
  <si>
    <t>IR-4 (1) (4)</t>
  </si>
  <si>
    <t>IR-5</t>
  </si>
  <si>
    <t>Incident Monitoring</t>
  </si>
  <si>
    <t xml:space="preserve">IR-5 </t>
  </si>
  <si>
    <t>IR-5 (1)</t>
  </si>
  <si>
    <t>IR-6</t>
  </si>
  <si>
    <t xml:space="preserve">IR-6 </t>
  </si>
  <si>
    <t>IR-6 (1)</t>
  </si>
  <si>
    <t>IR-7</t>
  </si>
  <si>
    <t>Incident Response Assistance</t>
  </si>
  <si>
    <t xml:space="preserve">IR-7 </t>
  </si>
  <si>
    <t>IR-7 (1)</t>
  </si>
  <si>
    <t>IR-8</t>
  </si>
  <si>
    <t>Incident Response Plan</t>
  </si>
  <si>
    <t>IR-9</t>
  </si>
  <si>
    <t>Information Spillage Response</t>
  </si>
  <si>
    <t>Maintenance (MA)</t>
  </si>
  <si>
    <t>MA-1</t>
  </si>
  <si>
    <t>System Maintenance Policy and Procedures</t>
  </si>
  <si>
    <t xml:space="preserve">MA-1 </t>
  </si>
  <si>
    <t>MA-2</t>
  </si>
  <si>
    <t>Controlled Maintenance</t>
  </si>
  <si>
    <t xml:space="preserve">MA-2 </t>
  </si>
  <si>
    <t>MA-2 (2)</t>
  </si>
  <si>
    <t>MA-3</t>
  </si>
  <si>
    <t>Maintenance Tools</t>
  </si>
  <si>
    <t>MA-3 (1) (2)</t>
  </si>
  <si>
    <t>MA-3 (1) (2) (3)</t>
  </si>
  <si>
    <t>MA-4</t>
  </si>
  <si>
    <t>Non-Local Maintenance</t>
  </si>
  <si>
    <t xml:space="preserve">MA-4 </t>
  </si>
  <si>
    <t>MA-4 (1) (2)</t>
  </si>
  <si>
    <t>MA-4 (1) (2) (3)</t>
  </si>
  <si>
    <t>MA-5</t>
  </si>
  <si>
    <t>Maintenance Personnel</t>
  </si>
  <si>
    <t>MA-5 (1)</t>
  </si>
  <si>
    <t>MA-6</t>
  </si>
  <si>
    <t>Timely Maintenance</t>
  </si>
  <si>
    <t xml:space="preserve">MA-6 </t>
  </si>
  <si>
    <t>Media Protection (MP)</t>
  </si>
  <si>
    <t>MP-1</t>
  </si>
  <si>
    <t>Media Protection Policy and Procedures</t>
  </si>
  <si>
    <t xml:space="preserve">MP-1 </t>
  </si>
  <si>
    <t>MP-2</t>
  </si>
  <si>
    <t>Media Access</t>
  </si>
  <si>
    <t xml:space="preserve">MP-2 </t>
  </si>
  <si>
    <t>MP-2 (1)</t>
  </si>
  <si>
    <t>MP-3</t>
  </si>
  <si>
    <t>Media Marking</t>
  </si>
  <si>
    <t>MP-4</t>
  </si>
  <si>
    <t>Media Storage</t>
  </si>
  <si>
    <t>MP-5</t>
  </si>
  <si>
    <t>Media Transport</t>
  </si>
  <si>
    <t>MP-5 (4)</t>
  </si>
  <si>
    <t>MP-5 (3) (4)</t>
  </si>
  <si>
    <t>MP-6</t>
  </si>
  <si>
    <t>Media Sanitization</t>
  </si>
  <si>
    <t>MP-6 (1) (2) (3)</t>
  </si>
  <si>
    <t>MP-7</t>
  </si>
  <si>
    <t>Media Use</t>
  </si>
  <si>
    <t>MP-7 (1) (2)</t>
  </si>
  <si>
    <t>MP-8</t>
  </si>
  <si>
    <t>Media Downgrading</t>
  </si>
  <si>
    <t>Physical and Environmental Protection (PE)</t>
  </si>
  <si>
    <t>PE-1</t>
  </si>
  <si>
    <t>Physical and Environmental Protection Policy and Procedures</t>
  </si>
  <si>
    <t xml:space="preserve">PE-1 </t>
  </si>
  <si>
    <t>PE-2</t>
  </si>
  <si>
    <t>Physical Access Authorizations</t>
  </si>
  <si>
    <t xml:space="preserve">PE-2 </t>
  </si>
  <si>
    <t>PE-3</t>
  </si>
  <si>
    <t>Physical Access Control</t>
  </si>
  <si>
    <t xml:space="preserve">PE-3 </t>
  </si>
  <si>
    <t xml:space="preserve">PE-3 (1) </t>
  </si>
  <si>
    <t>PE-4</t>
  </si>
  <si>
    <t>Access Control for Transmission Medium</t>
  </si>
  <si>
    <t>PE-5</t>
  </si>
  <si>
    <t>Access Control for Output Devices</t>
  </si>
  <si>
    <t xml:space="preserve">PE-5 </t>
  </si>
  <si>
    <t>PE-6</t>
  </si>
  <si>
    <t>Monitoring Physical Access</t>
  </si>
  <si>
    <t xml:space="preserve">PE-6 </t>
  </si>
  <si>
    <t>PE-6 (1)</t>
  </si>
  <si>
    <t>PE-6 (1) (2)</t>
  </si>
  <si>
    <t>PE-7</t>
  </si>
  <si>
    <t>PE-8</t>
  </si>
  <si>
    <t>Visitor Access Records</t>
  </si>
  <si>
    <t>PE-8 (1)</t>
  </si>
  <si>
    <t>PE-9</t>
  </si>
  <si>
    <t>Power Equipment and Cabling</t>
  </si>
  <si>
    <t xml:space="preserve">PE-9 </t>
  </si>
  <si>
    <t>PE-10</t>
  </si>
  <si>
    <t>Emergency Shutoff</t>
  </si>
  <si>
    <t xml:space="preserve">PE-10 </t>
  </si>
  <si>
    <t>PE-11</t>
  </si>
  <si>
    <t>Emergency Power</t>
  </si>
  <si>
    <t>PE-11 (1)</t>
  </si>
  <si>
    <t>PE-12</t>
  </si>
  <si>
    <t>Emergency Lighting</t>
  </si>
  <si>
    <t xml:space="preserve">PE-12 </t>
  </si>
  <si>
    <t>PE-13</t>
  </si>
  <si>
    <t>Fire Protection</t>
  </si>
  <si>
    <t xml:space="preserve">PE-13 </t>
  </si>
  <si>
    <t>PE-13 (1) (2) (3)</t>
  </si>
  <si>
    <t>PE-14</t>
  </si>
  <si>
    <t>Temperature and Humidity Controls</t>
  </si>
  <si>
    <t xml:space="preserve">PE-14 </t>
  </si>
  <si>
    <t>PE-15</t>
  </si>
  <si>
    <t>Water Damage Protection</t>
  </si>
  <si>
    <t xml:space="preserve">PE-15 </t>
  </si>
  <si>
    <t xml:space="preserve">PE-15 (1) </t>
  </si>
  <si>
    <t>PE-16</t>
  </si>
  <si>
    <t>Delivery and Removal</t>
  </si>
  <si>
    <t xml:space="preserve">PE-16 </t>
  </si>
  <si>
    <t>PE-17</t>
  </si>
  <si>
    <t>Alternate Work Site</t>
  </si>
  <si>
    <t xml:space="preserve">PE-17 </t>
  </si>
  <si>
    <t>PE-18</t>
  </si>
  <si>
    <t>Location of Information System Components</t>
  </si>
  <si>
    <t>PE-18 (1)</t>
  </si>
  <si>
    <t>PE-19</t>
  </si>
  <si>
    <t>Information Leakage</t>
  </si>
  <si>
    <t>PE-20</t>
  </si>
  <si>
    <t>Port and I/O Device Access</t>
  </si>
  <si>
    <t>Planning (PL)</t>
  </si>
  <si>
    <t>PL-1</t>
  </si>
  <si>
    <t>Security Planning Policy and Procedures</t>
  </si>
  <si>
    <t xml:space="preserve">PL-1 </t>
  </si>
  <si>
    <t>PL-2</t>
  </si>
  <si>
    <t>System Security Plan</t>
  </si>
  <si>
    <t xml:space="preserve">PL-2 </t>
  </si>
  <si>
    <t>PL-2 (3)</t>
  </si>
  <si>
    <t>PL-3</t>
  </si>
  <si>
    <t>PL-4</t>
  </si>
  <si>
    <t>Rules of Behavior</t>
  </si>
  <si>
    <t xml:space="preserve">PL-4 </t>
  </si>
  <si>
    <t>PL-4 (1)</t>
  </si>
  <si>
    <t>PL-5</t>
  </si>
  <si>
    <t>PL-6</t>
  </si>
  <si>
    <t>PL-7</t>
  </si>
  <si>
    <t>Security Concept of Operations</t>
  </si>
  <si>
    <t>PL-8</t>
  </si>
  <si>
    <t>Security Architecture</t>
  </si>
  <si>
    <t>Personnel Security (PS)</t>
  </si>
  <si>
    <t>PS-1</t>
  </si>
  <si>
    <t>Personnel Security Policy and Procedures</t>
  </si>
  <si>
    <t xml:space="preserve">PS-1 </t>
  </si>
  <si>
    <t>PS-2</t>
  </si>
  <si>
    <t>Position Categorization</t>
  </si>
  <si>
    <t xml:space="preserve">PS-2 </t>
  </si>
  <si>
    <t>PS-3</t>
  </si>
  <si>
    <t>Personnel Screening</t>
  </si>
  <si>
    <t xml:space="preserve">PS-3 </t>
  </si>
  <si>
    <t>PS-4</t>
  </si>
  <si>
    <t>Personnel Termination</t>
  </si>
  <si>
    <t xml:space="preserve">PS-4 </t>
  </si>
  <si>
    <t>PS-4 (1) (2)</t>
  </si>
  <si>
    <t>PS-5</t>
  </si>
  <si>
    <t>Personnel Transfer</t>
  </si>
  <si>
    <t xml:space="preserve">PS-5 </t>
  </si>
  <si>
    <t>PS-6</t>
  </si>
  <si>
    <t>Access Agreements</t>
  </si>
  <si>
    <t xml:space="preserve">PS-6 </t>
  </si>
  <si>
    <t>PS-7</t>
  </si>
  <si>
    <t>Third-Party Personnel Security</t>
  </si>
  <si>
    <t xml:space="preserve">PS-7 </t>
  </si>
  <si>
    <t>PS-7 (1)</t>
  </si>
  <si>
    <t>PS-8</t>
  </si>
  <si>
    <t>Personnel Sanctions</t>
  </si>
  <si>
    <t xml:space="preserve">PS-8 </t>
  </si>
  <si>
    <t>PS-8 (1)</t>
  </si>
  <si>
    <t>Risk Assessment (RA)</t>
  </si>
  <si>
    <t>RA-1</t>
  </si>
  <si>
    <t>Risk Assessment Policy and Procedures</t>
  </si>
  <si>
    <t xml:space="preserve">RA-1 </t>
  </si>
  <si>
    <t>RA-2</t>
  </si>
  <si>
    <t>Security Categorization</t>
  </si>
  <si>
    <t xml:space="preserve">RA-2 </t>
  </si>
  <si>
    <t>RA-3</t>
  </si>
  <si>
    <t xml:space="preserve">RA-3 </t>
  </si>
  <si>
    <t>RA-4</t>
  </si>
  <si>
    <t>RA-5</t>
  </si>
  <si>
    <t>RA-5 (1)</t>
  </si>
  <si>
    <t>RA-5 (1) (2) (3) (4) (5) (7)</t>
  </si>
  <si>
    <t>System and Services Acquisition (SA)</t>
  </si>
  <si>
    <t>SA-1</t>
  </si>
  <si>
    <t>System and Services Acquisition Policy and Procedures</t>
  </si>
  <si>
    <t xml:space="preserve">SA-1 </t>
  </si>
  <si>
    <t>SA-2</t>
  </si>
  <si>
    <t>Allocation of Resources</t>
  </si>
  <si>
    <t xml:space="preserve">SA-2 </t>
  </si>
  <si>
    <t>SA-3</t>
  </si>
  <si>
    <t>System Development Life Cycle</t>
  </si>
  <si>
    <t xml:space="preserve">SA-3 </t>
  </si>
  <si>
    <t>SA-4</t>
  </si>
  <si>
    <t>Acquisition Process</t>
  </si>
  <si>
    <t xml:space="preserve">SA-4 </t>
  </si>
  <si>
    <t>SA-4 (1) (4)</t>
  </si>
  <si>
    <t>SA-4 (1) (2) (4)</t>
  </si>
  <si>
    <t>SA-5</t>
  </si>
  <si>
    <t>Information System Documentation</t>
  </si>
  <si>
    <t xml:space="preserve">SA-5 </t>
  </si>
  <si>
    <t>SA-5 (1) (3) (6)</t>
  </si>
  <si>
    <t>SA-5 (1) (2) (3) (6)</t>
  </si>
  <si>
    <t>SA-6</t>
  </si>
  <si>
    <t>SA-7</t>
  </si>
  <si>
    <t>SA-8</t>
  </si>
  <si>
    <t>Security Engineering Principles</t>
  </si>
  <si>
    <t xml:space="preserve">SA-8 </t>
  </si>
  <si>
    <t>SA-9</t>
  </si>
  <si>
    <t>External Information System Services</t>
  </si>
  <si>
    <t xml:space="preserve">SA-9 </t>
  </si>
  <si>
    <t>SA-9 (2)</t>
  </si>
  <si>
    <t>SA-9 (2) (3)</t>
  </si>
  <si>
    <t>SA-10</t>
  </si>
  <si>
    <t>Developer Configuration Management</t>
  </si>
  <si>
    <t>SA-11</t>
  </si>
  <si>
    <t>Developer Security Testing</t>
  </si>
  <si>
    <t>SA-12</t>
  </si>
  <si>
    <t>Supply Chain Protection</t>
  </si>
  <si>
    <t>SA-13</t>
  </si>
  <si>
    <t>SA-14</t>
  </si>
  <si>
    <t>Critical Information System Components</t>
  </si>
  <si>
    <t>SA-15</t>
  </si>
  <si>
    <t>Development Process, Standards, and Tools</t>
  </si>
  <si>
    <t>SA-16</t>
  </si>
  <si>
    <t xml:space="preserve">Developer-Provided Training </t>
  </si>
  <si>
    <t>SA-17</t>
  </si>
  <si>
    <t>Developer Security Architecture and Design</t>
  </si>
  <si>
    <t>SA-18</t>
  </si>
  <si>
    <t>Tamper Resistance and Detection</t>
  </si>
  <si>
    <t>SA-19</t>
  </si>
  <si>
    <t>Anti-Counterfeit</t>
  </si>
  <si>
    <t>System and Communications Protection (SC)</t>
  </si>
  <si>
    <t>SC-1</t>
  </si>
  <si>
    <t>System and Communications Protection Policy and Procedures</t>
  </si>
  <si>
    <t xml:space="preserve">SC-1 </t>
  </si>
  <si>
    <t>SC-2</t>
  </si>
  <si>
    <t>Application Partitioning</t>
  </si>
  <si>
    <t xml:space="preserve">SC-2 </t>
  </si>
  <si>
    <t>SC-3</t>
  </si>
  <si>
    <t>Security Function Isolation</t>
  </si>
  <si>
    <t>SC-3 (6)</t>
  </si>
  <si>
    <t>SC-4</t>
  </si>
  <si>
    <t>Information in Shared Resources</t>
  </si>
  <si>
    <t xml:space="preserve">SC-4 </t>
  </si>
  <si>
    <t>SC-5</t>
  </si>
  <si>
    <t>Denial of Service Protection</t>
  </si>
  <si>
    <t xml:space="preserve">SC-5 </t>
  </si>
  <si>
    <t>SC-6</t>
  </si>
  <si>
    <t>Resource Availability</t>
  </si>
  <si>
    <t>SC-7</t>
  </si>
  <si>
    <t>Boundary Protection</t>
  </si>
  <si>
    <t xml:space="preserve">SC-7 </t>
  </si>
  <si>
    <t>SC-7 (1) (3) (4) (5) (7)</t>
  </si>
  <si>
    <t>SC-7 (1) (3) (4) (5) (6) (7) (8)</t>
  </si>
  <si>
    <t>SC-8</t>
  </si>
  <si>
    <t>Transmission Integrity</t>
  </si>
  <si>
    <t>SC-8 (1)</t>
  </si>
  <si>
    <t>SC-9</t>
  </si>
  <si>
    <t>Transmission Confidentiality</t>
  </si>
  <si>
    <t>SC-9 (1)</t>
  </si>
  <si>
    <t>SC-10</t>
  </si>
  <si>
    <t>Network Disconnect</t>
  </si>
  <si>
    <t xml:space="preserve">SC-10 </t>
  </si>
  <si>
    <t>SC-11</t>
  </si>
  <si>
    <t>Trusted Path</t>
  </si>
  <si>
    <t>SC-12</t>
  </si>
  <si>
    <t xml:space="preserve">Cryptographic Key Establishment and Management  </t>
  </si>
  <si>
    <t xml:space="preserve">SC-12 </t>
  </si>
  <si>
    <t xml:space="preserve">SC-12 (1) </t>
  </si>
  <si>
    <t>SC-13</t>
  </si>
  <si>
    <t>Cryptographic Protection</t>
  </si>
  <si>
    <t xml:space="preserve">SC-13 </t>
  </si>
  <si>
    <t>SC-14</t>
  </si>
  <si>
    <t>Public Access Protections</t>
  </si>
  <si>
    <t xml:space="preserve">SC-14 </t>
  </si>
  <si>
    <t>SC-15</t>
  </si>
  <si>
    <t>Collaborative Computing Devices</t>
  </si>
  <si>
    <t xml:space="preserve">SC-15 </t>
  </si>
  <si>
    <t>SC-16</t>
  </si>
  <si>
    <t>Transmission of Security Attributes</t>
  </si>
  <si>
    <t>SC-17</t>
  </si>
  <si>
    <t>Public Key Infrastructure Certificates</t>
  </si>
  <si>
    <t xml:space="preserve">SC-17 </t>
  </si>
  <si>
    <t>SC-18</t>
  </si>
  <si>
    <t>Mobile Code</t>
  </si>
  <si>
    <t xml:space="preserve">SC-18 </t>
  </si>
  <si>
    <t>SC-19</t>
  </si>
  <si>
    <t>Voice Over Internet Protocol</t>
  </si>
  <si>
    <t>SC-20</t>
  </si>
  <si>
    <t>Secure Name /Address Resolution Service</t>
  </si>
  <si>
    <t>(Authoritative Source)</t>
  </si>
  <si>
    <t>SC-21</t>
  </si>
  <si>
    <t>(Recursive or Caching Resolver)</t>
  </si>
  <si>
    <t>SC-22</t>
  </si>
  <si>
    <t>Architecture and Provisioning for</t>
  </si>
  <si>
    <t>Name/Address Resolution Service</t>
  </si>
  <si>
    <t>SC-23</t>
  </si>
  <si>
    <t>Session Authenticity</t>
  </si>
  <si>
    <t>SC-24</t>
  </si>
  <si>
    <t>Fail in Known State</t>
  </si>
  <si>
    <t>SC-25</t>
  </si>
  <si>
    <t>Thin Nodes</t>
  </si>
  <si>
    <t>SC-26</t>
  </si>
  <si>
    <t>Honeypots</t>
  </si>
  <si>
    <t>SC-27</t>
  </si>
  <si>
    <t>Operating System-Independent Applications</t>
  </si>
  <si>
    <t>SC-28</t>
  </si>
  <si>
    <t>Protection of Information at Rest</t>
  </si>
  <si>
    <t>SC-29</t>
  </si>
  <si>
    <t>Heterogeneity</t>
  </si>
  <si>
    <t>SC-30</t>
  </si>
  <si>
    <t>Concealment and Misdirection</t>
  </si>
  <si>
    <t>SC-31</t>
  </si>
  <si>
    <t>Covert Channel Analysis</t>
  </si>
  <si>
    <t>SC-32</t>
  </si>
  <si>
    <t>Information System Partitioning</t>
  </si>
  <si>
    <t>SC-33</t>
  </si>
  <si>
    <t>SC-34</t>
  </si>
  <si>
    <t>Non-Modifiable Executable Programs</t>
  </si>
  <si>
    <t>SC-35</t>
  </si>
  <si>
    <t>Technical Surveillance Countermeasures Survey</t>
  </si>
  <si>
    <t>SC-36</t>
  </si>
  <si>
    <t>Honeyclients</t>
  </si>
  <si>
    <t>SC-37</t>
  </si>
  <si>
    <t>Distributed Processing and Storage</t>
  </si>
  <si>
    <t>SC-38</t>
  </si>
  <si>
    <t>Malware Analysis</t>
  </si>
  <si>
    <t>SC-39</t>
  </si>
  <si>
    <t>Out-of-Band Channels</t>
  </si>
  <si>
    <t>SC-40</t>
  </si>
  <si>
    <t>Operations Security</t>
  </si>
  <si>
    <t>SC-41</t>
  </si>
  <si>
    <t>Process Isolation</t>
  </si>
  <si>
    <t>SC-42</t>
  </si>
  <si>
    <t>Wireless Link Protection</t>
  </si>
  <si>
    <t>System and Information Integrity (SI)</t>
  </si>
  <si>
    <t>SI-1</t>
  </si>
  <si>
    <t>System and Information Integrity Policy and Procedures</t>
  </si>
  <si>
    <t xml:space="preserve">SI-1 </t>
  </si>
  <si>
    <t>SI-2</t>
  </si>
  <si>
    <t>Flaw Remediation</t>
  </si>
  <si>
    <t xml:space="preserve">SI-2 </t>
  </si>
  <si>
    <t>SI-2 (2)</t>
  </si>
  <si>
    <t>SI-2 (1) (2)</t>
  </si>
  <si>
    <t>SI-3</t>
  </si>
  <si>
    <t>Malicious Code Protection</t>
  </si>
  <si>
    <t xml:space="preserve">SI-3 </t>
  </si>
  <si>
    <t>SI-3 (1) (2) (3)</t>
  </si>
  <si>
    <t>SI-4</t>
  </si>
  <si>
    <t>Information System Monitoring</t>
  </si>
  <si>
    <t>SI-4 (2) (4) (5) (6)</t>
  </si>
  <si>
    <t>SI-5</t>
  </si>
  <si>
    <t>Security Alerts, Advisories, and Directives</t>
  </si>
  <si>
    <t xml:space="preserve">SI-5 </t>
  </si>
  <si>
    <t>SI-5 (1)</t>
  </si>
  <si>
    <t>SI-6</t>
  </si>
  <si>
    <t>Security Function Verification</t>
  </si>
  <si>
    <t>SI-7</t>
  </si>
  <si>
    <t>Software, Firmware, and Information Integrity</t>
  </si>
  <si>
    <t>SI-7 (1) (8)</t>
  </si>
  <si>
    <t>SI-7 (1) (2) (5) (8) (15)</t>
  </si>
  <si>
    <t>SI-8</t>
  </si>
  <si>
    <t>Spam Protection</t>
  </si>
  <si>
    <t>SI-8 (1) (2)</t>
  </si>
  <si>
    <t>SI-9</t>
  </si>
  <si>
    <t>Information Input Restrictions</t>
  </si>
  <si>
    <t>SI-10</t>
  </si>
  <si>
    <t>Information Input Validation</t>
  </si>
  <si>
    <t>SI-11</t>
  </si>
  <si>
    <t>Error Handling</t>
  </si>
  <si>
    <t>SI-12</t>
  </si>
  <si>
    <t xml:space="preserve">Information Output Handling and Retention  </t>
  </si>
  <si>
    <t>SI-13</t>
  </si>
  <si>
    <t>SI-14</t>
  </si>
  <si>
    <t>Non-Persistence</t>
  </si>
  <si>
    <t>Program Management (PM)</t>
  </si>
  <si>
    <t>Information Security Program Plan</t>
  </si>
  <si>
    <t>PM-2</t>
  </si>
  <si>
    <t>Senior Information Security Officer</t>
  </si>
  <si>
    <t>Information Security Resources</t>
  </si>
  <si>
    <t>Plan of Action and Milestones Process</t>
  </si>
  <si>
    <t>Information System Inventory</t>
  </si>
  <si>
    <t>Information Security Measures of Performance</t>
  </si>
  <si>
    <t>Enterprise Architecture</t>
  </si>
  <si>
    <t>PM-8</t>
  </si>
  <si>
    <t>Critical Infrastructure Plan</t>
  </si>
  <si>
    <t>Risk Management Strategy</t>
  </si>
  <si>
    <t>Deployed organization-wide.</t>
  </si>
  <si>
    <t>PM-10</t>
  </si>
  <si>
    <t>Security Authorization Process</t>
  </si>
  <si>
    <t>Supporting all baselines.</t>
  </si>
  <si>
    <t>Mission/Business Process Definition</t>
  </si>
  <si>
    <t>Insider Threat Program</t>
  </si>
  <si>
    <t>Information Security Workforce</t>
  </si>
  <si>
    <t>Operations Security Program</t>
  </si>
  <si>
    <t>Testing, Training, and Monitoring</t>
  </si>
  <si>
    <r>
      <rPr>
        <b/>
        <sz val="12"/>
        <color theme="1"/>
        <rFont val="Arial Bold"/>
      </rPr>
      <t>Privacy C</t>
    </r>
    <r>
      <rPr>
        <b/>
        <sz val="12"/>
        <color theme="1"/>
        <rFont val="Arial"/>
        <family val="2"/>
      </rPr>
      <t>ontrols</t>
    </r>
  </si>
  <si>
    <t>AP-1</t>
  </si>
  <si>
    <t>Authority to Collect</t>
  </si>
  <si>
    <t>AP-2</t>
  </si>
  <si>
    <t>Purpose Specification</t>
  </si>
  <si>
    <t>AR-1</t>
  </si>
  <si>
    <t>Governance and Privacy Program</t>
  </si>
  <si>
    <t>AR-2</t>
  </si>
  <si>
    <t>Privacy Impact and Risk Assessment</t>
  </si>
  <si>
    <t>AR-3</t>
  </si>
  <si>
    <t>Privacy Requirements for Contractors and Service Providers</t>
  </si>
  <si>
    <t>AR-4</t>
  </si>
  <si>
    <t>Privacy Monitoring and Auditing</t>
  </si>
  <si>
    <t>AR-5</t>
  </si>
  <si>
    <t>Privacy Awareness and Training</t>
  </si>
  <si>
    <t>AR-6</t>
  </si>
  <si>
    <t>Privacy Reporting</t>
  </si>
  <si>
    <t>AR-7</t>
  </si>
  <si>
    <t>Privacy-Enhanced System Design and Development</t>
  </si>
  <si>
    <t>AR-8</t>
  </si>
  <si>
    <t>Accounting of Disclosures</t>
  </si>
  <si>
    <t>DI-1</t>
  </si>
  <si>
    <t>Data Quality</t>
  </si>
  <si>
    <t>DI-2</t>
  </si>
  <si>
    <t>Data Integrity and Data Integrity Board</t>
  </si>
  <si>
    <t>DM-1</t>
  </si>
  <si>
    <t>Minimization of Personally Identifiable Information</t>
  </si>
  <si>
    <t>DM-2</t>
  </si>
  <si>
    <t>Data Retention and Disposal</t>
  </si>
  <si>
    <t>DM-3</t>
  </si>
  <si>
    <t>Minimization of PII Used in Testing, Training, and Research</t>
  </si>
  <si>
    <t>IP-1</t>
  </si>
  <si>
    <t>Consent</t>
  </si>
  <si>
    <t>IP-2</t>
  </si>
  <si>
    <t>Individual Access</t>
  </si>
  <si>
    <t>IP-3</t>
  </si>
  <si>
    <t>Redress</t>
  </si>
  <si>
    <t>IP-4</t>
  </si>
  <si>
    <t>Complaint Management</t>
  </si>
  <si>
    <t>SE-1</t>
  </si>
  <si>
    <t>Inventory of Personally Identifiable Information</t>
  </si>
  <si>
    <t>SE-2</t>
  </si>
  <si>
    <t>Privacy Incident Response</t>
  </si>
  <si>
    <t>TR-1</t>
  </si>
  <si>
    <t>Privacy Notice</t>
  </si>
  <si>
    <t>TR-2</t>
  </si>
  <si>
    <t>System of Records Notices and Privacy Act Statements</t>
  </si>
  <si>
    <t>TR-3</t>
  </si>
  <si>
    <t>Dissemination of Privacy Program Information</t>
  </si>
  <si>
    <t>UL-1</t>
  </si>
  <si>
    <t>Internal Use</t>
  </si>
  <si>
    <t>UL-2</t>
  </si>
  <si>
    <t>Information Sharing with Third Parties</t>
  </si>
  <si>
    <t>AT-2(2)</t>
  </si>
  <si>
    <t>CA-7(3)</t>
  </si>
  <si>
    <t>AU-6(8)</t>
  </si>
  <si>
    <t>MP-6(2)</t>
  </si>
  <si>
    <t>PS-3(3)</t>
  </si>
  <si>
    <t>PL-4(1)</t>
  </si>
  <si>
    <t>CA-2(2)</t>
  </si>
  <si>
    <t>CM-3(4)</t>
  </si>
  <si>
    <t>IR-4(1)</t>
  </si>
  <si>
    <t>IR-5(1)</t>
  </si>
  <si>
    <t>IR-4(4)</t>
  </si>
  <si>
    <t>CM-3(1)</t>
  </si>
  <si>
    <t>SI-2(1)</t>
  </si>
  <si>
    <t>CM-10(1)</t>
  </si>
  <si>
    <t>CP-2(2)</t>
  </si>
  <si>
    <t>SA-11(3)</t>
  </si>
  <si>
    <t>CP-2(1)</t>
  </si>
  <si>
    <t>AC-3(8)</t>
  </si>
  <si>
    <t>CA-3(5)</t>
  </si>
  <si>
    <t>IR-6(1)</t>
  </si>
  <si>
    <t>SI-4(23)</t>
  </si>
  <si>
    <t>AU-8(1)</t>
  </si>
  <si>
    <t>PE-6(1)</t>
  </si>
  <si>
    <t>PE-2(2)</t>
  </si>
  <si>
    <t>SC-7(21)</t>
  </si>
  <si>
    <t>IA-5(10)</t>
  </si>
  <si>
    <t>CM-7(5)</t>
  </si>
  <si>
    <t>SC-7(12)</t>
  </si>
  <si>
    <t>AC-2(4)</t>
  </si>
  <si>
    <t>AC-2(1)</t>
  </si>
  <si>
    <t>IA-5(4)</t>
  </si>
  <si>
    <t>IA-5(12)</t>
  </si>
  <si>
    <t>IA-8(5)</t>
  </si>
  <si>
    <t>AC-3(5)</t>
  </si>
  <si>
    <t>SC-12(1)</t>
  </si>
  <si>
    <t>IA-5(14)</t>
  </si>
  <si>
    <t>SI-2(2)</t>
  </si>
  <si>
    <r>
      <t>Information Protection 
(</t>
    </r>
    <r>
      <rPr>
        <b/>
        <sz val="14"/>
        <color rgb="FFFF0000"/>
        <rFont val="Arial Narrow"/>
        <family val="2"/>
      </rPr>
      <t>NOTE: Other capabilities might generate data that needs to be protected by applying the set of controls listed below</t>
    </r>
    <r>
      <rPr>
        <b/>
        <sz val="14"/>
        <color indexed="8"/>
        <rFont val="Arial Narrow"/>
        <family val="2"/>
      </rPr>
      <t>)
SP800-53 Rev4</t>
    </r>
  </si>
  <si>
    <t>QUESTIONS</t>
  </si>
  <si>
    <t>Yes</t>
  </si>
  <si>
    <t>No</t>
  </si>
  <si>
    <t>Under Development</t>
  </si>
  <si>
    <t>AC-2(2)</t>
  </si>
  <si>
    <t>AC-2(3)</t>
  </si>
  <si>
    <t>AC-2 (5)</t>
  </si>
  <si>
    <t>AC-2(13)</t>
  </si>
  <si>
    <t>ü</t>
  </si>
  <si>
    <t>Control Name</t>
  </si>
  <si>
    <t>AC-2(a)</t>
  </si>
  <si>
    <t>AC-2(b)</t>
  </si>
  <si>
    <t>AC-2(d)</t>
  </si>
  <si>
    <t>AC-2(c)</t>
  </si>
  <si>
    <t>AC-2(f)</t>
  </si>
  <si>
    <t xml:space="preserve">AC-2(e)  </t>
  </si>
  <si>
    <t>AC-2(g)</t>
  </si>
  <si>
    <t>AC-2(j)</t>
  </si>
  <si>
    <t>AC-2(k)</t>
  </si>
  <si>
    <t>Do you use different account types?</t>
  </si>
  <si>
    <t>Not Sure</t>
  </si>
  <si>
    <t xml:space="preserve">Do you assign account managers? </t>
  </si>
  <si>
    <t xml:space="preserve">Do you establish conditions for group and role membership for accounts? </t>
  </si>
  <si>
    <t xml:space="preserve">Are authorized users specified for each account type? </t>
  </si>
  <si>
    <t>Make A Selection</t>
  </si>
  <si>
    <t>RESPONSE</t>
  </si>
  <si>
    <t xml:space="preserve">Does someone approve accounts before they are created? </t>
  </si>
  <si>
    <t>Baselines</t>
  </si>
  <si>
    <t>Survey Questions for SP 800-53, Rev 4 Controls</t>
  </si>
  <si>
    <t xml:space="preserve">Do procedures exist to create, modify, disable, and remove accounts? </t>
  </si>
  <si>
    <t xml:space="preserve">Are accounts monitored (either manually or automatically)? </t>
  </si>
  <si>
    <t xml:space="preserve">Are account managers notified when accounts are no longer needed? </t>
  </si>
  <si>
    <t>Are account manager notified when users are terminated (or transferred)?</t>
  </si>
  <si>
    <t xml:space="preserve">Are account managers notifed if a user no longer needs the account? </t>
  </si>
  <si>
    <t>AC-2(i)(1)</t>
  </si>
  <si>
    <t>AC-2(h)(1)</t>
  </si>
  <si>
    <t>AC-2(h)(2)</t>
  </si>
  <si>
    <t>AC-2(h)(3)</t>
  </si>
  <si>
    <t>AC-2(i)(2)</t>
  </si>
  <si>
    <t>AC-2(i)(3)</t>
  </si>
  <si>
    <t xml:space="preserve">This control should be better worded in 800-53. </t>
  </si>
  <si>
    <t>COMMENTS</t>
  </si>
  <si>
    <t xml:space="preserve">Is access to the system authorized based on usage needs? </t>
  </si>
  <si>
    <t xml:space="preserve">Is access to the system authorized based on other parameters? </t>
  </si>
  <si>
    <t xml:space="preserve">Is access to the system authorized by using a valid access method? </t>
  </si>
  <si>
    <t xml:space="preserve">Are accounts reviewed for compliance periodically? </t>
  </si>
  <si>
    <t>Is there a process for re-issuing group account credentials (when a member of the group leaves)?</t>
  </si>
  <si>
    <t xml:space="preserve">Are there automated methods for managing accounts? </t>
  </si>
  <si>
    <t xml:space="preserve">Does the system automatically remove or disable temporary accounts periodically? </t>
  </si>
  <si>
    <t xml:space="preserve">Does the system automatically disable inactive accounts periodically? </t>
  </si>
  <si>
    <t>Does the system automatically audit account creation, modification, enablement, disablement
and removal? Are there automatic notifications associated with each account audit event?</t>
  </si>
  <si>
    <t>Are users required to logout when they finished using the system?</t>
  </si>
  <si>
    <t>AC-2(12)(b)</t>
  </si>
  <si>
    <t>AC-2(12)(a)</t>
  </si>
  <si>
    <t>Are accounts monitored for atypical usage?</t>
  </si>
  <si>
    <t xml:space="preserve">Is atypical usage of system accounts monitored reported to an authority? </t>
  </si>
  <si>
    <t>Are accounts disabled after a stated period of time if becomes known that a user poses a risk to the system?</t>
  </si>
  <si>
    <t>AC-1(a)</t>
  </si>
  <si>
    <t>AC-1(a)(1)</t>
  </si>
  <si>
    <t>AC-1(a)(2)</t>
  </si>
  <si>
    <t>AC-1(b)(1)</t>
  </si>
  <si>
    <t>AC-1(b)(2)</t>
  </si>
  <si>
    <t xml:space="preserve">Have you developed, documented, and dissemintated an access control policy? </t>
  </si>
  <si>
    <t>For the purpose of this survey, who the policies were dissiminated too could be considered irrelevant.</t>
  </si>
  <si>
    <t>Does the access control policy address purpose, scope, roles, responsibilities, management commitment, coordination among organization entities and compliance?</t>
  </si>
  <si>
    <t>MODERATE</t>
  </si>
  <si>
    <t xml:space="preserve">Have you developed, documented, and dissemintated procedures to facilitate the ? </t>
  </si>
  <si>
    <t>Revised Description</t>
  </si>
  <si>
    <t xml:space="preserve">The system has a capability that prohibits disclosure of confidential information and trade secrets (18 U.S.C. § 1905); and prohibits theft of trade secrets (e.g. intellectual property) for commercial advantage (18 U.S.C. § 1832). The capability requires that disclosure of all trade secrets are authorized and further prevents trade secrets from being disclosed/transferred/shared by authorized individuals to unauthorized individuals. </t>
  </si>
  <si>
    <t xml:space="preserve">The system has a policy, enforced by a capability, that requires accurate labeling and identifiers for information and its associated media and data repositories. If virtual repositories are used then the capability should support ephemeral labels. </t>
  </si>
  <si>
    <t xml:space="preserve">The system has a policy, enforced by a capability, that prevents the disclosure of data on screens, and other output devices, to unauthorized parties. </t>
  </si>
  <si>
    <t xml:space="preserve">The system has a policy, enforced by a capability, that reduces data leakage by applying classifications to data and then blocking transmission of certain data classifications as configured by rules. The capability logs data leakage attempts and alerts an authority when the attempt has reached a threshold as configured by rules. </t>
  </si>
  <si>
    <t xml:space="preserve">The system has a capability that enables the system owner to trace users to actions. The capability provides protection to the audit components to prevent its functions from being subverted by both insider threats and external threats. </t>
  </si>
  <si>
    <t xml:space="preserve">The system has a capability that enables a monitoring center to research threats and vulnerabilities, and manage security events. </t>
  </si>
  <si>
    <t xml:space="preserve">The system has a capability that collects information from IDS sensors to be used for threat intelligence analysis. The capability can import threat intelligence information from industry peers and vendors.  </t>
  </si>
  <si>
    <t xml:space="preserve">The system has a capability that can perform event correlation so that events from one source can be associated with events from another source for the purpose of detecting threats. </t>
  </si>
  <si>
    <t>The system has a capability that supports electronic discovery laws (e.g. 18 U.S. Code § 2703, Required Disclosure of Customer Communications or Records; Rule 37(e), Failure to Make Disclosures or to Cooperate in Discovery; § 2702, Disclosure of Contents, Electronic Communications Privacy Act).</t>
  </si>
  <si>
    <t>The system has a capability that monitors email to detect and reduce data leaks and the spread of malware. (Suggest separating out data leaks from spread of malware into 2 different capabilities.)</t>
  </si>
  <si>
    <t>The system has a collection capability (supported by processes and procedures) to enable the collection and preservation of data and records for the support of future litigation and legal warrants for digital information (e.g. Fed. R. Crim. P. 41(c)) .</t>
  </si>
  <si>
    <t>The system has a capability to preserve and extract items of potential evidentiary value relevant to incident investigation, forensic analysis, and electronic crimes. [Note that I purposefully removed the words "identify" and "analyze". Consider combining with row 18.]]</t>
  </si>
  <si>
    <t xml:space="preserve">The system has a capability that preserves all email (that is transmitted via the system) to support future litigation where email could be taken into account. </t>
  </si>
  <si>
    <t xml:space="preserve">The system has a capability to enable independent third-parties to perform periodic compliance audits on controls, policies, processes, and procedures. </t>
  </si>
  <si>
    <t xml:space="preserve">The system has a capability to perform audits on external service providers (that the system relies on via interconnections or other methods) to verify that the external providers are performing services in accordance with contracts. </t>
  </si>
  <si>
    <t xml:space="preserve">The system has a capability that enables governance and management of data owners, data custodians, and data delegates. The capability enables the system owner to authorize these roles for varying levels of privileged access based on their job responsibilities. </t>
  </si>
  <si>
    <t xml:space="preserve">The system has a capability in place to manage a Code of Conduct that all employees must agree to. The Code of Conduct stipulates rules that employees must agree to on how they interact with the organization's data, assets, and services. </t>
  </si>
  <si>
    <t xml:space="preserve">The system's organization has a capability to facilitate background investigations for employees, contractors, and third-parties. The level of investigation is aligned with the data classification to be accessed pursuant to laws, regulations, customer requirements, and ethics. </t>
  </si>
  <si>
    <t xml:space="preserve">The system's organization has a capability to facilitate both friendly and unfriendly employee terminations. Access credentials for unfriendly terminations are revoked prior to communicating the termination to the employee. Access credentials for friendly terminations are revoked within 24 hours of the employee's final departure. </t>
  </si>
  <si>
    <t xml:space="preserve">The system's organization has a capability that provides clear job roles and responsibilities so that employees are provided the minimum access required for them to adequately perform the duties associated with their position. </t>
  </si>
  <si>
    <t xml:space="preserve">The system has a capability that detects anomalies to user behavior patterns and system events. The capability performs analysis on the anomalies to create normative baselines and can determine variances from the baseline based configured rules (e.g. variance of 25%). </t>
  </si>
  <si>
    <t xml:space="preserve">The system has a capability that analyzes system events for behavior anomalies. The capability performs analysis on the anomalies to create normative baselines and can determine variances from the baseline based configured rules (e.g. variance of 25%). </t>
  </si>
  <si>
    <t xml:space="preserve">The system's organization has a process for conducting a Business Impact Analysis (BIA). The BIA process analyzes components to determine relative restoration priorities, determine recovery criticality for components, and identify resource requirements for recovery. </t>
  </si>
  <si>
    <t xml:space="preserve">The system's organization has a policy that ensures that business continuity is taken into consideration during the risk management process. The policy requires that the organization develops a Business Continuity Plan (BCP) that describes how the recovery of mission critical processes will be sustained during and after a disruption. The policy additionally requires that the BCP is tested. </t>
  </si>
  <si>
    <t>The system's organization has a Crisis Management Plan (CMP) that describes processes for minimizing damage to the organization's profitability, reputation, or ability to operate. The Crisis Management Plan describes communications processes and procedures and indicates which individuals have the authority to communicate to outside entities and participate in public outreach.</t>
  </si>
  <si>
    <t xml:space="preserve">The system's organization uses a documented repeatable Risk Management Framework (RMF) to identify and mitigate risks to the system. The RMF process includes both business risks and technical risks and includes templates for documenting the outcome of risk assessments.  </t>
  </si>
  <si>
    <t xml:space="preserve">The system's organization has a policy that requires that risk assessments are performed by an independent third-party that has competencies in performing reference framework based risk assessments (e.g. COBIT, ISO27001) and regulatory risk assessments (e.g. SOX, PCI). </t>
  </si>
  <si>
    <t xml:space="preserve">The system has a capability that generates event logs to monitor services provided by cloud solutions at all layers of the stack. </t>
  </si>
  <si>
    <t>The system has a capability that generates event logs associated with end user interactions including (but not limited to) logins, queries, transactions, and administrative activity. The events are analyzed and monitored for threats.</t>
  </si>
  <si>
    <t xml:space="preserve">The system's organization ensures that at the end of its useful like, data is destroyed, in accordance with relevant laws, so as to preclude its recovery through forensic techniques. The data destruction is documented and is part of the information lifecycle management process. </t>
  </si>
  <si>
    <t xml:space="preserve">The system's organization has a process to facilitate agreements with employees, contractors, third-parties, and customers for the purpose of specifying terms and conditions prior to granting access to data, services, and systems. Terms and conditions include a privacy policy, intellectual property agreements, acceptable use, website terms and conditions, non-disclosures and non-competes. </t>
  </si>
  <si>
    <t xml:space="preserve">The system's data is assigned classifications (e.g. controlled unclassified information, classified, sensitive) based on the sensitivity of the data and its value to the system owner. The capability includes ensuring that data labels are in place as required. </t>
  </si>
  <si>
    <t xml:space="preserve">The system's organization has a policy in place that allows for outside managed service providers (third-parties) to provide some or all security operations. The policy includes security requirements for third-parties. </t>
  </si>
  <si>
    <t xml:space="preserve">The system's organization has processes and resources in place to support contracts. A contract template is in place that includes contract clauses for system security and privacy. </t>
  </si>
  <si>
    <t>The system's organization uses documented processes for developing, documenting, disseminating, reviewing, and updating information security policies. These policies must include access control, security awareness and training, audit and accountability, security assessment and authorization, configuration management, contingency planning, identification and authentication, incident response, system maintenance, media protection, physical and environmental protection, security planning, personnel security, risk assessment, system and services acquisition, system and communications protection, and system and information integrity.</t>
  </si>
  <si>
    <t>The system's organization develops, reviews, and updates a comprehensive risk management strategy designed to manage risk to organizational operations and assets, individuals, and other organizations. This strategy includes defining the organization's risk tolerance, risk assessment methodologies, risk mitigation strategies, risk monitoring approaches, and risk evaluation processes.</t>
  </si>
  <si>
    <t>The system's organization implements the organization's comprehensive risk management strategy consistently across the organization.</t>
  </si>
  <si>
    <t>The system has a capability to establish a digital signature for a document based on the signer's identity and to subsequently verify the digital signature on demand to determine if the document or signature have been altered, indicating forgery or tampering.</t>
  </si>
  <si>
    <t>The system has a capability that encrypts stored data (data at rest) and does not permit decryption of that data without first validating the authority to do so.</t>
  </si>
  <si>
    <t>The system has a capability that uses cryptography to protect the confidentiality and integrity of transmitted information (data in transit).</t>
  </si>
  <si>
    <t>The system has a capability that uses cryptography to protect the confidentiality and integrity of information currently being used, such as in memory, processor cache, or disk cache (data in use).</t>
  </si>
  <si>
    <t>The system's organization has a capability that provides a public key infrastructure (PKI) for issuing and managing public key certificates for the system's use.</t>
  </si>
  <si>
    <t>The system's organization has a capability that supports its public key infrastructure by keeping private keys private and making public keys available for others to use for verification purposes.</t>
  </si>
  <si>
    <t>The system's organization has a capability that supports symmetric key usage by keeping symmetric keys secret and providing secure methods of distributing the keys to the appropriate users or systems and safeguarding the keys after distribution.</t>
  </si>
  <si>
    <t>The system has a capability that uses data loss prevention (DLP) technologies to identify sensitive information being leaked through transmissions (data in transit).</t>
  </si>
  <si>
    <t>The system has a capability that uses data loss prevention (DLP) technologies to identify sensitive information present on the system that is at risk of exfiltration.</t>
  </si>
  <si>
    <t>The system has a capability that uses data masking or other methods to deidentify sensitive data to protect the privacy of individuals or the intellectual property of the organization.</t>
  </si>
  <si>
    <t>The system has a capability that protects the confidentiality and integrity of sensitive data to be sent outside the organization's confines. This capability must comply with the relevant industry regulations, such as HIPAA, GLBA, and SOX.</t>
  </si>
  <si>
    <t>The system has a capability that monitors, analyzes, and controls XML-based network traffic using an XML appliance (also called an SOA appliance, SOA gateway, XML gateway, or cloud broker).</t>
  </si>
  <si>
    <t>The system has a capability that protects data at OSI layer 2 (data link layer) from attacks such as CAM table overflow, VLAN hopping, spanning tree protocol manipulation, MAC address spoofing, and ARP attacks.</t>
  </si>
  <si>
    <t>The system has a capability that uses cryptography to protect the confidentiality and integrity of information transmitted over wireless networks, including IEEE 802.11 (Wi-Fi), cellular, and Bluetooth.</t>
  </si>
  <si>
    <t>The system has a capability that performs deep packet inspection, which examines the headers and payloads of packets to look for attacks at all OSI layers, including application protocols and data.</t>
  </si>
  <si>
    <t>The system has a capability that specifies how each of its technical security control must be implemented and configured.</t>
  </si>
  <si>
    <t>The system has a capability that includes the policies, processes, and procedures necessary to manage the lifecycle of all data within the system.</t>
  </si>
  <si>
    <t>The system's organization has a capability that ensures its vendors, including service providers and outsources, adhere to the organization's pertinent information security policies.</t>
  </si>
  <si>
    <t>The system has a capability that uses an established risk taxonomy to identify, categorize, and characterize known threats against the system.</t>
  </si>
  <si>
    <t>The system has a capability that uses static and/or dynamic code analysis tools to identify and characterize security vulnerabilities in available source code for the software used by the system.</t>
  </si>
  <si>
    <t>The system has a capability that can access and use vulnerability management databases for its threat and vulnerability management functions. An example is using such databases for vulnerability scanning and assessment functions.</t>
  </si>
  <si>
    <t>The system has a capability that uses data loss prevention (DLP) technologies to identify sensitive information being leaked through  data stored on servers (data at rest).</t>
  </si>
  <si>
    <t>The system has a capability that uses data loss prevention (DLP) technologies to identify sensitive information being leaked through use on endpoints, such as in memory, processor cache, or disk cache (data in use).</t>
  </si>
  <si>
    <t>The system's organization has a process for handling potential exceptions to the organization's security policy. This includes a mechanism for requesting exceptions, a review process that involves understanding the risk associated with the exception and determining how it must be mitigated, a method for monitoring exceptions, and a periodic renewal process for approved exceptions.</t>
  </si>
  <si>
    <t>The system has a capability that restricts the use of removable media, such as controlling which types of removable media may be used and what access (read, write, etc.) is permitted for each type of removable media.</t>
  </si>
  <si>
    <t>The system has a capability to test its own ability to restrict outbound connections from the system to external systems in compliance with an organization-specified security policy.</t>
  </si>
  <si>
    <t>The system has a capability that provides a secure vault for privileged users to store and manage their passwords.</t>
  </si>
  <si>
    <t>The system has a capability that captures all keystrokes, mouse clicks, and other input device actions performed by privileged users for auditing purposes.</t>
  </si>
  <si>
    <t>The system has a capability that applications can use for out-of-the-box authentication, so that they can implement user login functionality through an existing service without needing custom authentication code.</t>
  </si>
  <si>
    <t>The system has a capability that authenticates applications and services that are used by middleware (i.e., not directly initiated by a human user.)</t>
  </si>
  <si>
    <t>The system has a capability that uniquely identifies each human user based on the user's claimed identity and inherent characteristics (biometric traits, keyboard behavior, etc.)</t>
  </si>
  <si>
    <t>The system has a capability that supports usage of Web Services-Security, a flexible and feature-rich extension to SOAP for applying security to web services.</t>
  </si>
  <si>
    <t>The system has a capability that supports single sign-on (SSO) for users, so that a user only needs to authenticate once but can access multiple systems during that session using that authentication.</t>
  </si>
  <si>
    <t>The system has a capability that provides authentication services so users or devices can log onto a network and/or other systems.</t>
  </si>
  <si>
    <t>The system has a capability that uniquely authenticates each human user based on the user's claimed identity and inherent characteristics (biometric traits, keyboard behavior, etc.)</t>
  </si>
  <si>
    <t>The system has a capability that enables administrators to specify multiple password policies for the system, with each policy having different settings and thresholds for password composition, password history, password expiration, etc.</t>
  </si>
  <si>
    <t>The system has a capability that supports the use of smart cards, such as the Personal Identity Verification (PIV) card or the DoD Common Access Card (CAC), for achieving multifactor authentication of human users of the system.</t>
  </si>
  <si>
    <t>The system has a capability that can support the generation and use of One Time Passwords (OTPs). For example, OTPs are often generated by cryptographic tokens controlled by users and then entered into systems by those users as an authentication factor.</t>
  </si>
  <si>
    <t>The system has a capability that requires each user to use more than one factor in order to be authenticated: something the user knows, something the user has, and/or something the user is.</t>
  </si>
  <si>
    <t>The system has a capability that uses a form of role-based access control instead of identity-based access control to determine which rights and privileges each user has.</t>
  </si>
  <si>
    <t>The system has a capability that supports the use of Security Assertion Markup Language (SAML) tokens for exchanging authentication and authorization claims.</t>
  </si>
  <si>
    <t>The system has a capability that allows authorization services to be provided by external applications.</t>
  </si>
  <si>
    <t>The system has a capability that supports the use of XACML obligations, which specify an action that must be completed before or after access is granted.</t>
  </si>
  <si>
    <t>The system has a capability that allows administrators to manage roles, including assigning rights and privileges to individual roles, assigning subjects to roles, and assigning roles to objects.</t>
  </si>
  <si>
    <t>The system has a capability that enables administrators to define the authorization service policies for the system.</t>
  </si>
  <si>
    <t>The system has a capability that enforces the authorization service policies defined by the system's administrators.</t>
  </si>
  <si>
    <t>The system has a capability that creates, maintains, and deactivates user attributes for the system, a directory, an application, or other resource as needed and authorized.</t>
  </si>
  <si>
    <t>The system has a capability that creates, maintains, and deactivates user identities for the system, a directory, an application, or other resource as needed and authorized.</t>
  </si>
  <si>
    <t>The system has a capability that uses a federated identity management approach based on establishing trust relationships with other security domains to enable passing authentication, authorization, and privacy assertions between those domains.</t>
  </si>
  <si>
    <t>The system has a unique reference number to be used as an identifier by software.</t>
  </si>
  <si>
    <t>The system's organization has a capability that documents their information security program's capabilities and maps these capabilities to what the business does.</t>
  </si>
  <si>
    <t>The system's organization has a capability that can test the system's servers for compliance with security criteria identified by the organization.</t>
  </si>
  <si>
    <t>The system's organization has a capability that can test the system's relational database management systems for compliance with security criteria identified by the organization.</t>
  </si>
  <si>
    <t>The system has a capability that records all security-related events occurring within the system or at the system's boundaries in a tamper-resistant audit log.</t>
  </si>
  <si>
    <t>The system's organization has a capability that can verify the system's compliance with the organization's internal security policies, security control standards, and security procedures.</t>
  </si>
  <si>
    <t>The system's organization has a capability that selects and implements effective technical security mechanisms, products, processes, and tools through a systematic, repeatable, documented approach.</t>
  </si>
  <si>
    <t>The system has a capability that provides a gateway for granting or denying privileged session connections for particular workloads.</t>
  </si>
  <si>
    <t>The system has a capability that allows users to virtualize a local smart card to enable its use for virtually connecting to and interacting with servers as if the smart card were physically present at that server.</t>
  </si>
  <si>
    <t>The system has a capability that virtualizes mobile devices so the organization can test the system's compatibility with new mobile device technologies.</t>
  </si>
  <si>
    <t>The system has a capability that virtualizes the database layer to improve resource sharing and scalability while also helping to hide the database's physical location and configuration.</t>
  </si>
  <si>
    <t>The system has a capability that supports a virtualized Trusted Platform Module (TPM) instance.</t>
  </si>
  <si>
    <t>The system has a capability that offers virtual workspaces for installing different operating systems based on customer needs.</t>
  </si>
  <si>
    <t>The system has a capability that supports the client-side component of application streaming.</t>
  </si>
  <si>
    <t>The system has a capability that supports the server-side component of application streaming.</t>
  </si>
  <si>
    <t>The system has a capability that supports vertical isolation through enforcement of security boundaries between computing resources to enable only the minimum necessary access.</t>
  </si>
  <si>
    <t>The system has a capability that supports virtual machines through full virtualization, which refers to the virtual environment including processor, storage, and network capabilities.</t>
  </si>
  <si>
    <t>The system has a capability that provides paravirtualized virtual machines, which refers to a virtualized operating system where the operating system's source code is modified to run specifically as a guest operating system instead of a duplicate of the original hardware-targeted operating system.</t>
  </si>
  <si>
    <t>The system has a capability that provides hardware-assisted virtual machines, which refers to a processor architecture directly supporting hypervisor execution.</t>
  </si>
  <si>
    <t>The system has a capability that supports virtual memory, an operating system feature, to effectively enable the use of more memory.</t>
  </si>
  <si>
    <t>The system has a capability that supports a virtual local area network (VLAN).</t>
  </si>
  <si>
    <t>The system has a capability that supports a virtual network interface card (VNIC) that presents the same media access control (MAC) interface that a regular network interface card would provide.</t>
  </si>
  <si>
    <t>The system has a capability that enables defining IPv4 network addresses within a virtual workspace to create a separate virtual network segment.</t>
  </si>
  <si>
    <t>The system has a capability that enables defining IPv6 network addresses within a virtual workspace to create a separate virtual network segment.</t>
  </si>
  <si>
    <t>The system has a capability that supports the use of file-based virtualization, which makes the physical location of the file largely independent of how the location is presented within the system.</t>
  </si>
  <si>
    <t>The system has a capability that supports the use of block-based virtualization, which refers to virtualized filesystems presented by a file server.</t>
  </si>
  <si>
    <t>The system has a capability that supports a virtual desktop integrated with a presentation server to control remote access and manage users.</t>
  </si>
  <si>
    <t>The system has a capability that supports a remote desktop presentation of any device where the presentation is controlled from a remote endpoint.</t>
  </si>
  <si>
    <t>The system has a capability that supports installation and management of an isolated virtual machine or application sandbox on the endpoint. Management of this virtual machine or application sandbox may be remote, but it runs locally on the endpoint.</t>
  </si>
  <si>
    <t>The system has a capability that assures that the network structure matches the risk domains established within the infrastructure, such as placing externally facing servers on a separate network segment from internal servers.</t>
  </si>
  <si>
    <t>The system has a capability that electrical power can be provided by multiple sources to assure continuous operation during a loss of one source.</t>
  </si>
  <si>
    <t>The system's organization has a capability that places equipment in appropriate locations, such as locating critical equipment in physically secured facilities with temperature controls and redundant power.</t>
  </si>
  <si>
    <t>The system's organization has a capability that mitigates physical threats to facilities and employees, such as mitigating fire threats through installing fire suppression equipment and conducting regular fire drills.</t>
  </si>
  <si>
    <t>The system's organization has a capability that secures the handling of physical items of equipment used to provide infrastructure services, such as servers and routers.</t>
  </si>
  <si>
    <t>The system's organization has a capability that secures the handling of storage media, which may contain sensitive data.</t>
  </si>
  <si>
    <t>The system's organization has a capability that secures the handling of data, which may be sensitive.</t>
  </si>
  <si>
    <t>The system's organization has a capability that verifies an individual's asserted physical identity by physical means, such as having a security guard check an ID card to ensure it matches the person providing it.</t>
  </si>
  <si>
    <t>The system's organization has a capability that continuously observes the facilities to detect physical intrusions, record physical access, and monitor physical movements.</t>
  </si>
  <si>
    <t>The system's organization has a capability that periodically passes through and around the facility using human and/or animal guards to deter and detect illicit activity and to verify the status of other physical security controls, such as ensuring that doors are locked.</t>
  </si>
  <si>
    <t>The system's organization has a capability that uses physical objects to restrict or prevent access to the facility or portions of the facility. An example is the use of bollards to prevent vehicles from getting too close to the facility.</t>
  </si>
  <si>
    <t>The system has a capability that supports use of storage device controllers to virtualize disk volumes.</t>
  </si>
  <si>
    <t>The system has a capability that provisions, migrate, and sanitizes physical storage on an as-needed basis. This includes ensuring that storage to be used for the system meets the system's redundancy and reliability requirements.</t>
  </si>
  <si>
    <t>The system has a capability that maintains physical infrastructure devices as appropriate to assure their continuous operation. Examples include performing periodic inspections and cleanings, and proactively replacing components expected to fail soon.</t>
  </si>
  <si>
    <t>The system has a capability that identifies which services are currently present on the system to help confirm that the appropriate patches are installed.</t>
  </si>
  <si>
    <t>The system has a capability that supports the availability of infrastructure components, such as mirroring data between geographically dispersed sites and using redundant components with automatic failover configured and enabled.</t>
  </si>
  <si>
    <t>The system's organization has a capability that handles software image management, to include ensuring that the standard software image is secured and that there are sound processes and procedures for managing software within the infrastructure.</t>
  </si>
  <si>
    <t>The system has a capability that uses a traceable, standard time source for synchronizing all its clocks to enable correlation of events across them.</t>
  </si>
  <si>
    <t>The system has a capability that provides network-based virtualization at the filesystem level.</t>
  </si>
  <si>
    <t>The system's organization has plans for business continuity and disaster recovery involving the organization's IT operations that help ensure the continuity of the organization's services.</t>
  </si>
  <si>
    <t>The system has a capability that centralizes access to knowledge, including policies, processes, and procedures, related to maintaining the organization's services.</t>
  </si>
  <si>
    <t>The system's organization has a capability that documents the organization's business goals and objectives in order to determine the IT and IT security strategies to be used in support of those goals and objectives.</t>
  </si>
  <si>
    <t>The system's organization has a capability that documents the organization's business processes and the parties responsible for overseeing and operating each process.</t>
  </si>
  <si>
    <t>The system's organization has a capability that uses risk management principles to identify, assess, and prioritize risks and to determine how to mitigate those risks.</t>
  </si>
  <si>
    <t>The system has a capability that supports service management, a discipline for managing IT systems that is centered on the customer's perspective of IT's contributions to the business.</t>
  </si>
  <si>
    <t>The system has a capability that enables organizing information and providing search capabilities to improve handling new problems and incidents by referring to past experiences. Examples include security FAQs best practices, and job aids.</t>
  </si>
  <si>
    <t>The system's organization has a capability that creates and maintains a roadmap within ITOS representing the planned changes to the organization's capabilities over time.</t>
  </si>
  <si>
    <t>The system's organization has a capability that documents and refines a strategy within ITOS to take into account business and technology trends, gaps in capabilities, and the investments necessary to fill those gaps.</t>
  </si>
  <si>
    <t>The system's organization has a Program Management Office (PMO), which defines and maintains the project management standards, processes, and documentation for the organization.</t>
  </si>
  <si>
    <t>The system's organization has a capability that ensures all contracts between the organization and its IT service providers designate the security-related responsibilities of each party and the penalties associated with failures to meet service level agreements.</t>
  </si>
  <si>
    <t>The system has a capability that supports use of host-based intrusion prevention systems to monitor security events within individual operating system instances.</t>
  </si>
  <si>
    <t xml:space="preserve">The system has a capability that identifies and analyzes all events generated by servers and endpoint devices, such as startups, shutdowns, configuration changes, and system errors. </t>
  </si>
  <si>
    <t xml:space="preserve">The system has a capability that identifies and analyzes all events generated by devices within the network infrastructure, including network health, KPIs, and threshold alarms. </t>
  </si>
  <si>
    <t xml:space="preserve">The system has a capability that identifies and analyzes all events generated by applications that may be useful for security monitoring purposes, such as access to sensitive data or execution of fraud-prone transactions. </t>
  </si>
  <si>
    <t>The system has a capability that identifies and analyzes all events generated by the initiation or termination of a user session with a computing resource.</t>
  </si>
  <si>
    <t>The system has a capability that translates and normalizes data from security monitoring events to facilitate data mining and event correlation.</t>
  </si>
  <si>
    <t>The system has a capability that segregates data to ensure that in multi-tenant environments, each tenant cannot access another tenant's data without authorization.</t>
  </si>
  <si>
    <t>The system has a capability that identifies metadata attached to critical pieces of information so as to mark that metadata for detection by data loss prevention tools.</t>
  </si>
  <si>
    <t>The system has a capability that uses data loss prevention (DLP) techniques to identify attempts to transfer sensitive data out of the organization and to respond to those attempts, such as by blocking transfers or alerting administrators.</t>
  </si>
  <si>
    <t>The system has a capability that handles events generated by the network intrusion prevention system.</t>
  </si>
  <si>
    <t>The system has a capability that generates test data (non-production data) or obfuscates actual data so that actual data is not present in non-production environments that may not be as well secured.</t>
  </si>
  <si>
    <t>The system's organization has a capability that uses operational level agreements (OLAs) to define the relationships among the organization's groups supporting a service level agreement (SLA). The OLAs are to include each group's responsibilities and the process and timeframe for each group to deliver its services.</t>
  </si>
  <si>
    <t>The system's organization has a capability that manages risk using threat information, vulnerability management testing, penetration testing, and compliance testing.</t>
  </si>
  <si>
    <t>The system's organization has a capability that engages third parties to assist with risk assessments.</t>
  </si>
  <si>
    <t>The system's organization has a capability that performs and documents Business Impact Assessments to ensure the consequences of disruptions to business processes are understood.</t>
  </si>
  <si>
    <t>The system's organization has a capability that conducts risk assessments and updates those risk assessments as needed.</t>
  </si>
  <si>
    <t>The system's organization has a capability for facilitating risk assessments involving the risk for the organization's data.</t>
  </si>
  <si>
    <t>The system's organization has a capability to categorize the organization's information to guide data handling.</t>
  </si>
  <si>
    <t>The system has a capability that logs events regarding services provided in support of IT operations, such as deployments and maintenance events.</t>
  </si>
  <si>
    <t>The system has a capability that manages security incidents throughout the incident response lifecycle.</t>
  </si>
  <si>
    <t>The system has a capability that enables synchronization of directory services.</t>
  </si>
  <si>
    <t>The system has a capability that provides virtual directory services, which aggregate multiple directories behind the scenes into a single consolidated directory view.</t>
  </si>
  <si>
    <t>The system has a capability that establishes and maintains trust and data exchange between the organization's directory and third-party directories.</t>
  </si>
  <si>
    <t xml:space="preserve">The system incorporates the use of the Security Content Automation Protocol (SCAP) to detect vulnerabilities and verify and detect whether or not the system's configuration has changed for the purpose of detecting unauthorized changes. </t>
  </si>
  <si>
    <t xml:space="preserve">The system, and its organization, has policies, procedures, and methods in place to retain data as long as required to meet regulatory requirements. The capability additionally includes rules for data decommissioning and disposal. </t>
  </si>
  <si>
    <t xml:space="preserve">The system has a Security Information and Event Management (SIEM) capability that collects, correlates, and reports on multiple sources of security event information for the purpose of maintaining situational awareness. </t>
  </si>
  <si>
    <t xml:space="preserve">The system has a capability that detects phishing attacks targeted at organizational email users. </t>
  </si>
  <si>
    <t xml:space="preserve">The system's organization has a capability that considers all identified business risks and all operational considerations. </t>
  </si>
  <si>
    <t>The system has a capability that provides location services reporting the physical location of assets, resources, facilities, people, etc.</t>
  </si>
  <si>
    <t>The system has a capability that provides registry services for the services available within the IT infrastructure and the metadata indicating how each service should be accessed.</t>
  </si>
  <si>
    <t>The system has a database management system (DBMS) for storing the user directory.</t>
  </si>
  <si>
    <t>The system has an X.500 repository for storing the user directory.</t>
  </si>
  <si>
    <t>The system has a Lightweight Directory Access Protocol (LDAP) repository for storing the user directory.</t>
  </si>
  <si>
    <t>The system has an Active Directory (AD) service for the user directory.</t>
  </si>
  <si>
    <t>The system has a capability that supports monitoring the creation and maintenance of access control lists (ACLs) for the objects within the system.</t>
  </si>
  <si>
    <t>The system has a capability that generates, maintains, and provides access to a certificate revocation list (CRL) for the system's certificates.</t>
  </si>
  <si>
    <t>The system has a capability that monitors all authentication events within the system.</t>
  </si>
  <si>
    <t>The system has a capability that monitors all authorization events within the system, such as the decisions made in response to each request to access an object.</t>
  </si>
  <si>
    <t>The system has a capability to securely handle the organization's human resources information regarding its employees and contractors.</t>
  </si>
  <si>
    <t>The system has created and implemented recovery plans to restore the organization's service delivery after interruption or disaster.</t>
  </si>
  <si>
    <t>The system has a capability that monitors all events within the system that require the use of administrator privileges.</t>
  </si>
  <si>
    <t>The system has a capability that monitors the system's current security configuration to ensure it complies with the baseline configuration.</t>
  </si>
  <si>
    <t>The system has a capability that monitors the change logs and compares them to approved configuration changes to detect unauthorized changes.</t>
  </si>
  <si>
    <t>The system's organization has a configuration management database (CMDB) that records all configuration items in the IT infrastructure and their important attributes.</t>
  </si>
  <si>
    <t>The system has a capability that holds metadata containing the rules for how to deploy configuration changes to specific configuration items.</t>
  </si>
  <si>
    <t>The system's organization has a change management capability for its IT environment.</t>
  </si>
  <si>
    <t>The system's organization has a configuration management database (CMDB) that records all configuration items in the IT infrastructure and their important attributes. [How does this differ from 153?]</t>
  </si>
  <si>
    <t>The system's organization has a capability that establishes service level agreements (SLAs) with other parties regarding the security of its system.</t>
  </si>
  <si>
    <t>The system's organization has a capability to create, maintain, and distribute a service catalog that lists the services the organization provides to its employees, customers, and others.</t>
  </si>
  <si>
    <t>The system's organization has a capability that handles problem management, including identifying root causes and fixing them to prevent similar problems from occurring again.</t>
  </si>
  <si>
    <t>The system has a capability that can leverage business intelligence technologies and techniques to identify, extract, and analyze business operations data.</t>
  </si>
  <si>
    <t>The system has a capability that provides reporting tools for end users so they can generate reports, share reports with each other, and analyze data within the information domain.</t>
  </si>
  <si>
    <t>The system has a capability that enables data mining for drilling down on KPIs and KQIs to find the root cause for the indicators' results.</t>
  </si>
  <si>
    <t>The system has a capability that produces and supports dashboards that provide a high-level view of various aspects of the system's information services, including aggregated Key Performance Indicators (KPIs) and Key Quality Indicators (KQIs).</t>
  </si>
  <si>
    <t>The system has a capability that identifies and retains information on events regarding the retention of data for investigative purposes.</t>
  </si>
  <si>
    <t>The system's organization has a capability that identifies and documents the specific gaps in the organization's controls discovered through audits.</t>
  </si>
  <si>
    <t>The system's organization has a capability that provides snippets of code to the organization's programmers to show them how to securely code specific algorithms.</t>
  </si>
  <si>
    <t>The system has a capability that supports input validation to identify any input that is not acceptable.</t>
  </si>
  <si>
    <t>The system has a capability that facilitates application abstraction and ensures that the abstractions include the proper security mechanisms to ensure that only authorized users can access them and that a user cannot access another user's information without authorization.</t>
  </si>
  <si>
    <t>The system has a capability to leverage integration middleware tools and to address their major security concerns, such as preventing the confidentiality and integrity of messages being exchanged through the middleware and ensuring that all messages are being sent by reliable sources.</t>
  </si>
  <si>
    <t>The system's organization has a capability that provides quality assurance for the system's software by testing the software and tracking any defects found, including security vulnerabilities.</t>
  </si>
  <si>
    <t>The system's organization has a capability that supports performing stress and volume testing for the system, to include performance and capacity tests for determining the maximum workload that can be supported without violating SLAs and other requirements.</t>
  </si>
  <si>
    <t>The system's organization has a capability that provides automated vulnerability scanning for the system's applications.</t>
  </si>
  <si>
    <t>The system's organization has a capability that uses source code analyzer tools to read the system's application source code and identify areas of the code that are vulnerable to well-known attack patterns.</t>
  </si>
  <si>
    <t>The system's organization has a capability that facilitates security application frameworks, which enable application developers to reuse common security components across applications.</t>
  </si>
  <si>
    <t>The system's organization has a capability that produces security design patterns for the organization's application developers.</t>
  </si>
  <si>
    <t>The system has a capability to provide connectivity and delivery services to enable integration middleware to move messages between applications and to provide security services for these messages.</t>
  </si>
  <si>
    <t>The system's organization has a capability that identifies, analyzes, and evaluates attack patterns to be used by application developers  so they are aware of what they must defend against.</t>
  </si>
  <si>
    <t>The system has a capability that supports handwriting character recognition to translate handwritten text into computer input.</t>
  </si>
  <si>
    <t>The system has a capability that supports speech recognition, such as interactive voice response (IVR) systems, that translate the spoken word into computer input.</t>
  </si>
  <si>
    <t>The system has a capability that supports business-to-employee applications that enables the organization's employees to transact the business of the organization.</t>
  </si>
  <si>
    <t>The system has a capability that uses a presentation modality to simulate the reading of a book or other printed material.</t>
  </si>
  <si>
    <t>The system has a capability that uses a presentation modality to enable users to query a single site or multiple sites for content related to the terms in the query, most often for navigation purposes.</t>
  </si>
  <si>
    <t>The system has a capability that enables users to connect directly to each other to exchange files, instant messages, or other information (peer to peer).</t>
  </si>
  <si>
    <t>The system has a capability that provides business-to-consumer applications to enable the organization's customers to conduct business with the organization over the Internet.</t>
  </si>
  <si>
    <t>The system has a capability that provides business-to-business applications to enable the organization to perform common transactions with other organizations over the Internet.</t>
  </si>
  <si>
    <t>The system has a capability that provides business-to-mobile applications to enable customers or employees to interact with the organization's systems over the Internet.</t>
  </si>
  <si>
    <t>The system has a capability that presents an inbox of messages and allows users to read messages, send new messages, organize messages into folders, etc. (email).</t>
  </si>
  <si>
    <t>The system has a capability that facilitates collaboration through applications that enable users to share files, edit documents, and perform other tasks collaboratively, as well as view calendars, track tasks, send messages, etc. among users.</t>
  </si>
  <si>
    <t>The system has a capability that links users together through social media to exchange messages, photos, and other information.</t>
  </si>
  <si>
    <t>The system's organization has a capability that handles knowledge management for its security best practices.</t>
  </si>
  <si>
    <t>The system's organization has a capability that handles problem management, including problem resolution, to identify the root cause of problems so that they can be addressed to minimize the likelihood of recurrence.</t>
  </si>
  <si>
    <t>The system's organization has a capability for budgeting for its investments, including planning long-term investments related to infrastructure, application development, and security.</t>
  </si>
  <si>
    <t>The system's organization has a capability for budgeting for its operational expenses, including system and infrastructure maintenance and application updates.</t>
  </si>
  <si>
    <t>The system has a capability that provides a service dashboard, to include Key Performance Indicators, Key Goal Indicators, and Key Risk Indicators.</t>
  </si>
  <si>
    <t>The system's organization has a capability that governs the process to manage vendor relationships including vendor selecting and vetting, security requirements, compliance requirements, and risk evaluation.</t>
  </si>
  <si>
    <t>The system's organization has a capability that facilitates Service Level Agreements (SLAs) with external organizations that specify which services are to be delivered and the performance criteria for delivering each service.</t>
  </si>
  <si>
    <t>The system's organization has a capability that facilitates Service Level Agreements (SLAs) within the organization that specify which services are to be delivered and the performance criteria for delivering each service.</t>
  </si>
  <si>
    <t>The system's organization has a capability that facilitates Operational Level Agreements (OLAs) within the organization or between organizations that track effective integration between processes associated with a specific SLA.</t>
  </si>
  <si>
    <t>The system's organization has a capability for defining measures for objectives for services and their delivery, then taking those measures to assess performance against an SLA.</t>
  </si>
  <si>
    <t>The system's organization has a capability for understanding its business needs and strategy, then ensuring that its IT, security, and risk management strategies are all aligned to support the business needs and strategy.</t>
  </si>
  <si>
    <t>The system's organization has a capability that provides strategic direction and plans for changes to capabilities and solutions within the technology portfolio, including the security roadmap, to meet the organization's goals and business strategy for the future.</t>
  </si>
  <si>
    <t>The system's organization has a capability that focuses on projects that are remediating gaps or other deficiencies and that uses a remediation dashboard to track progress for the organization's management.</t>
  </si>
  <si>
    <t>The system's organization has a capability that supports all processes, artifacts, and methodologies associated with the Program Management Office to track the progress of projects.</t>
  </si>
  <si>
    <t>The system's organization has a capability for program management for its security capabilities.</t>
  </si>
  <si>
    <t>The system's organization has a capability to select and outline all applicable technology standards and all applicable guidelines for how they can be consumed throughout the organization.</t>
  </si>
  <si>
    <t>The system's organization has a capability that provides architecture governance, including the ability to use a set of tools to develop and integrate different architecture perspectives into a single common architecture framework.</t>
  </si>
  <si>
    <t>The system has a capability that supports periodic testing of the system's digital rights protection (DRP) functions.</t>
  </si>
  <si>
    <t>The system's organization has a capability that supports build processes for compiling application source code and configurations into deployable units for handoff to the change management process.</t>
  </si>
  <si>
    <t>The system's organization has a capability that supports testing all changes associated with an impending software release to ensure the changes meet the requirements and do not disrupt existing services.</t>
  </si>
  <si>
    <t>The system has a capability that performs application performance monitoring, including alerting and incremental resource provisioning when application performance measurements exceed service level objectives.</t>
  </si>
  <si>
    <t>The system's organization has a capability that manages the availability of services to the system's users, both internal and external.</t>
  </si>
  <si>
    <t>The system has a capability that provides centralized management of policies for authorization services for users, devices, or processes acting on behalf of users.</t>
  </si>
  <si>
    <t>The system's organization has a capability for incident management, to include trouble ticketing services and incident classification procedures.</t>
  </si>
  <si>
    <t>The system's organization has a capability that analyzes the overall costs accrued in delivering each service to determine if revenue is adequate to support continued delivery of that service.</t>
  </si>
  <si>
    <t>The system's organization has a capability for establishing and maintaining a detailed schedule of software releases and their features within a single change calendar.</t>
  </si>
  <si>
    <t>The system has a capability to apply emergency changes needed to fix an issue with a production service, application, hardware component, etc. outside the normal maintenance windows.</t>
  </si>
  <si>
    <t>The system has a capability that enables the organization to compare system security data over time to identify trends in support of predicting future outcomes.</t>
  </si>
  <si>
    <t>The system's organization has a capability that identifies orphan incidents (incidents without an owner) so that appropriate resources can be engaged to resolve them.</t>
  </si>
  <si>
    <t>The system's organization has a capability that enables the organization to review IT problem management data over time to identify trends in the outcomes of particular problems.</t>
  </si>
  <si>
    <t>The system's organization has a capability that supports handling trans-cloud security incidents.</t>
  </si>
  <si>
    <t>The system's organization has a capability that creates a record of incidents in tickets that can be tracked throughout the incidents' lifecycles.</t>
  </si>
  <si>
    <t>The system has a capability of triggering the automatic generation of problem or incident tickets based on the occurrence of system-generated events.</t>
  </si>
  <si>
    <t>The system's organization has a capability that supports handling security incidents.</t>
  </si>
  <si>
    <t>The system's organization has a capability that performs capacity planning to assure that the system will have the necessary processing, storage, network bandwidth, etc. to deliver its associated services.</t>
  </si>
  <si>
    <t>The system's organization has a capability to update its disaster recovery plan as needed to take into account changes in the organization and its critical functions.</t>
  </si>
  <si>
    <t>The system's organization has a capability that uses source code management to provide versioning for software and control access to source code for the system's in-house applications.</t>
  </si>
  <si>
    <t>The system's organization has a capability that tracks all changes to the organization's source code, configuration settings, and documentation.</t>
  </si>
  <si>
    <t>The system's organization has a capability for change management that identifies and documents changes well in advance of when they need to be implemented.</t>
  </si>
  <si>
    <t>The system's organization has a capability to establish a cross-functional team as its change review board to ensure that all changes to the system are carefully considered and reviewed to minimize negative impact to users and services.</t>
  </si>
  <si>
    <t>The system's organization has a capability for reviewing all requested changes to the system to ensure the requests' completeness and applicability, then receiving authorization from the necessary stakeholders before proceeding with the changes.</t>
  </si>
  <si>
    <t>The system's organization has a capability that supports change management for service provisioning by implementing a new configuration item or changing an existing configuration item.</t>
  </si>
  <si>
    <t>The system's organization has a capability for developing, validating, disseminating, and periodically reviewing a set of standard answers (FAQs) for the security questions that are asked most frequently.</t>
  </si>
  <si>
    <t>The system's organization has a capability for developing, validating, disseminating, and periodically reviewing a set of job aids for selected security tasks to help employees ensure compliance with regulatory requirements, security standards, etc.</t>
  </si>
  <si>
    <t>The system's organization has a capability that identifies a leader in a given practice area and compares the organization's practices against the leader and other organizations to identify deficiencies.</t>
  </si>
  <si>
    <t>The system's organization has a capability that tracks all IT assets, including their ownership and current custody.</t>
  </si>
  <si>
    <t>The system's organization has a capability for managing the configurations of its assets to ensure those configurations comply with the organization's policies, standards, and guidelines.</t>
  </si>
  <si>
    <t>The system's organization has a capability that manages its software development and maintenance, including planning, coordinating, measuring, monitoring, controlling, and reporting.</t>
  </si>
  <si>
    <t>The system's organization has a capability for managing IT service consumption within the organization involving the system, calculating associated costs, and charging those costs to the appropriate part of the organization.</t>
  </si>
  <si>
    <t>The system's organization has a capability that tracks the organization's IT capabilities against industry best practices and other guidelines to show progress and maturity over time.</t>
  </si>
  <si>
    <t>The system's organization has a capability for performing root cause analysis to determine the source of a problem, such as a security incident.</t>
  </si>
  <si>
    <t>The system's organization has a capability that provides event classification for event analysis and correlation purposes.</t>
  </si>
  <si>
    <t>The system has a capability that restricts which users, devices, or processes acting on behalf of users may access the system's information resources and what actions are permitted by each entity regarding those information resources.</t>
  </si>
  <si>
    <t>The system has a capability that creates and verifies electronic signatures on demand.</t>
  </si>
  <si>
    <t>The system has a capability that provides network-based detection and prevention services, such as those offered by network intrusion detection systems and network intrusion prevention systems, for identifying and thwarting attacks against the system.</t>
  </si>
  <si>
    <t>The system's endpoints have a capability that protects trust through the use of specially secured hardware. For example, this could involve using a TPM chip to protect the confidentiality, integrity, and availability of cryptographic keys specific to the system.</t>
  </si>
  <si>
    <t>The system's servers have a capability that provides host-based detection and prevention services, such as those offered by host-based intrusion detection systems and host-based intrusion prevention systems, for identifying and thwarting attacks against the servers.</t>
  </si>
  <si>
    <t>The system's servers have a capability that provides antimalware features used to prevent, detect, and remove all forms of malware to which the servers may be susceptible.</t>
  </si>
  <si>
    <t>The system's endpoints have a capability that provides antimalware features used to prevent, detect, and remove all forms of malware to which the endpoints may be susceptible.</t>
  </si>
  <si>
    <t>The system's endpoints have a capability that provides host-based detection and prevention services, such as those offered by host-based intrusion detection systems and host-based intrusion prevention systems, for identifying and thwarting attacks against the endpoints.</t>
  </si>
  <si>
    <t>The system has a capability that assigns, uses, and manages data tags for specific pieces of information to aid in browsing and searching activities.</t>
  </si>
  <si>
    <t>The system has a capability that protects particular data fields or records through encryption to obfuscate their contents.</t>
  </si>
  <si>
    <t>The system has a capability that masks the contents of specific data elements within data stores, replacing sensitive data with false but realistic data, to prevent the sensitive data from being available outside the authorized environment.</t>
  </si>
  <si>
    <t>The system has a capability that deters the misuse of resources through privileged accounts by monitoring and auditing all use of privileged accounts.</t>
  </si>
  <si>
    <t>The system's organization has a capability that defines a classification scheme for information, servers, endpoints, and other assets so that specific security policies can be applied to each classification.</t>
  </si>
  <si>
    <t>The system's organization has a capability that performs penetration testing with the goal of identifying vulnerabilities in the system that would allow a remote attacker to access sensitive data and functions within the system without authorization.</t>
  </si>
  <si>
    <t>The system's organization has a capability that performs penetration testing with the goal of identifying vulnerabilities that would allow a local attacker (insider) to access sensitive data and functions within the system without authorization.</t>
  </si>
  <si>
    <t>The system has a capability that provides information on application vulnerabilities for administrators who are responsible for vulnerability management.</t>
  </si>
  <si>
    <t>The system has a capability that provides information on infrastructure vulnerabilities for administrators who are responsible for vulnerability management.</t>
  </si>
  <si>
    <t>The system has a capability that provides a risk dashboard and/or risk reporting mechanism, so that authorized individuals can see the levels of potential, inherent, and residual risks as well as the effectiveness of security controls in addressing the system's risks.</t>
  </si>
  <si>
    <t>The system has a capability that enables owners and users to perform their own risk assessments for the system instead of relying on security professionals.</t>
  </si>
  <si>
    <t>The system has a capability that prevents unauthorized and unintended information transfer within the system through unprotected residual information within shared system resources, such as storage media, memory, and caches.</t>
  </si>
  <si>
    <t xml:space="preserve">The system has a capability that supports the availability of forensic tools to authorized parties for preserving and analyzing digital evidence from the system during an investigation. </t>
  </si>
  <si>
    <t>The system has a capability that supports use of the eXtensible Access Control Markup Language (XACML).</t>
  </si>
  <si>
    <t>The system has a capability that enables management of all attributes of the system's principals (users, devices, or services), such as role, location, and relationship to other principals.</t>
  </si>
  <si>
    <t>The system has a capability that stores and displays job aids when appropriate to help users perform certain tasks correctly.</t>
  </si>
  <si>
    <t>The system has a capability that defines and maintains an operational security baseline that may be customized, such as to change passwords from the test environment to the production environment.</t>
  </si>
  <si>
    <t>The system has a capability that can identify, through tagging or other means, any intellectual property stored or processed within the system.</t>
  </si>
  <si>
    <t>The system has a capability that manages and maintains inventory for its physical and digital assets, including virtual machines.</t>
  </si>
  <si>
    <t>The system's organization has a capability that maps security best practices to legal and regulatory requirements to demonstrate how they correlate.</t>
  </si>
  <si>
    <t>The system has a capability that can associate a particular security policy with a certain role, in essence defining roles that each have a unique combination of privileges and rights.</t>
  </si>
  <si>
    <t>The system has a capability that enforces digital rights management (DRM) for particular digital content being accessed, stored, or processed by the system.</t>
  </si>
  <si>
    <t>The system has a capability that uses data seeding to enable subsequent detection of theft of the data. An example of data seeding is inserting a bogus record in a database of phone numbers and later identifying the information from that bogus record in a competitor's database.</t>
  </si>
  <si>
    <t>The system has a capability that controls what types of metadata are associated with the underlying data, such as preventing release of sensitive metadata associated with a document when the document itself is transferred to another system.</t>
  </si>
  <si>
    <t>The system has a capability that performs real-time filtering of application use, such as which websites may be visited, based on organization-defined policies.</t>
  </si>
  <si>
    <t>The system has a capability that facilitates secure real-time collaboration services for authorized users, such as employees, vendors, business partners, and customers.</t>
  </si>
  <si>
    <t>The system has a capability that restricts the usage of applications and services by monitoring all input, output, or system service calls and blocking those that violate the organization's security policies.</t>
  </si>
  <si>
    <t>The system has a capability that has its firewall use blacklists, which prevent incoming or outgoing network connections between the system and systems with blacklisted IP addresses.</t>
  </si>
  <si>
    <t>The system has a capability that restricts network transmissions using a firewall with a ruleset that enforces the organization's security policies. For example, such a ruleset might permit incoming network connections to only a single network port on the system intended for public access.</t>
  </si>
  <si>
    <t>The system has a capability that restricts the content of network transmissions using a firewall with a ruleset that enforces the organization's security policies. For example, such a ruleset might block network transmissions that appear to contain malware.</t>
  </si>
  <si>
    <t>The system's endpoints have a capability that uses whitelists, which only allows incoming or outgoing network connections between the system and systems with authorized (whitelisted) IP addresses.</t>
  </si>
  <si>
    <t>The system's endpoints have a capability that restricts content based on a ruleset that enforces the organization's security policies. For example, such a ruleset might block an email message that appears to contain a phishing attempt.</t>
  </si>
  <si>
    <t>The system's endpoints have a capability that restricts incoming or outgoing network transmissions using a host-based firewall (also known as a personal firewall) with a ruleset that enforces the organization's security policies.</t>
  </si>
  <si>
    <t>The system's servers have a capability that restricts incoming or outgoing network transmissions using a host-based firewall with a ruleset that enforces the organization's security policies.</t>
  </si>
  <si>
    <t>The system's servers have a capability that uses whitelisting to grant additional privileges, rights, services, etc. to particular entities and to maintain that whitelist over time.</t>
  </si>
  <si>
    <t>The system has a capability that enables administrators to monitor and audit the system's compliance with the organization's patching policies.</t>
  </si>
  <si>
    <t>The system's organization has a capability that defines its approach to governance, risk, and compliance, then refines that approach as needed.</t>
  </si>
  <si>
    <t>The system's organization has a capability that identifies new and changing assets across the IT infrastructure and maintains an up-to-date inventory of configuration items.</t>
  </si>
  <si>
    <t>The system's organization has a capability that handles capacity planning to support IT resiliency.</t>
  </si>
  <si>
    <t>The system's organization has a capability that assesses the organization's ability to continue to deliver service during and after events that could negatively affect IT resiliency.</t>
  </si>
  <si>
    <t>The system's organization has a capability that manages the organization's contractors, including onboarding new contractors and releasing contractors who are no longer needed.</t>
  </si>
  <si>
    <t>The system's organization has a capability that enforces separation of duties to prevent a single person from having too many privileges and misusing those privileges to conduct fraudulent activities.</t>
  </si>
  <si>
    <t>The system's organization has a capability that provides branding protection, including monitoring external entities for activities that pose risk to the organization's brand, such as impostor websites.</t>
  </si>
  <si>
    <t>The system's organization has a capability that maintains a portal and dashboard for the organization's Security Operations Center (SOC) to provide real-time security monitoring and reporting.</t>
  </si>
  <si>
    <t>The system's organization has a capability that manages information security threats and countermeasures.</t>
  </si>
  <si>
    <t>The system's organization has a capability that establishes and tracks Key Risk Indicators (KRIs) for the organization.</t>
  </si>
  <si>
    <t xml:space="preserve">The system has a capability that tracks and monitors audit activities for internal, external, and third-party entities (including customers). The capability includes a requirement for the development of an audit plan. The system's organization uses a regulatory mapping process to map various regulatory requirements to each other and store the mappings in a risk register. </t>
  </si>
  <si>
    <t xml:space="preserve">The system has a capability that requires all users to take security awareness training within 10 days of initial logon to the system. Users are re-directed to an online security awareness training course that includes at the minimum the following topics: phishing, social engineering, collaborating securely, strong passwords, confidentiality, risk, threat, vulnerability, malicious code, safeguarding PII, social media, files downloaded from Internet. When a user does not meet the 10 day security awareness training requirement, the capability disables their account. </t>
  </si>
  <si>
    <t xml:space="preserve">The system has a governance capability that enables audits to be scheduled, executed, tracked, and adequately staffed. The capability can be configured to provide a status of each of the governance activities. </t>
  </si>
  <si>
    <t xml:space="preserve">The system has a capability to collect database management system (DBMS) events related to logins, queries, transactions, and administrative activity. DBMS events are monitored for the purpose of performing threat analysis. </t>
  </si>
  <si>
    <t xml:space="preserve">The system has a capability to collect application events including (but not limited to) login/unsuccessful login activity, queries, transactions, and administrative activity. The events are analyzed and monitored for threats. </t>
  </si>
  <si>
    <t xml:space="preserve">The system has a capability that supports Role-Based Access Controls (RBAC) so that different roles and responsibilities have access to different parts of the system for the purpose of segregating duties. </t>
  </si>
  <si>
    <t>The system has a capability to manage regulatory requirements that are supported by the system. [Note: I don't know of any way that a system can automatically "identify" regulatory requirements which is why I did not use that word.]</t>
  </si>
  <si>
    <t>The system has a capability that incorporates a strategy of setting up resources which an attacker believes are real but are in fact designed specifically to catch the attacker. [Note: This is the OWASP definition of Honeypot.]</t>
  </si>
  <si>
    <t>The system has a capability that identifies and analyzes all security-related events occurring within the system's database management systems, including administrative changes.</t>
  </si>
  <si>
    <r>
      <rPr>
        <sz val="12"/>
        <color rgb="FFFF0000"/>
        <rFont val="arial narrow"/>
        <family val="2"/>
      </rPr>
      <t>TM.LOG.04</t>
    </r>
    <r>
      <rPr>
        <sz val="12"/>
        <color theme="1"/>
        <rFont val="arial narrow"/>
        <family val="2"/>
      </rPr>
      <t>;TM.DS.05</t>
    </r>
  </si>
  <si>
    <r>
      <t>TO.MON.04;</t>
    </r>
    <r>
      <rPr>
        <sz val="12"/>
        <color rgb="FFFF0000"/>
        <rFont val="arial narrow"/>
        <family val="2"/>
      </rPr>
      <t>TM.LOG.04</t>
    </r>
  </si>
  <si>
    <r>
      <t>TO.RES.01;TO.REP.04;</t>
    </r>
    <r>
      <rPr>
        <sz val="12"/>
        <color rgb="FFFF0000"/>
        <rFont val="arial narrow"/>
        <family val="2"/>
      </rPr>
      <t>TM.LOG.03</t>
    </r>
  </si>
  <si>
    <r>
      <t>TM.TC.05;</t>
    </r>
    <r>
      <rPr>
        <sz val="12"/>
        <color rgb="FFFF0000"/>
        <rFont val="arial narrow"/>
        <family val="2"/>
      </rPr>
      <t>TM.LOG.02</t>
    </r>
  </si>
  <si>
    <r>
      <t>TO.MG.04;TM.PC.01;TM.PC.02;TM.PC.04;</t>
    </r>
    <r>
      <rPr>
        <sz val="12"/>
        <color rgb="FFFF0000"/>
        <rFont val="arial narrow"/>
        <family val="2"/>
      </rPr>
      <t>TM.LOG.03</t>
    </r>
    <r>
      <rPr>
        <sz val="12"/>
        <color theme="1"/>
        <rFont val="arial narrow"/>
        <family val="2"/>
      </rPr>
      <t>;TM.AU.01;TM.COM.01;TM.COM.03;TM.COM.02;TM.TC.05;TM.TC.06;TM.TC.07;TO.RES.01</t>
    </r>
  </si>
  <si>
    <r>
      <t>TM.TC.05;TM.DS.05;</t>
    </r>
    <r>
      <rPr>
        <sz val="12"/>
        <color rgb="FFFF0000"/>
        <rFont val="arial narrow"/>
        <family val="2"/>
      </rPr>
      <t>TM.LOG.03</t>
    </r>
  </si>
  <si>
    <r>
      <t>TS.INS.02;</t>
    </r>
    <r>
      <rPr>
        <sz val="12"/>
        <color rgb="FFFF0000"/>
        <rFont val="arial narrow"/>
        <family val="2"/>
      </rPr>
      <t>TM.LOG.02</t>
    </r>
    <r>
      <rPr>
        <sz val="12"/>
        <color theme="1"/>
        <rFont val="arial narrow"/>
        <family val="2"/>
      </rPr>
      <t>;</t>
    </r>
    <r>
      <rPr>
        <sz val="12"/>
        <color rgb="FFFF0000"/>
        <rFont val="arial narrow"/>
        <family val="2"/>
      </rPr>
      <t>TM.LOG.03</t>
    </r>
  </si>
  <si>
    <r>
      <t>TM.DS.04;</t>
    </r>
    <r>
      <rPr>
        <sz val="12"/>
        <color rgb="FFFF0000"/>
        <rFont val="arial narrow"/>
        <family val="2"/>
      </rPr>
      <t>TM.LOG.03</t>
    </r>
  </si>
  <si>
    <r>
      <t>TS.CF.02;</t>
    </r>
    <r>
      <rPr>
        <sz val="12"/>
        <color rgb="FFFF0000"/>
        <rFont val="arial narrow"/>
        <family val="2"/>
      </rPr>
      <t>TM.LOG.03</t>
    </r>
  </si>
  <si>
    <r>
      <t>TM.DS.01;TO.MON.04;</t>
    </r>
    <r>
      <rPr>
        <sz val="12"/>
        <color rgb="FFFF0000"/>
        <rFont val="arial narrow"/>
        <family val="2"/>
      </rPr>
      <t>TM.LOG.03</t>
    </r>
  </si>
  <si>
    <r>
      <t>TS.PF.01;TS.CF.02;</t>
    </r>
    <r>
      <rPr>
        <sz val="12"/>
        <color rgb="FFFF0000"/>
        <rFont val="arial narrow"/>
        <family val="2"/>
      </rPr>
      <t>TM.LOG.04</t>
    </r>
  </si>
  <si>
    <t>FedRAMP Baseline</t>
  </si>
  <si>
    <t>AC-1,AC-2,AC-3,AC-8,AC-17,AC-18,AC-19,AC-20,AU-1,AU-2,AU-3,AU-12,AU-6,AU-9,AT-1,AT-2,AT-3,CM-1,CM-2,CM-4,CM-6,CM-7,CM-8,CM-10,CM-11,IA-1,IA-2,IA-2(1),IA-4,IA-5,IA-5(1),IA-6,IA-7,IA-8,MA-1,MA-2,MA-4,MA-5,MP-1,MP-2,MP-6,PE-1,PE-2,PE-3,PE-6,PL-1,PL-4,PS-1,PS-2,PS-3,PS-4,PS-5,PS-6,PS-7,RA-1,RA-2,RA-3,RA-5,SC-1,SC-7,SC-12,SC-13,SC-15,SC-39</t>
  </si>
  <si>
    <t>CM-3,CM-5,MA-3,MP-4,MP-5,SC-8,SC-28</t>
  </si>
  <si>
    <t>AC-2(1),AC-2(2),AC-2(3),AC-2(4),AC-4,AC-5,AC-6,AC-6(1),AC-6(2),AC-6(5),AC-6(9),AC-6(10),AC-11,AC-11(1),AC-12,AC-18(1),AC-19(5),AC-20(1),AC-20(2),AC-21,AU-2(3),AU-3(1),CM-2(1),CM-2(3),CM-2(7),CM-3(2),CM-5,CM-7(2),CM-8(1),CM-8(3),CM-8(5),MP-5(4),PE-4,PE-5,PE-6(1),PL-4(1),RA-5(1),RA-5(2),RA-5(5),SC-2,SC-4,SC-7(5),SC-7(7),SC-8(1),SC-10,SC-18,SC-23,SI-3(2),SI-3(2),SI-4(4),SI-7,SI-10,SI-16</t>
  </si>
  <si>
    <t>AC-2(5),AC-2(7),AC-2(9),AC-2(10),AC-2(12),AC-4(21),AC-10,AC-17(9),AC-19,CM-6,CM-7(5),IA-5(4),IA-5(6),IA-5(7),MA-3(3),MA-5(1),SC-28(1),SI-3(1)</t>
  </si>
  <si>
    <t>AC-2(1),AC-2(2),AC-2(3),AC-2(4),AC-2(5),AC-2(7),AC-2(9),AC-2(10),AC-2(12),AC-4,AC-4(21),AC-5,AC-6,AC-6(1),AC-6(2),AC-6(5),AC-6(9),AC-6(10),AC-10,AC-11,AC-11(1),AC-12,AC-17(9),AC-18(1),AC-19(5),AC-20(1),AC-20(2),AC-21,AU-2(3),AU-3(1),CM-2(1),CM-2(3),CM-2(7),CM-5,CM-7(2),CM-7(5),CM-8(1),CM-8(3),CM-8(5),IA-5(4),IA-5(6),IA-5(7),MA-3(3),MA-5(1),MP-5(4),PE-4,PE-5,PE-6(1),PL-4(1),RA-5(1),RA-5(2),RA-5(5),SC-2,SC-4,SC-7(5),SC-7(7),SC-8(1),SC-10,SC-18,SC-23,SC-28(1),SI-3(1),SI-3(2),SI-4(4),SI-7,SI-10,SI-16</t>
  </si>
  <si>
    <t>AC-19,CM-3(2),CM-6</t>
  </si>
  <si>
    <t>AC-2(11),AC-2(13),AC-6(3),AC-18(4),CM-3(1),CM-5(1),CM-5(3),CM-6(2),CM-8(4),MA-4(3),PE-3(1),PE-6(4),PS-4(2),RA-5(4),SC-3,SC-7(8),SC-7(18),SC-7(21),SC-24</t>
  </si>
  <si>
    <t>AC-6(7),AC-6(8),AC-21(2),AU-13,CM-5(4),PE-2(3),PS-6(3),RA-5(6),RA-5(10),SC-7(10),SC-7(11),SC-7(14),SC-7(15),SI-7(10),SI-10(5)</t>
  </si>
  <si>
    <t>AC-2(11),AC-2(13),AC-6(3),AC-6(8),AC-18(4),CM-3(1),CM-5(4),CM-6(2),CM-8(4),MA-4(3),PE-2(3),PE-3(1),PE-6(4),PS-4(2),RA-5(4),RA-5(10),SC-3,SC-7(10),SC-7(14),SC-7(18),SC-7(21),SC-24,SI-7(10)</t>
  </si>
  <si>
    <t>AC-6(7),AC-21(2),AU-13,CM-5(1),CM-5(3),PS-6(3),RA-5(6),SC-7(8),SC-7(11),SC-7(15),SI-10(5)</t>
  </si>
  <si>
    <t>AC-1,AC-3,AT-1,AU-1,CA-1,CM-1,CP-1,IA-1,IR-1,MA-1,MP-1,MP-2,PE-1,PL-1,PS-1,RA-1,SA-1,SC-1,SI-1,SI-12</t>
  </si>
  <si>
    <t>MP-3,MP-5,MP-5(4)</t>
  </si>
  <si>
    <t>MP-1,MP-2,MP-7</t>
  </si>
  <si>
    <t>MP-4,MP-5,MP-5(4),MP-7(1),PE-5</t>
  </si>
  <si>
    <t>AC-1,CP-1,IA-1,IR-1,SC-1,SI-1</t>
  </si>
  <si>
    <t>AT-1,AT-2</t>
  </si>
  <si>
    <t>AU-6,CA-2,IR-4,IR-5</t>
  </si>
  <si>
    <t>AU-6(1),AU-6(3)</t>
  </si>
  <si>
    <t>AU-6(1),AU-6(3),CA-2(2)</t>
  </si>
  <si>
    <t>AU-6(5),AU-6(6),IR-4(4),IR-5(1)</t>
  </si>
  <si>
    <t>IR-4(6),IR-4(7),IR-4(8),SI-4(19),AU-6(9)</t>
  </si>
  <si>
    <t>AU-6(5),AU-6(6),IR-4(4),IR-4(6),IR-4(7),IR-4(8),IR-5(1)</t>
  </si>
  <si>
    <t>SI-4(19),AU-6(9)</t>
  </si>
  <si>
    <t>PL-2,SA-5</t>
  </si>
  <si>
    <t>CA-2,CA-7,PL-2</t>
  </si>
  <si>
    <t>CA-2(1)</t>
  </si>
  <si>
    <t>CA-2,CA-2(1),CA-7,PL-2</t>
  </si>
  <si>
    <t>CA-7(1),PL-2(3)</t>
  </si>
  <si>
    <t>CA-2(2),CA-7(1),PL-2(3)</t>
  </si>
  <si>
    <t>PL-8(1),PL-8(2)</t>
  </si>
  <si>
    <t>CA-2(2),CA-8,CA-8(1)</t>
  </si>
  <si>
    <t>CA-2(2),CA-7(1),CA-8,CA-8(1),PL-2(3)</t>
  </si>
  <si>
    <t>AU-6,CA-7,RA-5,SI-4</t>
  </si>
  <si>
    <t>AU-6(3),SI-4(2)</t>
  </si>
  <si>
    <t>RA-5(6),RA-5</t>
  </si>
  <si>
    <t>AU-6(3),RA-5(6),SI-4(2)</t>
  </si>
  <si>
    <t>AU-6(4),CA-7(3),SI-4(11),SI-4(13),SI-4(18)</t>
  </si>
  <si>
    <t>CA-7(3),SI-4(11),SI-4(13),SI-4(18)</t>
  </si>
  <si>
    <t>AU-6(4)</t>
  </si>
  <si>
    <t>AU-6,CA-7,IR-4,RA-5,SI-4</t>
  </si>
  <si>
    <t>AU-6(3)</t>
  </si>
  <si>
    <t>SI-4(16)</t>
  </si>
  <si>
    <t>AU-6(3),SI-4(16)</t>
  </si>
  <si>
    <t>AU-6(6),IR-4(4)</t>
  </si>
  <si>
    <t>AU-6(9),IR-4(8),RA-5(10)</t>
  </si>
  <si>
    <t>AU-6(6),IR-4(4),IR-4(8),RA-5(10)</t>
  </si>
  <si>
    <t>AU-6(9)</t>
  </si>
  <si>
    <t>SI-3,SI-4</t>
  </si>
  <si>
    <t>SI-4(5)</t>
  </si>
  <si>
    <t>SI-3(7)</t>
  </si>
  <si>
    <t>SI-3(7),SI-4(5)</t>
  </si>
  <si>
    <t>SI-4(10),SI-4(12)</t>
  </si>
  <si>
    <t>AC-2,AU-1,AU-2,AU-3,AU-6,AU-12</t>
  </si>
  <si>
    <t>AU-2(3),AU-3(1)</t>
  </si>
  <si>
    <t>AC-2(12),AU-6(7)</t>
  </si>
  <si>
    <t>AC-2(12),AU-2(3),AU-3(1)</t>
  </si>
  <si>
    <t>AU-6(7)</t>
  </si>
  <si>
    <t>AU-1,AU-2,AU-3,AU-4,AU-8,AU-9,AU-11,AU-12,IR-4,IR-5,IR-6,IR-7</t>
  </si>
  <si>
    <t>AU-3(1),AU-7,AU-7(1),AU-9(4),IR-4(1),IR-6(1),IR-7(1)</t>
  </si>
  <si>
    <t>AU-9(2),IR-7(2)</t>
  </si>
  <si>
    <t>AU-3(1),AU-7,AU-7(1),AU-9(2),AU-9(4),IR-4(1),IR-6(1),IR-7(1),IR-7(2)</t>
  </si>
  <si>
    <t>AU-12(1),AU-12(3),IR-4(4),IR-5(1),AU-10</t>
  </si>
  <si>
    <t>AU-3(2),AU-9(3),AU-13,AU-9(5),AU-9(6),AU-10(1),AU-10(3),IR-4(7),IR-4(8)</t>
  </si>
  <si>
    <t>AU-12(1),AU-12(3),IR-4(4),IR-5(1),AU-9(5),AU-9(6),AU-10,AU-10(3),IR-4(7),IR-4(8)</t>
  </si>
  <si>
    <t>AU-3(2),AU-9(3),AU-13,AU-10(1)</t>
  </si>
  <si>
    <t>AU-1,IR-1</t>
  </si>
  <si>
    <t>AU-10(1),AU-10(3)</t>
  </si>
  <si>
    <t>AU-10,AU-10(3)</t>
  </si>
  <si>
    <t>AU-10(1)</t>
  </si>
  <si>
    <t>AU-6,IR-5,IR-7</t>
  </si>
  <si>
    <t>AU-6(1),AU-6(3),AU-7,AU-7(1)</t>
  </si>
  <si>
    <t>AU-6(5),AU-6(6),IR-5(1)</t>
  </si>
  <si>
    <t>AU-6(7),AU-6(8)</t>
  </si>
  <si>
    <t>AU-6(5),AU-6(6),AU-6(7),AU-6(8),IR-5(1)</t>
  </si>
  <si>
    <t>AU-1,AU-2,AU-3,AU-8,AU-9,AU-11,AU-12,IR-1,IR-6,SC-1,SI-4</t>
  </si>
  <si>
    <t>AU-3(1),AU-7,AU-7(1),AU-9(4),IR-6(1)</t>
  </si>
  <si>
    <t>AU-12(1),AU-12(3)</t>
  </si>
  <si>
    <t>AU-9(2),AU-9(3),AU-14,AU-14(2)</t>
  </si>
  <si>
    <t>CA-1,CA-2,CA-7,RA-3,RA-5</t>
  </si>
  <si>
    <t>CA-1,CA-2,CA-2(1),CA-7,RA-3,RA-5</t>
  </si>
  <si>
    <t>CA-7(1),RA-5(1),RA-5(2),SA-11</t>
  </si>
  <si>
    <t>CA-2(2),CA-8,CA-8(1),RA-5(3),RA-5(6)</t>
  </si>
  <si>
    <t>CA-2(2),CA-7(1),CA-8,CA-8(1),RA-5(1),RA-5(2),RA-5(3),RA-5(6),SA-11</t>
  </si>
  <si>
    <t>CA-7(3),SA-11(3)</t>
  </si>
  <si>
    <t>AC-20,CA-3,PS-7,SA-9</t>
  </si>
  <si>
    <t>AC-20(1),SA-9(2)</t>
  </si>
  <si>
    <t>SA-9(1),SA-9(3),SA-9(4),SA-9(5)</t>
  </si>
  <si>
    <t>AC-20(1),SA-9(1),SA-9(2),SA-9(4),SA-9(5)</t>
  </si>
  <si>
    <t>SA-9(3)</t>
  </si>
  <si>
    <t>CM-4,CP-2,RA-1,RA-2,RA-3,PS-2,SA-3,SA-9</t>
  </si>
  <si>
    <t>CM-3,CM-9,CP-2(3),CP-2(8),CP-8,CP-8(1)</t>
  </si>
  <si>
    <t>CP-2(4),CP-2(5)</t>
  </si>
  <si>
    <t>CP-1,CP-2,CP-3,CP-4,CP-10,IR-4</t>
  </si>
  <si>
    <t>CP-2(1),CP-2(3),CP-2(8),CP-4(1),CP-6,CP-6(1),CP-6(3),CP-7,CP-7(1),CP-7(2),CP-7(3),CP-8,CP-8(1),CP-9(1),CP-10(2)</t>
  </si>
  <si>
    <t>CP-2(2),CP-2(4),CP-2(5),CP-3(1),CP-4(2),CP-6(2),CP-7(4),CP-8(3),CP-8(4),CP-9(2),CP-9(3),CP-9(5),CP-10(4)</t>
  </si>
  <si>
    <t>CP-2(7),IR-4(3)</t>
  </si>
  <si>
    <t>CP-2(4),CP-2(5),CP-2(7),CP-3(1),CP-4(2),CP-6(2),CP-7(4),CP-8(3),CP-8(4),CP-9(2),CP-9(5),CP-10(4),IR-4(3)</t>
  </si>
  <si>
    <t>CP-2(2),CP-9(3)</t>
  </si>
  <si>
    <t>CP-1,CP-2,CP-3,CP-4,CP-10,IR-1,IR-2,IR-4,IR-5,IR-6,IR-7,IR-8</t>
  </si>
  <si>
    <t>CP-2(1),CP-2(3),CP-4(1),CP-10(2),IR-3,IR-3(2),IR-4(1),IR-6(1),IR-7(1)</t>
  </si>
  <si>
    <t>CP-3(1),CP-10(4),IR-2(1),IR-2(2),IR-4(4),IR-5(1)</t>
  </si>
  <si>
    <t>IR-3(1),IR-4(3),IR-4(7),IR-4(8),IR-4(10),IR-9,IR-10</t>
  </si>
  <si>
    <t>CP-3(1),CP-10(4),IR-2(1),IR-2(2),IR-4(4),IR-5(1),IR-4(3),IR-4(7),IR-4(8)</t>
  </si>
  <si>
    <t>IR-3(1),IR-4(10),IR-9,IR-10</t>
  </si>
  <si>
    <t>CA-2,CA-7,RA-3</t>
  </si>
  <si>
    <t>CA-2(1),CA-7(1)</t>
  </si>
  <si>
    <t>CA-7(1)</t>
  </si>
  <si>
    <t>CA-8</t>
  </si>
  <si>
    <t>CA-8(1)</t>
  </si>
  <si>
    <t>CA-8,CA-8(1)</t>
  </si>
  <si>
    <t>AU-1,AU-2,AU-3,AU-8,AU-12,CA-7,SI-4</t>
  </si>
  <si>
    <t>AU-2(3),AU-3(1),AU-8(1),CA-7(1),SI-4(4)</t>
  </si>
  <si>
    <t>SI-4(1)</t>
  </si>
  <si>
    <t>AU-2(3),AU-3(1),AU-8(1),CA-7(1),SI-4(1),SI-4(4)</t>
  </si>
  <si>
    <t>AU-3(2),SI-4(14),SI-4(19),CA-7(3),SI-4(20),SI-4(22),SI-4(23)</t>
  </si>
  <si>
    <t>AU-12(1),AU-12(3),CA-7(3),SI-4(22)</t>
  </si>
  <si>
    <t>AU-3(2),SI-4(14),SI-4(19),SI-4(20),SI-4(23)</t>
  </si>
  <si>
    <t>SA-3,MP-6</t>
  </si>
  <si>
    <t>MP-6(1)</t>
  </si>
  <si>
    <t>AC-4(13),MP-6(8)</t>
  </si>
  <si>
    <t>AC-2,PE-2,PS-4,PS-5</t>
  </si>
  <si>
    <t>PS-4(2)</t>
  </si>
  <si>
    <t>PS-4(1)</t>
  </si>
  <si>
    <t>AC-20,AT-2,CA-3,PL-4,PS-6,PS-7,SA-9</t>
  </si>
  <si>
    <t>AC-6,AC-20(1),AC-20(2),CP-6,CP-7,CP-8,PL-4(1)</t>
  </si>
  <si>
    <t>SA-12(12)</t>
  </si>
  <si>
    <t>PS-2,PS-3,PS-7,SA-9</t>
  </si>
  <si>
    <t>PS-3(1),SA-21</t>
  </si>
  <si>
    <t>AC-1,AT-1,AU-1,CA-1,CA-2,CM-1,CP-1,IA-1,IR-1,MA-1,MP-1,PE-1,PL-1,PL-4,PS-1,PS-2,PS-3,PS-7,RA-1,SA-1,SA-3,SC-1,SI-1</t>
  </si>
  <si>
    <t>AC-5,AC-6</t>
  </si>
  <si>
    <t>PL-4,PS-6,PS-8</t>
  </si>
  <si>
    <t>AC-1,AT-1,AU-1,CA-1,CM-1,CP-1,IA-1,IR-1,MA-1,MP-1,PE-1,PL-1,PL-4,PS-1,RA-1,SA-1,SC-1,SI-1</t>
  </si>
  <si>
    <t>AC-1,AC-2,AC-3,AC-17,AC-18,AC-19,AC-20,AT-3,CM-8,IA-2,IA-8,MA-5,PL-4,PS-1,PS-2,PS-3,PS-4,PS-5,PS-6,PS-7,PS-8,RA-2</t>
  </si>
  <si>
    <t>AC-4,AC-6,AC-12,CM-9</t>
  </si>
  <si>
    <t>AC-4(5),AC-4(6),AC-6(6),AC-10,CP-2</t>
  </si>
  <si>
    <t>AC-4,AC-6,AC-10,AC-12,CM-9</t>
  </si>
  <si>
    <t>AC-4(5),AC-4(6),AC-6(6),CP-2</t>
  </si>
  <si>
    <t>SI-7(2)</t>
  </si>
  <si>
    <t>AC-9,AC-3(7),AC-3(8),AC-3(9),AC-4(8),AC-4(18),AC-6(7),AC-16,AC-24,PS-6,PS-6(3)</t>
  </si>
  <si>
    <t>AC-9,SI-7(2),AC-3(9)</t>
  </si>
  <si>
    <t>AC-3(7),AC-3(8),AC-4(8),AC-4(18),AC-6(7),AC-16,AC-24,PS-6,PS-6(3)</t>
  </si>
  <si>
    <t>RA-2,RA-3</t>
  </si>
  <si>
    <t>AC-20,PS-7,SA-4,SA-9</t>
  </si>
  <si>
    <t>AC-20(1),SA-4(1),SA-9(2)</t>
  </si>
  <si>
    <t>SA-4(5),SA-9(3),SA-9(5)</t>
  </si>
  <si>
    <t>SA-1,SA-4,SA-9</t>
  </si>
  <si>
    <t>SA-4(1),SA-4(2),SA-4(9),SA-9(2)</t>
  </si>
  <si>
    <t>SA-4(3),SA-4(5),SA-9(1),SA-9(3),SA-9(4),SA-9(5),SA-12(1),SA-12(2),SA-12(7)</t>
  </si>
  <si>
    <t>SA-12,SA-12(2),SA-12(7)</t>
  </si>
  <si>
    <t>SA-4(3),SA-4(5),SA-9(1),SA-9(3),SA-9(4),SA-9(5),SA-12(1)</t>
  </si>
  <si>
    <t>SC-26,SC-35</t>
  </si>
  <si>
    <t>CA-7,SI-4</t>
  </si>
  <si>
    <t>CA-7(1),SI-4(2),SI-4(4)</t>
  </si>
  <si>
    <t>SI-4(11),SI-4(12),SI-4(18),SI-4(22)</t>
  </si>
  <si>
    <t>SI-4(11),SI-4(18),SI-4(22)</t>
  </si>
  <si>
    <t>SI-4(12)</t>
  </si>
  <si>
    <t>AU-11,MP-6,SA-3,SI-12</t>
  </si>
  <si>
    <t>AU-6,AU-12,SI-4</t>
  </si>
  <si>
    <t>AU-6(1),AU-6(3),SI-4(5)</t>
  </si>
  <si>
    <t>AU-6(5),AU-6(6),AU-12(1),AU-12(3)</t>
  </si>
  <si>
    <t>AU-6(9),SI-4(3),SI-4(16),SI-4(17),SI-4(23)</t>
  </si>
  <si>
    <t>SC-7,SI-4</t>
  </si>
  <si>
    <t>SI-8(1),SI-8(2)</t>
  </si>
  <si>
    <t>SC-7(11),SI-4(10),SI-4(23)</t>
  </si>
  <si>
    <t>AC-2,AU-1,AU-2,AU-3,AU-6,AU-12,CA-2,CA-5,IR-5,PE-3,PE-6,PE-8,RA-1,RA-3,RA-5,SC-7,SI-2,SI-4</t>
  </si>
  <si>
    <t>AC-2(4),AC-6,AC-6(9),AU-2(3),AU-3(1),AU-6(1),AU-6(3),CM-3,CM-5</t>
  </si>
  <si>
    <t>AC-2(12),AU-6(5),AU-6(6),AU-12(1),AU-12(3),CM-5(1),IR-5(1)</t>
  </si>
  <si>
    <t>AU-3(2),AU-6(4),AU-6(7),AU-6(9),AU-12(2),AU-14,AU-14(2),AU-16,RA-5(8),RA-6,SC-7(9),SC-7(15),SI-7(8)</t>
  </si>
  <si>
    <t>AU-6(5),AU-6(6),AU-12(1),AU-12(3),IR-5(1),AU-6(7),AU-12(2)</t>
  </si>
  <si>
    <t>AC-2(12),AU-3(2),CM-5(1),AU-6(4),AU-6(9),AU-14,AU-14(2),AU-16,RA-5(8),RA-6,SC-7(9),SC-7(15),SI-7(8)</t>
  </si>
  <si>
    <t>CA-2,RA-1,RA-2,RA-3,RA-5</t>
  </si>
  <si>
    <t>RA-1,RA-3</t>
  </si>
  <si>
    <t>RA-6,SA-14</t>
  </si>
  <si>
    <t>CA-7,RA-3</t>
  </si>
  <si>
    <t>CA-7(1),CA-8,CA-8(1)</t>
  </si>
  <si>
    <t>AU-12,CA-7,SI-4</t>
  </si>
  <si>
    <t>CA-7(1),SI-4(5)</t>
  </si>
  <si>
    <t>SI-4(3),SI-4(16),SI-4(17),SI-4(23)</t>
  </si>
  <si>
    <t>AU-13,AU-13(1),AU-13(2)</t>
  </si>
  <si>
    <t>AC-2,AC-3,AC-20,AT-2,IA-4,IA-5,IA-8,MA-5,PL-4,PS-6,PS-7,SA-9</t>
  </si>
  <si>
    <t>AC-6,AC-20(1),CM-5,IA-5(3)</t>
  </si>
  <si>
    <t>AC-2(11),AC-2(12)</t>
  </si>
  <si>
    <t>CM-5(5),SA-21,SC-43</t>
  </si>
  <si>
    <t>AC-2(11)</t>
  </si>
  <si>
    <t>AC-2(12),CM-5(5),SA-21,SC-43</t>
  </si>
  <si>
    <t>CP-1,CP-2,CP-3,CP-4,CP-9,CP-10</t>
  </si>
  <si>
    <t>CP-2(3),CP-2(8),CP-6,CP-7,CP-8,PE-11</t>
  </si>
  <si>
    <t>CP-2(2),CP-2(3),CP-2(8),CP-6,CP-7,CP-8,PE-11</t>
  </si>
  <si>
    <t>PE-11(1),CP-2(4),CP-2(5)</t>
  </si>
  <si>
    <t>AU-15,CP-2(6),CP-11,CP-12,CP-13,PE-11(2),SI-13</t>
  </si>
  <si>
    <t>PE-11(1),CP-2(4),CP-2(5),AU-15,SI-13</t>
  </si>
  <si>
    <t>CP-2(6),CP-11,CP-12,CP-13,PE-11(2)</t>
  </si>
  <si>
    <t>AU-4,CP-2,SA-2,SC-5</t>
  </si>
  <si>
    <t>CP-2(2),PE-11</t>
  </si>
  <si>
    <t>PE-11(1)</t>
  </si>
  <si>
    <t>SC-5(2),AU-4(1),PE-11(2)</t>
  </si>
  <si>
    <t>PE-11(1),SC-5(2)</t>
  </si>
  <si>
    <t>AU-4(1),PE-11(2)</t>
  </si>
  <si>
    <t>CA-7,CM-2,CM-8</t>
  </si>
  <si>
    <t>CA-7(1),CM-2(1),CM-2(3),CM-2(7),CM-3(2),CM-8(1),CM-8(3),CM-8(5)</t>
  </si>
  <si>
    <t>CA-7(1),CM-2(1),CM-2(3),CM-2(7),CM-8(1),CM-8(3),CM-8(5)</t>
  </si>
  <si>
    <t>CM-3(2)</t>
  </si>
  <si>
    <t>CM-2(2),CM-3(1),CM-8(2),CM-8(4)</t>
  </si>
  <si>
    <t>CM-8(7)</t>
  </si>
  <si>
    <t>CM-3(1),CM-8(2),CM-8(4)</t>
  </si>
  <si>
    <t>CM-2(2),CM-8(7)</t>
  </si>
  <si>
    <t>AU-1,AU-2,AU-3,AU-6,AU-12,CA-7</t>
  </si>
  <si>
    <t>AU-2(3),AU-3(1),AU-6(1),AU-6(3),CA-7(1)</t>
  </si>
  <si>
    <t>AU-6(5)</t>
  </si>
  <si>
    <t>AU-3(2),AU-12(2)</t>
  </si>
  <si>
    <t>AU-6(5),AU-12(2)</t>
  </si>
  <si>
    <t>AU-3(2)</t>
  </si>
  <si>
    <t>RA-5,SA-3,SA-4</t>
  </si>
  <si>
    <t>SA-8,SA-10,SA-11,SI-7,SI-7(1),SI-7(7)</t>
  </si>
  <si>
    <t>SA-15,SA-17,SI-6,SI-7(2),SI-7(5)</t>
  </si>
  <si>
    <t>SA-15,SA-17,SI-7(2),SI-7(5)</t>
  </si>
  <si>
    <t>CM-1,CM-2,CM-6</t>
  </si>
  <si>
    <t>CM-2(1),CM-2(3),CM-2(7),CM-3,CM-3(2),CM-5</t>
  </si>
  <si>
    <t>CM-2(1),CM-2(3),CM-2(7),CM-3,CM-5</t>
  </si>
  <si>
    <t>CM-2(2),CM-3(1),CM-5(1),CM-5(2),CM-5(3),CM-6(1),CM-6(2)</t>
  </si>
  <si>
    <t>CM-3(1),CM-5(2),CM-6(2)</t>
  </si>
  <si>
    <t>CM-2(2),CM-5(1),CM-5(3),CM-6(1)</t>
  </si>
  <si>
    <t>CM-8(1),CM-8(3),CM-8(5)</t>
  </si>
  <si>
    <t>CM-8(2),CM-8(4)</t>
  </si>
  <si>
    <t>CM-8(8)</t>
  </si>
  <si>
    <t>AC-1,AT-1,AU-1,CA-1,CM-1,CP-1,IA-1,IR-1,MA-1,MP-1,PE-1,PL-1,PS-1,RA-1,SA-1,SC-1,SI-1</t>
  </si>
  <si>
    <t>AT-1,AT-2,AT-3</t>
  </si>
  <si>
    <t>CM-1,CM-2</t>
  </si>
  <si>
    <t>CM-3,CM-3(2),CM-5,CM-9,SA-10</t>
  </si>
  <si>
    <t>CM-5(3)</t>
  </si>
  <si>
    <t>CM-3,CM-5,CM-5(3),CM-9,SA-10</t>
  </si>
  <si>
    <t>CM-3(1),CM-5(2)</t>
  </si>
  <si>
    <t>CM-3(4),CM-5(4)</t>
  </si>
  <si>
    <t>CM-3(1),CM-5(2),CM-3(4),CM-5(4)</t>
  </si>
  <si>
    <t>CM-1,CM-4,CM-6</t>
  </si>
  <si>
    <t>CM-3,CM-3(2),CM-5,CM-9</t>
  </si>
  <si>
    <t>CM-3,CM-5,CM-5(3),CM-9</t>
  </si>
  <si>
    <t>CM-3(1),CM-4(1),CM-6(1)</t>
  </si>
  <si>
    <t>CM-3(1),CM-4(1),CM-3(4)</t>
  </si>
  <si>
    <t>CM-6(1)</t>
  </si>
  <si>
    <t>CM-1,CM-4</t>
  </si>
  <si>
    <t>CM-3,CM-9,SA-10</t>
  </si>
  <si>
    <t>CM-1,CM-2,CM-4,CM-6</t>
  </si>
  <si>
    <t>CM-3,CM-3(2),CM-9</t>
  </si>
  <si>
    <t>CM-3,CM-9</t>
  </si>
  <si>
    <t>CM-3(1),CM-4(1)</t>
  </si>
  <si>
    <t>CM-3(4),CM-4(2)</t>
  </si>
  <si>
    <t>CM-3(1),CM-4(1),CM-3(4),CM-4(2)</t>
  </si>
  <si>
    <t>CM-1,CM-2,CM-8,SI-2</t>
  </si>
  <si>
    <t>CM-2(1),CM-2(3),CM-3,CM-3(2),CM-9,SA-10</t>
  </si>
  <si>
    <t>CM-2(2)</t>
  </si>
  <si>
    <t>CM-2(1),CM-2(2),CM-2(3),CM-3,CM-9,SA-10</t>
  </si>
  <si>
    <t>CM-3(1),CM-8(4)</t>
  </si>
  <si>
    <t>CM-3(5),CM-8(9),SA-10(4),SA-10(5),SI-2(6)</t>
  </si>
  <si>
    <t>CM-3(1),CM-8(4),CM-3(5)</t>
  </si>
  <si>
    <t>CM-8(9),SA-10(4),SA-10(5),SI-2(6)</t>
  </si>
  <si>
    <t>CM-2(3),CM-3,CM-3(2),CM-8(1),SA-10</t>
  </si>
  <si>
    <t>CM-2(2),CM-2(3),CM-3,CM-8(1),SA-10</t>
  </si>
  <si>
    <t>CM-3(1),CM-8(2),CM-8(4),CM-3(5)</t>
  </si>
  <si>
    <t>CP-1,CP-2</t>
  </si>
  <si>
    <t>CP-2,IR-1,IR-4,IR-5,IR-6,IR-7,IR-8</t>
  </si>
  <si>
    <t>IR-4(1),IR-6(1)</t>
  </si>
  <si>
    <t>IR-4(2),IR-4(3),IR-4(6),IR-4(7),IR-4(8),IR-4(5),IR-4(9),IR-4(10),IR-9,IR-10</t>
  </si>
  <si>
    <t>IR-4(3),IR-4(4),IR-4(6),IR-4(7),IR-4(8)</t>
  </si>
  <si>
    <t>IR-4(2),IR-4(5),IR-4(9),IR-4(10),IR-9,IR-10</t>
  </si>
  <si>
    <t>AU-6,SI-4</t>
  </si>
  <si>
    <t>AU-6(1),SI-4(2),SI-4(5)</t>
  </si>
  <si>
    <t>SI-4(7),SI-4(12)</t>
  </si>
  <si>
    <t>SI-4(7)</t>
  </si>
  <si>
    <t>IR-4,IR-5,IR-8</t>
  </si>
  <si>
    <t>IR-1,IR-4,IR-5,IR-6,IR-8</t>
  </si>
  <si>
    <t>IR-4(4),IR-5(1)</t>
  </si>
  <si>
    <t>IR-4(7),IR-4(8),IR-4(10),IR-10</t>
  </si>
  <si>
    <t>IR-4(4),IR-4(7),IR-4(8),IR-5(1)</t>
  </si>
  <si>
    <t>IR-4(10),IR-10</t>
  </si>
  <si>
    <t>AU-6,CA-7,IR-5,RA-3,RA-5</t>
  </si>
  <si>
    <t>AU-6(1),AU-6(3),CA-7(1)</t>
  </si>
  <si>
    <t>AU-6(5),IR-5(1)</t>
  </si>
  <si>
    <t>CA-7(3),RA-5(6)</t>
  </si>
  <si>
    <t>AU-6(5),IR-5(1),CA-7(3)</t>
  </si>
  <si>
    <t>RA-5(6)</t>
  </si>
  <si>
    <t>IR-1,IR-2,IR-4,IR-8</t>
  </si>
  <si>
    <t>AU-6,CA-7,IR-1,IR-4,IR-5,RA-5</t>
  </si>
  <si>
    <t>AU-6(4),AU-6(9),CA-7(3),MA-6(2),RA-5(6)</t>
  </si>
  <si>
    <t>AU-6(5),AU-6(6),IR-4(4),IR-5(1),CA-7(3)</t>
  </si>
  <si>
    <t>AU-6(4),AU-6(9),MA-6(2),RA-5(6)</t>
  </si>
  <si>
    <t>CM-3,CM-5,CM-9,SA-10</t>
  </si>
  <si>
    <t>CM-3,CM-3(2),CM-9,SA-10,SI-2(2)</t>
  </si>
  <si>
    <t>CM-3,CM-9,SA-10,SI-2(2)</t>
  </si>
  <si>
    <t>IR-1,IR-4,IR-5,IR-6,IR-7,IR-8</t>
  </si>
  <si>
    <t>IR-4(1),IR-6(1),IR-7(1),PL-8</t>
  </si>
  <si>
    <t>IR-4(4),IR-5(1),SA-17</t>
  </si>
  <si>
    <t>IR-4(3),IR-4(7),IR-4(8),IR-4(9)</t>
  </si>
  <si>
    <t>IR-4(4),IR-5(1),SA-17,IR-4(3),IR-4(7),IR-4(8)</t>
  </si>
  <si>
    <t>IR-4(9)</t>
  </si>
  <si>
    <t>CM-2,CM-4,SI-2</t>
  </si>
  <si>
    <t>CM-3,CM-3(2),SA-10</t>
  </si>
  <si>
    <t>CM-3,SA-10</t>
  </si>
  <si>
    <t>CM-3(4),CM-2(6),CM-4(2)</t>
  </si>
  <si>
    <t>CM-3(1),CM-3(4),CM-4(1),CM-4(2)</t>
  </si>
  <si>
    <t>CM-2(6)</t>
  </si>
  <si>
    <t>CM-2,CM-6</t>
  </si>
  <si>
    <t>CM-2(2),CM-6(1)</t>
  </si>
  <si>
    <t>PL-8,SA-8</t>
  </si>
  <si>
    <t>SA-15,SA-17</t>
  </si>
  <si>
    <t>SA-17(1),SA-17(3)</t>
  </si>
  <si>
    <t>RA-5(6),IR-10</t>
  </si>
  <si>
    <t>SA-15(1),SA-15(2)</t>
  </si>
  <si>
    <t>CA-2,CA-5,CA-7,RA-3,RA-5,SI-2</t>
  </si>
  <si>
    <t>CM-3,SA-11,SI-2(2)</t>
  </si>
  <si>
    <t>SI-2(3)</t>
  </si>
  <si>
    <t>CM-3,SA-11,SI-2(2),SI-2(3)</t>
  </si>
  <si>
    <t>SI-2(1),CA-7(3),SI-2(5)</t>
  </si>
  <si>
    <t>SI-2(1),SI-2(5)</t>
  </si>
  <si>
    <t>CP-2,PL-1,PL-2,RA-2,RA-3</t>
  </si>
  <si>
    <t>CP-2(8),PL-8</t>
  </si>
  <si>
    <t>SA-8,SA-14</t>
  </si>
  <si>
    <t>AC-20,CA-2,CA-7,PS-7,RA-2,RA-3,SA-1,SA-4,SA-9,SI-4</t>
  </si>
  <si>
    <t>AC-20(1),AC-20(2),CA-2(1),CA-7(1),SA-4(1),SA-4(2),SA-4(9),SA-9(2),SA-11,SI-4(2),SI-4(4),SI-4(5)</t>
  </si>
  <si>
    <t>SA-4(10)</t>
  </si>
  <si>
    <t>AC-20(1),AC-20(2),CA-7(1),SA-4(1),SA-4(2),SA-4(9),SA-9(2),SA-11,SI-4(2),SI-4(4),SI-4(5)</t>
  </si>
  <si>
    <t>CA-2(1),SA-4(10)</t>
  </si>
  <si>
    <t>CA-2(2),SA-12,SA-15,SA-16,SA-17</t>
  </si>
  <si>
    <t>SA-9(1),SA-9(3),SA-9(5)</t>
  </si>
  <si>
    <t>SA-12,SA-15,SA-16,SA-17</t>
  </si>
  <si>
    <t>CA-2(2),SA-9(1),SA-9(3),SA-9(5)</t>
  </si>
  <si>
    <t>AU-12,CA-7,SA-4,SA-9,SI-4</t>
  </si>
  <si>
    <t>CA-7(1),SA-4(1),SA-4(2),SA-4(9),SI-4(2),SI-4(4),SI-4(5)</t>
  </si>
  <si>
    <t>SA-4(10),SA-9(1),SA-9(3)</t>
  </si>
  <si>
    <t>CA-7(1),SA-4(1),SA-4(2),SA-4(9),SA-9(1),SI-4(2),SI-4(4),SI-4(5)</t>
  </si>
  <si>
    <t>SA-4(10),SA-9(3)</t>
  </si>
  <si>
    <t>CA-5,RA-3,SA-2</t>
  </si>
  <si>
    <t>RA-3,SA-2</t>
  </si>
  <si>
    <t>CM-1,CM-2,CM-4,CM-6,CM-7,CM-8</t>
  </si>
  <si>
    <t>CM-2(1),CM-2(3),CM-3(2),CM-8(3),CM-8(5)</t>
  </si>
  <si>
    <t>CM-2(1),CM-2(3),CM-8(3),CM-8(5)</t>
  </si>
  <si>
    <t>CM-2(2),CM-3(1),CM-6(1)</t>
  </si>
  <si>
    <t>RA-5,SC-5,SI-4</t>
  </si>
  <si>
    <t>RA-5(1),RA-5(2),SI-4(2)</t>
  </si>
  <si>
    <t>RA-5(6),RA-5(10),SA-11(6),SA-15(5),SC-5(3),SI-4(13)</t>
  </si>
  <si>
    <t>RA-5(10),SA-15,SC-5(3),SI-4(13)</t>
  </si>
  <si>
    <t>RA-5(6),SA-11(6),SA-15(5)</t>
  </si>
  <si>
    <t>SA-3,SA-4</t>
  </si>
  <si>
    <t>PL-8,SA-4(2),SA-4(9),SA-8,SA-10,SA-11</t>
  </si>
  <si>
    <t>SA-4(8)</t>
  </si>
  <si>
    <t>PL-8,SA-4(2),SA-4(8),SA-4(9),SA-8,SA-10,SA-11</t>
  </si>
  <si>
    <t>PL-8(1),SA-4(5),SA-10(5),SA-11(6),SA-15(3),SA-15(5)</t>
  </si>
  <si>
    <t>SA-4(3)</t>
  </si>
  <si>
    <t>SA-10,SA-11</t>
  </si>
  <si>
    <t>SA-11(1)</t>
  </si>
  <si>
    <t>SA-10,SA-11,SA-11(1)</t>
  </si>
  <si>
    <t>SA-10(4),SA-10(5),SA-11(4),SA-11(8)</t>
  </si>
  <si>
    <t>RA-5(1),RA-5(2),RA-5(5)</t>
  </si>
  <si>
    <t>AU-4,AU-5,CP-2,SA-2,SC-5</t>
  </si>
  <si>
    <t>SC-5(2),SC-5(3),AU-5(3)</t>
  </si>
  <si>
    <t>SC-5(2),SC-5(3)</t>
  </si>
  <si>
    <t>AU-5(3)</t>
  </si>
  <si>
    <t>CA-2,RA-5,SA-4,SI-2</t>
  </si>
  <si>
    <t>CM-3,CM-3(2),SA-10,SA-11</t>
  </si>
  <si>
    <t>CA-2(2),CA-8,SA-11(2)</t>
  </si>
  <si>
    <t>CA-2(2),CA-8,CM-3,SA-10,SA-11,SA-11(2)</t>
  </si>
  <si>
    <t>SA-11(5),RA-5(3),SA-11(1),SA-11(4),SA-11(8)</t>
  </si>
  <si>
    <t>SA-11(5)</t>
  </si>
  <si>
    <t>RA-5(3),SA-11(1),SA-11(4),SA-11(8)</t>
  </si>
  <si>
    <t>SI-7,SI-7(1)</t>
  </si>
  <si>
    <t>AU-10,SI-7(2),SI-7(5)</t>
  </si>
  <si>
    <t>AC-16,AU-10(1),AU-10(2),SA-18</t>
  </si>
  <si>
    <t>AC-1,AC-2,AC-3,IA-1,IA-2,IA-2(1),IA-4,IA-5,IA-5(1),IA-5(11),IA-8</t>
  </si>
  <si>
    <t>AC-2(1),AC-2(2),AC-2(3),AC-2(4),AC-4,AC-5,AC-6,AC-6(1),AC-6(2),AC-6(5),AC-6(9),AC-6(10),AC-12,IA-2(2),IA-2(3),IA-2(8),IA-2(11)</t>
  </si>
  <si>
    <t>AC-2(13),AC-6(3)</t>
  </si>
  <si>
    <t>AC-16,AC-25</t>
  </si>
  <si>
    <t>SI-10(2),SI-10(3),SI-10(4),SI-10(5)</t>
  </si>
  <si>
    <t>AT-3,RA-5</t>
  </si>
  <si>
    <t>SA-11(1),SA-11(4),SA-11(8)</t>
  </si>
  <si>
    <t>CA-1,CA-2,CA-5,CA-7,RA-3,RA-5</t>
  </si>
  <si>
    <t>CA-1,CA-2,CA-2(1),CA-5,CA-7,RA-3,RA-5</t>
  </si>
  <si>
    <t>AU-2,AU-3,AU-4,AU-9,AU-11,IR-4,PE-6,SI-4,SI-12</t>
  </si>
  <si>
    <t>AU-3(1),AU-7,AU-7(1)</t>
  </si>
  <si>
    <t>AU-7(2),AU-11(1),PE-6(3)</t>
  </si>
  <si>
    <t>AC-23,AU-13</t>
  </si>
  <si>
    <t>AU-6,AU-12</t>
  </si>
  <si>
    <t>AU-6(1),AU-6(3),AU-7(1)</t>
  </si>
  <si>
    <t>AU-6(4),AU-7(2)</t>
  </si>
  <si>
    <t>AT-2,AT-3,AU-1,AU-2,AU-3,AU-6,AU-11,AU-12,CA-7,IR-1,IR-2,IR-4,IR-5,IR-6,IR-7,IR-8,PE-6,PL-2,RA-5,SI-4</t>
  </si>
  <si>
    <t>AU-7,SI-7</t>
  </si>
  <si>
    <t>AU-2(3),AU-6(1),AU-6(3),CM-3,IR-3,IR-4(1),IR-7(1),SI-4(2),SI-7(7)</t>
  </si>
  <si>
    <t>IR-7(2)</t>
  </si>
  <si>
    <t>AU-2(3),AU-6(1),AU-6(3),CM-3,IR-3,IR-4(1),IR-7(1),IR-7(2),SI-4(2),SI-7(7)</t>
  </si>
  <si>
    <t>IR-4(8),AU-6(4),AU-6(9),CA-7(3),IR-4(10),IR-10,RA-5(6),RA-5(8),RA-5(10),SI-4(4),SI-4(11),SI-4(13),SI-4(16),SI-4(17),SI-4(18),SI-4(23),SI-4(24)</t>
  </si>
  <si>
    <t>AU-6(5),AU-6(6),IR-4(4),IR-4(8),IR-5(1),CA-7(3),RA-5(10),SI-4(11),SI-4(13),SI-4(18)</t>
  </si>
  <si>
    <t>AU-6(4),AU-6(9),IR-4(10),IR-10,RA-5(6),RA-5(8),SI-4(4),SI-4(16),SI-4(17),SI-4(23),SI-4(24)</t>
  </si>
  <si>
    <t>CM-1,CM-2,CM-6,CM-8</t>
  </si>
  <si>
    <t>CM-8(1),CM-8(3),SA-10</t>
  </si>
  <si>
    <t>CM-6(1),CM-8</t>
  </si>
  <si>
    <t>CM-6(1),CM-8(1),CM-8(3),SA-10</t>
  </si>
  <si>
    <t>CM-6(2),CM-8(2),CM-8(4)</t>
  </si>
  <si>
    <t>CM-8(7),CM-8(9)</t>
  </si>
  <si>
    <t>CM-3(1),CM-5(1),CM-5(2)</t>
  </si>
  <si>
    <t>CM-3(1),CM-3(4),CM-5(2),CM-5(4)</t>
  </si>
  <si>
    <t>CM-5(1)</t>
  </si>
  <si>
    <t>CM-2(1),CM-2(3),CM-2(7),CM-3,CM-3(2),CM-5,CM-9</t>
  </si>
  <si>
    <t>CM-2(1),CM-2(3),CM-2(7),CM-3,CM-5,CM-9</t>
  </si>
  <si>
    <t>AU-1,AU-2,AU-3,AU-8,AU-12,CM-2,CM-6,SI-4</t>
  </si>
  <si>
    <t>AU-2(3),AU-3(1),AU-8(1),CM-2(3),CM-2(7),CM-3,CM-3(2),SI-4(4)</t>
  </si>
  <si>
    <t>CM-2,CM-6,SI-4(1)</t>
  </si>
  <si>
    <t>AU-2(3),AU-3(1),AU-8(1),CM-2(3),CM-2(7),CM-3,SI-4(1),SI-4(4)</t>
  </si>
  <si>
    <t>CM-2,CM-3(2),CM-6</t>
  </si>
  <si>
    <t>AU-12(1),AU-12(3),CM-3(1),CM-6(1),CM-6(2)</t>
  </si>
  <si>
    <t>AU-3(2),SI-4(14),SI-4(19),SI-4(20),SI-4(22),SI-4(23)</t>
  </si>
  <si>
    <t>AU-12(1),AU-12(3),CM-3(1),CM-6(2),SI-4(22)</t>
  </si>
  <si>
    <t>AU-3(2),CM-6(1),SI-4(14),SI-4(19),SI-4(20),SI-4(23)</t>
  </si>
  <si>
    <t>CM-1,CM-2,CM-4,CM-6,CM-8</t>
  </si>
  <si>
    <t>CM-2(1),CM-2(3),CM-2(7),CM-3,CM-3(2),CM-5,CM-8(1),CM-8(5)</t>
  </si>
  <si>
    <t>CM-2(1),CM-2(3),CM-2(7),CM-3,CM-5,CM-8(1),CM-8(5)</t>
  </si>
  <si>
    <t>AU-1,AU-2,AU-3,AU-6,AU-8</t>
  </si>
  <si>
    <t>AU-2(3),AU-3(1),AU-6(1),AU-6(3),AU-8(1),SI-4(2),SI-4(5)</t>
  </si>
  <si>
    <t>AU-3(2),AU-6(8),SI-4(20)</t>
  </si>
  <si>
    <t>AU-6(5),AU-6(6),AU-6(8),AU-12(1),AU-12(3)</t>
  </si>
  <si>
    <t>AU-3(2),SI-4(20)</t>
  </si>
  <si>
    <t>CP-1,CP-2,CP-10,IR-4,IR-8</t>
  </si>
  <si>
    <t>PS-2,PS-3,PS-7</t>
  </si>
  <si>
    <t>AU-1,AU-2,AU-3,AU-6,AU-8,AU-12,SI-4</t>
  </si>
  <si>
    <t>AU-2,AU-3,AU-6,AU-8,AU-12</t>
  </si>
  <si>
    <t>AU-6(5),AU-6(6),AU-12(1)</t>
  </si>
  <si>
    <t>AC-6,AC-6(1)</t>
  </si>
  <si>
    <t>AC-3(5),AC-3(7)</t>
  </si>
  <si>
    <t>AC-3(7)</t>
  </si>
  <si>
    <t>AC-3,IA-5,SC-12</t>
  </si>
  <si>
    <t>IA-5(2),SC-17</t>
  </si>
  <si>
    <t>AC-1,AC-2,AC-3,AC-20,IA-1,IA-2,IA-2(1),IA-4,IA-5,IA-5(1),IA-5(11),IA-7,IA-8</t>
  </si>
  <si>
    <t>AC-2(2),AC-2(3),IA-2(2),IA-2(3),IA-2(5),IA-2(8),IA-2(11),IA-3,PL-8</t>
  </si>
  <si>
    <t>AC-2(7),AC-3(7)</t>
  </si>
  <si>
    <t>AC-2(2),AC-2(3),AC-2(7),IA-2(2),IA-2(3),IA-2(5),IA-2(8),IA-2(11),IA-3,PL-8</t>
  </si>
  <si>
    <t>AC-2(11),AC-2(12),AC-2(13),IA-2(9)</t>
  </si>
  <si>
    <t>AC-2(9),AC-2(10),AC-3(7)</t>
  </si>
  <si>
    <t>AC-2(11),AC-2(13),IA-2(9)</t>
  </si>
  <si>
    <t>AC-2(12),AC-2(9),AC-2(10),AC-3(7)</t>
  </si>
  <si>
    <t>AC-1,AC-2,AC-3,IA-1,IA-2,IA-2(1),IA-4,IA-5,IA-5(1),IA-5(11),IA-7,IA-8</t>
  </si>
  <si>
    <t>AC-2(11),AC-2(12),AC-2(13)</t>
  </si>
  <si>
    <t>AC-2(11),AC-2(13)</t>
  </si>
  <si>
    <t>CM-8(8),PE-20</t>
  </si>
  <si>
    <t>CA-1,CA-2,CA-3,CA-7,SA-1,SA-9</t>
  </si>
  <si>
    <t>SA-9(1),SA-9(3),SC-13</t>
  </si>
  <si>
    <t>AU-2,AU-3,AU-6,CM-2,CM-4,CM-6,PL-2,SI-5</t>
  </si>
  <si>
    <t>AU-2(3),AU-7,CM-3,PL-2(3),SA-10,SI-7,SI-7(7)</t>
  </si>
  <si>
    <t>RA-5(4),SI-5(1),SI-7(5)</t>
  </si>
  <si>
    <t>CM-4(2),AU-7(2),PL-7,SI-7(8),SI-7(9)</t>
  </si>
  <si>
    <t>CM-4(2),RA-5(4),SI-5(1),SI-7(5),SI-7(9)</t>
  </si>
  <si>
    <t>AU-7(2),PL-7,SI-7(8)</t>
  </si>
  <si>
    <t>CA-1,CA-2,CA-7,RA-1,RA-2,RA-3,RA-5,SI-1,SI-4</t>
  </si>
  <si>
    <t>RA-6,SC-38</t>
  </si>
  <si>
    <t>CP-2,CM-4</t>
  </si>
  <si>
    <t>CP-2(3),CP-2(8)</t>
  </si>
  <si>
    <t>RA-3,SA-9</t>
  </si>
  <si>
    <t>SA-12(2),SA-9(1),SA-9(3),SA-12(5),SA-12(8),SA-12(14),SA-12(15)</t>
  </si>
  <si>
    <t>SA-12,SA-12(2)</t>
  </si>
  <si>
    <t>SA-9(1),SA-9(3),SA-12(5),SA-12(8),SA-12(14),SA-12(15)</t>
  </si>
  <si>
    <t>CA-2,CA-7,PE-3,RA-3,RA-5</t>
  </si>
  <si>
    <t>RA-5(2),SA-11</t>
  </si>
  <si>
    <t>CA-2(2),CA-8,CA-8(2),RA-5(3),RA-5(8),SA-11(2)</t>
  </si>
  <si>
    <t>CA-2(2),CA-8,RA-5(2),RA-5(3),RA-5(8),SA-11,SA-11(2)</t>
  </si>
  <si>
    <t>CA-8(2)</t>
  </si>
  <si>
    <t>SA-11(5),PE-3(6),SC-38</t>
  </si>
  <si>
    <t>PE-3(6),SC-38</t>
  </si>
  <si>
    <t>SA-15(9)</t>
  </si>
  <si>
    <t>SI-4(2),SI-4(4)</t>
  </si>
  <si>
    <t>SI-4(1),SI-4(14)</t>
  </si>
  <si>
    <t>SI-4(1),SI-4(2),SI-4(4),SI-4(14)</t>
  </si>
  <si>
    <t>SI-4(11),SI-4(13),SI-4(18),SI-4(15)</t>
  </si>
  <si>
    <t>SI-4(11),SI-4(13),SI-4(18)</t>
  </si>
  <si>
    <t>SI-4(15)</t>
  </si>
  <si>
    <t>AC-4(1),AC-4(6),AC-4(19),AC-16,SC-16</t>
  </si>
  <si>
    <t>AC-1,SC-1</t>
  </si>
  <si>
    <t>AC-1,AC-2,AC-3,AC-20,IA-1,IA-2,IA-4,IA-5,IA-8,SC-1,SC-7</t>
  </si>
  <si>
    <t>AC-4,AC-6,AC-20(1),AC-20(2),IA-3,SC-2</t>
  </si>
  <si>
    <t>AC-4(21)</t>
  </si>
  <si>
    <t>AC-4,AC-4(21),AC-6,AC-20(1),AC-20(2),IA-3,SC-2</t>
  </si>
  <si>
    <t>SC-3,SC-7(21)</t>
  </si>
  <si>
    <t>AC-6(4),IA-9,SC-3(1),SC-3(2),SC-7(22)</t>
  </si>
  <si>
    <t>SC-3,SC-7(21),AC-6(4)</t>
  </si>
  <si>
    <t>IA-9,SC-3(1),SC-3(2),SC-7(22)</t>
  </si>
  <si>
    <t>AU-6(9),SI-4(3),SI-4(16),SI-4(17)</t>
  </si>
  <si>
    <t>SI-4(2),SI-4(4),SI-4(5)</t>
  </si>
  <si>
    <t>CA-2,CA-7,CM-4,RA-3,RA-5,SA-2</t>
  </si>
  <si>
    <t>RA-1,RA-2,RA-3,RA-5</t>
  </si>
  <si>
    <t>PL-2,RA-3</t>
  </si>
  <si>
    <t>CP-1,CP-2,CP-4,CP-9,CP-10</t>
  </si>
  <si>
    <t>CP-2(1),CP-2(3),CP-2(8),CP-4(1),CP-6,CP-7,CP-8,CP-10(2)</t>
  </si>
  <si>
    <t>CP-2(4),CP-2(5),CP-10(4)</t>
  </si>
  <si>
    <t>CP-2(7)</t>
  </si>
  <si>
    <t>CP-2(4),CP-2(5),CP-2(7),CP-10(4)</t>
  </si>
  <si>
    <t>CM-2(1),CM-2(3),CM-3,CM-3(2),CM-5</t>
  </si>
  <si>
    <t>CM-2(2),CM-5(3)</t>
  </si>
  <si>
    <t>CM-2(1),CM-2(2),CM-2(3),CM-3,CM-5,CM-5(3)</t>
  </si>
  <si>
    <t>CM-3(1),CM-5(1),CM-5(2),CM-6(1),CM-6(2)</t>
  </si>
  <si>
    <t>CM-3(3),CM-3(4),CM-3(5),CM-3(6)</t>
  </si>
  <si>
    <t>CM-3(1),CM-5(2),CM-6(2),CM-3(4),CM-3(5),CM-3(6)</t>
  </si>
  <si>
    <t>CM-5(1),CM-6(1),CM-3(3)</t>
  </si>
  <si>
    <t>CP-1,CP-2,CP-3,CP-4,CP-9</t>
  </si>
  <si>
    <t>CP-2(3),CP-6,CP-6(1),CP-6(3),CP-7,CP-7(1),CP-7(2),CP-9(1)</t>
  </si>
  <si>
    <t>CP-9(3)</t>
  </si>
  <si>
    <t>CP-2(3),CP-6,CP-6(1),CP-6(3),CP-7,CP-7(1),CP-7(2),CP-9(1),CP-9(3)</t>
  </si>
  <si>
    <t>CP-7(4),CP-9(5)</t>
  </si>
  <si>
    <t>CP-9(6),SI-13</t>
  </si>
  <si>
    <t>CP-7(4),CP-9(5),CP-9(6),SI-13</t>
  </si>
  <si>
    <t>CM-1,CM-2,CM-8,RA-1,RA-5</t>
  </si>
  <si>
    <t>CM-2(1),CM-8(1),CM-8(3),RA-5(1),RA-5(2)</t>
  </si>
  <si>
    <t>CM-2(2),CM-8(2)</t>
  </si>
  <si>
    <t>CM-8(2)</t>
  </si>
  <si>
    <t>MA-1,MA-2</t>
  </si>
  <si>
    <t>MA-6(1),MA-6(2),SI-13</t>
  </si>
  <si>
    <t>MA-6(1),MA-6(2)</t>
  </si>
  <si>
    <t>AC-1,AC-2,AC-20,AU-4,AU-5,CP-1,CP-2,CP-9,MP-6,RA-2,RA-3,SA-9</t>
  </si>
  <si>
    <t>CP-6,CP-6(1),CP-6(3),CP-9(1),MP-4</t>
  </si>
  <si>
    <t>CP-2(2),CP-2(4),CP-2(5),CP-9(3),CP-9(5)</t>
  </si>
  <si>
    <t>AC-20(4),CP-2(6),SC-36</t>
  </si>
  <si>
    <t>CP-2(4),CP-2(5),CP-9(5)</t>
  </si>
  <si>
    <t>CP-2(2),CP-9(3),AC-20(4),CP-2(6),SC-36</t>
  </si>
  <si>
    <t>PE-3(2),PE-3(3)</t>
  </si>
  <si>
    <t>PE-6(4)</t>
  </si>
  <si>
    <t>PE-6(2),PE-6(3)</t>
  </si>
  <si>
    <t>PE-2,PE-3</t>
  </si>
  <si>
    <t>CM-8,PE-1,PE-3,PE-16</t>
  </si>
  <si>
    <t>CM-8(1),PE-5</t>
  </si>
  <si>
    <t>PE-18,CM-8(4)</t>
  </si>
  <si>
    <t>CM-8(8),PE-3(4),PE-3(5)</t>
  </si>
  <si>
    <t>RA-3,PE-3,PE-12,PE-13,PE-14</t>
  </si>
  <si>
    <t>PE-9,PE-10,PE-11</t>
  </si>
  <si>
    <t>PE-1,PE-12,PE-13,PE-14,PE-15,SA-9</t>
  </si>
  <si>
    <t>PE-5,PE-9,PE-10,PE-11</t>
  </si>
  <si>
    <t>SA-9(5)</t>
  </si>
  <si>
    <t>PE-5,PE-9,PE-10,PE-11,SA-9(5)</t>
  </si>
  <si>
    <t>PE-18(1)</t>
  </si>
  <si>
    <t>PE-11(2)</t>
  </si>
  <si>
    <t>RA-2,RA-3,SC-1,SC-7</t>
  </si>
  <si>
    <t>SA-17,SC-7(5)</t>
  </si>
  <si>
    <t>SC-7(8)</t>
  </si>
  <si>
    <t>SC-7(5),SC-7(8)</t>
  </si>
  <si>
    <t>SC-7(14),SC-7(13),SC-7(20),SC-7(22)</t>
  </si>
  <si>
    <t>SC-7(14),SC-7(21)</t>
  </si>
  <si>
    <t>SC-7(13),SC-7(20),SC-7(22)</t>
  </si>
  <si>
    <t>IA-3(3),SC-25,SC-37</t>
  </si>
  <si>
    <t>AC-2,AC-3,AC-17,IA-2,IA-4,IA-5,SC-7</t>
  </si>
  <si>
    <t>AC-2(1),AC-2(2),AC-2(3),AC-17(1),AC-17(2),AC-17(4),IA-2(11),SA-17</t>
  </si>
  <si>
    <t>AC-2(1),AC-2(2),AC-2(3),AC-10,AC-17(1),AC-17(2),AC-17(4),IA-2(11)</t>
  </si>
  <si>
    <t>AC-2(12),AC-2(13),SC-7(21)</t>
  </si>
  <si>
    <t>AC-2,AC-2(6),AC-2(8),AC-3(8)</t>
  </si>
  <si>
    <t>AC-2(13),SC-7(21)</t>
  </si>
  <si>
    <t>AC-2,AC-2(12),AC-2(6),AC-2(8),AC-3(8)</t>
  </si>
  <si>
    <t>SC-7(13)</t>
  </si>
  <si>
    <t>SC-3,SC-7(21),SC-7(21)</t>
  </si>
  <si>
    <t>SC-3(5),SC-7(20),SC-39</t>
  </si>
  <si>
    <t>AC-3,SC-12,SC-13</t>
  </si>
  <si>
    <t>CM-5,SI-7,SI-7(1)</t>
  </si>
  <si>
    <t>SI-7(6),SI-7(9),SI-7(10),SI-7(15)</t>
  </si>
  <si>
    <t>SA-17,SI-16</t>
  </si>
  <si>
    <t>SI-16</t>
  </si>
  <si>
    <t>IA-2,IA-2(12),IA-5,IA-8,IA-8(1)</t>
  </si>
  <si>
    <t>AU-1,AU-2,AU-3,AU-6,AU-8,AU-12,CA-1,CA-2,CA-7,SI-1,SI-4</t>
  </si>
  <si>
    <t>AU-1,AU-2,AU-3,AU-6,AU-8,AU-12,CA-1,CA-2,CA-2(1),CA-7,SI-1,SI-4</t>
  </si>
  <si>
    <t>AU-2(3),AU-3(1),AU-6(1),AU-6(3),AU-8(1),CA-7(1),SI-4(2),SI-4(4),SI-4(5)</t>
  </si>
  <si>
    <t>AU-2(3),AU-3(1),AU-6(1),AU-6(3),AU-8(1),CA-7(1),SI-4(1),SI-4(2),SI-4(4),SI-4(5)</t>
  </si>
  <si>
    <t>AU-3(2),CA-2(3),SI-4(11),SI-4(13),SI-4(14),SI-4(16),SI-4(18),SI-4(21),SI-4</t>
  </si>
  <si>
    <t>AU-12(1),AU-12(3),SI-4(11),SI-4(13),SI-4(18)</t>
  </si>
  <si>
    <t>AU-3(2),CA-2(3),SI-4(14),SI-4(16),SI-4(21)</t>
  </si>
  <si>
    <t>IA-2,IA-2(1),SC-7</t>
  </si>
  <si>
    <t>AC-6,IA-2(2),IA-2(8),IA-2(11),SC-2,SC-23</t>
  </si>
  <si>
    <t>AC-6(3),IA-2(9),SC-3</t>
  </si>
  <si>
    <t>IA-2(6),IA-2(7),SC-2(1),SC-7(15)</t>
  </si>
  <si>
    <t>AC-4,SC-7(5)</t>
  </si>
  <si>
    <t>AC-4(1),AC-4(4),AC-4(6),AC-4(8),AC-4(10),AC-4(11),AC-4(14),SI-15</t>
  </si>
  <si>
    <t>CA-3,CM-7,SC-7</t>
  </si>
  <si>
    <t>CA-3(5),SC-7(5)</t>
  </si>
  <si>
    <t>AC-4(4),AC-4(21),SC-7(10),SC-7(11)</t>
  </si>
  <si>
    <t>SC-7(10)</t>
  </si>
  <si>
    <t>AC-4(4),AC-4(21),SC-7(11)</t>
  </si>
  <si>
    <t>CA-3(5),CM-7(4),SC-7(5)</t>
  </si>
  <si>
    <t>CM-7(4)</t>
  </si>
  <si>
    <t>AC-4,SI-4(2),SI-4(4)</t>
  </si>
  <si>
    <t>AC-4(8),AC-4(11),SC-7(19),SI-4(7),SI-4(13)</t>
  </si>
  <si>
    <t>SI-4(7),SI-4(13)</t>
  </si>
  <si>
    <t>SC-7(8),AC-4(8),AC-4(11),SC-7(19)</t>
  </si>
  <si>
    <t>AC-4,SI-7</t>
  </si>
  <si>
    <t>AC-4(6),AC-4(19),AC-16</t>
  </si>
  <si>
    <t>AC-1,AC-2,AC-3,AT-3</t>
  </si>
  <si>
    <t>CA-1,CA-2,CA-9,CM-6,SI-1</t>
  </si>
  <si>
    <t>CA-1,CA-2,CA-2(1),CA-9,CM-6,SI-1</t>
  </si>
  <si>
    <t>CA-9(1),CM-6(1)</t>
  </si>
  <si>
    <t>CA-9(1)</t>
  </si>
  <si>
    <t>AU-1,AU-2,AU-3,AU-9,AU-12,CA-1,CA-2,CA-7,RA-3,RA-5</t>
  </si>
  <si>
    <t>AU-1,AU-2,AU-3,AU-9,AU-12,CA-1,CA-2,CA-2(1),CA-7,RA-3,RA-5</t>
  </si>
  <si>
    <t>AU-3(1),AU-9(4),CA-7(1),RA-5(1),RA-5(2),SA-11</t>
  </si>
  <si>
    <t>AU-2,CA-2(2),CA-8,CA-8(1),RA-5(3),RA-5(6)</t>
  </si>
  <si>
    <t>AU-3(1),AU-9(4),CA-2(2),CA-7(1),CA-8,CA-8(1),RA-5(1),RA-5(2),RA-5(3),RA-5(6),SA-11</t>
  </si>
  <si>
    <t>AU-3(2),AU-9(1),AU-9(2),AU-9(3),AU-9(5),AU-9(6)</t>
  </si>
  <si>
    <t>AU-9(5),AU-9(6),AU-12(1),AU-12(3)</t>
  </si>
  <si>
    <t>AU-3(2),AU-9(1),AU-9(2),AU-9(3)</t>
  </si>
  <si>
    <t>PL-1,PL-2</t>
  </si>
  <si>
    <t>CM-2(1),CM-2(3),CM-2(7)</t>
  </si>
  <si>
    <t>CM-2(2),CM-6(1),CM-6(2)</t>
  </si>
  <si>
    <t>CM-6(2)</t>
  </si>
  <si>
    <t>AC-1,AT-1,AU-1,CA-1,CM-1,CP-1,IA-1,IR-1,MA-1,MP-1,PE-1,PL-1,PS-1,RA-1,SA-1,SA-5,SC-1,SI-1</t>
  </si>
  <si>
    <t>IA-2,IA-4,IA-8</t>
  </si>
  <si>
    <t>AC-3(3),AC-3(4),AC-4(1),AC-4(2),AC-4(12),AC-4(13),AC-4(14),AC-4(15),AC-4(19),AC-4(22),AC-4(22)</t>
  </si>
  <si>
    <t>AC-1,AC-2,AC-3</t>
  </si>
  <si>
    <t>AC-3(3),AC-3(4),AC-3(8),AC-16</t>
  </si>
  <si>
    <t>AC-3(2),AC-3(8)</t>
  </si>
  <si>
    <t>AC-3(2)</t>
  </si>
  <si>
    <t>AC-2(6),AC-2(8),AC-3(3),AC-3(4),AC-3(8),AC-16,AC-16(1),AC-16(3),AC-16(4),AC-16(6),AC-16(8),AC-16(9),AC-16(10),AC-24</t>
  </si>
  <si>
    <t>AC-1,AC-2,AC-3,IA-1,IA-4,IA-5</t>
  </si>
  <si>
    <t>AC-2(1),AC-2(2),AC-2(3),AC-5,AC-6,AC-6(2),AC-6(5),AC-6(9),AC-6(10)</t>
  </si>
  <si>
    <t>AC-3(4)</t>
  </si>
  <si>
    <t>AC-2(7),AC-3(7),AC-6(7)</t>
  </si>
  <si>
    <t>AC-2(12),AC-2(7),AC-3(7),AC-6(7)</t>
  </si>
  <si>
    <t>IA-2,IA-4,IA-5,IA-8,IA-8(4)</t>
  </si>
  <si>
    <t>IA-2,IA-2(1),IA-4,IA-5(1),IA-5(11),IA-8,IA-8(1),IA-8(2),IA-8(3),IA-8(4)</t>
  </si>
  <si>
    <t>IA-2(2),IA-2(3),IA-2(8),IA-2(11)</t>
  </si>
  <si>
    <t>IA-2(4),IA-2(9)</t>
  </si>
  <si>
    <t>IA-2(6),IA-2(7),IA-5(12),IA-5(15),IA-8(5)</t>
  </si>
  <si>
    <t>IA-2,IA-2(1),IA-4,IA-5,IA-8</t>
  </si>
  <si>
    <t>IA-5(8)</t>
  </si>
  <si>
    <t>IA-2,IA-2(12),IA-4,IA-5,IA-7,IA-8,IA-8(1),IA-8(2),IA-8(3),IA-8(4)</t>
  </si>
  <si>
    <t>IA-5(2),IA-5(3)</t>
  </si>
  <si>
    <t>IA-5(11)</t>
  </si>
  <si>
    <t>IA-5(2),IA-5(3),IA-5(11)</t>
  </si>
  <si>
    <t>IA-4(3),IA-4(7),IA-5(14),IA-5(15),IA-8(5)</t>
  </si>
  <si>
    <t>IA-5,IA-5(1)</t>
  </si>
  <si>
    <t>IA-2,IA-4,IA-5,IA-8</t>
  </si>
  <si>
    <t>IA-3,IA-2(2),IA-2(8),IA-2(11),IA-5(2)</t>
  </si>
  <si>
    <t>IA-2(1),IA-5(1),IA-5(11)</t>
  </si>
  <si>
    <t>IA-3,IA-2(2),IA-2(8),IA-2(11),IA-5(2),IA-5(11)</t>
  </si>
  <si>
    <t>IA-2(1),IA-5(1)</t>
  </si>
  <si>
    <t>IA-2(9)</t>
  </si>
  <si>
    <t>IA-2(6),IA-2(7)</t>
  </si>
  <si>
    <t>IA-2,IA-5,IA-8</t>
  </si>
  <si>
    <t>IA-2(10),IA-5(8)</t>
  </si>
  <si>
    <t>IA-4,IA-5</t>
  </si>
  <si>
    <t>IA-2,IA-2(12),IA-5,IA-5(11),IA-8,IA-8(1)</t>
  </si>
  <si>
    <t>AU-2,AU-3,AU-12</t>
  </si>
  <si>
    <t>AC-6,AC-6(9),AU-3(1)</t>
  </si>
  <si>
    <t>AC-3,IA-5</t>
  </si>
  <si>
    <t>AC-6,SC-28</t>
  </si>
  <si>
    <t>IA-5(1),IA-5(6)</t>
  </si>
  <si>
    <t>AC-6,IA-5(6),SC-28</t>
  </si>
  <si>
    <t>IA-5(1)</t>
  </si>
  <si>
    <t>CA-2,CA-3,CA-7,CA-9</t>
  </si>
  <si>
    <t>CA-2,CA-2(1),CA-3,CA-7,CA-9</t>
  </si>
  <si>
    <t>CA-3(5),CA-8,CA-8(1)</t>
  </si>
  <si>
    <t>AU-2,AU-6,AU-11</t>
  </si>
  <si>
    <t>AU-6(1),AU-7(1),IR-4(1)</t>
  </si>
  <si>
    <t>AU-6(1),AU-7(1),IR-4(1),SA-9(5)</t>
  </si>
  <si>
    <t>IR-10,SI-4(24)</t>
  </si>
  <si>
    <t>CA-7,RA-3,RA-5</t>
  </si>
  <si>
    <t>CA-3(5),CM-7(4),SC-7(4),SC-7(5)</t>
  </si>
  <si>
    <t>CA-3(5),CM-7(5),SC-7(4),SC-7(5)</t>
  </si>
  <si>
    <t>SI-7(14)</t>
  </si>
  <si>
    <t>AU-1,AU-2,AU-3,AU-8,AU-12,CA-2,CA-7,RA-3,RA-5,SI-4</t>
  </si>
  <si>
    <t>AU-2(3),AU-3(1),AU-8(1),RA-5(1),RA-5(2),RA-5(5),SI-4(2),SI-4(4)</t>
  </si>
  <si>
    <t>SI-4(1),SI-5</t>
  </si>
  <si>
    <t>AU-2(3),AU-3(1),AU-8(1),RA-5(1),RA-5(2),RA-5(5),SI-4(1),SI-4(2),SI-4(4)</t>
  </si>
  <si>
    <t>AU-12(1),AU-12(3),CA-2(2),RA-5(4)</t>
  </si>
  <si>
    <t>AU-3(2),RA-5(3),RA-5(6),RA-5(8),SI-4(14),SI-4(19),SI-4(20),SI-4(22),SI-4(23)</t>
  </si>
  <si>
    <t>AU-12(1),AU-12(3),RA-5(4),SI-4(22)</t>
  </si>
  <si>
    <t>AU-3(2),CA-2(2),RA-5(3),RA-5(6),RA-5(8),SI-4(14),SI-4(19),SI-4(20),SI-4(23)</t>
  </si>
  <si>
    <t>RA-1,AU-12,CA-2,CA-5,CA-7,CM-1,CM-2,CM-6,SI-4</t>
  </si>
  <si>
    <t>RA-1,AU-12,CA-2,CA-2(1),CA-5,CA-7,CM-1,CM-2,CM-6,SI-4</t>
  </si>
  <si>
    <t>CA-7(1),CM-2(1),CM-2(3),CM-2(7),CM-3,CM-3(2),SA-9(2),SI-4(2),SI-4(5)</t>
  </si>
  <si>
    <t>CA-7(1),CM-2(1),CM-2(3),CM-2(7),CM-3,SA-9(2),SI-4(2),SI-4(5)</t>
  </si>
  <si>
    <t>AU-12(1),AU-12(3),CM-2(2),CM-3(1),CM-6(1),CM-6(2)</t>
  </si>
  <si>
    <t>SA-9(1),SI-4(3),SI-4(16),SI-4(17),SI-4(23)</t>
  </si>
  <si>
    <t>AU-12(1),AU-12(3),CM-3(1),CM-6(2)</t>
  </si>
  <si>
    <t>CM-2(2),CM-6(1),SA-9(1),SI-4(3),SI-4(16),SI-4(17),SI-4(23)</t>
  </si>
  <si>
    <t>AU-6,CA-2,CA-5,CA-7,RA-1,RA-5,SI-2</t>
  </si>
  <si>
    <t>AU-6(1),AU-6(3),RA-5(1),RA-5(2),SI-2(2)</t>
  </si>
  <si>
    <t>AU-6(5),AU-6(6),CA-2(2),SA-15</t>
  </si>
  <si>
    <t>RA-5(6),SA-11(2),SA-15(2),SA-15(4),SA-15(7),SI-2(1)</t>
  </si>
  <si>
    <t>AU-6(5),AU-6(6),SA-15</t>
  </si>
  <si>
    <t>CA-2(2),RA-5(6),SA-11(2),SA-15(2),SA-15(4),SA-15(7),SI-2(1)</t>
  </si>
  <si>
    <t>AU-6(1),AU-6(3),RA-5(1),RA-5(2),RA-5(5),SI-2(2)</t>
  </si>
  <si>
    <t>CA-2(2),CA-8</t>
  </si>
  <si>
    <t>CA-2(2),CA-8,SA-11(5)</t>
  </si>
  <si>
    <t>CA-2(2),CA-8,SA-11</t>
  </si>
  <si>
    <t>SA-11(5),CA-8(1),CA-8(2)</t>
  </si>
  <si>
    <t>CA-8(1),CA-8(2)</t>
  </si>
  <si>
    <t>SA-11(1),SA-11(8)</t>
  </si>
  <si>
    <t>SA-11(2),SA-15(4),SA-15(8)</t>
  </si>
  <si>
    <t>AC-16,AC-16(1),AC-16(2),AC-16(3),AC-16(4),AC-16(6),AC-16(6),AC-16(7),AC-16(8),AC-16(9),AC-16(10),SC-16,SC-16(1)</t>
  </si>
  <si>
    <t>AC-20,SA-1,SA-4,SA-9</t>
  </si>
  <si>
    <t>SA-4(1),SA-4(2),SA-4(9),SA-9(2),SA-10,SA-11,SA-17</t>
  </si>
  <si>
    <t>SA-4(1),SA-4(2),SA-4(9),SA-9(2),SA-10,SA-11,SC-7(12)</t>
  </si>
  <si>
    <t>SA-9(3),SA-9(5),SA-21,SA-19</t>
  </si>
  <si>
    <t>AC-1,AT-1,AU-1,CA-1,CM-1,CP-1,IA-1,MA-1,MP-1,MP-6,PE-1,PL-1,PS-1,RA-1,RA-2,RA-3,SA-1,SA-3,SC-1,SI-1,SI-12</t>
  </si>
  <si>
    <t>AC-1,AT-1,AU-1,CA-1,CM-1,CP-1,IA-1,IA-5(1),IR-1,MA-1,MP-1,PE-1,PL-1,PS-1,RA-1,SA-1,SC-1,SC-12,SI-1</t>
  </si>
  <si>
    <t>AC-3,AC-8,AC-20,AT-2,AU-6,CM-11,PL-4,PS-6,PS-8</t>
  </si>
  <si>
    <t>AC-5,AC-6,AC-6(1),AC-6(2),AC-6(5),AC-6(9),AC-6(10),AC-20(1),AC-20(2)</t>
  </si>
  <si>
    <t>AC-6(3)</t>
  </si>
  <si>
    <t>AC-3(2),AC-3(3),AC-3(4),AC-3(7),SC-42,SC-42(2),SC-43</t>
  </si>
  <si>
    <t>AC-6(3),AC-3(2)</t>
  </si>
  <si>
    <t>AC-3(3),AC-3(4),AC-3(7),SC-42,SC-42(2),SC-43</t>
  </si>
  <si>
    <t>SC-5,SC-7</t>
  </si>
  <si>
    <t>SC-7(10),SC-7(17)</t>
  </si>
  <si>
    <t>SC-7(17)</t>
  </si>
  <si>
    <t>AC-18,SC-12,SC-13</t>
  </si>
  <si>
    <t>AC-18(1),IA-3,SC-8,SC-8(1)</t>
  </si>
  <si>
    <t>AC-18(4),AC-18(5)</t>
  </si>
  <si>
    <t>SC-40,SC-40(2),SC-40(3),SC-40(4)</t>
  </si>
  <si>
    <t>AC-3,CM-2,CM-6,CM-7,SC-5,SC-7</t>
  </si>
  <si>
    <t>SC-12,SC-13</t>
  </si>
  <si>
    <t>SC-8,SC-8(1)</t>
  </si>
  <si>
    <t>SC-8(3)</t>
  </si>
  <si>
    <t>AC-22,MP-6</t>
  </si>
  <si>
    <t>SA-18(1),SC-7(16),SC-30</t>
  </si>
  <si>
    <t>AC-4(6),AC-16,SC-16</t>
  </si>
  <si>
    <t>RA-2,RA-3,RA-5</t>
  </si>
  <si>
    <t>RA-5(4)</t>
  </si>
  <si>
    <t>AU-13,PE-19</t>
  </si>
  <si>
    <t>AC-17,MA-4,SC-7,SC-12,SC-13,SI-4</t>
  </si>
  <si>
    <t>AC-17(2),SC-8,SC-8(1)</t>
  </si>
  <si>
    <t>MA-4(6),SC-8(3),SC-31,SC-31(1),SC-31(2),SC-31(3),SI-4(10)</t>
  </si>
  <si>
    <t>AC-18,AC-19,SC-7,SC-13</t>
  </si>
  <si>
    <t>AC-18(1),AC-19(5),SC-4</t>
  </si>
  <si>
    <t>AC-4(4),AC-16</t>
  </si>
  <si>
    <t>AC-19,SC-7,SC-13</t>
  </si>
  <si>
    <t>AC-19(5),MP-5(4),SC-28</t>
  </si>
  <si>
    <t>SC-28(1)</t>
  </si>
  <si>
    <t>AC-19(5),MP-5(4),SC-28,SC-28(1)</t>
  </si>
  <si>
    <t>PE-19,SC-31,SC-31(1),SC-31(2),SC-31(3)</t>
  </si>
  <si>
    <t>SC-12(2)</t>
  </si>
  <si>
    <t>SC-12(2),SC-17</t>
  </si>
  <si>
    <t>SC-12(3)</t>
  </si>
  <si>
    <t>SC-12(3),SC-17</t>
  </si>
  <si>
    <t>SC-12,IA-5</t>
  </si>
  <si>
    <t>SC-12(2),SC-12(3)</t>
  </si>
  <si>
    <t>IA-5(2),SC-17,SC-12(2),SC-12(3)</t>
  </si>
  <si>
    <t>AC-17,MA-4,SC-12,SC-13</t>
  </si>
  <si>
    <t>MA-4(6),SC-8(3)</t>
  </si>
  <si>
    <t>AC-19,SC-13</t>
  </si>
  <si>
    <t>SI-2,SI-3,SI-4</t>
  </si>
  <si>
    <t>SI-3(2),SI-3(2),SI-4(2),SI-4(4)</t>
  </si>
  <si>
    <t>SI-2(1),SI-3(1)</t>
  </si>
  <si>
    <t>SI-3(1),SI-3(2),SI-4(2),SI-4(4)</t>
  </si>
  <si>
    <t>SI-4(1),SI-4(2),SI-4(4),SI-4(5)</t>
  </si>
  <si>
    <t>SI-4(7),SI-4(11),SI-4(13),SI-4(14),SI-4(18)</t>
  </si>
  <si>
    <t>SI-4(7),SI-4(11),SI-4(13),SI-4(18)</t>
  </si>
  <si>
    <t>SI-4(14)</t>
  </si>
  <si>
    <t>SI-3(2),SI-3(2),SI-4(2),SI-4(4),SI-8(1),SI-8(2)</t>
  </si>
  <si>
    <t>SI-3(1),SI-3(2),SI-4(2),SI-4(4),SI-8(1),SI-8(2)</t>
  </si>
  <si>
    <t>SI-4(2),SI-4(4),SI-4(5),SI-4(23)</t>
  </si>
  <si>
    <t>AC-16,AC-16(8),SC-3(4)</t>
  </si>
  <si>
    <t>SI-4(7),SI-4(11),SI-4(13),SI-4(14),SI-4(15),SI-4(16),SI-4(18),SI-4(22)</t>
  </si>
  <si>
    <t>SI-4(7),SI-4(11),SI-4(13),SI-4(18),SI-4(22)</t>
  </si>
  <si>
    <t>SI-4(14),SI-4(15),SI-4(16)</t>
  </si>
  <si>
    <t>SC-8,SC-8(1),SI-7</t>
  </si>
  <si>
    <t>SC-8(2)</t>
  </si>
  <si>
    <t>SI-7(6)</t>
  </si>
  <si>
    <t>AU-10,SI-7(6)</t>
  </si>
  <si>
    <t>CA-1,CA-2,CA-6,CA-7,PS-2,RA-1,RA-2,RA-3</t>
  </si>
  <si>
    <t>CA-1,CA-2,CA-2(1),CA-6,CA-7,PS-2,RA-1,RA-2,RA-3</t>
  </si>
  <si>
    <t>CA-8,CA-2(2)</t>
  </si>
  <si>
    <t>AC-1,AT-1,AU-1,AU-2,AU-6,CA-1,CM-1,CP-1,IA-1,IR-1,MA-1,MP-1,PE-1,PL-1,PS-1,RA-1,SA-1,SC-1,SI-1</t>
  </si>
  <si>
    <t>AC-1,AC-2,IA-1,IA-4</t>
  </si>
  <si>
    <t>AC-1,AC-2,AC-3,AC-17,AC-18,AC-19,AC-20,IA-4</t>
  </si>
  <si>
    <t>AC-2(1),AC-2(2),AC-2(3),AC-2(4),AC-4,AC-5,AC-6,AC-6(1),AC-6(2),AC-6(5),AC-6(9),AC-6(10),AC-17(4),AC-20(1),AC-20(2)</t>
  </si>
  <si>
    <t>AC-2(5),AC-2(7),AC-2(9),AC-2(10),AC-2(12),AC-4(21),AC-17(9),AC-19</t>
  </si>
  <si>
    <t>AC-2(1),AC-2(2),AC-2(3),AC-2(4),AC-2(5),AC-2(7),AC-2(9),AC-2(10),AC-2(12),AC-4,AC-4(21),AC-5,AC-6,AC-6(1),AC-6(2),AC-6(5),AC-6(9),AC-6(10),AC-17(4),AC-17(9),AC-20(1),AC-20(2)</t>
  </si>
  <si>
    <t>AC-2(11),AC-2(13),AC-6(3),AC-18(4)</t>
  </si>
  <si>
    <t>AC-6(7),AC-6(8)</t>
  </si>
  <si>
    <t>AC-2(11),AC-2(13),AC-6(3),AC-6(8),AC-18(4)</t>
  </si>
  <si>
    <t>AC-6(7)</t>
  </si>
  <si>
    <t xml:space="preserve">SP800-53 Rev4 Security Controls for Implementing Functional Capabilities </t>
  </si>
  <si>
    <t>Additional Suggested Controls</t>
  </si>
  <si>
    <t>SP 800-53 R4 security controls for 
LOW-IMPACT SYSTEMS</t>
  </si>
  <si>
    <t>SP 800-53 R4 security controls for
 HIGH-IMPACT SYSTEMS</t>
  </si>
  <si>
    <t>Market Threat Intelligence</t>
  </si>
  <si>
    <t>Third Party Audits</t>
  </si>
  <si>
    <t>Data Classification-</t>
  </si>
  <si>
    <t>SIEM Platform</t>
  </si>
  <si>
    <t>SOC Portal</t>
  </si>
  <si>
    <t>Planned Changes</t>
  </si>
  <si>
    <t>Capacity Planning-</t>
  </si>
  <si>
    <t>Security Incident Response</t>
  </si>
  <si>
    <t>Trend Analysis (knowledge)</t>
  </si>
  <si>
    <t>Project Management</t>
  </si>
  <si>
    <t>OLAs</t>
  </si>
  <si>
    <t>EMail</t>
  </si>
  <si>
    <t xml:space="preserve">Desktops </t>
  </si>
  <si>
    <t>Security Design Patterns</t>
  </si>
  <si>
    <t>Stress and Volume Testing</t>
  </si>
  <si>
    <t>SLAs</t>
  </si>
  <si>
    <t>CMDB</t>
  </si>
  <si>
    <t>HR Data (Employees &amp; Contractors)</t>
  </si>
  <si>
    <t>ACLs</t>
  </si>
  <si>
    <t>CRLs</t>
  </si>
  <si>
    <t>Risk Assessments-</t>
  </si>
  <si>
    <t>VRA</t>
  </si>
  <si>
    <t>TVM</t>
  </si>
  <si>
    <t>BIA</t>
  </si>
  <si>
    <t>OLAs-</t>
  </si>
  <si>
    <t>DLP Events</t>
  </si>
  <si>
    <t>HIPS</t>
  </si>
  <si>
    <t>Contracts-</t>
  </si>
  <si>
    <t>Roadmap-</t>
  </si>
  <si>
    <t>Risk- Assessments</t>
  </si>
  <si>
    <t>GRC</t>
  </si>
  <si>
    <t>DR &amp; BC Plans</t>
  </si>
  <si>
    <t>Network-Based</t>
  </si>
  <si>
    <t>Availability Services</t>
  </si>
  <si>
    <t>Equipment Maintenance</t>
  </si>
  <si>
    <t>Storage Services</t>
  </si>
  <si>
    <t>Barriers</t>
  </si>
  <si>
    <t>Software</t>
  </si>
  <si>
    <t>Host-Based</t>
  </si>
  <si>
    <t>File-Based virtualization</t>
  </si>
  <si>
    <t>Virtual Workspaces</t>
  </si>
  <si>
    <t>VLAN</t>
  </si>
  <si>
    <t>VNIC</t>
  </si>
  <si>
    <t>Database Virtualization</t>
  </si>
  <si>
    <t>Mobile Device Virtualization</t>
  </si>
  <si>
    <t>Smartcard Virtualization</t>
  </si>
  <si>
    <t>Compliance Monitoring2</t>
  </si>
  <si>
    <t>White Listing (server)</t>
  </si>
  <si>
    <t>Host Firewall-</t>
  </si>
  <si>
    <t>Content Filtering2</t>
  </si>
  <si>
    <t>Servers-</t>
  </si>
  <si>
    <t>Policy definition</t>
  </si>
  <si>
    <t>Obligation</t>
  </si>
  <si>
    <t>Risk Based Auth</t>
  </si>
  <si>
    <t>OTP</t>
  </si>
  <si>
    <t>WS-Security</t>
  </si>
  <si>
    <t>OTB Autn</t>
  </si>
  <si>
    <t>Out of the Box (OTB) autZ</t>
  </si>
  <si>
    <t>Network (compliance)</t>
  </si>
  <si>
    <t>application</t>
  </si>
  <si>
    <t>Vendor Management-</t>
  </si>
  <si>
    <t>DPI</t>
  </si>
  <si>
    <t>Link Layer Network security</t>
  </si>
  <si>
    <t>End-Point (data in Use)</t>
  </si>
  <si>
    <t>Server (data at Rest)</t>
  </si>
  <si>
    <t>Data-in-use Encryption (Memory)</t>
  </si>
  <si>
    <t>Data-in-Transit Encryption (Transitory, Fixed)</t>
  </si>
  <si>
    <t>Data-at-Rest Encryption (DB, File, SAN, Desktop, Mobile)</t>
  </si>
  <si>
    <t>HIPS / HIDS</t>
  </si>
  <si>
    <t>HIPS / HIDS-</t>
  </si>
  <si>
    <t>Hardware Based trusted Assets</t>
  </si>
  <si>
    <t>eSignature (Unstructured Data)</t>
  </si>
  <si>
    <t>Information Security Policies</t>
  </si>
  <si>
    <r>
      <t>Security  Index System (SIS)
(</t>
    </r>
    <r>
      <rPr>
        <b/>
        <sz val="16"/>
        <color rgb="FFFF0000"/>
        <rFont val="Arial Narrow"/>
        <family val="2"/>
      </rPr>
      <t>Example of how to use SIS</t>
    </r>
    <r>
      <rPr>
        <b/>
        <sz val="16"/>
        <color theme="1"/>
        <rFont val="Arial Narrow"/>
        <family val="2"/>
      </rPr>
      <t>)</t>
    </r>
  </si>
  <si>
    <r>
      <rPr>
        <strike/>
        <sz val="12"/>
        <color indexed="8"/>
        <rFont val="Arial Narrow"/>
        <family val="2"/>
      </rPr>
      <t>The system's endpoints have a capability that manages mobile devices such as smartphones and tablets.</t>
    </r>
    <r>
      <rPr>
        <sz val="12"/>
        <color indexed="8"/>
        <rFont val="Arial Narrow"/>
        <family val="2"/>
      </rPr>
      <t xml:space="preserve">
</t>
    </r>
    <r>
      <rPr>
        <sz val="12"/>
        <color rgb="FFFF0000"/>
        <rFont val="arial narrow"/>
        <family val="2"/>
      </rPr>
      <t>The capability that deals with mobile devices (e.g smartphones &amp; tablets) as presentation platforms and the centralized management tool of those devices.</t>
    </r>
  </si>
  <si>
    <r>
      <rPr>
        <strike/>
        <sz val="12"/>
        <color indexed="8"/>
        <rFont val="Arial Narrow"/>
        <family val="2"/>
      </rPr>
      <t>The system's endpoints have a capability that manages fixed devices, which are designed to be used from only one location.</t>
    </r>
    <r>
      <rPr>
        <sz val="12"/>
        <color indexed="8"/>
        <rFont val="Arial Narrow"/>
        <family val="2"/>
      </rPr>
      <t xml:space="preserve">
</t>
    </r>
    <r>
      <rPr>
        <sz val="12"/>
        <color rgb="FFFF0000"/>
        <rFont val="arial narrow"/>
        <family val="2"/>
      </rPr>
      <t>The capability that deals with fixed devices (a.k.a devices that are not easily movable, designed to be used from only one location) as presentation platforms and the centralized management tool of those devices.</t>
    </r>
  </si>
  <si>
    <r>
      <rPr>
        <strike/>
        <sz val="12"/>
        <color indexed="8"/>
        <rFont val="Arial Narrow"/>
        <family val="2"/>
      </rPr>
      <t>The system's endpoints have a capability that manages desktops, whether they are organization-owned or controlled by a third party.</t>
    </r>
    <r>
      <rPr>
        <sz val="12"/>
        <color indexed="8"/>
        <rFont val="Arial Narrow"/>
        <family val="2"/>
      </rPr>
      <t xml:space="preserve">
</t>
    </r>
    <r>
      <rPr>
        <sz val="12"/>
        <color rgb="FFFF0000"/>
        <rFont val="arial narrow"/>
        <family val="2"/>
      </rPr>
      <t>The capability that deals with desktops as presentation platforms and the centralized management tool of those devices.</t>
    </r>
  </si>
  <si>
    <r>
      <rPr>
        <strike/>
        <sz val="12"/>
        <color indexed="8"/>
        <rFont val="Arial Narrow"/>
        <family val="2"/>
      </rPr>
      <t>The system's endpoints have a capability that manages portable devices such as laptops.</t>
    </r>
    <r>
      <rPr>
        <sz val="12"/>
        <color indexed="8"/>
        <rFont val="Arial Narrow"/>
        <family val="2"/>
      </rPr>
      <t xml:space="preserve">
</t>
    </r>
    <r>
      <rPr>
        <sz val="12"/>
        <color rgb="FFFF0000"/>
        <rFont val="arial narrow"/>
        <family val="2"/>
      </rPr>
      <t>The capability that deals with portable devices (e.g laptops) as presentation platforms and the centralized management tool of those devices.</t>
    </r>
  </si>
  <si>
    <r>
      <rPr>
        <strike/>
        <sz val="12"/>
        <color indexed="8"/>
        <rFont val="Arial Narrow"/>
        <family val="2"/>
      </rPr>
      <t>The system's endpoints have a capability that manages medical devices, such as monitoring devices worn by patients.</t>
    </r>
    <r>
      <rPr>
        <sz val="12"/>
        <color indexed="8"/>
        <rFont val="Arial Narrow"/>
        <family val="2"/>
      </rPr>
      <t xml:space="preserve">
</t>
    </r>
    <r>
      <rPr>
        <sz val="12"/>
        <color rgb="FFFF0000"/>
        <rFont val="arial narrow"/>
        <family val="2"/>
      </rPr>
      <t>The capability that deals with medical devices (aka devices worn by patience for monitoring, that have connectivity to network and the ability to download data) as presentation platforms and the centralized management tool of those devices.</t>
    </r>
  </si>
  <si>
    <r>
      <rPr>
        <strike/>
        <sz val="12"/>
        <color indexed="8"/>
        <rFont val="Arial Narrow"/>
        <family val="2"/>
      </rPr>
      <t>The system's endpoints have a capability that manages smart appliances.</t>
    </r>
    <r>
      <rPr>
        <sz val="12"/>
        <color indexed="8"/>
        <rFont val="Arial Narrow"/>
        <family val="2"/>
      </rPr>
      <t xml:space="preserve">
</t>
    </r>
    <r>
      <rPr>
        <sz val="12"/>
        <color rgb="FFFF0000"/>
        <rFont val="arial narrow"/>
        <family val="2"/>
      </rPr>
      <t>The capability that deals with smart appliances (a.k.a devices whose main purpose is not computation, but which are connected to a networkto provide real-time updates) as presentation platforms and the centralized management tool of those appliances.</t>
    </r>
  </si>
  <si>
    <t>Question</t>
  </si>
  <si>
    <t>ID.AM-1</t>
  </si>
  <si>
    <t>Does the organization maintain an up-to-date inventory of all IT hardware assets?</t>
  </si>
  <si>
    <t>Does the system provide location services reporting the physical location of assets, resources, facilities, people, etc.?</t>
  </si>
  <si>
    <t>Physical devices and systems within the organization are inventoried</t>
  </si>
  <si>
    <t>1.1, 1.2, 1.3, 1.4, 1.5, 3.16</t>
  </si>
  <si>
    <t>FY 2017 CIO FISMA Metrics</t>
  </si>
  <si>
    <t>CSF Subcategory Description</t>
  </si>
  <si>
    <t>CSF Subcategory ID</t>
  </si>
  <si>
    <t>Role</t>
  </si>
  <si>
    <t>Response</t>
  </si>
  <si>
    <t>ID.AM</t>
  </si>
  <si>
    <t>Identify--Asset Management</t>
  </si>
  <si>
    <t>CIO</t>
  </si>
  <si>
    <t>Sysadmin</t>
  </si>
  <si>
    <t>Does the organization maintain an up-to-date inventory of all IT software and virtual machine assets?</t>
  </si>
  <si>
    <t>CISO</t>
  </si>
  <si>
    <t>Does the organization categorize/classify and label its data, servers, endpoints, and other assets based on their sensitivity and value in accordance with organizational policy?</t>
  </si>
  <si>
    <t>Does the system assign, use, and manage data tags for specific pieces of information to facilitate data classification?</t>
  </si>
  <si>
    <t>ID.AM-2</t>
  </si>
  <si>
    <t>Software platforms and applications within the organization are inventoried</t>
  </si>
  <si>
    <t>2.3.1, 3.17</t>
  </si>
  <si>
    <t>Capability (process or solution)</t>
  </si>
  <si>
    <t>Unique Identifier</t>
  </si>
  <si>
    <t>Does the organization have processes and resources in place to support contracts, including standard clauses for system security and privacy?</t>
  </si>
  <si>
    <t>Does the organization document its business goals, objectives, and processes, then analyze that information to help determine IT, security, and risk management strategies and priorities?</t>
  </si>
  <si>
    <t>Does the organization document its information security program's capabilities and map these capabilities to what the business does?</t>
  </si>
  <si>
    <t>Does the organization use documented processes for developing, documenting, disseminating, reviewing, updating, and handling exceptions to its information security policies?</t>
  </si>
  <si>
    <t>Does the organization establish contracts, service level agreements (SLA), or other formal agreements with internal groups and external parties regarding the security of their systems and/or services delivered by those groups or parties, as well as the consequences of failure to meet those agreements?</t>
  </si>
  <si>
    <t>Legal</t>
  </si>
  <si>
    <t>Are there standard agreements for the purpose of specifying terms and conditions, including a privacy policy, intellectual property agreements, acceptable use, a code of conduct, website terms and conditions, or non-disclosures and non-competes, prior to granting employees, contractors, third parties, and customers access to the organization’s data, services, and systems?</t>
  </si>
  <si>
    <t>Does the system associate a particular security policy with a certain role (data owner, custodian, delegate, etc.), in essence defining roles that each have a unique combination of privileges and rights?</t>
  </si>
  <si>
    <t>Does the organization manage the applicable legal and regulatory requirements involving security, including mapping these requirements to the organization’s security best practices and storing them in a risk register?</t>
  </si>
  <si>
    <t>ID.AM-5</t>
  </si>
  <si>
    <t>Resources (e.g., hardware, devices, data, and software) are prioritized based on their classification, criticality, and business value</t>
  </si>
  <si>
    <t>ID.AM-6</t>
  </si>
  <si>
    <t>Cybersecurity roles and responsibilities for the entire workforce and third-party stakeholders (e.g., suppliers, customers, partners) are established</t>
  </si>
  <si>
    <t>Does the organization define and measure objectives for security services and their delivery?</t>
  </si>
  <si>
    <t>Has the organization defined its approach to governance, risk, and compliance, and refines that approach as needed?</t>
  </si>
  <si>
    <t>Does the system use an automation protocol (e.g.  Security Content Automation Protocol (SCAP)) to detect vulnerabilities and verify and detect whether or not the system's configuration has changed for the purpose of detecting unauthorized changes?</t>
  </si>
  <si>
    <t>Does the system receive threat and vulnerability management information from other sources, such as threat intelligence feeds, peer organizations, vulnerability databases, or security monitoring services?</t>
  </si>
  <si>
    <t>Does the organization manage information security threats, including identifying, categorizing, and characterizing known threats against each system?</t>
  </si>
  <si>
    <t>Does the organization use risk management principles to identify, assess, prioritize, and track risks?</t>
  </si>
  <si>
    <t>Does the organization determine how to counter threats through a systematic, repeatable, documented approach?</t>
  </si>
  <si>
    <t>Does the organization develop, implement, review, and update a comprehensive risk management strategy designed to manage risk to organizational operations and assets, individuals, and other organizations, with this strategy including the organization's risk management framework, risk assessment methodologies, risk mitigation strategies, risk monitoring approaches, and risk evaluation processes?</t>
  </si>
  <si>
    <t>Does the organization use testing, such as compliance testing or penetration testing, as part of managing risk?</t>
  </si>
  <si>
    <t>HR</t>
  </si>
  <si>
    <t>Does the level of each background investigation align with the data classifications the person would be permitted to access, pursuant to laws, regulations, other requirements, and ethics?</t>
  </si>
  <si>
    <t>Does the organization’s comprehensive risk management strategy include defining the organization's risk tolerance?</t>
  </si>
  <si>
    <t>Does the organization provide a public key infrastructure (PKI) for issuing and managing public key certificates for system use?</t>
  </si>
  <si>
    <t>Does the organization support symmetric key usage by keeping symmetric keys secret and providing secure methods of distributing the keys to the appropriate users or systems and safeguarding the keys after distribution?</t>
  </si>
  <si>
    <t>Does the organization uniquely identify and authenticate each human user or device?</t>
  </si>
  <si>
    <t>Does the system uniquely identify and authenticate each human user or device?</t>
  </si>
  <si>
    <t>Are the system’s user directories and individual user identities and credentials for humans, applications, services, etc. managed throughout their respective lifecycles in accordance with organizational policy?</t>
  </si>
  <si>
    <t>Facility Security</t>
  </si>
  <si>
    <t>Does the organization monitor and restrict or prevent physical access to assets that provide infrastructure services or handle sensitive data?</t>
  </si>
  <si>
    <t>Does the system support a method for controlling remote access to the system and managing remote access users?</t>
  </si>
  <si>
    <t>Does the system use role-based access control (RBAC) to define which privileges each user account has, which resource each account may access, and which actions are permitted by each account for each resource?</t>
  </si>
  <si>
    <t>Does the system enforce separation of duties to prevent a single person from having too many privileges and misusing those privileges to conduct fraudulent activities?</t>
  </si>
  <si>
    <t>Does the system provide a gateway for granting or denying privileged session connections for particular workloads?</t>
  </si>
  <si>
    <t>Does the system protect network integrity using appropriate techniques, such as virtual local area networks (VLANs), virtual network interface cards (vNICs), and virtual network segments?</t>
  </si>
  <si>
    <t>Does the system assure that the network structure matches the risk domains established within the infrastructure, such as placing externally facing servers on a separate network segment from internal servers?</t>
  </si>
  <si>
    <t>Network Administrator</t>
  </si>
  <si>
    <t>Does the system protect data at OSI layer 2 (data link layer) from attacks such as CAM table overflow, VLAN hopping, spanning tree protocol manipulation, MAC address spoofing, and ARP attacks?</t>
  </si>
  <si>
    <t>Does the organization develop, validate, disseminate, and periodically review a set of standard answers (FAQs) for the security questions that are asked most frequently?</t>
  </si>
  <si>
    <t>Are all users of the system trained for their security responsibilities?</t>
  </si>
  <si>
    <t>Application Development Manager</t>
  </si>
  <si>
    <t>Does the organization provide security application frameworks, security design patterns, and code snippets for securely coding specific algorithms to application developers?</t>
  </si>
  <si>
    <t>Is there centralized access to knowledge, including policies, processes, and procedures, related to maintaining the organization’s services?</t>
  </si>
  <si>
    <t>Is the system capable of encrypting data at rest and not permitting decryption of that data without first validating the authority to do so?</t>
  </si>
  <si>
    <t>Is the system capable of collecting and preserving data and other records for forensic, investigative, and legal purposes?</t>
  </si>
  <si>
    <t>Does the system use cryptography to protect the confidentiality and integrity of information transmitted over networks?</t>
  </si>
  <si>
    <t>Does the system have the capability to facilitate secure real-time collaboration services for authorized users, such as employees, vendors, business partners, and customers?</t>
  </si>
  <si>
    <t>Does the organization perform capacity planning and resource provisioning to assure that the system has the necessary resources to maintain its availability?</t>
  </si>
  <si>
    <t>Does the system use technologies such as data loss prevention (DLP), data masking, data seeding, data tagging, data deidentification, or digital rights protection (DRP) to identify or prevent attempts to leak sensitive data?</t>
  </si>
  <si>
    <t>Does the system prevent disclosure of data on screens and other output devices to unauthorized parties in accordance with organizational policy?</t>
  </si>
  <si>
    <t>Does the system protect information in use within the system, such as in memory, processor caches, disk caches, or other shared system resources, from unauthorized access and transfer?</t>
  </si>
  <si>
    <t>Can the system create and verify electronic signatures on demand?</t>
  </si>
  <si>
    <t>Does the system generate test data (non-production data) or obfuscate actual data so that actual data is not present in non-production environments that may not be as well secured?</t>
  </si>
  <si>
    <t>Does the organization manage standard software images and configurations to ensure they comply with the organization's policies, standards, and guidelines?</t>
  </si>
  <si>
    <t>ID.BE</t>
  </si>
  <si>
    <t>ID.BE-3</t>
  </si>
  <si>
    <t>Priorities for organizational mission, objectives, and activities are established and communicated</t>
  </si>
  <si>
    <t>ID.GV</t>
  </si>
  <si>
    <t>ID.GV-1</t>
  </si>
  <si>
    <t>Organizational information security policy is established</t>
  </si>
  <si>
    <t>ID.GV-2</t>
  </si>
  <si>
    <t>Information security roles &amp; responsibilities are coordinated and aligned with internal roles and external partners</t>
  </si>
  <si>
    <t>1.7, 1.8</t>
  </si>
  <si>
    <t>ID.GV-3</t>
  </si>
  <si>
    <t>Legal and regulatory requirements regarding cybersecurity, including privacy and civil liberties obligations, are understood and managed</t>
  </si>
  <si>
    <t>ID.GV-4</t>
  </si>
  <si>
    <t>Governance and risk management processes address cybersecurity risks</t>
  </si>
  <si>
    <t>ID.RA</t>
  </si>
  <si>
    <t>ID.RA-1</t>
  </si>
  <si>
    <t>Asset vulnerabilities are identified and documented</t>
  </si>
  <si>
    <t>ID.RA-2</t>
  </si>
  <si>
    <t>Threat and vulnerability information is received from information sharing forums and sources</t>
  </si>
  <si>
    <t>ID.RA-3</t>
  </si>
  <si>
    <t>ID.RA-5</t>
  </si>
  <si>
    <t>Threats, both internal and external, are identified and documented</t>
  </si>
  <si>
    <t>Threats, vulnerabilities, likelihoods, and impacts are used to determine risk</t>
  </si>
  <si>
    <t>ID.RA-6</t>
  </si>
  <si>
    <t>Risk responses are identified and prioritized</t>
  </si>
  <si>
    <t>ID.RM</t>
  </si>
  <si>
    <t>ID.RM-1</t>
  </si>
  <si>
    <t>Risk management processes are established, managed, and agreed to by organizational stakeholders</t>
  </si>
  <si>
    <t>ID.RM-2</t>
  </si>
  <si>
    <t>Organizational risk tolerance is determined and clearly expressed</t>
  </si>
  <si>
    <t>PR.AC-1</t>
  </si>
  <si>
    <t>PR.AC</t>
  </si>
  <si>
    <t>Identities and credentials are managed for authorized devices and users</t>
  </si>
  <si>
    <t>PR.AC-2</t>
  </si>
  <si>
    <t>Physical access to assets is managed and protected</t>
  </si>
  <si>
    <t>2.16, 2.17</t>
  </si>
  <si>
    <t>PR.AC-3</t>
  </si>
  <si>
    <t>Remote access is managed</t>
  </si>
  <si>
    <t>2.20</t>
  </si>
  <si>
    <t>Does the organization define the policies, processes, and procedures necessary to manage the lifecycle of all data?</t>
  </si>
  <si>
    <t>Does the organization have an IT change management capability that identifies, documents, and monitors operational changes?</t>
  </si>
  <si>
    <t>Does the organization perform change management, including tracking and testing, for the organization’s software development?</t>
  </si>
  <si>
    <t>Does the organization manage risk involving the physical environment, such as placing assets in appropriate facilities and locations within those facilities, employing environmental controls and safety practices, or having redundant utilities available?</t>
  </si>
  <si>
    <t>Is data destruction performed as part of the information lifecycle management process in compliance with the organization’s policies?</t>
  </si>
  <si>
    <t>Does the organization develop and document plans for addressing deficiencies in the organization's protection capabilities?</t>
  </si>
  <si>
    <t>CEO</t>
  </si>
  <si>
    <t>Does the organization have a Crisis Management Plan (CMP) that describes processes for minimizing damage to the organization's profitability, reputation, or ability to operate?</t>
  </si>
  <si>
    <t>Has the organization implemented and does the organization manage and maintain its plans for business continuity, disaster recovery, and incident response and recovery involving the organization's IT operations?</t>
  </si>
  <si>
    <t>Does the organization support security incident management?</t>
  </si>
  <si>
    <t>Does the organization require its business continuity, disaster recovery, and incident response and recovery plans be tested?</t>
  </si>
  <si>
    <t>HR Management</t>
  </si>
  <si>
    <t>Are employee terminations communicated to system administrators so they can revoke system access credentials in a timely manner?</t>
  </si>
  <si>
    <t>Does the organization facilitate background investigations for employees, contractors, and third parties?</t>
  </si>
  <si>
    <t>Does the organization handle problem management, including identifying root causes of problems, fixing them to prevent similar problems from occurring again, and reviewing problem management data over time to identify trends?</t>
  </si>
  <si>
    <t>Does the organization use vulnerability management testing as part of managing risk?</t>
  </si>
  <si>
    <t>Is the system monitored for exploitable software flaws and software configuration errors?</t>
  </si>
  <si>
    <t>Is the system’s available source code analyzed or tested to identify vulnerabilities?</t>
  </si>
  <si>
    <t>Are devices within the system maintained and repaired as appropriate to assure their continuous operation, and those actions logged?</t>
  </si>
  <si>
    <t>Does the system log events regarding remote services provided in support of IT operations, such as deployments and maintenance events?</t>
  </si>
  <si>
    <t>Does the system log all events that may be useful for security monitoring purposes?</t>
  </si>
  <si>
    <t>Does the system use a traceable, standard time source for synchronizing all its clocks to enable correlation of events across them?</t>
  </si>
  <si>
    <t>Are the system’s audit logs and capabilities tamper resistant?</t>
  </si>
  <si>
    <t>Does the system control the use of removable media, such as controlling which types of removable media may be used and what access (read, write, etc.) is permitted for each type of removable media?</t>
  </si>
  <si>
    <t>Does the system restrict application usage?</t>
  </si>
  <si>
    <t>Does the system restrict network traffic?</t>
  </si>
  <si>
    <t>Does the system analyze user activity and system anomalies to create normative baselines?</t>
  </si>
  <si>
    <t>Does the organization provide branding protection, including monitoring external entities for activities that pose risk to the organization's brand, such as impostor websites?</t>
  </si>
  <si>
    <t>Are attack patterns identified, analyzed, evaluated, and documented for application developers to use so they are aware of what they must defend against?</t>
  </si>
  <si>
    <t>Are the event logs generated by the system and information recorded by intrusion detection systems analyzed and monitored for threats?</t>
  </si>
  <si>
    <t>Does the organization have a Security Information and Event Management (SIEM) capability that collects, normalizes, correlates, and reports on security event information to provide real-time security monitoring?</t>
  </si>
  <si>
    <t>Does the system determine variances from the normative baseline of user behavior patterns or system event behavior based on configured rules (e.g., variance of 25%)?</t>
  </si>
  <si>
    <t>Are the organization’s networks and systems monitored to identify, analyze, and detect attacks and other security events of interest?</t>
  </si>
  <si>
    <t>Does the system use antimalware features to detect, remove, and reduce the spread of malware?</t>
  </si>
  <si>
    <t>Does the system generate event logs to monitor services provided by external service providers at all layers of the stack?</t>
  </si>
  <si>
    <t>Is automated vulnerability scanning performed against the system?</t>
  </si>
  <si>
    <t>Does the organization use penetration testing to test detection processes as part of managing risk?</t>
  </si>
  <si>
    <t>Does the organization develop and document plans for addressing deficiencies in the organization's detection capabilities?</t>
  </si>
  <si>
    <t>Does the system support the use of forensic tools for preserving and analyzing digital evidence from the system during an investigation?</t>
  </si>
  <si>
    <t>Does the organization handle incident management, including identifying root causes of incidents, fixing them to prevent similar incidents from occurring again, and reviewing incident management data over time to identify trends?</t>
  </si>
  <si>
    <t>Do the system's servers provide antimalware features used to remove all detected forms of malware?</t>
  </si>
  <si>
    <t>Does the organization manage security incidents throughout the incident response lifecycle?</t>
  </si>
  <si>
    <t>Does the organization document and refine a strategy to take into account business and technology trends, gaps in capabilities, and the IT-related investments necessary to fill those gaps?</t>
  </si>
  <si>
    <t>Does the organization use formal program management processes and methodologies for its projects?</t>
  </si>
  <si>
    <t>Does the organization support service management, a discipline for managing IT systems that is centered on the customer's perspective of IT's contributions to the business?</t>
  </si>
  <si>
    <t>Does the organization produce and support dashboards that provide a high-level view of the performance and quality of the system's information services?</t>
  </si>
  <si>
    <t>PR.AC-4</t>
  </si>
  <si>
    <t>Access permissions are managed, incorporating the principles of least privilege and separation of duties</t>
  </si>
  <si>
    <t>PR.AC-5</t>
  </si>
  <si>
    <t>Network integrity is protected, incorporating network segregation where appropriate</t>
  </si>
  <si>
    <t>PR.AT</t>
  </si>
  <si>
    <t>PR.AT-1</t>
  </si>
  <si>
    <t>All users are informed and trained</t>
  </si>
  <si>
    <t>PR.AT-2</t>
  </si>
  <si>
    <t>Privileged users understand roles &amp; responsibilities</t>
  </si>
  <si>
    <t>2.21, 2.22, 2.23</t>
  </si>
  <si>
    <t>PR.AT-5</t>
  </si>
  <si>
    <t>Physical and information security personnel understand roles &amp; responsibilities</t>
  </si>
  <si>
    <t>PR.DS</t>
  </si>
  <si>
    <t>PR.DS-1</t>
  </si>
  <si>
    <t>Data-at-rest is protected</t>
  </si>
  <si>
    <t>PR.DS-2</t>
  </si>
  <si>
    <t>Data-in-transit is protected</t>
  </si>
  <si>
    <t>PR.DS-4</t>
  </si>
  <si>
    <t>Adequate capacity to ensure availability is maintained</t>
  </si>
  <si>
    <t>PR.DS-5</t>
  </si>
  <si>
    <t>Protections against data leaks are implemented</t>
  </si>
  <si>
    <t>PR.DS-6</t>
  </si>
  <si>
    <t>Integrity checking mechanisms are used to verify software, firmware, and information integrity</t>
  </si>
  <si>
    <t>PR.DS-7</t>
  </si>
  <si>
    <t>The development and testing environment(s) are separate from the production environment</t>
  </si>
  <si>
    <t>PR.IP</t>
  </si>
  <si>
    <t>PR.IP-1</t>
  </si>
  <si>
    <t>A baseline configuration of information technology/industrial control systems is created and maintained</t>
  </si>
  <si>
    <t>2.3.2</t>
  </si>
  <si>
    <t>PR.IP-2</t>
  </si>
  <si>
    <t>A System Development Life Cycle to manage systems is implemented</t>
  </si>
  <si>
    <t>PR.IP-3</t>
  </si>
  <si>
    <t>Configuration change control processes are in place</t>
  </si>
  <si>
    <t>PR.IP-5</t>
  </si>
  <si>
    <t>Policy and regulations regarding the physical operating environment for organizational assets are met</t>
  </si>
  <si>
    <t>PR.IP-6</t>
  </si>
  <si>
    <t>Data is destroyed according to policy</t>
  </si>
  <si>
    <t>PR.IP-7</t>
  </si>
  <si>
    <t>Protection processes are continuously improved</t>
  </si>
  <si>
    <t>PR.IP-9</t>
  </si>
  <si>
    <t>Response plans (Incident Response and Business Continuity) and recovery plans (Incident Recovery and Disaster Recovery) are in place and managed</t>
  </si>
  <si>
    <t>PR.IP-10</t>
  </si>
  <si>
    <t>Response and recovery plans are tested</t>
  </si>
  <si>
    <t>PR.IP-11</t>
  </si>
  <si>
    <t>Cybersecurity is included in human resources practices (e.g., deprovisioning, personnel screening)</t>
  </si>
  <si>
    <t>PR.IP-12</t>
  </si>
  <si>
    <t>A vulnerability management plan is developed and implemented</t>
  </si>
  <si>
    <t>PR.MA</t>
  </si>
  <si>
    <t>PR.MA-1</t>
  </si>
  <si>
    <t>Maintenance and repair of organizational assets is performed and logged in a timely manner, with approved and controlled tools</t>
  </si>
  <si>
    <t>PR.MA-2</t>
  </si>
  <si>
    <t>Remote maintenance of organizational assets is approved, logged, and performed in a manner that prevents unauthorized access</t>
  </si>
  <si>
    <t>PR.PT</t>
  </si>
  <si>
    <t>PR.PT-1</t>
  </si>
  <si>
    <t>PR.PT-2</t>
  </si>
  <si>
    <t>Removable media is protected and its use restricted according to policy</t>
  </si>
  <si>
    <t>PR.PT-3</t>
  </si>
  <si>
    <t>Access to systems and assets is controlled, incorporating the principle of least functionality</t>
  </si>
  <si>
    <t>DE.AE</t>
  </si>
  <si>
    <t>DE.AE-1</t>
  </si>
  <si>
    <t>A baseline of network operations and expected data flows for users and systems is established and managed</t>
  </si>
  <si>
    <t>DE.AE-2</t>
  </si>
  <si>
    <t>Detected events are analyzed to understand attack targets and methods</t>
  </si>
  <si>
    <t>DE.AE-3</t>
  </si>
  <si>
    <t>Event data are aggregated and correlated from multiple sources and sensors</t>
  </si>
  <si>
    <t>DE.AE-5</t>
  </si>
  <si>
    <t>Incident alert thresholds are established</t>
  </si>
  <si>
    <t>DE.CM</t>
  </si>
  <si>
    <t>DE.CM-1</t>
  </si>
  <si>
    <t>The network is monitored to detect potential cybersecurity events</t>
  </si>
  <si>
    <t>DE.CM-4</t>
  </si>
  <si>
    <t>Malicious code is detected</t>
  </si>
  <si>
    <t>DE.CM-6</t>
  </si>
  <si>
    <t>External service provider activity is monitored to detect potential cybersecurity events</t>
  </si>
  <si>
    <t>DE.CM-8</t>
  </si>
  <si>
    <t>Vulnerability scans are performed</t>
  </si>
  <si>
    <t>DE.DP</t>
  </si>
  <si>
    <t>DE.DP-3</t>
  </si>
  <si>
    <t>Detection processes are tested</t>
  </si>
  <si>
    <t>DE.DP-5</t>
  </si>
  <si>
    <t>Detection processes are continuously improved</t>
  </si>
  <si>
    <t>RS.AN</t>
  </si>
  <si>
    <t>RS.AN-3</t>
  </si>
  <si>
    <t>Forensics are performed</t>
  </si>
  <si>
    <t>RS.MI</t>
  </si>
  <si>
    <t>RS.MI-2</t>
  </si>
  <si>
    <t>Incidents are mitigated</t>
  </si>
  <si>
    <t>RS.RP</t>
  </si>
  <si>
    <t>RS.RP-1</t>
  </si>
  <si>
    <t>Response plan is executed during or after an event</t>
  </si>
  <si>
    <t>Other</t>
  </si>
  <si>
    <t>Identify--Business Environment</t>
  </si>
  <si>
    <t>Identify--Governance</t>
  </si>
  <si>
    <t>Identify--Risk Assessment</t>
  </si>
  <si>
    <t>Identify--Risk Management Strategy</t>
  </si>
  <si>
    <t>Protect--Access Control</t>
  </si>
  <si>
    <t>Protect--Awareness and Training</t>
  </si>
  <si>
    <t>Protect--Data Security</t>
  </si>
  <si>
    <t>Protect--Information Protection Processes and Procedures</t>
  </si>
  <si>
    <t>Protect--Maintenance</t>
  </si>
  <si>
    <t>Protect--Protective Technology</t>
  </si>
  <si>
    <t>Detect--Anomalies and Events</t>
  </si>
  <si>
    <t>Detect--Security Continuous Monitoring</t>
  </si>
  <si>
    <t>Detect--Detection Processes</t>
  </si>
  <si>
    <t>Respond--Analysis</t>
  </si>
  <si>
    <t>Respond--Mitigation</t>
  </si>
  <si>
    <t>Respond--Response Planning</t>
  </si>
  <si>
    <t>NIST Baseline</t>
  </si>
  <si>
    <t>2.4, 2.5, 2.6, 2.7, 2.8, 2.9, 2.10, 2.11, 2.12, 2.13, 2.14, 2.15, 2.18</t>
  </si>
  <si>
    <t>2.32, 2.33</t>
  </si>
  <si>
    <t>3.14, 3.18, 3.19</t>
  </si>
  <si>
    <t>4.1, 4.2, 4.4, 4.6, 5.1, 5.2, 5.3, 5.4, 5.5, 5.6, 5.7, 5.8, 5.9, 5.10, 5.11</t>
  </si>
  <si>
    <t>4.3, 4.5, 4.6, 5.5, 5.6, 5.7</t>
  </si>
  <si>
    <t>2.3.3</t>
  </si>
  <si>
    <t>2.1, 3.12</t>
  </si>
  <si>
    <t>3.1, 3.2, 3.3, 3.4, 3.5, 3.6, 3.7, 3.8, 3.9, 3.10, 3.11, 3.13, 3.15</t>
  </si>
  <si>
    <t>Does the organization define clear job roles and responsibilities that facilitate the use of role-based access control (RBAC)?</t>
  </si>
  <si>
    <t>Does the system specify required configuration settings for its technical security controls?</t>
  </si>
  <si>
    <t>Does the system capture all available useful information for logged events?</t>
  </si>
  <si>
    <t>Does the system hold organized information on past security events and provide search capabilities for that information to improve handling new problems and incidents?</t>
  </si>
  <si>
    <t>Does the organization have capabilities to manage endpoint devices, such as mobile devices, fixed devices, desktops, laptops, medical devices, and smart appliances?</t>
  </si>
  <si>
    <t>Does the system support usability by providing one or more user-friendly interfaces?</t>
  </si>
  <si>
    <t>Does the system support the use of virtualization technologies?</t>
  </si>
  <si>
    <t>Endpoint Device Management</t>
  </si>
  <si>
    <t>EDM</t>
  </si>
  <si>
    <t>UFI</t>
  </si>
  <si>
    <t>User-Friendly Interfaces</t>
  </si>
  <si>
    <t>VT</t>
  </si>
  <si>
    <t>Virtualization Technologies</t>
  </si>
  <si>
    <t>BDR</t>
  </si>
  <si>
    <t>Business Data Reporting</t>
  </si>
  <si>
    <t>Does the system have tools for business data analysis and reporting?</t>
  </si>
  <si>
    <t>Does the organization have budgeting and costing capabilities for IT services, equipment, and other related expenses?</t>
  </si>
  <si>
    <t>BC</t>
  </si>
  <si>
    <t>Budgeting and Costing</t>
  </si>
  <si>
    <t>Does the organization conduct onboarding for new contractors?</t>
  </si>
  <si>
    <t>Contractor Management</t>
  </si>
  <si>
    <t>Does the organization create, maintain, and distribute a catalog of the IT services it provides internally and externally?</t>
  </si>
  <si>
    <t>SP 800-53 R4 security controls for 
MODERATE-IMPACT SYSTEMS</t>
  </si>
  <si>
    <t>Hide row?</t>
  </si>
  <si>
    <t>NIST Interactive Questionnaire</t>
  </si>
  <si>
    <t>NIST Interactive Questionnaire Results</t>
  </si>
  <si>
    <t>Threat Intelligence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</si>
</sst>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3" x14ac:knownFonts="1">
    <font>
      <sz val="11"/>
      <color theme="1"/>
      <name val="Calibri"/>
      <family val="2"/>
      <scheme val="minor"/>
    </font>
    <font>
      <sz val="12"/>
      <color theme="1"/>
      <name val="Calibri"/>
      <family val="2"/>
      <scheme val="minor"/>
    </font>
    <font>
      <sz val="14"/>
      <color theme="1"/>
      <name val="arial narrow"/>
      <family val="2"/>
    </font>
    <font>
      <b/>
      <sz val="14"/>
      <color rgb="FF000000"/>
      <name val="arial narrow"/>
      <family val="2"/>
    </font>
    <font>
      <b/>
      <sz val="12"/>
      <color rgb="FF000000"/>
      <name val="arial narrow"/>
      <family val="2"/>
    </font>
    <font>
      <sz val="12"/>
      <color theme="1"/>
      <name val="arial narrow"/>
      <family val="2"/>
    </font>
    <font>
      <sz val="12"/>
      <color rgb="FF000000"/>
      <name val="arial narrow"/>
      <family val="2"/>
    </font>
    <font>
      <sz val="14"/>
      <color indexed="8"/>
      <name val="Arial Narrow"/>
      <family val="2"/>
    </font>
    <font>
      <b/>
      <sz val="14"/>
      <color indexed="8"/>
      <name val="Arial Narrow"/>
      <family val="2"/>
    </font>
    <font>
      <sz val="14"/>
      <color rgb="FF000000"/>
      <name val="Arial Narrow"/>
      <family val="2"/>
    </font>
    <font>
      <sz val="14"/>
      <name val="Arial Narrow"/>
      <family val="2"/>
    </font>
    <font>
      <sz val="12"/>
      <color theme="1"/>
      <name val="Arial"/>
      <family val="2"/>
    </font>
    <font>
      <sz val="12"/>
      <color rgb="FF000000"/>
      <name val="Arial"/>
      <family val="2"/>
    </font>
    <font>
      <sz val="16"/>
      <color indexed="8"/>
      <name val="Arial Narrow"/>
      <family val="2"/>
    </font>
    <font>
      <b/>
      <sz val="16"/>
      <name val="Arial Narrow"/>
      <family val="2"/>
    </font>
    <font>
      <sz val="16"/>
      <name val="Arial Narrow"/>
      <family val="2"/>
    </font>
    <font>
      <b/>
      <sz val="16"/>
      <color theme="1"/>
      <name val="Arial Narrow"/>
      <family val="2"/>
    </font>
    <font>
      <b/>
      <sz val="16"/>
      <color indexed="8"/>
      <name val="Arial Narrow"/>
      <family val="2"/>
    </font>
    <font>
      <b/>
      <sz val="14"/>
      <name val="Arial Narrow"/>
      <family val="2"/>
    </font>
    <font>
      <b/>
      <sz val="14"/>
      <color theme="1"/>
      <name val="Arial Narrow"/>
      <family val="2"/>
    </font>
    <font>
      <sz val="12"/>
      <name val="Arial Narrow"/>
      <family val="2"/>
    </font>
    <font>
      <sz val="10"/>
      <name val="Arial"/>
      <family val="2"/>
    </font>
    <font>
      <sz val="12"/>
      <color indexed="8"/>
      <name val="Arial Narrow"/>
      <family val="2"/>
    </font>
    <font>
      <b/>
      <u/>
      <sz val="12"/>
      <color indexed="8"/>
      <name val="Arial Narrow"/>
      <family val="2"/>
    </font>
    <font>
      <b/>
      <sz val="12"/>
      <color indexed="8"/>
      <name val="Arial Narrow"/>
      <family val="2"/>
    </font>
    <font>
      <sz val="12"/>
      <color rgb="FF00B050"/>
      <name val="Arial Narrow"/>
      <family val="2"/>
    </font>
    <font>
      <strike/>
      <sz val="12"/>
      <color indexed="8"/>
      <name val="Arial Narrow"/>
      <family val="2"/>
    </font>
    <font>
      <i/>
      <sz val="12"/>
      <color indexed="8"/>
      <name val="Arial Narrow"/>
      <family val="2"/>
    </font>
    <font>
      <sz val="14"/>
      <color indexed="10"/>
      <name val="Arial Narrow"/>
      <family val="2"/>
    </font>
    <font>
      <b/>
      <sz val="12"/>
      <color rgb="FF00B050"/>
      <name val="Arial Narrow"/>
      <family val="2"/>
    </font>
    <font>
      <b/>
      <sz val="12"/>
      <name val="Arial Narrow"/>
      <family val="2"/>
    </font>
    <font>
      <strike/>
      <sz val="14"/>
      <name val="Arial Narrow"/>
      <family val="2"/>
    </font>
    <font>
      <strike/>
      <sz val="12"/>
      <name val="Arial Narrow"/>
      <family val="2"/>
    </font>
    <font>
      <strike/>
      <sz val="12"/>
      <color rgb="FF000000"/>
      <name val="Arial Narrow"/>
      <family val="2"/>
    </font>
    <font>
      <b/>
      <i/>
      <sz val="12"/>
      <color rgb="FF00B050"/>
      <name val="Arial Narrow"/>
      <family val="2"/>
    </font>
    <font>
      <i/>
      <sz val="12"/>
      <color rgb="FF00B050"/>
      <name val="Arial Narrow"/>
      <family val="2"/>
    </font>
    <font>
      <strike/>
      <sz val="12"/>
      <color rgb="FF00B050"/>
      <name val="Arial Narrow"/>
      <family val="2"/>
    </font>
    <font>
      <b/>
      <strike/>
      <sz val="12"/>
      <name val="Arial Narrow"/>
      <family val="2"/>
    </font>
    <font>
      <u/>
      <sz val="11"/>
      <color theme="10"/>
      <name val="Calibri"/>
      <family val="2"/>
      <scheme val="minor"/>
    </font>
    <font>
      <u/>
      <sz val="11"/>
      <color theme="11"/>
      <name val="Calibri"/>
      <family val="2"/>
      <scheme val="minor"/>
    </font>
    <font>
      <u/>
      <sz val="16"/>
      <color theme="10"/>
      <name val="Calibri"/>
      <family val="2"/>
      <scheme val="minor"/>
    </font>
    <font>
      <sz val="10"/>
      <name val="Verdana"/>
      <family val="2"/>
    </font>
    <font>
      <sz val="10"/>
      <color rgb="FF008000"/>
      <name val="Verdana"/>
      <family val="2"/>
    </font>
    <font>
      <b/>
      <sz val="10"/>
      <color theme="0"/>
      <name val="Verdana"/>
      <family val="2"/>
    </font>
    <font>
      <b/>
      <sz val="10"/>
      <color theme="0"/>
      <name val="Calibri"/>
      <family val="2"/>
      <scheme val="minor"/>
    </font>
    <font>
      <b/>
      <sz val="11"/>
      <color theme="0"/>
      <name val="Calibri"/>
      <family val="2"/>
      <scheme val="minor"/>
    </font>
    <font>
      <sz val="10"/>
      <color rgb="FFFF0000"/>
      <name val="Verdana"/>
      <family val="2"/>
    </font>
    <font>
      <b/>
      <sz val="10"/>
      <name val="Verdana"/>
      <family val="2"/>
    </font>
    <font>
      <b/>
      <sz val="11"/>
      <color theme="1"/>
      <name val="Calibri"/>
      <family val="2"/>
      <scheme val="minor"/>
    </font>
    <font>
      <sz val="16"/>
      <color theme="1"/>
      <name val="Arial Narrow"/>
      <family val="2"/>
    </font>
    <font>
      <b/>
      <sz val="11"/>
      <color rgb="FFFF0000"/>
      <name val="Calibri"/>
      <family val="2"/>
      <scheme val="minor"/>
    </font>
    <font>
      <i/>
      <sz val="11"/>
      <color theme="1"/>
      <name val="Calibri"/>
      <family val="2"/>
      <scheme val="minor"/>
    </font>
    <font>
      <b/>
      <sz val="8"/>
      <name val="Arial"/>
      <family val="2"/>
    </font>
    <font>
      <b/>
      <sz val="12"/>
      <name val="Arial"/>
      <family val="2"/>
    </font>
    <font>
      <b/>
      <sz val="8"/>
      <name val="Times New Roman"/>
      <family val="1"/>
    </font>
    <font>
      <b/>
      <sz val="10"/>
      <name val="Arial"/>
      <family val="2"/>
    </font>
    <font>
      <b/>
      <sz val="14"/>
      <name val="Arial"/>
      <family val="2"/>
    </font>
    <font>
      <sz val="8"/>
      <name val="Arial"/>
      <family val="2"/>
    </font>
    <font>
      <b/>
      <sz val="12"/>
      <color theme="1"/>
      <name val="Arial Bold"/>
    </font>
    <font>
      <b/>
      <sz val="12"/>
      <color theme="1"/>
      <name val="Arial"/>
      <family val="2"/>
    </font>
    <font>
      <b/>
      <sz val="8"/>
      <color theme="1"/>
      <name val="Arial"/>
      <family val="2"/>
    </font>
    <font>
      <sz val="8"/>
      <color theme="1"/>
      <name val="Arial"/>
      <family val="2"/>
    </font>
    <font>
      <sz val="8"/>
      <name val="Calibri"/>
      <family val="2"/>
      <scheme val="minor"/>
    </font>
    <font>
      <b/>
      <sz val="14"/>
      <color rgb="FFFF0000"/>
      <name val="Arial Narrow"/>
      <family val="2"/>
    </font>
    <font>
      <sz val="11"/>
      <color theme="1"/>
      <name val="Wingdings"/>
      <charset val="2"/>
    </font>
    <font>
      <sz val="12"/>
      <color rgb="FFFF0000"/>
      <name val="arial narrow"/>
      <family val="2"/>
    </font>
    <font>
      <b/>
      <sz val="14"/>
      <color theme="1"/>
      <name val="Arial"/>
      <family val="2"/>
    </font>
    <font>
      <sz val="14"/>
      <color theme="1"/>
      <name val="Calibri"/>
      <family val="2"/>
      <scheme val="minor"/>
    </font>
    <font>
      <b/>
      <sz val="16"/>
      <color rgb="FFFF0000"/>
      <name val="Arial Narrow"/>
      <family val="2"/>
    </font>
    <font>
      <sz val="11"/>
      <color theme="0"/>
      <name val="Calibri"/>
      <family val="2"/>
      <scheme val="minor"/>
    </font>
    <font>
      <b/>
      <sz val="14"/>
      <color rgb="FFFF0000"/>
      <name val="Calibri"/>
      <family val="2"/>
      <scheme val="minor"/>
    </font>
    <font>
      <b/>
      <sz val="14"/>
      <color theme="1"/>
      <name val="Calibri"/>
      <family val="2"/>
      <scheme val="minor"/>
    </font>
    <font>
      <b/>
      <sz val="16"/>
      <color rgb="FFFF0000"/>
      <name val="Calibri"/>
      <family val="2"/>
      <scheme val="minor"/>
    </font>
  </fonts>
  <fills count="53">
    <fill>
      <patternFill patternType="none"/>
    </fill>
    <fill>
      <patternFill patternType="gray125"/>
    </fill>
    <fill>
      <patternFill patternType="solid">
        <fgColor rgb="FFD9D9D9"/>
        <bgColor indexed="64"/>
      </patternFill>
    </fill>
    <fill>
      <patternFill patternType="solid">
        <fgColor rgb="FF99CC00"/>
        <bgColor indexed="64"/>
      </patternFill>
    </fill>
    <fill>
      <patternFill patternType="solid">
        <fgColor rgb="FFFDFDD9"/>
        <bgColor indexed="64"/>
      </patternFill>
    </fill>
    <fill>
      <patternFill patternType="solid">
        <fgColor rgb="FFC4D79B"/>
        <bgColor indexed="64"/>
      </patternFill>
    </fill>
    <fill>
      <patternFill patternType="solid">
        <fgColor rgb="FF00CCFF"/>
        <bgColor indexed="64"/>
      </patternFill>
    </fill>
    <fill>
      <patternFill patternType="solid">
        <fgColor rgb="FF0099FF"/>
        <bgColor indexed="64"/>
      </patternFill>
    </fill>
    <fill>
      <patternFill patternType="solid">
        <fgColor rgb="FFFFCC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2"/>
        <bgColor indexed="64"/>
      </patternFill>
    </fill>
    <fill>
      <patternFill patternType="solid">
        <fgColor rgb="FFFFFF00"/>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indexed="55"/>
        <bgColor indexed="64"/>
      </patternFill>
    </fill>
    <fill>
      <patternFill patternType="solid">
        <fgColor indexed="22"/>
        <bgColor indexed="64"/>
      </patternFill>
    </fill>
    <fill>
      <patternFill patternType="solid">
        <fgColor indexed="9"/>
        <bgColor indexed="64"/>
      </patternFill>
    </fill>
    <fill>
      <patternFill patternType="solid">
        <fgColor indexed="62"/>
        <bgColor indexed="64"/>
      </patternFill>
    </fill>
    <fill>
      <patternFill patternType="solid">
        <fgColor indexed="36"/>
        <bgColor indexed="64"/>
      </patternFill>
    </fill>
    <fill>
      <patternFill patternType="solid">
        <fgColor indexed="44"/>
        <bgColor indexed="64"/>
      </patternFill>
    </fill>
    <fill>
      <patternFill patternType="solid">
        <fgColor indexed="46"/>
        <bgColor indexed="64"/>
      </patternFill>
    </fill>
    <fill>
      <patternFill patternType="solid">
        <fgColor indexed="31"/>
        <bgColor indexed="64"/>
      </patternFill>
    </fill>
    <fill>
      <patternFill patternType="solid">
        <fgColor indexed="29"/>
        <bgColor indexed="64"/>
      </patternFill>
    </fill>
    <fill>
      <patternFill patternType="solid">
        <fgColor indexed="52"/>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indexed="11"/>
        <bgColor indexed="64"/>
      </patternFill>
    </fill>
    <fill>
      <patternFill patternType="solid">
        <fgColor indexed="43"/>
        <bgColor indexed="64"/>
      </patternFill>
    </fill>
    <fill>
      <patternFill patternType="solid">
        <fgColor indexed="42"/>
        <bgColor indexed="64"/>
      </patternFill>
    </fill>
    <fill>
      <patternFill patternType="solid">
        <fgColor indexed="50"/>
        <bgColor indexed="64"/>
      </patternFill>
    </fill>
    <fill>
      <patternFill patternType="solid">
        <fgColor rgb="FFCCCCCC"/>
        <bgColor indexed="64"/>
      </patternFill>
    </fill>
    <fill>
      <patternFill patternType="solid">
        <fgColor rgb="FFF8F8F8"/>
        <bgColor indexed="64"/>
      </patternFill>
    </fill>
    <fill>
      <patternFill patternType="solid">
        <fgColor rgb="FFF3F3F3"/>
        <bgColor indexed="64"/>
      </patternFill>
    </fill>
    <fill>
      <patternFill patternType="solid">
        <fgColor rgb="FFDDDDDD"/>
        <bgColor indexed="64"/>
      </patternFill>
    </fill>
    <fill>
      <patternFill patternType="solid">
        <fgColor rgb="FFFFA01E"/>
        <bgColor indexed="64"/>
      </patternFill>
    </fill>
    <fill>
      <patternFill patternType="solid">
        <fgColor theme="7" tint="0.79998168889431442"/>
        <bgColor indexed="64"/>
      </patternFill>
    </fill>
    <fill>
      <gradientFill type="path" left="0.5" right="0.5" top="0.5" bottom="0.5">
        <stop position="0">
          <color theme="7" tint="0.80001220740379042"/>
        </stop>
        <stop position="1">
          <color theme="7" tint="0.40000610370189521"/>
        </stop>
      </gradient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EBA32"/>
        <bgColor indexed="64"/>
      </patternFill>
    </fill>
    <fill>
      <patternFill patternType="solid">
        <fgColor theme="9" tint="0.59999389629810485"/>
        <bgColor indexed="64"/>
      </patternFill>
    </fill>
    <fill>
      <patternFill patternType="solid">
        <fgColor rgb="FFADEDEE"/>
        <bgColor indexed="64"/>
      </patternFill>
    </fill>
    <fill>
      <patternFill patternType="solid">
        <fgColor theme="4" tint="0.59999389629810485"/>
        <bgColor indexed="64"/>
      </patternFill>
    </fill>
    <fill>
      <patternFill patternType="solid">
        <fgColor rgb="FFE1E089"/>
        <bgColor indexed="64"/>
      </patternFill>
    </fill>
    <fill>
      <patternFill patternType="solid">
        <fgColor rgb="FFE1E089"/>
        <bgColor auto="1"/>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style="medium">
        <color auto="1"/>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s>
  <cellStyleXfs count="8">
    <xf numFmtId="0" fontId="0" fillId="0" borderId="0"/>
    <xf numFmtId="0" fontId="21" fillId="0" borderId="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1" fillId="0" borderId="0"/>
  </cellStyleXfs>
  <cellXfs count="328">
    <xf numFmtId="0" fontId="0" fillId="0" borderId="0" xfId="0"/>
    <xf numFmtId="0" fontId="0" fillId="0" borderId="0" xfId="0" applyAlignment="1">
      <alignment wrapText="1"/>
    </xf>
    <xf numFmtId="0" fontId="2" fillId="0" borderId="0" xfId="0" applyFont="1" applyAlignment="1">
      <alignment horizontal="center" wrapText="1"/>
    </xf>
    <xf numFmtId="0" fontId="5" fillId="0" borderId="0" xfId="0" applyFont="1" applyAlignment="1">
      <alignment horizontal="left" vertical="top" wrapText="1"/>
    </xf>
    <xf numFmtId="0" fontId="6" fillId="4" borderId="1" xfId="0" applyFont="1" applyFill="1" applyBorder="1" applyAlignment="1">
      <alignment horizontal="left" vertical="top" wrapText="1"/>
    </xf>
    <xf numFmtId="0" fontId="7" fillId="0" borderId="0" xfId="0" applyFont="1" applyFill="1" applyAlignment="1">
      <alignment horizontal="left" vertical="top" wrapText="1"/>
    </xf>
    <xf numFmtId="0" fontId="8" fillId="9" borderId="1" xfId="0" applyFont="1" applyFill="1" applyBorder="1" applyAlignment="1">
      <alignment horizontal="center" vertical="top" wrapText="1"/>
    </xf>
    <xf numFmtId="0" fontId="9" fillId="0" borderId="0" xfId="0" applyFont="1" applyBorder="1" applyAlignment="1">
      <alignment horizontal="left" vertical="top" wrapText="1"/>
    </xf>
    <xf numFmtId="0" fontId="10" fillId="0" borderId="0" xfId="0" applyFont="1" applyFill="1" applyBorder="1" applyAlignment="1">
      <alignment horizontal="left" vertical="top"/>
    </xf>
    <xf numFmtId="0" fontId="11" fillId="0" borderId="0" xfId="0" applyFont="1" applyBorder="1" applyAlignment="1">
      <alignment horizontal="left" vertical="top" wrapText="1"/>
    </xf>
    <xf numFmtId="0" fontId="12" fillId="0" borderId="0" xfId="0" applyFont="1" applyBorder="1" applyAlignment="1">
      <alignment vertical="top" wrapText="1"/>
    </xf>
    <xf numFmtId="0" fontId="12" fillId="0" borderId="0" xfId="0" applyFont="1" applyBorder="1" applyAlignment="1">
      <alignment horizontal="left" vertical="top" wrapText="1"/>
    </xf>
    <xf numFmtId="0" fontId="10" fillId="0" borderId="0" xfId="0" applyFont="1" applyFill="1" applyBorder="1" applyAlignment="1">
      <alignment vertical="top"/>
    </xf>
    <xf numFmtId="0" fontId="13" fillId="0" borderId="0" xfId="0" applyFont="1" applyFill="1" applyAlignment="1">
      <alignment horizontal="left" vertical="top"/>
    </xf>
    <xf numFmtId="0" fontId="13" fillId="0" borderId="0" xfId="0" applyFont="1" applyFill="1" applyBorder="1" applyAlignment="1">
      <alignment horizontal="left" vertical="top"/>
    </xf>
    <xf numFmtId="0" fontId="8" fillId="0" borderId="0" xfId="0" applyFont="1" applyFill="1" applyBorder="1" applyAlignment="1">
      <alignment horizontal="center" vertical="center"/>
    </xf>
    <xf numFmtId="0" fontId="13" fillId="0" borderId="0" xfId="0" applyFont="1"/>
    <xf numFmtId="0" fontId="17" fillId="0" borderId="0" xfId="0" applyFont="1" applyAlignment="1">
      <alignment horizontal="center" vertical="center"/>
    </xf>
    <xf numFmtId="0" fontId="17" fillId="0" borderId="0" xfId="0" applyFont="1" applyBorder="1" applyAlignment="1">
      <alignment horizontal="center" vertical="center"/>
    </xf>
    <xf numFmtId="0" fontId="17" fillId="9" borderId="5" xfId="0" applyFont="1" applyFill="1" applyBorder="1" applyAlignment="1">
      <alignment vertical="center"/>
    </xf>
    <xf numFmtId="0" fontId="17" fillId="0" borderId="0" xfId="0" applyFont="1" applyAlignment="1">
      <alignment vertical="center"/>
    </xf>
    <xf numFmtId="0" fontId="17" fillId="9" borderId="5" xfId="0" applyFont="1" applyFill="1" applyBorder="1" applyAlignment="1">
      <alignment horizontal="center" vertical="center"/>
    </xf>
    <xf numFmtId="0" fontId="18" fillId="11" borderId="1" xfId="0" applyFont="1" applyFill="1" applyBorder="1" applyAlignment="1">
      <alignment horizontal="center" vertical="top" wrapText="1"/>
    </xf>
    <xf numFmtId="0" fontId="19" fillId="12" borderId="1" xfId="0" applyFont="1" applyFill="1" applyBorder="1" applyAlignment="1">
      <alignment horizontal="center" vertical="top" wrapText="1"/>
    </xf>
    <xf numFmtId="0" fontId="19" fillId="9" borderId="1" xfId="0" applyFont="1" applyFill="1" applyBorder="1" applyAlignment="1">
      <alignment horizontal="center" vertical="top" wrapText="1"/>
    </xf>
    <xf numFmtId="0" fontId="19" fillId="9" borderId="1" xfId="0" applyFont="1" applyFill="1" applyBorder="1" applyAlignment="1">
      <alignment horizontal="center" vertical="center"/>
    </xf>
    <xf numFmtId="0" fontId="19" fillId="9" borderId="5" xfId="0" applyFont="1" applyFill="1" applyBorder="1" applyAlignment="1">
      <alignment horizontal="center" vertical="center"/>
    </xf>
    <xf numFmtId="0" fontId="19" fillId="9" borderId="5" xfId="0" applyFont="1" applyFill="1" applyBorder="1" applyAlignment="1">
      <alignment horizontal="center" vertical="center" wrapText="1"/>
    </xf>
    <xf numFmtId="0" fontId="19" fillId="9" borderId="1" xfId="0" applyFont="1" applyFill="1" applyBorder="1" applyAlignment="1">
      <alignment horizontal="center" vertical="center" wrapText="1"/>
    </xf>
    <xf numFmtId="0" fontId="8" fillId="9" borderId="1" xfId="0" applyFont="1" applyFill="1" applyBorder="1" applyAlignment="1">
      <alignment vertical="center"/>
    </xf>
    <xf numFmtId="0" fontId="8" fillId="0" borderId="0" xfId="0" applyFont="1" applyAlignment="1">
      <alignment vertical="center"/>
    </xf>
    <xf numFmtId="0" fontId="8" fillId="0" borderId="0" xfId="0" applyFont="1" applyBorder="1" applyAlignment="1">
      <alignment vertical="center"/>
    </xf>
    <xf numFmtId="0" fontId="8" fillId="9" borderId="1" xfId="0" applyFont="1" applyFill="1" applyBorder="1" applyAlignment="1">
      <alignment horizontal="center" vertical="center"/>
    </xf>
    <xf numFmtId="0" fontId="20" fillId="10" borderId="1" xfId="0" applyFont="1" applyFill="1" applyBorder="1" applyAlignment="1" applyProtection="1">
      <alignment vertical="top" wrapText="1"/>
      <protection locked="0"/>
    </xf>
    <xf numFmtId="0" fontId="20" fillId="13" borderId="1" xfId="0" applyFont="1" applyFill="1" applyBorder="1" applyAlignment="1" applyProtection="1">
      <alignment vertical="top" wrapText="1"/>
      <protection locked="0"/>
    </xf>
    <xf numFmtId="0" fontId="5" fillId="0" borderId="1" xfId="0" applyFont="1" applyFill="1" applyBorder="1" applyAlignment="1" applyProtection="1">
      <alignment vertical="top" wrapText="1"/>
      <protection locked="0"/>
    </xf>
    <xf numFmtId="0" fontId="13" fillId="0" borderId="0" xfId="1" applyNumberFormat="1" applyFont="1" applyFill="1" applyBorder="1" applyAlignment="1">
      <alignment horizontal="left" vertical="top" wrapText="1"/>
    </xf>
    <xf numFmtId="0" fontId="13" fillId="0" borderId="0" xfId="0" applyFont="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Border="1" applyAlignment="1">
      <alignment horizontal="center" vertical="center" wrapText="1"/>
    </xf>
    <xf numFmtId="0" fontId="20" fillId="13" borderId="1" xfId="1" applyNumberFormat="1" applyFont="1" applyFill="1" applyBorder="1" applyAlignment="1">
      <alignment vertical="top" wrapText="1"/>
    </xf>
    <xf numFmtId="0" fontId="22" fillId="0" borderId="1" xfId="1" applyNumberFormat="1" applyFont="1" applyFill="1" applyBorder="1" applyAlignment="1">
      <alignment vertical="top" wrapText="1"/>
    </xf>
    <xf numFmtId="0" fontId="20" fillId="14" borderId="1" xfId="0" applyFont="1" applyFill="1" applyBorder="1" applyAlignment="1" applyProtection="1">
      <alignment vertical="top" wrapText="1"/>
      <protection locked="0"/>
    </xf>
    <xf numFmtId="0" fontId="22" fillId="0" borderId="1" xfId="0" applyFont="1" applyFill="1" applyBorder="1" applyAlignment="1">
      <alignment vertical="top" wrapText="1"/>
    </xf>
    <xf numFmtId="0" fontId="13" fillId="0" borderId="0" xfId="0" applyFont="1" applyFill="1" applyBorder="1" applyAlignment="1">
      <alignment horizontal="left" vertical="top" wrapText="1"/>
    </xf>
    <xf numFmtId="0" fontId="20" fillId="13" borderId="1" xfId="0" applyFont="1" applyFill="1" applyBorder="1" applyAlignment="1">
      <alignment vertical="top" wrapText="1"/>
    </xf>
    <xf numFmtId="0" fontId="10" fillId="0" borderId="1" xfId="0" applyNumberFormat="1" applyFont="1" applyFill="1" applyBorder="1" applyAlignment="1">
      <alignment horizontal="center" vertical="center"/>
    </xf>
    <xf numFmtId="0" fontId="10" fillId="0" borderId="6" xfId="0" applyNumberFormat="1" applyFont="1" applyFill="1" applyBorder="1" applyAlignment="1">
      <alignment horizontal="center" vertical="center" wrapText="1"/>
    </xf>
    <xf numFmtId="0" fontId="10" fillId="0" borderId="6" xfId="0" applyFont="1" applyFill="1" applyBorder="1" applyAlignment="1">
      <alignment horizontal="center" vertical="center" wrapText="1"/>
    </xf>
    <xf numFmtId="0" fontId="10" fillId="0" borderId="6" xfId="0" applyFont="1" applyFill="1" applyBorder="1" applyAlignment="1">
      <alignment horizontal="center" vertical="center"/>
    </xf>
    <xf numFmtId="0" fontId="10" fillId="0" borderId="6" xfId="0" applyFont="1" applyBorder="1" applyAlignment="1">
      <alignment horizontal="center" vertical="center" wrapText="1"/>
    </xf>
    <xf numFmtId="0" fontId="10" fillId="0" borderId="5" xfId="0" applyNumberFormat="1"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5" xfId="0" applyFont="1" applyFill="1" applyBorder="1" applyAlignment="1">
      <alignment horizontal="center" vertical="center"/>
    </xf>
    <xf numFmtId="0" fontId="10" fillId="0" borderId="7" xfId="1" applyNumberFormat="1" applyFont="1" applyFill="1" applyBorder="1" applyAlignment="1">
      <alignment horizontal="center" vertical="center" wrapText="1"/>
    </xf>
    <xf numFmtId="0" fontId="10" fillId="0" borderId="7" xfId="1" applyFont="1" applyFill="1" applyBorder="1" applyAlignment="1">
      <alignment horizontal="center" vertical="center" wrapText="1"/>
    </xf>
    <xf numFmtId="0" fontId="25" fillId="0" borderId="1" xfId="0" applyFont="1" applyFill="1" applyBorder="1" applyAlignment="1">
      <alignment vertical="top" wrapText="1"/>
    </xf>
    <xf numFmtId="0" fontId="22" fillId="15" borderId="1" xfId="0" applyFont="1" applyFill="1" applyBorder="1" applyAlignment="1">
      <alignment vertical="top" wrapText="1"/>
    </xf>
    <xf numFmtId="0" fontId="28" fillId="0" borderId="1" xfId="0" applyFont="1" applyFill="1" applyBorder="1" applyAlignment="1">
      <alignment horizontal="center" vertical="center" wrapText="1"/>
    </xf>
    <xf numFmtId="0" fontId="26" fillId="0" borderId="1" xfId="0" applyFont="1" applyFill="1" applyBorder="1" applyAlignment="1">
      <alignment vertical="top" wrapText="1"/>
    </xf>
    <xf numFmtId="0" fontId="13" fillId="0" borderId="0" xfId="0" applyFont="1" applyFill="1" applyBorder="1" applyAlignment="1">
      <alignment horizontal="center" vertical="center" wrapText="1"/>
    </xf>
    <xf numFmtId="0" fontId="20" fillId="10" borderId="1" xfId="0" applyFont="1" applyFill="1" applyBorder="1" applyAlignment="1">
      <alignment vertical="top" wrapText="1"/>
    </xf>
    <xf numFmtId="0" fontId="20" fillId="0" borderId="1" xfId="0" applyFont="1" applyFill="1" applyBorder="1" applyAlignment="1">
      <alignment vertical="top" wrapText="1"/>
    </xf>
    <xf numFmtId="0" fontId="15" fillId="0" borderId="0" xfId="0" applyFont="1" applyFill="1" applyBorder="1" applyAlignment="1">
      <alignment horizontal="left" vertical="top" wrapText="1"/>
    </xf>
    <xf numFmtId="0" fontId="20" fillId="10" borderId="1" xfId="0" applyFont="1" applyFill="1" applyBorder="1" applyAlignment="1">
      <alignment vertical="top"/>
    </xf>
    <xf numFmtId="0" fontId="30" fillId="13" borderId="1" xfId="0" applyFont="1" applyFill="1" applyBorder="1" applyAlignment="1">
      <alignment vertical="top"/>
    </xf>
    <xf numFmtId="0" fontId="20" fillId="0" borderId="1" xfId="0" applyFont="1" applyFill="1" applyBorder="1" applyAlignment="1">
      <alignment vertical="top"/>
    </xf>
    <xf numFmtId="0" fontId="14" fillId="0" borderId="0" xfId="0" applyFont="1" applyFill="1" applyBorder="1" applyAlignment="1">
      <alignment vertical="center"/>
    </xf>
    <xf numFmtId="0" fontId="31" fillId="0" borderId="1" xfId="0" applyFont="1" applyBorder="1" applyAlignment="1">
      <alignment horizontal="center" vertical="center" wrapText="1"/>
    </xf>
    <xf numFmtId="0" fontId="32" fillId="10" borderId="1" xfId="0" applyFont="1" applyFill="1" applyBorder="1" applyAlignment="1">
      <alignment vertical="top" wrapText="1"/>
    </xf>
    <xf numFmtId="0" fontId="6" fillId="0" borderId="1" xfId="0" applyFont="1" applyFill="1" applyBorder="1" applyAlignment="1">
      <alignment vertical="top" wrapText="1"/>
    </xf>
    <xf numFmtId="0" fontId="20" fillId="13" borderId="1" xfId="0" applyNumberFormat="1" applyFont="1" applyFill="1" applyBorder="1" applyAlignment="1">
      <alignment vertical="top" wrapText="1"/>
    </xf>
    <xf numFmtId="0" fontId="22" fillId="0" borderId="1" xfId="0" applyNumberFormat="1" applyFont="1" applyFill="1" applyBorder="1" applyAlignment="1">
      <alignment vertical="top" wrapText="1"/>
    </xf>
    <xf numFmtId="0" fontId="13" fillId="0" borderId="0" xfId="0" applyNumberFormat="1" applyFont="1" applyFill="1" applyBorder="1" applyAlignment="1">
      <alignment wrapText="1"/>
    </xf>
    <xf numFmtId="0" fontId="20" fillId="13" borderId="1" xfId="0" applyFont="1" applyFill="1" applyBorder="1" applyAlignment="1">
      <alignment vertical="top"/>
    </xf>
    <xf numFmtId="0" fontId="13" fillId="0" borderId="0" xfId="0" applyFont="1" applyFill="1" applyBorder="1" applyAlignment="1">
      <alignment vertical="center"/>
    </xf>
    <xf numFmtId="0" fontId="25" fillId="0" borderId="1" xfId="0" applyNumberFormat="1" applyFont="1" applyFill="1" applyBorder="1" applyAlignment="1">
      <alignment vertical="top" wrapText="1"/>
    </xf>
    <xf numFmtId="0" fontId="22" fillId="0" borderId="1" xfId="0" applyFont="1" applyFill="1" applyBorder="1" applyAlignment="1">
      <alignment vertical="top"/>
    </xf>
    <xf numFmtId="0" fontId="10" fillId="0" borderId="5" xfId="0" applyFont="1" applyBorder="1" applyAlignment="1">
      <alignment horizontal="center" vertical="center" wrapText="1"/>
    </xf>
    <xf numFmtId="0" fontId="10" fillId="0" borderId="4" xfId="0" applyNumberFormat="1" applyFont="1" applyFill="1" applyBorder="1" applyAlignment="1">
      <alignment horizontal="center" vertical="center" wrapText="1"/>
    </xf>
    <xf numFmtId="0" fontId="10" fillId="0" borderId="4" xfId="0" applyFont="1" applyFill="1" applyBorder="1" applyAlignment="1">
      <alignment horizontal="center" vertical="center"/>
    </xf>
    <xf numFmtId="0" fontId="10" fillId="0" borderId="2" xfId="0" applyFont="1" applyFill="1" applyBorder="1" applyAlignment="1">
      <alignment horizontal="center" vertical="center" wrapText="1"/>
    </xf>
    <xf numFmtId="0" fontId="36" fillId="0" borderId="1" xfId="0" applyFont="1" applyFill="1" applyBorder="1" applyAlignment="1">
      <alignment vertical="top" wrapText="1"/>
    </xf>
    <xf numFmtId="0" fontId="13" fillId="0" borderId="0" xfId="0" applyFont="1" applyFill="1" applyBorder="1" applyAlignment="1">
      <alignment vertical="center" wrapText="1"/>
    </xf>
    <xf numFmtId="0" fontId="15" fillId="0" borderId="0" xfId="0" applyFont="1"/>
    <xf numFmtId="0" fontId="15" fillId="0" borderId="0" xfId="0" applyFont="1" applyAlignment="1"/>
    <xf numFmtId="0" fontId="20" fillId="10" borderId="1" xfId="1" applyNumberFormat="1" applyFont="1" applyFill="1" applyBorder="1" applyAlignment="1">
      <alignment vertical="top" wrapText="1"/>
    </xf>
    <xf numFmtId="0" fontId="20" fillId="10" borderId="1" xfId="0" applyNumberFormat="1" applyFont="1" applyFill="1" applyBorder="1" applyAlignment="1">
      <alignment vertical="top" wrapText="1"/>
    </xf>
    <xf numFmtId="0" fontId="32" fillId="10" borderId="1" xfId="0" applyNumberFormat="1" applyFont="1" applyFill="1" applyBorder="1" applyAlignment="1">
      <alignment vertical="top" wrapText="1"/>
    </xf>
    <xf numFmtId="0" fontId="32" fillId="10" borderId="1" xfId="0" applyFont="1" applyFill="1" applyBorder="1" applyAlignment="1">
      <alignment vertical="top"/>
    </xf>
    <xf numFmtId="0" fontId="15" fillId="10" borderId="0" xfId="0" applyFont="1" applyFill="1" applyAlignment="1">
      <alignment vertical="top"/>
    </xf>
    <xf numFmtId="0" fontId="30" fillId="10" borderId="1" xfId="0" applyFont="1" applyFill="1" applyBorder="1" applyAlignment="1">
      <alignment vertical="top" wrapText="1"/>
    </xf>
    <xf numFmtId="0" fontId="37" fillId="10" borderId="1" xfId="0" applyFont="1" applyFill="1" applyBorder="1" applyAlignment="1">
      <alignment vertical="top" wrapText="1"/>
    </xf>
    <xf numFmtId="0" fontId="5" fillId="0" borderId="0" xfId="0" applyFont="1" applyFill="1" applyAlignment="1">
      <alignment horizontal="left" vertical="top" wrapText="1"/>
    </xf>
    <xf numFmtId="0" fontId="42" fillId="16" borderId="0" xfId="7" applyFont="1" applyFill="1" applyBorder="1" applyAlignment="1">
      <alignment horizontal="left" vertical="center" wrapText="1"/>
    </xf>
    <xf numFmtId="0" fontId="45" fillId="18" borderId="0" xfId="7" applyFont="1" applyFill="1" applyBorder="1" applyAlignment="1">
      <alignment horizontal="center" vertical="center" wrapText="1"/>
    </xf>
    <xf numFmtId="0" fontId="44" fillId="18" borderId="11" xfId="7" applyFont="1" applyFill="1" applyBorder="1" applyAlignment="1">
      <alignment horizontal="center" vertical="center" wrapText="1"/>
    </xf>
    <xf numFmtId="0" fontId="44" fillId="18" borderId="12" xfId="7" applyFont="1" applyFill="1" applyBorder="1" applyAlignment="1">
      <alignment horizontal="center" vertical="center" wrapText="1"/>
    </xf>
    <xf numFmtId="0" fontId="41" fillId="0" borderId="1" xfId="7" applyBorder="1" applyAlignment="1">
      <alignment horizontal="center" vertical="top" wrapText="1"/>
    </xf>
    <xf numFmtId="0" fontId="41" fillId="19" borderId="13" xfId="7" applyFont="1" applyFill="1" applyBorder="1" applyAlignment="1">
      <alignment horizontal="left" vertical="top" wrapText="1"/>
    </xf>
    <xf numFmtId="0" fontId="41" fillId="19" borderId="14" xfId="7" applyFill="1" applyBorder="1" applyAlignment="1">
      <alignment horizontal="left" vertical="top" wrapText="1"/>
    </xf>
    <xf numFmtId="0" fontId="41" fillId="19" borderId="5" xfId="7" applyFill="1" applyBorder="1" applyAlignment="1">
      <alignment horizontal="left" vertical="top" wrapText="1"/>
    </xf>
    <xf numFmtId="0" fontId="41" fillId="19" borderId="4" xfId="7" applyFill="1" applyBorder="1" applyAlignment="1">
      <alignment horizontal="left" vertical="top" wrapText="1"/>
    </xf>
    <xf numFmtId="0" fontId="41" fillId="19" borderId="1" xfId="7" applyFill="1" applyBorder="1" applyAlignment="1">
      <alignment horizontal="left" vertical="top" wrapText="1"/>
    </xf>
    <xf numFmtId="0" fontId="41" fillId="19" borderId="15" xfId="7" applyFill="1" applyBorder="1" applyAlignment="1">
      <alignment horizontal="left" vertical="top" wrapText="1"/>
    </xf>
    <xf numFmtId="0" fontId="41" fillId="19" borderId="6" xfId="7" applyFill="1" applyBorder="1" applyAlignment="1">
      <alignment horizontal="left" vertical="top" wrapText="1"/>
    </xf>
    <xf numFmtId="0" fontId="41" fillId="19" borderId="4" xfId="7" applyFont="1" applyFill="1" applyBorder="1" applyAlignment="1">
      <alignment horizontal="left" vertical="top" wrapText="1"/>
    </xf>
    <xf numFmtId="0" fontId="41" fillId="19" borderId="15" xfId="7" applyFont="1" applyFill="1" applyBorder="1" applyAlignment="1">
      <alignment horizontal="left" vertical="top" wrapText="1"/>
    </xf>
    <xf numFmtId="0" fontId="41" fillId="0" borderId="6" xfId="7" applyBorder="1" applyAlignment="1">
      <alignment horizontal="center" vertical="top" wrapText="1"/>
    </xf>
    <xf numFmtId="0" fontId="41" fillId="0" borderId="1" xfId="7" applyBorder="1" applyAlignment="1">
      <alignment horizontal="left" vertical="top" wrapText="1"/>
    </xf>
    <xf numFmtId="0" fontId="41" fillId="10" borderId="1" xfId="7" applyFill="1" applyBorder="1" applyAlignment="1">
      <alignment horizontal="left" vertical="top" wrapText="1"/>
    </xf>
    <xf numFmtId="0" fontId="0" fillId="10" borderId="1" xfId="0" applyFill="1" applyBorder="1" applyAlignment="1">
      <alignment vertical="top"/>
    </xf>
    <xf numFmtId="0" fontId="0" fillId="10" borderId="1" xfId="0" applyFill="1" applyBorder="1" applyAlignment="1">
      <alignment wrapText="1"/>
    </xf>
    <xf numFmtId="0" fontId="0" fillId="10" borderId="1" xfId="0" applyFill="1" applyBorder="1"/>
    <xf numFmtId="0" fontId="17" fillId="21" borderId="1" xfId="0" applyFont="1" applyFill="1" applyBorder="1" applyAlignment="1">
      <alignment horizontal="center" vertical="center" wrapText="1"/>
    </xf>
    <xf numFmtId="0" fontId="13" fillId="22" borderId="1" xfId="0" applyFont="1" applyFill="1" applyBorder="1" applyAlignment="1">
      <alignment horizontal="center" vertical="center" wrapText="1"/>
    </xf>
    <xf numFmtId="0" fontId="13" fillId="23" borderId="1" xfId="0" applyFont="1" applyFill="1" applyBorder="1" applyAlignment="1">
      <alignment horizontal="center" vertical="center" wrapText="1"/>
    </xf>
    <xf numFmtId="0" fontId="13" fillId="22" borderId="1" xfId="0" applyFont="1" applyFill="1" applyBorder="1" applyAlignment="1">
      <alignment vertical="center" wrapText="1"/>
    </xf>
    <xf numFmtId="0" fontId="13" fillId="24" borderId="1" xfId="0" applyFont="1" applyFill="1" applyBorder="1" applyAlignment="1">
      <alignment horizontal="center" vertical="center" wrapText="1"/>
    </xf>
    <xf numFmtId="0" fontId="13" fillId="25" borderId="1" xfId="0" applyFont="1" applyFill="1" applyBorder="1" applyAlignment="1">
      <alignment horizontal="center" vertical="center" wrapText="1"/>
    </xf>
    <xf numFmtId="0" fontId="13" fillId="26" borderId="1" xfId="0" applyFont="1" applyFill="1" applyBorder="1" applyAlignment="1">
      <alignment horizontal="center" vertical="center" wrapText="1"/>
    </xf>
    <xf numFmtId="0" fontId="13" fillId="27" borderId="1" xfId="0" applyFont="1" applyFill="1" applyBorder="1" applyAlignment="1">
      <alignment horizontal="center" vertical="center" wrapText="1"/>
    </xf>
    <xf numFmtId="0" fontId="13" fillId="28" borderId="1" xfId="0" applyFont="1" applyFill="1" applyBorder="1" applyAlignment="1">
      <alignment horizontal="center" vertical="center" wrapText="1"/>
    </xf>
    <xf numFmtId="0" fontId="13" fillId="29" borderId="1" xfId="0" applyFont="1" applyFill="1" applyBorder="1" applyAlignment="1">
      <alignment horizontal="center" vertical="center" wrapText="1"/>
    </xf>
    <xf numFmtId="0" fontId="15" fillId="22" borderId="1" xfId="0" applyFont="1" applyFill="1" applyBorder="1" applyAlignment="1">
      <alignment vertical="center" wrapText="1"/>
    </xf>
    <xf numFmtId="0" fontId="13" fillId="30" borderId="1" xfId="0" applyFont="1" applyFill="1" applyBorder="1" applyAlignment="1">
      <alignment horizontal="center" vertical="center" wrapText="1"/>
    </xf>
    <xf numFmtId="0" fontId="13" fillId="31" borderId="1" xfId="0" applyFont="1" applyFill="1" applyBorder="1" applyAlignment="1">
      <alignment horizontal="center" vertical="center" wrapText="1"/>
    </xf>
    <xf numFmtId="0" fontId="13" fillId="32" borderId="1" xfId="0" applyFont="1" applyFill="1" applyBorder="1" applyAlignment="1">
      <alignment horizontal="center" vertical="center" wrapText="1"/>
    </xf>
    <xf numFmtId="0" fontId="13" fillId="33" borderId="1" xfId="0" applyFont="1" applyFill="1" applyBorder="1" applyAlignment="1">
      <alignment horizontal="center" vertical="center" wrapText="1"/>
    </xf>
    <xf numFmtId="0" fontId="13" fillId="34" borderId="1" xfId="0" applyFont="1" applyFill="1" applyBorder="1" applyAlignment="1">
      <alignment horizontal="center" vertical="center" wrapText="1"/>
    </xf>
    <xf numFmtId="0" fontId="13" fillId="35" borderId="1" xfId="0" applyFont="1" applyFill="1" applyBorder="1" applyAlignment="1">
      <alignment horizontal="center" vertical="center" wrapText="1"/>
    </xf>
    <xf numFmtId="0" fontId="13" fillId="36" borderId="1" xfId="0" applyFont="1" applyFill="1" applyBorder="1" applyAlignment="1">
      <alignment horizontal="center" vertical="center" wrapText="1"/>
    </xf>
    <xf numFmtId="0" fontId="49" fillId="37" borderId="16" xfId="0" applyFont="1" applyFill="1" applyBorder="1" applyAlignment="1">
      <alignment horizontal="center" vertical="top" wrapText="1"/>
    </xf>
    <xf numFmtId="0" fontId="49" fillId="37" borderId="9" xfId="0" applyFont="1" applyFill="1" applyBorder="1" applyAlignment="1">
      <alignment vertical="top" wrapText="1"/>
    </xf>
    <xf numFmtId="0" fontId="49" fillId="0" borderId="12" xfId="0" applyFont="1" applyFill="1" applyBorder="1" applyAlignment="1">
      <alignment horizontal="center" vertical="top" wrapText="1"/>
    </xf>
    <xf numFmtId="0" fontId="49" fillId="0" borderId="11" xfId="0" applyFont="1" applyFill="1" applyBorder="1" applyAlignment="1">
      <alignment vertical="top" wrapText="1"/>
    </xf>
    <xf numFmtId="0" fontId="0" fillId="0" borderId="0" xfId="0" applyAlignment="1">
      <alignment horizontal="left" vertical="top"/>
    </xf>
    <xf numFmtId="0" fontId="0" fillId="0" borderId="0" xfId="0" applyAlignment="1">
      <alignment horizontal="center"/>
    </xf>
    <xf numFmtId="0" fontId="0" fillId="0" borderId="0" xfId="0" applyAlignment="1">
      <alignment horizontal="right" vertical="top"/>
    </xf>
    <xf numFmtId="0" fontId="38" fillId="0" borderId="0" xfId="6" applyAlignment="1">
      <alignment horizontal="left" vertical="top"/>
    </xf>
    <xf numFmtId="0" fontId="52" fillId="21" borderId="17" xfId="0" applyFont="1" applyFill="1" applyBorder="1" applyAlignment="1">
      <alignment horizontal="center" vertical="center" wrapText="1"/>
    </xf>
    <xf numFmtId="0" fontId="52" fillId="21" borderId="12" xfId="0" applyFont="1" applyFill="1" applyBorder="1" applyAlignment="1">
      <alignment horizontal="center" vertical="center" wrapText="1"/>
    </xf>
    <xf numFmtId="0" fontId="52" fillId="21" borderId="11" xfId="0" applyFont="1" applyFill="1" applyBorder="1" applyAlignment="1">
      <alignment horizontal="center" vertical="center" wrapText="1"/>
    </xf>
    <xf numFmtId="0" fontId="57" fillId="22" borderId="12" xfId="0" applyFont="1" applyFill="1" applyBorder="1" applyAlignment="1">
      <alignment horizontal="center" vertical="center" wrapText="1"/>
    </xf>
    <xf numFmtId="0" fontId="57" fillId="22" borderId="11" xfId="0" applyFont="1" applyFill="1" applyBorder="1" applyAlignment="1">
      <alignment vertical="center" wrapText="1"/>
    </xf>
    <xf numFmtId="0" fontId="57" fillId="22" borderId="11" xfId="0" applyFont="1" applyFill="1" applyBorder="1" applyAlignment="1">
      <alignment horizontal="center" vertical="center" wrapText="1"/>
    </xf>
    <xf numFmtId="0" fontId="52" fillId="22" borderId="11" xfId="0" applyFont="1" applyFill="1" applyBorder="1" applyAlignment="1">
      <alignment vertical="center" wrapText="1"/>
    </xf>
    <xf numFmtId="0" fontId="57" fillId="22" borderId="19" xfId="0" applyFont="1" applyFill="1" applyBorder="1" applyAlignment="1">
      <alignment vertical="center" wrapText="1"/>
    </xf>
    <xf numFmtId="0" fontId="57" fillId="9" borderId="12" xfId="0" applyFont="1" applyFill="1" applyBorder="1" applyAlignment="1">
      <alignment horizontal="center" vertical="center" wrapText="1"/>
    </xf>
    <xf numFmtId="0" fontId="57" fillId="9" borderId="11" xfId="0" applyFont="1" applyFill="1" applyBorder="1" applyAlignment="1">
      <alignment vertical="center" wrapText="1"/>
    </xf>
    <xf numFmtId="0" fontId="58" fillId="37" borderId="16" xfId="0" applyFont="1" applyFill="1" applyBorder="1" applyAlignment="1">
      <alignment horizontal="center" vertical="center" wrapText="1"/>
    </xf>
    <xf numFmtId="0" fontId="59" fillId="37" borderId="9" xfId="0" applyFont="1" applyFill="1" applyBorder="1" applyAlignment="1">
      <alignment vertical="center" wrapText="1"/>
    </xf>
    <xf numFmtId="0" fontId="60" fillId="2" borderId="12" xfId="0" applyFont="1" applyFill="1" applyBorder="1" applyAlignment="1">
      <alignment horizontal="center" vertical="center" wrapText="1"/>
    </xf>
    <xf numFmtId="0" fontId="60" fillId="2" borderId="11" xfId="0" applyFont="1" applyFill="1" applyBorder="1" applyAlignment="1">
      <alignment vertical="center" wrapText="1"/>
    </xf>
    <xf numFmtId="0" fontId="61" fillId="38" borderId="12" xfId="0" applyFont="1" applyFill="1" applyBorder="1" applyAlignment="1">
      <alignment horizontal="center" vertical="center" wrapText="1"/>
    </xf>
    <xf numFmtId="0" fontId="61" fillId="38" borderId="11" xfId="0" applyFont="1" applyFill="1" applyBorder="1" applyAlignment="1">
      <alignment vertical="center" wrapText="1"/>
    </xf>
    <xf numFmtId="0" fontId="61" fillId="39" borderId="12" xfId="0" applyFont="1" applyFill="1" applyBorder="1" applyAlignment="1">
      <alignment horizontal="center" vertical="center" wrapText="1"/>
    </xf>
    <xf numFmtId="0" fontId="61" fillId="39" borderId="11" xfId="0" applyFont="1" applyFill="1" applyBorder="1" applyAlignment="1">
      <alignment vertical="center" wrapText="1"/>
    </xf>
    <xf numFmtId="0" fontId="60" fillId="40" borderId="12" xfId="0" applyFont="1" applyFill="1" applyBorder="1" applyAlignment="1">
      <alignment horizontal="center" vertical="center" wrapText="1"/>
    </xf>
    <xf numFmtId="0" fontId="60" fillId="40" borderId="11" xfId="0" applyFont="1" applyFill="1" applyBorder="1" applyAlignment="1">
      <alignment vertical="center" wrapText="1"/>
    </xf>
    <xf numFmtId="0" fontId="6" fillId="10"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0" fillId="10" borderId="1" xfId="0" applyFont="1" applyFill="1" applyBorder="1" applyAlignment="1">
      <alignment horizontal="left" vertical="top" wrapText="1"/>
    </xf>
    <xf numFmtId="0" fontId="22" fillId="10" borderId="1" xfId="0" applyFont="1" applyFill="1" applyBorder="1" applyAlignment="1">
      <alignment horizontal="left" vertical="top" wrapText="1"/>
    </xf>
    <xf numFmtId="0" fontId="3" fillId="2" borderId="1" xfId="0" applyFont="1" applyFill="1" applyBorder="1" applyAlignment="1">
      <alignment horizontal="center" wrapText="1"/>
    </xf>
    <xf numFmtId="0" fontId="4" fillId="3" borderId="1" xfId="0" applyFont="1" applyFill="1" applyBorder="1"/>
    <xf numFmtId="0" fontId="5" fillId="0" borderId="1" xfId="0" applyFont="1" applyBorder="1"/>
    <xf numFmtId="0" fontId="5" fillId="0" borderId="1" xfId="0" applyFont="1" applyBorder="1" applyAlignment="1">
      <alignment horizontal="left" vertical="top" wrapText="1"/>
    </xf>
    <xf numFmtId="0" fontId="4" fillId="5" borderId="1" xfId="0" applyFont="1" applyFill="1" applyBorder="1"/>
    <xf numFmtId="0" fontId="4" fillId="6" borderId="1" xfId="0" applyFont="1" applyFill="1" applyBorder="1"/>
    <xf numFmtId="0" fontId="4" fillId="7" borderId="1" xfId="0" applyFont="1" applyFill="1" applyBorder="1"/>
    <xf numFmtId="0" fontId="4" fillId="8" borderId="1" xfId="0" applyFont="1" applyFill="1" applyBorder="1"/>
    <xf numFmtId="0" fontId="64" fillId="0" borderId="0" xfId="0" applyFont="1" applyAlignment="1">
      <alignment horizontal="center" wrapText="1"/>
    </xf>
    <xf numFmtId="0" fontId="0" fillId="42" borderId="0" xfId="0" applyFill="1"/>
    <xf numFmtId="0" fontId="0" fillId="0" borderId="0" xfId="0" applyAlignment="1">
      <alignment horizontal="left"/>
    </xf>
    <xf numFmtId="0" fontId="0" fillId="42" borderId="0" xfId="0" applyFill="1" applyAlignment="1">
      <alignment horizontal="left"/>
    </xf>
    <xf numFmtId="0" fontId="0" fillId="0" borderId="0" xfId="0" applyFont="1" applyAlignment="1">
      <alignment horizontal="left" wrapText="1"/>
    </xf>
    <xf numFmtId="49" fontId="0" fillId="43" borderId="0" xfId="0" applyNumberFormat="1" applyFill="1"/>
    <xf numFmtId="0" fontId="0" fillId="9" borderId="0" xfId="0" applyFill="1"/>
    <xf numFmtId="0" fontId="0" fillId="9" borderId="0" xfId="0" applyFill="1" applyAlignment="1">
      <alignment wrapText="1"/>
    </xf>
    <xf numFmtId="0" fontId="0" fillId="9" borderId="0" xfId="0" applyFill="1" applyAlignment="1">
      <alignment horizontal="left"/>
    </xf>
    <xf numFmtId="0" fontId="0" fillId="0" borderId="0" xfId="0" applyAlignment="1">
      <alignment horizontal="left" wrapText="1"/>
    </xf>
    <xf numFmtId="0" fontId="0" fillId="44" borderId="0" xfId="0" applyFill="1" applyAlignment="1">
      <alignment horizontal="left"/>
    </xf>
    <xf numFmtId="0" fontId="0" fillId="0" borderId="0" xfId="0" applyFill="1" applyAlignment="1">
      <alignment horizontal="left"/>
    </xf>
    <xf numFmtId="49" fontId="0" fillId="44" borderId="0" xfId="0" applyNumberFormat="1" applyFill="1"/>
    <xf numFmtId="0" fontId="0" fillId="42" borderId="0" xfId="0" applyFill="1" applyAlignment="1">
      <alignment horizontal="center"/>
    </xf>
    <xf numFmtId="0" fontId="0" fillId="42" borderId="0" xfId="0" applyFill="1" applyAlignment="1">
      <alignment horizontal="center" wrapText="1"/>
    </xf>
    <xf numFmtId="0" fontId="22" fillId="10" borderId="1" xfId="0" applyNumberFormat="1" applyFont="1" applyFill="1" applyBorder="1" applyAlignment="1">
      <alignment vertical="top" wrapText="1"/>
    </xf>
    <xf numFmtId="0" fontId="22" fillId="10" borderId="1" xfId="0" applyFont="1" applyFill="1" applyBorder="1" applyAlignment="1">
      <alignment vertical="top" wrapText="1"/>
    </xf>
    <xf numFmtId="2" fontId="20" fillId="0" borderId="1" xfId="1" applyNumberFormat="1" applyFont="1" applyFill="1" applyBorder="1" applyAlignment="1">
      <alignment horizontal="center" vertical="center" wrapText="1"/>
    </xf>
    <xf numFmtId="0" fontId="10" fillId="0" borderId="0" xfId="0" applyFont="1" applyFill="1" applyAlignment="1">
      <alignment horizontal="center" vertical="center"/>
    </xf>
    <xf numFmtId="0" fontId="10" fillId="0" borderId="0" xfId="0" applyFont="1" applyFill="1" applyBorder="1" applyAlignment="1">
      <alignment horizontal="center" vertical="center"/>
    </xf>
    <xf numFmtId="0" fontId="7" fillId="0" borderId="0" xfId="0" applyFont="1" applyAlignment="1">
      <alignment horizontal="center" vertical="center"/>
    </xf>
    <xf numFmtId="2" fontId="20" fillId="0" borderId="1" xfId="0" applyNumberFormat="1" applyFont="1" applyFill="1" applyBorder="1" applyAlignment="1">
      <alignment horizontal="center" vertical="center" wrapText="1"/>
    </xf>
    <xf numFmtId="0" fontId="7" fillId="0" borderId="0" xfId="0" applyFont="1" applyFill="1" applyAlignment="1">
      <alignment horizontal="center" vertical="center"/>
    </xf>
    <xf numFmtId="2" fontId="20" fillId="0" borderId="1" xfId="0" applyNumberFormat="1" applyFont="1" applyFill="1" applyBorder="1" applyAlignment="1">
      <alignment horizontal="center" vertical="center"/>
    </xf>
    <xf numFmtId="0" fontId="65" fillId="0" borderId="1" xfId="0" applyFont="1" applyBorder="1" applyAlignment="1">
      <alignment horizontal="left" vertical="top" wrapText="1"/>
    </xf>
    <xf numFmtId="0" fontId="3" fillId="48" borderId="1" xfId="0" applyFont="1" applyFill="1" applyBorder="1" applyAlignment="1">
      <alignment horizontal="center" vertical="center" wrapText="1"/>
    </xf>
    <xf numFmtId="0" fontId="3" fillId="49" borderId="1" xfId="0" applyFont="1" applyFill="1" applyBorder="1" applyAlignment="1">
      <alignment horizontal="center" vertical="center" wrapText="1"/>
    </xf>
    <xf numFmtId="0" fontId="66" fillId="0" borderId="0" xfId="0" applyFont="1" applyFill="1" applyAlignment="1">
      <alignment horizontal="left" vertical="top"/>
    </xf>
    <xf numFmtId="0" fontId="19" fillId="9" borderId="0" xfId="0" applyFont="1" applyFill="1" applyAlignment="1">
      <alignment horizontal="center" vertical="top"/>
    </xf>
    <xf numFmtId="0" fontId="12" fillId="0" borderId="1" xfId="0" applyFont="1" applyBorder="1" applyAlignment="1">
      <alignment vertical="top" wrapText="1"/>
    </xf>
    <xf numFmtId="0" fontId="67" fillId="0" borderId="0" xfId="0" applyFont="1"/>
    <xf numFmtId="0" fontId="5" fillId="0" borderId="1" xfId="0" applyFont="1" applyFill="1" applyBorder="1" applyAlignment="1">
      <alignment wrapText="1"/>
    </xf>
    <xf numFmtId="0" fontId="20" fillId="0" borderId="1" xfId="0" applyFont="1" applyFill="1" applyBorder="1" applyAlignment="1">
      <alignment wrapText="1"/>
    </xf>
    <xf numFmtId="0" fontId="22" fillId="15" borderId="1" xfId="0" applyFont="1" applyFill="1" applyBorder="1" applyAlignment="1">
      <alignment horizontal="left" vertical="top" wrapText="1"/>
    </xf>
    <xf numFmtId="0" fontId="22" fillId="50" borderId="1" xfId="0" applyFont="1" applyFill="1" applyBorder="1" applyAlignment="1">
      <alignment horizontal="left" vertical="top" wrapText="1"/>
    </xf>
    <xf numFmtId="0" fontId="48" fillId="42" borderId="0" xfId="0" applyFont="1" applyFill="1" applyAlignment="1">
      <alignment wrapText="1"/>
    </xf>
    <xf numFmtId="0" fontId="0" fillId="44" borderId="0" xfId="0" applyFill="1"/>
    <xf numFmtId="0" fontId="0" fillId="44" borderId="0" xfId="0" applyFill="1" applyAlignment="1">
      <alignment wrapText="1"/>
    </xf>
    <xf numFmtId="2" fontId="0" fillId="0" borderId="0" xfId="0" applyNumberFormat="1"/>
    <xf numFmtId="2" fontId="0" fillId="9" borderId="0" xfId="0" applyNumberFormat="1" applyFill="1" applyAlignment="1">
      <alignment wrapText="1"/>
    </xf>
    <xf numFmtId="2" fontId="0" fillId="44" borderId="0" xfId="0" applyNumberFormat="1" applyFill="1"/>
    <xf numFmtId="2" fontId="0" fillId="0" borderId="0" xfId="0" applyNumberFormat="1" applyAlignment="1">
      <alignment wrapText="1"/>
    </xf>
    <xf numFmtId="0" fontId="69" fillId="0" borderId="0" xfId="0" applyFont="1"/>
    <xf numFmtId="0" fontId="48" fillId="42" borderId="6" xfId="0" applyFont="1" applyFill="1" applyBorder="1" applyAlignment="1">
      <alignment wrapText="1"/>
    </xf>
    <xf numFmtId="0" fontId="48" fillId="42" borderId="31" xfId="0" applyFont="1" applyFill="1" applyBorder="1" applyAlignment="1">
      <alignment wrapText="1"/>
    </xf>
    <xf numFmtId="0" fontId="48" fillId="42" borderId="1" xfId="0" applyFont="1" applyFill="1" applyBorder="1" applyAlignment="1">
      <alignment horizontal="center" vertical="top" wrapText="1"/>
    </xf>
    <xf numFmtId="0" fontId="0" fillId="0" borderId="0" xfId="0" applyAlignment="1">
      <alignment horizontal="center" vertical="top"/>
    </xf>
    <xf numFmtId="0" fontId="48" fillId="42" borderId="1" xfId="0" applyFont="1" applyFill="1" applyBorder="1" applyAlignment="1">
      <alignment horizontal="center" vertical="center" wrapText="1"/>
    </xf>
    <xf numFmtId="0" fontId="0" fillId="0" borderId="0" xfId="0" applyAlignment="1">
      <alignment horizontal="center" vertical="center"/>
    </xf>
    <xf numFmtId="0" fontId="48" fillId="0" borderId="0" xfId="0" applyFont="1" applyFill="1" applyAlignment="1">
      <alignment horizontal="center" vertical="center" wrapText="1"/>
    </xf>
    <xf numFmtId="2" fontId="48" fillId="42" borderId="1" xfId="0" applyNumberFormat="1" applyFont="1" applyFill="1" applyBorder="1" applyAlignment="1">
      <alignment horizontal="center" vertical="center" wrapText="1"/>
    </xf>
    <xf numFmtId="0" fontId="48" fillId="0" borderId="0" xfId="0" applyFont="1" applyFill="1" applyBorder="1" applyAlignment="1">
      <alignment wrapText="1"/>
    </xf>
    <xf numFmtId="0" fontId="48" fillId="0" borderId="0" xfId="0" applyFont="1" applyFill="1" applyBorder="1" applyAlignment="1">
      <alignment horizontal="center" vertical="center" wrapText="1"/>
    </xf>
    <xf numFmtId="0" fontId="48" fillId="42" borderId="5" xfId="0" applyFont="1" applyFill="1" applyBorder="1" applyAlignment="1">
      <alignment horizontal="center" vertical="center" wrapText="1"/>
    </xf>
    <xf numFmtId="0" fontId="1" fillId="0" borderId="0" xfId="0" applyFont="1" applyAlignment="1">
      <alignment horizontal="center" vertical="center"/>
    </xf>
    <xf numFmtId="0" fontId="0" fillId="9" borderId="0" xfId="0" applyFill="1" applyAlignment="1">
      <alignment vertical="top" wrapText="1"/>
    </xf>
    <xf numFmtId="0" fontId="0" fillId="44" borderId="0" xfId="0" applyFill="1" applyAlignment="1">
      <alignment vertical="top"/>
    </xf>
    <xf numFmtId="0" fontId="0" fillId="44" borderId="0" xfId="0" applyFill="1" applyAlignment="1">
      <alignment vertical="top" wrapText="1"/>
    </xf>
    <xf numFmtId="0" fontId="0" fillId="0" borderId="0" xfId="0" applyAlignment="1">
      <alignment vertical="top"/>
    </xf>
    <xf numFmtId="0" fontId="0" fillId="0" borderId="0" xfId="0" applyAlignment="1">
      <alignment vertical="top" wrapText="1"/>
    </xf>
    <xf numFmtId="2" fontId="0" fillId="9" borderId="0" xfId="0" applyNumberFormat="1" applyFill="1" applyAlignment="1">
      <alignment vertical="top" wrapText="1"/>
    </xf>
    <xf numFmtId="2" fontId="0" fillId="44" borderId="0" xfId="0" applyNumberFormat="1" applyFill="1" applyAlignment="1">
      <alignment vertical="top"/>
    </xf>
    <xf numFmtId="2" fontId="0" fillId="0" borderId="0" xfId="0" applyNumberFormat="1" applyAlignment="1">
      <alignment vertical="top" wrapText="1"/>
    </xf>
    <xf numFmtId="0" fontId="0" fillId="9" borderId="0" xfId="0" applyFill="1" applyAlignment="1">
      <alignment horizontal="center" vertical="top"/>
    </xf>
    <xf numFmtId="0" fontId="0" fillId="44" borderId="0" xfId="0" applyFill="1" applyAlignment="1">
      <alignment horizontal="center" vertical="top"/>
    </xf>
    <xf numFmtId="0" fontId="0" fillId="0" borderId="1" xfId="0" applyBorder="1" applyAlignment="1">
      <alignment horizontal="center" vertical="center" wrapText="1"/>
    </xf>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49" fontId="0" fillId="51" borderId="1" xfId="0" applyNumberFormat="1" applyFill="1" applyBorder="1" applyAlignment="1">
      <alignment horizontal="center" vertical="center"/>
    </xf>
    <xf numFmtId="49" fontId="0" fillId="52" borderId="1" xfId="0" applyNumberFormat="1" applyFill="1" applyBorder="1" applyAlignment="1">
      <alignment horizontal="center" vertical="center"/>
    </xf>
    <xf numFmtId="0" fontId="71" fillId="42" borderId="1" xfId="0" applyFont="1" applyFill="1" applyBorder="1" applyAlignment="1">
      <alignment horizontal="center" vertical="center" wrapText="1"/>
    </xf>
    <xf numFmtId="0" fontId="72" fillId="0" borderId="0" xfId="0" applyFont="1" applyAlignment="1">
      <alignment horizontal="center" vertical="center"/>
    </xf>
    <xf numFmtId="0" fontId="70" fillId="0" borderId="0" xfId="0" applyFont="1" applyAlignment="1">
      <alignment horizontal="center" vertical="top"/>
    </xf>
    <xf numFmtId="0" fontId="70" fillId="0" borderId="0" xfId="0" applyFont="1" applyAlignment="1">
      <alignment horizontal="center" vertical="center"/>
    </xf>
    <xf numFmtId="0" fontId="48" fillId="42" borderId="33" xfId="0" applyFont="1" applyFill="1" applyBorder="1" applyAlignment="1">
      <alignment horizontal="center" vertical="center" wrapText="1"/>
    </xf>
    <xf numFmtId="0" fontId="48" fillId="42" borderId="29" xfId="0" applyFont="1" applyFill="1" applyBorder="1" applyAlignment="1">
      <alignment horizontal="center" vertical="center" wrapText="1"/>
    </xf>
    <xf numFmtId="0" fontId="48" fillId="42" borderId="33" xfId="0" applyFont="1" applyFill="1" applyBorder="1" applyAlignment="1">
      <alignment horizontal="center" wrapText="1"/>
    </xf>
    <xf numFmtId="0" fontId="48" fillId="42" borderId="0" xfId="0" applyFont="1" applyFill="1" applyBorder="1" applyAlignment="1">
      <alignment horizontal="center" wrapText="1"/>
    </xf>
    <xf numFmtId="0" fontId="48" fillId="42" borderId="32" xfId="0" applyFont="1" applyFill="1" applyBorder="1" applyAlignment="1">
      <alignment horizontal="center" wrapText="1"/>
    </xf>
    <xf numFmtId="2" fontId="48" fillId="42" borderId="2" xfId="0" applyNumberFormat="1" applyFont="1" applyFill="1" applyBorder="1" applyAlignment="1">
      <alignment horizontal="center" wrapText="1"/>
    </xf>
    <xf numFmtId="2" fontId="48" fillId="42" borderId="3" xfId="0" applyNumberFormat="1" applyFont="1" applyFill="1" applyBorder="1" applyAlignment="1">
      <alignment horizontal="center" wrapText="1"/>
    </xf>
    <xf numFmtId="2" fontId="48" fillId="42" borderId="4" xfId="0" applyNumberFormat="1" applyFont="1" applyFill="1" applyBorder="1" applyAlignment="1">
      <alignment horizontal="center" wrapText="1"/>
    </xf>
    <xf numFmtId="0" fontId="48" fillId="42" borderId="27" xfId="0" applyFont="1" applyFill="1" applyBorder="1" applyAlignment="1">
      <alignment horizontal="center" vertical="center" wrapText="1"/>
    </xf>
    <xf numFmtId="0" fontId="48" fillId="42" borderId="28" xfId="0" applyFont="1" applyFill="1" applyBorder="1" applyAlignment="1">
      <alignment horizontal="center" vertical="center" wrapText="1"/>
    </xf>
    <xf numFmtId="0" fontId="48" fillId="42" borderId="15" xfId="0" applyFont="1" applyFill="1" applyBorder="1" applyAlignment="1">
      <alignment horizontal="center" vertical="center" wrapText="1"/>
    </xf>
    <xf numFmtId="0" fontId="48" fillId="42" borderId="26" xfId="0" applyFont="1" applyFill="1" applyBorder="1" applyAlignment="1">
      <alignment horizontal="center" vertical="center" wrapText="1"/>
    </xf>
    <xf numFmtId="0" fontId="48" fillId="42" borderId="30" xfId="0" applyFont="1" applyFill="1" applyBorder="1" applyAlignment="1">
      <alignment horizontal="center" vertical="center" wrapText="1"/>
    </xf>
    <xf numFmtId="2" fontId="48" fillId="42" borderId="29" xfId="0" applyNumberFormat="1" applyFont="1" applyFill="1" applyBorder="1" applyAlignment="1">
      <alignment horizontal="center" wrapText="1"/>
    </xf>
    <xf numFmtId="2" fontId="48" fillId="42" borderId="26" xfId="0" applyNumberFormat="1" applyFont="1" applyFill="1" applyBorder="1" applyAlignment="1">
      <alignment horizontal="center" wrapText="1"/>
    </xf>
    <xf numFmtId="2" fontId="48" fillId="42" borderId="30" xfId="0" applyNumberFormat="1" applyFont="1" applyFill="1" applyBorder="1" applyAlignment="1">
      <alignment horizontal="center" wrapText="1"/>
    </xf>
    <xf numFmtId="0" fontId="48" fillId="42" borderId="29" xfId="0" applyFont="1" applyFill="1" applyBorder="1" applyAlignment="1">
      <alignment horizontal="center" wrapText="1"/>
    </xf>
    <xf numFmtId="0" fontId="48" fillId="42" borderId="26" xfId="0" applyFont="1" applyFill="1" applyBorder="1" applyAlignment="1">
      <alignment horizontal="center" wrapText="1"/>
    </xf>
    <xf numFmtId="0" fontId="48" fillId="42" borderId="30" xfId="0" applyFont="1" applyFill="1" applyBorder="1" applyAlignment="1">
      <alignment horizontal="center" wrapText="1"/>
    </xf>
    <xf numFmtId="0" fontId="48" fillId="42" borderId="2" xfId="0" applyFont="1" applyFill="1" applyBorder="1" applyAlignment="1">
      <alignment horizontal="center" vertical="center" wrapText="1"/>
    </xf>
    <xf numFmtId="0" fontId="48" fillId="42" borderId="3" xfId="0" applyFont="1" applyFill="1" applyBorder="1" applyAlignment="1">
      <alignment horizontal="center" vertical="center" wrapText="1"/>
    </xf>
    <xf numFmtId="0" fontId="48" fillId="42" borderId="4" xfId="0" applyFont="1" applyFill="1" applyBorder="1" applyAlignment="1">
      <alignment horizontal="center" vertical="center" wrapText="1"/>
    </xf>
    <xf numFmtId="0" fontId="13" fillId="0" borderId="0" xfId="0" applyFont="1"/>
    <xf numFmtId="0" fontId="40" fillId="0" borderId="0" xfId="6" applyFont="1" applyAlignment="1">
      <alignment horizontal="center" vertical="top"/>
    </xf>
    <xf numFmtId="0" fontId="8" fillId="13" borderId="0" xfId="0" applyFont="1" applyFill="1" applyBorder="1" applyAlignment="1">
      <alignment horizontal="center" vertical="center" wrapText="1"/>
    </xf>
    <xf numFmtId="0" fontId="8" fillId="13" borderId="26" xfId="0" applyFont="1" applyFill="1" applyBorder="1" applyAlignment="1">
      <alignment horizontal="center" vertical="center" wrapText="1"/>
    </xf>
    <xf numFmtId="0" fontId="14" fillId="45" borderId="2" xfId="0" applyFont="1" applyFill="1" applyBorder="1" applyAlignment="1">
      <alignment horizontal="center" vertical="center" wrapText="1"/>
    </xf>
    <xf numFmtId="0" fontId="14" fillId="45" borderId="3" xfId="0" applyFont="1" applyFill="1" applyBorder="1" applyAlignment="1">
      <alignment horizontal="center" vertical="center" wrapText="1"/>
    </xf>
    <xf numFmtId="0" fontId="14" fillId="45" borderId="4" xfId="0" applyFont="1" applyFill="1" applyBorder="1" applyAlignment="1">
      <alignment horizontal="center" vertical="center" wrapText="1"/>
    </xf>
    <xf numFmtId="0" fontId="18" fillId="46" borderId="1" xfId="0" applyFont="1" applyFill="1" applyBorder="1" applyAlignment="1">
      <alignment horizontal="center" vertical="center" wrapText="1"/>
    </xf>
    <xf numFmtId="0" fontId="18" fillId="47" borderId="1" xfId="0" applyFont="1" applyFill="1" applyBorder="1" applyAlignment="1">
      <alignment horizontal="center" vertical="center" wrapText="1"/>
    </xf>
    <xf numFmtId="0" fontId="18" fillId="41" borderId="1" xfId="0" applyFont="1" applyFill="1" applyBorder="1" applyAlignment="1">
      <alignment horizontal="center" vertical="center" wrapText="1"/>
    </xf>
    <xf numFmtId="0" fontId="14" fillId="9" borderId="1" xfId="0" applyFont="1" applyFill="1" applyBorder="1" applyAlignment="1">
      <alignment horizontal="center"/>
    </xf>
    <xf numFmtId="0" fontId="15" fillId="9" borderId="1" xfId="0" applyFont="1" applyFill="1" applyBorder="1" applyAlignment="1">
      <alignment horizontal="center"/>
    </xf>
    <xf numFmtId="0" fontId="16" fillId="9" borderId="2" xfId="0" applyFont="1" applyFill="1" applyBorder="1" applyAlignment="1">
      <alignment horizontal="center" vertical="center" wrapText="1"/>
    </xf>
    <xf numFmtId="0" fontId="16" fillId="9" borderId="3" xfId="0" applyFont="1" applyFill="1" applyBorder="1" applyAlignment="1">
      <alignment horizontal="center" vertical="center" wrapText="1"/>
    </xf>
    <xf numFmtId="0" fontId="16" fillId="9" borderId="4" xfId="0" applyFont="1" applyFill="1" applyBorder="1" applyAlignment="1">
      <alignment horizontal="center" vertical="center" wrapText="1"/>
    </xf>
    <xf numFmtId="0" fontId="17" fillId="9" borderId="5" xfId="0" applyFont="1" applyFill="1" applyBorder="1" applyAlignment="1">
      <alignment horizontal="center" vertical="center"/>
    </xf>
    <xf numFmtId="0" fontId="43" fillId="16" borderId="8" xfId="7" applyFont="1" applyFill="1" applyBorder="1" applyAlignment="1">
      <alignment horizontal="center" vertical="center" wrapText="1"/>
    </xf>
    <xf numFmtId="0" fontId="43" fillId="16" borderId="9" xfId="7" applyFont="1" applyFill="1" applyBorder="1" applyAlignment="1">
      <alignment horizontal="center" vertical="center" wrapText="1"/>
    </xf>
    <xf numFmtId="0" fontId="44" fillId="17" borderId="10" xfId="7" applyFont="1" applyFill="1" applyBorder="1" applyAlignment="1">
      <alignment horizontal="center" vertical="center" wrapText="1"/>
    </xf>
    <xf numFmtId="0" fontId="44" fillId="17" borderId="12" xfId="7" applyFont="1" applyFill="1" applyBorder="1" applyAlignment="1">
      <alignment horizontal="center" vertical="center" wrapText="1"/>
    </xf>
    <xf numFmtId="0" fontId="17" fillId="20" borderId="1" xfId="0" applyFont="1" applyFill="1" applyBorder="1" applyAlignment="1">
      <alignment horizontal="center"/>
    </xf>
    <xf numFmtId="0" fontId="52" fillId="9" borderId="23" xfId="0" applyFont="1" applyFill="1" applyBorder="1" applyAlignment="1">
      <alignment horizontal="center" vertical="center" wrapText="1"/>
    </xf>
    <xf numFmtId="0" fontId="52" fillId="9" borderId="0" xfId="0" applyFont="1" applyFill="1" applyAlignment="1">
      <alignment horizontal="center" vertical="center" wrapText="1"/>
    </xf>
    <xf numFmtId="0" fontId="52" fillId="9" borderId="19" xfId="0" applyFont="1" applyFill="1" applyBorder="1" applyAlignment="1">
      <alignment horizontal="center" vertical="center" wrapText="1"/>
    </xf>
    <xf numFmtId="0" fontId="52" fillId="9" borderId="24" xfId="0" applyFont="1" applyFill="1" applyBorder="1" applyAlignment="1">
      <alignment horizontal="center" vertical="center" wrapText="1"/>
    </xf>
    <xf numFmtId="0" fontId="52" fillId="9" borderId="25" xfId="0" applyFont="1" applyFill="1" applyBorder="1" applyAlignment="1">
      <alignment horizontal="center" vertical="center" wrapText="1"/>
    </xf>
    <xf numFmtId="0" fontId="52" fillId="9" borderId="11" xfId="0" applyFont="1" applyFill="1" applyBorder="1" applyAlignment="1">
      <alignment horizontal="center" vertical="center" wrapText="1"/>
    </xf>
    <xf numFmtId="0" fontId="52" fillId="9" borderId="23" xfId="0" applyFont="1" applyFill="1" applyBorder="1" applyAlignment="1">
      <alignment vertical="center" wrapText="1"/>
    </xf>
    <xf numFmtId="0" fontId="52" fillId="9" borderId="0" xfId="0" applyFont="1" applyFill="1" applyAlignment="1">
      <alignment vertical="center" wrapText="1"/>
    </xf>
    <xf numFmtId="0" fontId="52" fillId="9" borderId="19" xfId="0" applyFont="1" applyFill="1" applyBorder="1" applyAlignment="1">
      <alignment vertical="center" wrapText="1"/>
    </xf>
    <xf numFmtId="0" fontId="56" fillId="21" borderId="18" xfId="0" applyFont="1" applyFill="1" applyBorder="1" applyAlignment="1">
      <alignment horizontal="center" vertical="center" wrapText="1"/>
    </xf>
    <xf numFmtId="0" fontId="56" fillId="21" borderId="8" xfId="0" applyFont="1" applyFill="1" applyBorder="1" applyAlignment="1">
      <alignment horizontal="center" vertical="center" wrapText="1"/>
    </xf>
    <xf numFmtId="0" fontId="56" fillId="21" borderId="9" xfId="0" applyFont="1" applyFill="1" applyBorder="1" applyAlignment="1">
      <alignment horizontal="center" vertical="center" wrapText="1"/>
    </xf>
    <xf numFmtId="0" fontId="56" fillId="9" borderId="18" xfId="0" applyFont="1" applyFill="1" applyBorder="1" applyAlignment="1">
      <alignment horizontal="center" vertical="center" wrapText="1"/>
    </xf>
    <xf numFmtId="0" fontId="56" fillId="9" borderId="8" xfId="0" applyFont="1" applyFill="1" applyBorder="1" applyAlignment="1">
      <alignment horizontal="center" vertical="center" wrapText="1"/>
    </xf>
    <xf numFmtId="0" fontId="56" fillId="9" borderId="9" xfId="0" applyFont="1" applyFill="1" applyBorder="1" applyAlignment="1">
      <alignment horizontal="center" vertical="center" wrapText="1"/>
    </xf>
    <xf numFmtId="0" fontId="57" fillId="9" borderId="17" xfId="0" applyFont="1" applyFill="1" applyBorder="1" applyAlignment="1">
      <alignment horizontal="center" vertical="center" wrapText="1"/>
    </xf>
    <xf numFmtId="0" fontId="57" fillId="9" borderId="22" xfId="0" applyFont="1" applyFill="1" applyBorder="1" applyAlignment="1">
      <alignment horizontal="center" vertical="center" wrapText="1"/>
    </xf>
    <xf numFmtId="0" fontId="57" fillId="9" borderId="12" xfId="0" applyFont="1" applyFill="1" applyBorder="1" applyAlignment="1">
      <alignment horizontal="center" vertical="center" wrapText="1"/>
    </xf>
    <xf numFmtId="0" fontId="57" fillId="9" borderId="17" xfId="0" applyFont="1" applyFill="1" applyBorder="1" applyAlignment="1">
      <alignment vertical="center" wrapText="1"/>
    </xf>
    <xf numFmtId="0" fontId="57" fillId="9" borderId="22" xfId="0" applyFont="1" applyFill="1" applyBorder="1" applyAlignment="1">
      <alignment vertical="center" wrapText="1"/>
    </xf>
    <xf numFmtId="0" fontId="57" fillId="9" borderId="12" xfId="0" applyFont="1" applyFill="1" applyBorder="1" applyAlignment="1">
      <alignment vertical="center" wrapText="1"/>
    </xf>
    <xf numFmtId="0" fontId="52" fillId="9" borderId="20" xfId="0" applyFont="1" applyFill="1" applyBorder="1" applyAlignment="1">
      <alignment horizontal="center" vertical="center" wrapText="1"/>
    </xf>
    <xf numFmtId="0" fontId="52" fillId="9" borderId="21" xfId="0" applyFont="1" applyFill="1" applyBorder="1" applyAlignment="1">
      <alignment horizontal="center" vertical="center" wrapText="1"/>
    </xf>
    <xf numFmtId="0" fontId="52" fillId="9" borderId="10" xfId="0" applyFont="1" applyFill="1" applyBorder="1" applyAlignment="1">
      <alignment horizontal="center" vertical="center" wrapText="1"/>
    </xf>
    <xf numFmtId="0" fontId="57" fillId="22" borderId="17" xfId="0" applyFont="1" applyFill="1" applyBorder="1" applyAlignment="1">
      <alignment horizontal="center" vertical="center" wrapText="1"/>
    </xf>
    <xf numFmtId="0" fontId="57" fillId="22" borderId="12" xfId="0" applyFont="1" applyFill="1" applyBorder="1" applyAlignment="1">
      <alignment horizontal="center" vertical="center" wrapText="1"/>
    </xf>
    <xf numFmtId="0" fontId="57" fillId="22" borderId="17" xfId="0" applyFont="1" applyFill="1" applyBorder="1" applyAlignment="1">
      <alignment vertical="center" wrapText="1"/>
    </xf>
    <xf numFmtId="0" fontId="57" fillId="22" borderId="12" xfId="0" applyFont="1" applyFill="1" applyBorder="1" applyAlignment="1">
      <alignment vertical="center" wrapText="1"/>
    </xf>
    <xf numFmtId="0" fontId="53" fillId="21" borderId="17" xfId="0" applyFont="1" applyFill="1" applyBorder="1" applyAlignment="1">
      <alignment horizontal="center" vertical="center" wrapText="1"/>
    </xf>
    <xf numFmtId="0" fontId="53" fillId="21" borderId="12" xfId="0" applyFont="1" applyFill="1" applyBorder="1" applyAlignment="1">
      <alignment horizontal="center" vertical="center" wrapText="1"/>
    </xf>
    <xf numFmtId="0" fontId="54" fillId="21" borderId="17" xfId="0" applyFont="1" applyFill="1" applyBorder="1" applyAlignment="1">
      <alignment horizontal="center" vertical="center" textRotation="90" wrapText="1"/>
    </xf>
    <xf numFmtId="0" fontId="54" fillId="21" borderId="12" xfId="0" applyFont="1" applyFill="1" applyBorder="1" applyAlignment="1">
      <alignment horizontal="center" vertical="center" textRotation="90" wrapText="1"/>
    </xf>
    <xf numFmtId="0" fontId="55" fillId="21" borderId="18" xfId="0" applyFont="1" applyFill="1" applyBorder="1" applyAlignment="1">
      <alignment horizontal="center" vertical="center" wrapText="1"/>
    </xf>
    <xf numFmtId="0" fontId="55" fillId="21" borderId="8" xfId="0" applyFont="1" applyFill="1" applyBorder="1" applyAlignment="1">
      <alignment horizontal="center" vertical="center" wrapText="1"/>
    </xf>
    <xf numFmtId="0" fontId="55" fillId="21" borderId="9" xfId="0" applyFont="1" applyFill="1" applyBorder="1" applyAlignment="1">
      <alignment horizontal="center" vertical="center" wrapText="1"/>
    </xf>
    <xf numFmtId="0" fontId="0" fillId="0" borderId="0" xfId="0" applyAlignment="1">
      <alignment horizontal="center"/>
    </xf>
  </cellXfs>
  <cellStyles count="8">
    <cellStyle name="Excel Built-in Normal" xfId="1" xr:uid="{00000000-0005-0000-0000-000000000000}"/>
    <cellStyle name="Followed Hyperlink" xfId="3" builtinId="9" hidden="1"/>
    <cellStyle name="Followed Hyperlink" xfId="5" builtinId="9" hidden="1"/>
    <cellStyle name="Hyperlink" xfId="2" builtinId="8" hidden="1"/>
    <cellStyle name="Hyperlink" xfId="4" builtinId="8" hidden="1"/>
    <cellStyle name="Hyperlink" xfId="6" builtinId="8"/>
    <cellStyle name="Normal" xfId="0" builtinId="0"/>
    <cellStyle name="Normal 3" xfId="7" xr:uid="{00000000-0005-0000-0000-000007000000}"/>
  </cellStyles>
  <dxfs count="3">
    <dxf>
      <font>
        <color auto="1"/>
      </font>
      <fill>
        <patternFill patternType="solid">
          <fgColor indexed="64"/>
          <bgColor rgb="FFE5DDAC"/>
        </patternFill>
      </fill>
    </dxf>
    <dxf>
      <font>
        <color auto="1"/>
      </font>
      <fill>
        <patternFill patternType="solid">
          <fgColor indexed="64"/>
          <bgColor rgb="FFE5DDAC"/>
        </patternFill>
      </fill>
    </dxf>
    <dxf>
      <font>
        <color auto="1"/>
      </font>
      <fill>
        <patternFill patternType="solid">
          <fgColor indexed="64"/>
          <bgColor rgb="FFE5DDAC"/>
        </patternFill>
      </fill>
    </dxf>
  </dxfs>
  <tableStyles count="0" defaultTableStyle="TableStyleMedium2" defaultPivotStyle="PivotStyleLight16"/>
  <colors>
    <mruColors>
      <color rgb="FFE1E089"/>
      <color rgb="FFADEDEE"/>
      <color rgb="FFFEBA32"/>
      <color rgb="FFFFA01E"/>
      <color rgb="FFFDC766"/>
      <color rgb="FFFFC6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research.cloudsecurityalliance.org/tci/index.php/explore/boss/"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research.cloudsecurityalliance.org/tci/index.php/explore/itos/"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research.cloudsecurityalliance.org/tci/index.php/explore/application_services/"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hyperlink" Target="https://research.cloudsecurityalliance.org/tci/index.php/explore/information_services/"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hyperlink" Target="https://research.cloudsecurityalliance.org/tci/index.php/explore/infrastructure_services/" TargetMode="External"/></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https://research.cloudsecurityalliance.org/tci/index.php/explore/security_risk_management/"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203200</xdr:colOff>
      <xdr:row>66</xdr:row>
      <xdr:rowOff>127000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0" y="0"/>
          <a:ext cx="11595100" cy="11861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749300</xdr:colOff>
      <xdr:row>78</xdr:row>
      <xdr:rowOff>114300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tretch>
          <a:fillRect/>
        </a:stretch>
      </xdr:blipFill>
      <xdr:spPr>
        <a:xfrm>
          <a:off x="0" y="0"/>
          <a:ext cx="9512300" cy="13982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xdr:colOff>
      <xdr:row>0</xdr:row>
      <xdr:rowOff>38100</xdr:rowOff>
    </xdr:from>
    <xdr:to>
      <xdr:col>13</xdr:col>
      <xdr:colOff>215900</xdr:colOff>
      <xdr:row>74</xdr:row>
      <xdr:rowOff>101600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25400" y="38100"/>
          <a:ext cx="11582400" cy="13220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215900</xdr:colOff>
      <xdr:row>60</xdr:row>
      <xdr:rowOff>25400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a:stretch>
          <a:fillRect/>
        </a:stretch>
      </xdr:blipFill>
      <xdr:spPr>
        <a:xfrm>
          <a:off x="0" y="0"/>
          <a:ext cx="11607800" cy="10693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590347</xdr:colOff>
      <xdr:row>130</xdr:row>
      <xdr:rowOff>25400</xdr:rowOff>
    </xdr:to>
    <xdr:grpSp>
      <xdr:nvGrpSpPr>
        <xdr:cNvPr id="2" name="Group 1">
          <a:hlinkClick xmlns:r="http://schemas.openxmlformats.org/officeDocument/2006/relationships" r:id="rId1"/>
          <a:extLst>
            <a:ext uri="{FF2B5EF4-FFF2-40B4-BE49-F238E27FC236}">
              <a16:creationId xmlns:a16="http://schemas.microsoft.com/office/drawing/2014/main" id="{00000000-0008-0000-0800-000002000000}"/>
            </a:ext>
          </a:extLst>
        </xdr:cNvPr>
        <xdr:cNvGrpSpPr/>
      </xdr:nvGrpSpPr>
      <xdr:grpSpPr>
        <a:xfrm>
          <a:off x="0" y="0"/>
          <a:ext cx="13734847" cy="24790400"/>
          <a:chOff x="0" y="0"/>
          <a:chExt cx="12972847" cy="23139400"/>
        </a:xfrm>
      </xdr:grpSpPr>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0" y="0"/>
            <a:ext cx="12954000" cy="12827000"/>
          </a:xfrm>
          <a:prstGeom prst="rect">
            <a:avLst/>
          </a:prstGeom>
        </xdr:spPr>
      </xdr:pic>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3"/>
          <a:stretch>
            <a:fillRect/>
          </a:stretch>
        </xdr:blipFill>
        <xdr:spPr>
          <a:xfrm>
            <a:off x="0" y="12827000"/>
            <a:ext cx="12972847" cy="10312400"/>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76200</xdr:colOff>
      <xdr:row>86</xdr:row>
      <xdr:rowOff>25400</xdr:rowOff>
    </xdr:to>
    <xdr:grpSp>
      <xdr:nvGrpSpPr>
        <xdr:cNvPr id="2" name="Group 1">
          <a:hlinkClick xmlns:r="http://schemas.openxmlformats.org/officeDocument/2006/relationships" r:id="rId1"/>
          <a:extLst>
            <a:ext uri="{FF2B5EF4-FFF2-40B4-BE49-F238E27FC236}">
              <a16:creationId xmlns:a16="http://schemas.microsoft.com/office/drawing/2014/main" id="{00000000-0008-0000-0900-000002000000}"/>
            </a:ext>
          </a:extLst>
        </xdr:cNvPr>
        <xdr:cNvGrpSpPr/>
      </xdr:nvGrpSpPr>
      <xdr:grpSpPr>
        <a:xfrm>
          <a:off x="0" y="0"/>
          <a:ext cx="9715500" cy="16408400"/>
          <a:chOff x="0" y="0"/>
          <a:chExt cx="9156700" cy="15316200"/>
        </a:xfrm>
      </xdr:grpSpPr>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0" y="0"/>
            <a:ext cx="9156700" cy="12115800"/>
          </a:xfrm>
          <a:prstGeom prst="rect">
            <a:avLst/>
          </a:prstGeom>
        </xdr:spPr>
      </xdr:pic>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0" y="12090400"/>
            <a:ext cx="9156700" cy="3225800"/>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25400</xdr:colOff>
      <xdr:row>99</xdr:row>
      <xdr:rowOff>12700</xdr:rowOff>
    </xdr:to>
    <xdr:grpSp>
      <xdr:nvGrpSpPr>
        <xdr:cNvPr id="2" name="Group 1">
          <a:extLst>
            <a:ext uri="{FF2B5EF4-FFF2-40B4-BE49-F238E27FC236}">
              <a16:creationId xmlns:a16="http://schemas.microsoft.com/office/drawing/2014/main" id="{00000000-0008-0000-0A00-000002000000}"/>
            </a:ext>
          </a:extLst>
        </xdr:cNvPr>
        <xdr:cNvGrpSpPr/>
      </xdr:nvGrpSpPr>
      <xdr:grpSpPr>
        <a:xfrm>
          <a:off x="0" y="0"/>
          <a:ext cx="9664700" cy="18872200"/>
          <a:chOff x="0" y="0"/>
          <a:chExt cx="7950200" cy="17614900"/>
        </a:xfrm>
      </xdr:grpSpPr>
      <xdr:pic>
        <xdr:nvPicPr>
          <xdr:cNvPr id="3" name="Picture 2">
            <a:hlinkClick xmlns:r="http://schemas.openxmlformats.org/officeDocument/2006/relationships" r:id="rId1"/>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0" y="0"/>
            <a:ext cx="7950200" cy="13982700"/>
          </a:xfrm>
          <a:prstGeom prst="rect">
            <a:avLst/>
          </a:prstGeom>
        </xdr:spPr>
      </xdr:pic>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3"/>
          <a:stretch>
            <a:fillRect/>
          </a:stretch>
        </xdr:blipFill>
        <xdr:spPr>
          <a:xfrm>
            <a:off x="0" y="13995400"/>
            <a:ext cx="7950200" cy="3619500"/>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hyperlink" Target="http://nvlpubs.nist.gov/nistpubs/SpecialPublications/NIST.SP.800-53r4.pdf" TargetMode="External"/><Relationship Id="rId2" Type="http://schemas.openxmlformats.org/officeDocument/2006/relationships/hyperlink" Target="http://csrc.nist.gov/publications/nistpubs/800-53-rev4/sp800_53_r4_final_word_errata_01_15_2014.docx" TargetMode="External"/><Relationship Id="rId1" Type="http://schemas.openxmlformats.org/officeDocument/2006/relationships/hyperlink" Target="http://csrc.nist.gov/publications/nistpubs/800-53-rev4/sp800_53_r4_final_word_errata_01_15_2014.docx" TargetMode="External"/><Relationship Id="rId4" Type="http://schemas.openxmlformats.org/officeDocument/2006/relationships/hyperlink" Target="http://csrc.nist.gov/publications/nistpubs/800-53-rev4/sp800-53r4_summary.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research.cloudsecurityalliance.org/tci/"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0"/>
  <sheetViews>
    <sheetView tabSelected="1" zoomScale="130" zoomScaleNormal="130" workbookViewId="0">
      <selection activeCell="C8" sqref="C8"/>
    </sheetView>
  </sheetViews>
  <sheetFormatPr defaultColWidth="11.42578125" defaultRowHeight="15" x14ac:dyDescent="0.25"/>
  <cols>
    <col min="1" max="1" width="13.85546875" style="222" customWidth="1"/>
    <col min="2" max="2" width="71.28515625" style="233" customWidth="1"/>
    <col min="3" max="3" width="10.85546875" style="222"/>
    <col min="15" max="15" width="10.85546875" hidden="1" customWidth="1"/>
  </cols>
  <sheetData>
    <row r="1" spans="1:15" ht="33" customHeight="1" x14ac:dyDescent="0.25">
      <c r="A1" s="246" t="s">
        <v>3444</v>
      </c>
      <c r="B1" s="246"/>
      <c r="C1" s="246"/>
    </row>
    <row r="2" spans="1:15" ht="20.100000000000001" customHeight="1" x14ac:dyDescent="0.25">
      <c r="A2" s="245" t="s">
        <v>3149</v>
      </c>
      <c r="B2" s="245" t="s">
        <v>3140</v>
      </c>
      <c r="C2" s="245" t="s">
        <v>3150</v>
      </c>
    </row>
    <row r="3" spans="1:15" s="228" customFormat="1" ht="15.75" x14ac:dyDescent="0.25">
      <c r="A3" s="245"/>
      <c r="B3" s="245"/>
      <c r="C3" s="245"/>
      <c r="O3" s="228" t="s">
        <v>1868</v>
      </c>
    </row>
    <row r="4" spans="1:15" ht="20.100000000000001" customHeight="1" x14ac:dyDescent="0.25">
      <c r="A4" s="239" t="s">
        <v>3153</v>
      </c>
      <c r="B4" s="240" t="s">
        <v>3142</v>
      </c>
      <c r="C4" s="243" t="s">
        <v>1887</v>
      </c>
      <c r="O4" t="s">
        <v>1869</v>
      </c>
    </row>
    <row r="5" spans="1:15" ht="30" x14ac:dyDescent="0.25">
      <c r="A5" s="239" t="s">
        <v>3154</v>
      </c>
      <c r="B5" s="241" t="s">
        <v>3143</v>
      </c>
      <c r="C5" s="243" t="s">
        <v>1887</v>
      </c>
      <c r="O5" t="s">
        <v>1887</v>
      </c>
    </row>
    <row r="6" spans="1:15" ht="30" x14ac:dyDescent="0.25">
      <c r="A6" s="239" t="s">
        <v>3153</v>
      </c>
      <c r="B6" s="241" t="s">
        <v>3155</v>
      </c>
      <c r="C6" s="243" t="s">
        <v>1869</v>
      </c>
    </row>
    <row r="7" spans="1:15" ht="45" x14ac:dyDescent="0.25">
      <c r="A7" s="239" t="s">
        <v>3156</v>
      </c>
      <c r="B7" s="241" t="s">
        <v>3157</v>
      </c>
      <c r="C7" s="243" t="s">
        <v>1887</v>
      </c>
    </row>
    <row r="8" spans="1:15" ht="30" x14ac:dyDescent="0.25">
      <c r="A8" s="239" t="s">
        <v>3154</v>
      </c>
      <c r="B8" s="241" t="s">
        <v>3158</v>
      </c>
      <c r="C8" s="243"/>
    </row>
    <row r="9" spans="1:15" ht="30" x14ac:dyDescent="0.25">
      <c r="A9" s="239" t="s">
        <v>74</v>
      </c>
      <c r="B9" s="242" t="s">
        <v>3164</v>
      </c>
      <c r="C9" s="243"/>
    </row>
    <row r="10" spans="1:15" ht="45" x14ac:dyDescent="0.25">
      <c r="A10" s="239" t="s">
        <v>3153</v>
      </c>
      <c r="B10" s="242" t="s">
        <v>3165</v>
      </c>
      <c r="C10" s="243"/>
    </row>
    <row r="11" spans="1:15" ht="30" x14ac:dyDescent="0.25">
      <c r="A11" s="239" t="s">
        <v>3156</v>
      </c>
      <c r="B11" s="242" t="s">
        <v>3166</v>
      </c>
      <c r="C11" s="243"/>
    </row>
    <row r="12" spans="1:15" ht="45" x14ac:dyDescent="0.25">
      <c r="A12" s="239" t="s">
        <v>3156</v>
      </c>
      <c r="B12" s="242" t="s">
        <v>3167</v>
      </c>
      <c r="C12" s="243"/>
    </row>
    <row r="13" spans="1:15" ht="60" x14ac:dyDescent="0.25">
      <c r="A13" s="239" t="s">
        <v>3156</v>
      </c>
      <c r="B13" s="242" t="s">
        <v>3168</v>
      </c>
      <c r="C13" s="243"/>
    </row>
    <row r="14" spans="1:15" ht="90" x14ac:dyDescent="0.25">
      <c r="A14" s="239" t="s">
        <v>3169</v>
      </c>
      <c r="B14" s="242" t="s">
        <v>3170</v>
      </c>
      <c r="C14" s="243"/>
    </row>
    <row r="15" spans="1:15" ht="45" x14ac:dyDescent="0.25">
      <c r="A15" s="239" t="s">
        <v>3154</v>
      </c>
      <c r="B15" s="242" t="s">
        <v>3171</v>
      </c>
      <c r="C15" s="243"/>
    </row>
    <row r="16" spans="1:15" ht="45" x14ac:dyDescent="0.25">
      <c r="A16" s="239" t="s">
        <v>3156</v>
      </c>
      <c r="B16" s="242" t="s">
        <v>3172</v>
      </c>
      <c r="C16" s="243"/>
    </row>
    <row r="17" spans="1:3" ht="30" x14ac:dyDescent="0.25">
      <c r="A17" s="239" t="s">
        <v>3156</v>
      </c>
      <c r="B17" s="242" t="s">
        <v>3177</v>
      </c>
      <c r="C17" s="243"/>
    </row>
    <row r="18" spans="1:3" ht="30" x14ac:dyDescent="0.25">
      <c r="A18" s="239" t="s">
        <v>3156</v>
      </c>
      <c r="B18" s="242" t="s">
        <v>3178</v>
      </c>
      <c r="C18" s="243"/>
    </row>
    <row r="19" spans="1:3" ht="60" x14ac:dyDescent="0.25">
      <c r="A19" s="239" t="s">
        <v>3154</v>
      </c>
      <c r="B19" s="242" t="s">
        <v>3179</v>
      </c>
      <c r="C19" s="243"/>
    </row>
    <row r="20" spans="1:3" ht="45" x14ac:dyDescent="0.25">
      <c r="A20" s="239" t="s">
        <v>3154</v>
      </c>
      <c r="B20" s="242" t="s">
        <v>3180</v>
      </c>
      <c r="C20" s="243"/>
    </row>
    <row r="21" spans="1:3" ht="45" x14ac:dyDescent="0.25">
      <c r="A21" s="239" t="s">
        <v>3156</v>
      </c>
      <c r="B21" s="242" t="s">
        <v>3181</v>
      </c>
      <c r="C21" s="243"/>
    </row>
    <row r="22" spans="1:3" ht="30" x14ac:dyDescent="0.25">
      <c r="A22" s="239" t="s">
        <v>3156</v>
      </c>
      <c r="B22" s="242" t="s">
        <v>3182</v>
      </c>
      <c r="C22" s="243"/>
    </row>
    <row r="23" spans="1:3" ht="30" x14ac:dyDescent="0.25">
      <c r="A23" s="239" t="s">
        <v>3156</v>
      </c>
      <c r="B23" s="242" t="s">
        <v>3183</v>
      </c>
      <c r="C23" s="243"/>
    </row>
    <row r="24" spans="1:3" ht="90" x14ac:dyDescent="0.25">
      <c r="A24" s="239" t="s">
        <v>3156</v>
      </c>
      <c r="B24" s="242" t="s">
        <v>3184</v>
      </c>
      <c r="C24" s="243"/>
    </row>
    <row r="25" spans="1:3" ht="30" x14ac:dyDescent="0.25">
      <c r="A25" s="239" t="s">
        <v>3156</v>
      </c>
      <c r="B25" s="242" t="s">
        <v>3185</v>
      </c>
      <c r="C25" s="243"/>
    </row>
    <row r="26" spans="1:3" ht="45" x14ac:dyDescent="0.25">
      <c r="A26" s="239" t="s">
        <v>3186</v>
      </c>
      <c r="B26" s="242" t="s">
        <v>3187</v>
      </c>
      <c r="C26" s="243"/>
    </row>
    <row r="27" spans="1:3" ht="30" x14ac:dyDescent="0.25">
      <c r="A27" s="239" t="s">
        <v>3156</v>
      </c>
      <c r="B27" s="242" t="s">
        <v>3188</v>
      </c>
      <c r="C27" s="243"/>
    </row>
    <row r="28" spans="1:3" ht="30" x14ac:dyDescent="0.25">
      <c r="A28" s="239" t="s">
        <v>3156</v>
      </c>
      <c r="B28" s="242" t="s">
        <v>3189</v>
      </c>
      <c r="C28" s="243"/>
    </row>
    <row r="29" spans="1:3" ht="45" x14ac:dyDescent="0.25">
      <c r="A29" s="239" t="s">
        <v>3156</v>
      </c>
      <c r="B29" s="242" t="s">
        <v>3190</v>
      </c>
      <c r="C29" s="243"/>
    </row>
    <row r="30" spans="1:3" ht="30" x14ac:dyDescent="0.25">
      <c r="A30" s="239" t="s">
        <v>3153</v>
      </c>
      <c r="B30" s="242" t="s">
        <v>3191</v>
      </c>
      <c r="C30" s="243"/>
    </row>
    <row r="31" spans="1:3" ht="30" x14ac:dyDescent="0.25">
      <c r="A31" s="239" t="s">
        <v>3154</v>
      </c>
      <c r="B31" s="242" t="s">
        <v>3192</v>
      </c>
      <c r="C31" s="243"/>
    </row>
    <row r="32" spans="1:3" ht="45" x14ac:dyDescent="0.25">
      <c r="A32" s="239" t="s">
        <v>3154</v>
      </c>
      <c r="B32" s="242" t="s">
        <v>3193</v>
      </c>
      <c r="C32" s="243"/>
    </row>
    <row r="33" spans="1:3" ht="30" x14ac:dyDescent="0.25">
      <c r="A33" s="239" t="s">
        <v>3194</v>
      </c>
      <c r="B33" s="242" t="s">
        <v>3195</v>
      </c>
      <c r="C33" s="243"/>
    </row>
    <row r="34" spans="1:3" ht="30" x14ac:dyDescent="0.25">
      <c r="A34" s="239" t="s">
        <v>3154</v>
      </c>
      <c r="B34" s="242" t="s">
        <v>3196</v>
      </c>
      <c r="C34" s="243"/>
    </row>
    <row r="35" spans="1:3" ht="30" x14ac:dyDescent="0.25">
      <c r="A35" s="239" t="s">
        <v>3156</v>
      </c>
      <c r="B35" s="242" t="s">
        <v>3420</v>
      </c>
      <c r="C35" s="243"/>
    </row>
    <row r="36" spans="1:3" ht="45" x14ac:dyDescent="0.25">
      <c r="A36" s="239" t="s">
        <v>3154</v>
      </c>
      <c r="B36" s="242" t="s">
        <v>3197</v>
      </c>
      <c r="C36" s="243"/>
    </row>
    <row r="37" spans="1:3" ht="45" x14ac:dyDescent="0.25">
      <c r="A37" s="239" t="s">
        <v>3154</v>
      </c>
      <c r="B37" s="242" t="s">
        <v>3198</v>
      </c>
      <c r="C37" s="243"/>
    </row>
    <row r="38" spans="1:3" ht="30" x14ac:dyDescent="0.25">
      <c r="A38" s="239" t="s">
        <v>3154</v>
      </c>
      <c r="B38" s="242" t="s">
        <v>3199</v>
      </c>
      <c r="C38" s="243"/>
    </row>
    <row r="39" spans="1:3" ht="45" x14ac:dyDescent="0.25">
      <c r="A39" s="239" t="s">
        <v>3154</v>
      </c>
      <c r="B39" s="242" t="s">
        <v>3200</v>
      </c>
      <c r="C39" s="244"/>
    </row>
    <row r="40" spans="1:3" ht="45" x14ac:dyDescent="0.25">
      <c r="A40" s="239" t="s">
        <v>3154</v>
      </c>
      <c r="B40" s="242" t="s">
        <v>3201</v>
      </c>
      <c r="C40" s="244"/>
    </row>
    <row r="41" spans="1:3" ht="45" x14ac:dyDescent="0.25">
      <c r="A41" s="239" t="s">
        <v>3202</v>
      </c>
      <c r="B41" s="242" t="s">
        <v>3203</v>
      </c>
      <c r="C41" s="244"/>
    </row>
    <row r="42" spans="1:3" ht="45" x14ac:dyDescent="0.25">
      <c r="A42" s="239" t="s">
        <v>3156</v>
      </c>
      <c r="B42" s="242" t="s">
        <v>3204</v>
      </c>
      <c r="C42" s="244"/>
    </row>
    <row r="43" spans="1:3" x14ac:dyDescent="0.25">
      <c r="A43" s="239" t="s">
        <v>3156</v>
      </c>
      <c r="B43" s="242" t="s">
        <v>3205</v>
      </c>
      <c r="C43" s="244"/>
    </row>
    <row r="44" spans="1:3" ht="45" x14ac:dyDescent="0.25">
      <c r="A44" s="239" t="s">
        <v>3206</v>
      </c>
      <c r="B44" s="242" t="s">
        <v>3207</v>
      </c>
      <c r="C44" s="244"/>
    </row>
    <row r="45" spans="1:3" ht="30" x14ac:dyDescent="0.25">
      <c r="A45" s="239" t="s">
        <v>3153</v>
      </c>
      <c r="B45" s="242" t="s">
        <v>3208</v>
      </c>
      <c r="C45" s="244"/>
    </row>
    <row r="46" spans="1:3" ht="30" x14ac:dyDescent="0.25">
      <c r="A46" s="239" t="s">
        <v>3154</v>
      </c>
      <c r="B46" s="242" t="s">
        <v>3209</v>
      </c>
      <c r="C46" s="244"/>
    </row>
    <row r="47" spans="1:3" ht="30" x14ac:dyDescent="0.25">
      <c r="A47" s="239" t="s">
        <v>3154</v>
      </c>
      <c r="B47" s="242" t="s">
        <v>3210</v>
      </c>
      <c r="C47" s="244"/>
    </row>
    <row r="48" spans="1:3" ht="30" x14ac:dyDescent="0.25">
      <c r="A48" s="239" t="s">
        <v>3154</v>
      </c>
      <c r="B48" s="242" t="s">
        <v>3211</v>
      </c>
      <c r="C48" s="244"/>
    </row>
    <row r="49" spans="1:3" ht="45" x14ac:dyDescent="0.25">
      <c r="A49" s="239" t="s">
        <v>3154</v>
      </c>
      <c r="B49" s="242" t="s">
        <v>3212</v>
      </c>
      <c r="C49" s="244"/>
    </row>
    <row r="50" spans="1:3" ht="45" x14ac:dyDescent="0.25">
      <c r="A50" s="239" t="s">
        <v>3154</v>
      </c>
      <c r="B50" s="242" t="s">
        <v>3213</v>
      </c>
      <c r="C50" s="244"/>
    </row>
    <row r="51" spans="1:3" ht="45" x14ac:dyDescent="0.25">
      <c r="A51" s="239" t="s">
        <v>3154</v>
      </c>
      <c r="B51" s="242" t="s">
        <v>3214</v>
      </c>
      <c r="C51" s="244"/>
    </row>
    <row r="52" spans="1:3" ht="30" x14ac:dyDescent="0.25">
      <c r="A52" s="239" t="s">
        <v>3154</v>
      </c>
      <c r="B52" s="242" t="s">
        <v>3215</v>
      </c>
      <c r="C52" s="244"/>
    </row>
    <row r="53" spans="1:3" ht="45" x14ac:dyDescent="0.25">
      <c r="A53" s="239" t="s">
        <v>3154</v>
      </c>
      <c r="B53" s="242" t="s">
        <v>3216</v>
      </c>
      <c r="C53" s="244"/>
    </row>
    <row r="54" spans="1:3" x14ac:dyDescent="0.25">
      <c r="A54" s="239" t="s">
        <v>3154</v>
      </c>
      <c r="B54" s="242" t="s">
        <v>3217</v>
      </c>
      <c r="C54" s="244"/>
    </row>
    <row r="55" spans="1:3" ht="45" x14ac:dyDescent="0.25">
      <c r="A55" s="239" t="s">
        <v>3206</v>
      </c>
      <c r="B55" s="242" t="s">
        <v>3218</v>
      </c>
      <c r="C55" s="244"/>
    </row>
    <row r="56" spans="1:3" ht="45" x14ac:dyDescent="0.25">
      <c r="A56" s="239" t="s">
        <v>3156</v>
      </c>
      <c r="B56" s="242" t="s">
        <v>3219</v>
      </c>
      <c r="C56" s="244"/>
    </row>
    <row r="57" spans="1:3" ht="30" x14ac:dyDescent="0.25">
      <c r="A57" s="239" t="s">
        <v>3154</v>
      </c>
      <c r="B57" s="242" t="s">
        <v>3421</v>
      </c>
      <c r="C57" s="244"/>
    </row>
    <row r="58" spans="1:3" ht="30" x14ac:dyDescent="0.25">
      <c r="A58" s="239" t="s">
        <v>3156</v>
      </c>
      <c r="B58" s="242" t="s">
        <v>3258</v>
      </c>
      <c r="C58" s="244"/>
    </row>
    <row r="59" spans="1:3" ht="30" x14ac:dyDescent="0.25">
      <c r="A59" s="239" t="s">
        <v>3153</v>
      </c>
      <c r="B59" s="242" t="s">
        <v>3259</v>
      </c>
      <c r="C59" s="244"/>
    </row>
    <row r="60" spans="1:3" ht="30" x14ac:dyDescent="0.25">
      <c r="A60" s="239" t="s">
        <v>3153</v>
      </c>
      <c r="B60" s="242" t="s">
        <v>3260</v>
      </c>
      <c r="C60" s="244"/>
    </row>
    <row r="61" spans="1:3" ht="60" x14ac:dyDescent="0.25">
      <c r="A61" s="239" t="s">
        <v>3194</v>
      </c>
      <c r="B61" s="242" t="s">
        <v>3261</v>
      </c>
      <c r="C61" s="244"/>
    </row>
    <row r="62" spans="1:3" ht="30" x14ac:dyDescent="0.25">
      <c r="A62" s="239" t="s">
        <v>3156</v>
      </c>
      <c r="B62" s="242" t="s">
        <v>3262</v>
      </c>
      <c r="C62" s="244"/>
    </row>
    <row r="63" spans="1:3" ht="30" x14ac:dyDescent="0.25">
      <c r="A63" s="239" t="s">
        <v>3156</v>
      </c>
      <c r="B63" s="242" t="s">
        <v>3263</v>
      </c>
      <c r="C63" s="244"/>
    </row>
    <row r="64" spans="1:3" ht="45" x14ac:dyDescent="0.25">
      <c r="A64" s="239" t="s">
        <v>3264</v>
      </c>
      <c r="B64" s="242" t="s">
        <v>3265</v>
      </c>
      <c r="C64" s="244"/>
    </row>
    <row r="65" spans="1:3" ht="45" x14ac:dyDescent="0.25">
      <c r="A65" s="239" t="s">
        <v>3153</v>
      </c>
      <c r="B65" s="242" t="s">
        <v>3266</v>
      </c>
      <c r="C65" s="244"/>
    </row>
    <row r="66" spans="1:3" x14ac:dyDescent="0.25">
      <c r="A66" s="239" t="s">
        <v>3156</v>
      </c>
      <c r="B66" s="242" t="s">
        <v>3267</v>
      </c>
      <c r="C66" s="244"/>
    </row>
    <row r="67" spans="1:3" ht="30" x14ac:dyDescent="0.25">
      <c r="A67" s="239" t="s">
        <v>3153</v>
      </c>
      <c r="B67" s="242" t="s">
        <v>3268</v>
      </c>
      <c r="C67" s="244"/>
    </row>
    <row r="68" spans="1:3" ht="30" x14ac:dyDescent="0.25">
      <c r="A68" s="239" t="s">
        <v>3269</v>
      </c>
      <c r="B68" s="242" t="s">
        <v>3270</v>
      </c>
      <c r="C68" s="244"/>
    </row>
    <row r="69" spans="1:3" ht="30" x14ac:dyDescent="0.25">
      <c r="A69" s="239" t="s">
        <v>3269</v>
      </c>
      <c r="B69" s="242" t="s">
        <v>3271</v>
      </c>
      <c r="C69" s="244"/>
    </row>
    <row r="70" spans="1:3" ht="60" x14ac:dyDescent="0.25">
      <c r="A70" s="239" t="s">
        <v>3156</v>
      </c>
      <c r="B70" s="242" t="s">
        <v>3272</v>
      </c>
      <c r="C70" s="244"/>
    </row>
    <row r="71" spans="1:3" ht="30" x14ac:dyDescent="0.25">
      <c r="A71" s="239" t="s">
        <v>3156</v>
      </c>
      <c r="B71" s="242" t="s">
        <v>3273</v>
      </c>
      <c r="C71" s="244"/>
    </row>
    <row r="72" spans="1:3" ht="30" x14ac:dyDescent="0.25">
      <c r="A72" s="239" t="s">
        <v>3154</v>
      </c>
      <c r="B72" s="242" t="s">
        <v>3274</v>
      </c>
      <c r="C72" s="244"/>
    </row>
    <row r="73" spans="1:3" ht="45" x14ac:dyDescent="0.25">
      <c r="A73" s="239" t="s">
        <v>3206</v>
      </c>
      <c r="B73" s="242" t="s">
        <v>3275</v>
      </c>
      <c r="C73" s="244"/>
    </row>
    <row r="74" spans="1:3" ht="30" x14ac:dyDescent="0.25">
      <c r="A74" s="239" t="s">
        <v>3154</v>
      </c>
      <c r="B74" s="242" t="s">
        <v>3276</v>
      </c>
      <c r="C74" s="244"/>
    </row>
    <row r="75" spans="1:3" ht="30" x14ac:dyDescent="0.25">
      <c r="A75" s="239" t="s">
        <v>3154</v>
      </c>
      <c r="B75" s="242" t="s">
        <v>3277</v>
      </c>
      <c r="C75" s="244"/>
    </row>
    <row r="76" spans="1:3" ht="30" x14ac:dyDescent="0.25">
      <c r="A76" s="239" t="s">
        <v>3154</v>
      </c>
      <c r="B76" s="242" t="s">
        <v>3278</v>
      </c>
      <c r="C76" s="244"/>
    </row>
    <row r="77" spans="1:3" x14ac:dyDescent="0.25">
      <c r="A77" s="239" t="s">
        <v>3154</v>
      </c>
      <c r="B77" s="242" t="s">
        <v>3422</v>
      </c>
      <c r="C77" s="244"/>
    </row>
    <row r="78" spans="1:3" ht="30" x14ac:dyDescent="0.25">
      <c r="A78" s="239" t="s">
        <v>3154</v>
      </c>
      <c r="B78" s="242" t="s">
        <v>3279</v>
      </c>
      <c r="C78" s="244"/>
    </row>
    <row r="79" spans="1:3" x14ac:dyDescent="0.25">
      <c r="A79" s="239" t="s">
        <v>3154</v>
      </c>
      <c r="B79" s="242" t="s">
        <v>3280</v>
      </c>
      <c r="C79" s="244"/>
    </row>
    <row r="80" spans="1:3" ht="45" x14ac:dyDescent="0.25">
      <c r="A80" s="239" t="s">
        <v>3154</v>
      </c>
      <c r="B80" s="242" t="s">
        <v>3281</v>
      </c>
      <c r="C80" s="244"/>
    </row>
    <row r="81" spans="1:3" x14ac:dyDescent="0.25">
      <c r="A81" s="239" t="s">
        <v>3154</v>
      </c>
      <c r="B81" s="242" t="s">
        <v>3282</v>
      </c>
      <c r="C81" s="244"/>
    </row>
    <row r="82" spans="1:3" x14ac:dyDescent="0.25">
      <c r="A82" s="239" t="s">
        <v>3154</v>
      </c>
      <c r="B82" s="242" t="s">
        <v>3283</v>
      </c>
      <c r="C82" s="244"/>
    </row>
    <row r="83" spans="1:3" ht="30" x14ac:dyDescent="0.25">
      <c r="A83" s="239" t="s">
        <v>3154</v>
      </c>
      <c r="B83" s="242" t="s">
        <v>3284</v>
      </c>
      <c r="C83" s="244"/>
    </row>
    <row r="84" spans="1:3" ht="45" x14ac:dyDescent="0.25">
      <c r="A84" s="239" t="s">
        <v>3156</v>
      </c>
      <c r="B84" s="242" t="s">
        <v>3285</v>
      </c>
      <c r="C84" s="244"/>
    </row>
    <row r="85" spans="1:3" ht="45" x14ac:dyDescent="0.25">
      <c r="A85" s="239" t="s">
        <v>3206</v>
      </c>
      <c r="B85" s="242" t="s">
        <v>3286</v>
      </c>
      <c r="C85" s="244"/>
    </row>
    <row r="86" spans="1:3" ht="30" x14ac:dyDescent="0.25">
      <c r="A86" s="239" t="s">
        <v>3154</v>
      </c>
      <c r="B86" s="242" t="s">
        <v>3287</v>
      </c>
      <c r="C86" s="244"/>
    </row>
    <row r="87" spans="1:3" ht="45" x14ac:dyDescent="0.25">
      <c r="A87" s="239" t="s">
        <v>3154</v>
      </c>
      <c r="B87" s="242" t="s">
        <v>3423</v>
      </c>
      <c r="C87" s="244"/>
    </row>
    <row r="88" spans="1:3" ht="45" x14ac:dyDescent="0.25">
      <c r="A88" s="239" t="s">
        <v>3156</v>
      </c>
      <c r="B88" s="242" t="s">
        <v>3288</v>
      </c>
      <c r="C88" s="244"/>
    </row>
    <row r="89" spans="1:3" ht="45" x14ac:dyDescent="0.25">
      <c r="A89" s="239" t="s">
        <v>3154</v>
      </c>
      <c r="B89" s="242" t="s">
        <v>3289</v>
      </c>
      <c r="C89" s="244"/>
    </row>
    <row r="90" spans="1:3" ht="30" x14ac:dyDescent="0.25">
      <c r="A90" s="239" t="s">
        <v>3156</v>
      </c>
      <c r="B90" s="242" t="s">
        <v>3290</v>
      </c>
      <c r="C90" s="244"/>
    </row>
    <row r="91" spans="1:3" ht="30" x14ac:dyDescent="0.25">
      <c r="A91" s="239" t="s">
        <v>3154</v>
      </c>
      <c r="B91" s="242" t="s">
        <v>3291</v>
      </c>
      <c r="C91" s="244"/>
    </row>
    <row r="92" spans="1:3" ht="30" x14ac:dyDescent="0.25">
      <c r="A92" s="239" t="s">
        <v>3154</v>
      </c>
      <c r="B92" s="242" t="s">
        <v>3292</v>
      </c>
      <c r="C92" s="244"/>
    </row>
    <row r="93" spans="1:3" x14ac:dyDescent="0.25">
      <c r="A93" s="239" t="s">
        <v>3154</v>
      </c>
      <c r="B93" s="242" t="s">
        <v>3293</v>
      </c>
      <c r="C93" s="244"/>
    </row>
    <row r="94" spans="1:3" ht="30" x14ac:dyDescent="0.25">
      <c r="A94" s="239" t="s">
        <v>3156</v>
      </c>
      <c r="B94" s="242" t="s">
        <v>3294</v>
      </c>
      <c r="C94" s="244"/>
    </row>
    <row r="95" spans="1:3" ht="30" x14ac:dyDescent="0.25">
      <c r="A95" s="239" t="s">
        <v>3156</v>
      </c>
      <c r="B95" s="242" t="s">
        <v>3295</v>
      </c>
      <c r="C95" s="244"/>
    </row>
    <row r="96" spans="1:3" ht="30" x14ac:dyDescent="0.25">
      <c r="A96" s="239" t="s">
        <v>3154</v>
      </c>
      <c r="B96" s="242" t="s">
        <v>3296</v>
      </c>
      <c r="C96" s="244"/>
    </row>
    <row r="97" spans="1:3" ht="60" x14ac:dyDescent="0.25">
      <c r="A97" s="239" t="s">
        <v>3156</v>
      </c>
      <c r="B97" s="242" t="s">
        <v>3297</v>
      </c>
      <c r="C97" s="244"/>
    </row>
    <row r="98" spans="1:3" ht="30" x14ac:dyDescent="0.25">
      <c r="A98" s="239" t="s">
        <v>3154</v>
      </c>
      <c r="B98" s="242" t="s">
        <v>3298</v>
      </c>
      <c r="C98" s="244"/>
    </row>
    <row r="99" spans="1:3" ht="30" x14ac:dyDescent="0.25">
      <c r="A99" s="239" t="s">
        <v>3156</v>
      </c>
      <c r="B99" s="242" t="s">
        <v>3299</v>
      </c>
      <c r="C99" s="244"/>
    </row>
    <row r="100" spans="1:3" ht="45" x14ac:dyDescent="0.25">
      <c r="A100" s="239" t="s">
        <v>3153</v>
      </c>
      <c r="B100" s="242" t="s">
        <v>3300</v>
      </c>
      <c r="C100" s="244"/>
    </row>
    <row r="101" spans="1:3" ht="30" x14ac:dyDescent="0.25">
      <c r="A101" s="239" t="s">
        <v>3153</v>
      </c>
      <c r="B101" s="242" t="s">
        <v>3301</v>
      </c>
      <c r="C101" s="244"/>
    </row>
    <row r="102" spans="1:3" ht="45" x14ac:dyDescent="0.25">
      <c r="A102" s="239" t="s">
        <v>3153</v>
      </c>
      <c r="B102" s="242" t="s">
        <v>3302</v>
      </c>
      <c r="C102" s="244"/>
    </row>
    <row r="103" spans="1:3" ht="45" x14ac:dyDescent="0.25">
      <c r="A103" s="239" t="s">
        <v>3153</v>
      </c>
      <c r="B103" s="242" t="s">
        <v>3303</v>
      </c>
      <c r="C103" s="244"/>
    </row>
    <row r="104" spans="1:3" ht="45" x14ac:dyDescent="0.25">
      <c r="A104" s="239" t="s">
        <v>3153</v>
      </c>
      <c r="B104" s="242" t="s">
        <v>3424</v>
      </c>
      <c r="C104" s="244"/>
    </row>
    <row r="105" spans="1:3" ht="30" x14ac:dyDescent="0.25">
      <c r="A105" s="239" t="s">
        <v>3154</v>
      </c>
      <c r="B105" s="242" t="s">
        <v>3425</v>
      </c>
      <c r="C105" s="244"/>
    </row>
    <row r="106" spans="1:3" x14ac:dyDescent="0.25">
      <c r="A106" s="239" t="s">
        <v>3154</v>
      </c>
      <c r="B106" s="242" t="s">
        <v>3426</v>
      </c>
      <c r="C106" s="244"/>
    </row>
    <row r="107" spans="1:3" x14ac:dyDescent="0.25">
      <c r="A107" s="239" t="s">
        <v>3154</v>
      </c>
      <c r="B107" s="242" t="s">
        <v>3435</v>
      </c>
      <c r="C107" s="244"/>
    </row>
    <row r="108" spans="1:3" ht="30" x14ac:dyDescent="0.25">
      <c r="A108" s="239" t="s">
        <v>3153</v>
      </c>
      <c r="B108" s="242" t="s">
        <v>3436</v>
      </c>
      <c r="C108" s="244"/>
    </row>
    <row r="109" spans="1:3" x14ac:dyDescent="0.25">
      <c r="A109" s="239" t="s">
        <v>3153</v>
      </c>
      <c r="B109" s="242" t="s">
        <v>3439</v>
      </c>
      <c r="C109" s="244"/>
    </row>
    <row r="110" spans="1:3" ht="30" x14ac:dyDescent="0.25">
      <c r="A110" s="239" t="s">
        <v>3153</v>
      </c>
      <c r="B110" s="242" t="s">
        <v>3441</v>
      </c>
      <c r="C110" s="244"/>
    </row>
  </sheetData>
  <autoFilter ref="A3:C8" xr:uid="{00000000-0009-0000-0000-000000000000}"/>
  <mergeCells count="4">
    <mergeCell ref="A2:A3"/>
    <mergeCell ref="B2:B3"/>
    <mergeCell ref="C2:C3"/>
    <mergeCell ref="A1:C1"/>
  </mergeCells>
  <dataValidations count="1">
    <dataValidation type="list" allowBlank="1" showInputMessage="1" showErrorMessage="1" sqref="C4:C110" xr:uid="{00000000-0002-0000-0000-000000000000}">
      <formula1>$O$2:$O$5</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8" tint="-0.249977111117893"/>
  </sheetPr>
  <dimension ref="A1"/>
  <sheetViews>
    <sheetView workbookViewId="0">
      <selection activeCell="D3" sqref="D3"/>
    </sheetView>
  </sheetViews>
  <sheetFormatPr defaultColWidth="11.42578125" defaultRowHeight="15" x14ac:dyDescent="0.25"/>
  <sheetData/>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rgb="FFFF6600"/>
  </sheetPr>
  <dimension ref="A1"/>
  <sheetViews>
    <sheetView workbookViewId="0">
      <selection activeCell="D3" sqref="D3"/>
    </sheetView>
  </sheetViews>
  <sheetFormatPr defaultColWidth="11.42578125" defaultRowHeight="15" x14ac:dyDescent="0.25"/>
  <sheetData/>
  <pageMargins left="0.75" right="0.75" top="1" bottom="1" header="0.5" footer="0.5"/>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7" tint="-0.249977111117893"/>
  </sheetPr>
  <dimension ref="A1:F22"/>
  <sheetViews>
    <sheetView zoomScale="75" zoomScaleNormal="75" zoomScalePageLayoutView="75" workbookViewId="0">
      <selection activeCell="D3" sqref="D3"/>
    </sheetView>
  </sheetViews>
  <sheetFormatPr defaultColWidth="8.85546875" defaultRowHeight="15" x14ac:dyDescent="0.25"/>
  <cols>
    <col min="2" max="2" width="7.85546875" customWidth="1"/>
    <col min="3" max="3" width="35.85546875" customWidth="1"/>
    <col min="5" max="5" width="8.42578125" customWidth="1"/>
    <col min="6" max="6" width="36.85546875" customWidth="1"/>
  </cols>
  <sheetData>
    <row r="1" spans="1:6" ht="20.25" x14ac:dyDescent="0.3">
      <c r="A1" s="291" t="s">
        <v>1010</v>
      </c>
      <c r="B1" s="291"/>
      <c r="C1" s="291"/>
      <c r="D1" s="291"/>
      <c r="E1" s="291"/>
      <c r="F1" s="291"/>
    </row>
    <row r="2" spans="1:6" ht="18.75" customHeight="1" x14ac:dyDescent="0.25">
      <c r="A2" s="116" t="s">
        <v>817</v>
      </c>
      <c r="B2" s="116" t="s">
        <v>1011</v>
      </c>
      <c r="C2" s="116" t="s">
        <v>1012</v>
      </c>
      <c r="D2" s="116" t="s">
        <v>817</v>
      </c>
      <c r="E2" s="116" t="s">
        <v>1011</v>
      </c>
      <c r="F2" s="116" t="s">
        <v>1012</v>
      </c>
    </row>
    <row r="3" spans="1:6" ht="31.5" customHeight="1" x14ac:dyDescent="0.25">
      <c r="A3" s="117" t="s">
        <v>1013</v>
      </c>
      <c r="B3" s="118"/>
      <c r="C3" s="119" t="s">
        <v>1014</v>
      </c>
      <c r="D3" s="117" t="s">
        <v>1015</v>
      </c>
      <c r="E3" s="120"/>
      <c r="F3" s="119" t="s">
        <v>1016</v>
      </c>
    </row>
    <row r="4" spans="1:6" ht="40.5" x14ac:dyDescent="0.25">
      <c r="A4" s="117" t="s">
        <v>1017</v>
      </c>
      <c r="B4" s="121"/>
      <c r="C4" s="119" t="s">
        <v>1018</v>
      </c>
      <c r="D4" s="117" t="s">
        <v>1019</v>
      </c>
      <c r="E4" s="122"/>
      <c r="F4" s="119" t="s">
        <v>1020</v>
      </c>
    </row>
    <row r="5" spans="1:6" ht="20.25" x14ac:dyDescent="0.25">
      <c r="A5" s="117" t="s">
        <v>1021</v>
      </c>
      <c r="B5" s="123"/>
      <c r="C5" s="119" t="s">
        <v>1022</v>
      </c>
      <c r="D5" s="117" t="s">
        <v>1023</v>
      </c>
      <c r="E5" s="122"/>
      <c r="F5" s="119" t="s">
        <v>1024</v>
      </c>
    </row>
    <row r="6" spans="1:6" ht="48.75" customHeight="1" x14ac:dyDescent="0.25">
      <c r="A6" s="117" t="s">
        <v>1025</v>
      </c>
      <c r="B6" s="124"/>
      <c r="C6" s="119" t="s">
        <v>1026</v>
      </c>
      <c r="D6" s="117" t="s">
        <v>1027</v>
      </c>
      <c r="E6" s="125"/>
      <c r="F6" s="126" t="s">
        <v>1028</v>
      </c>
    </row>
    <row r="7" spans="1:6" ht="20.25" x14ac:dyDescent="0.25">
      <c r="A7" s="117" t="s">
        <v>1029</v>
      </c>
      <c r="B7" s="124"/>
      <c r="C7" s="119" t="s">
        <v>103</v>
      </c>
      <c r="D7" s="117" t="s">
        <v>1030</v>
      </c>
      <c r="E7" s="127"/>
      <c r="F7" s="119" t="s">
        <v>1031</v>
      </c>
    </row>
    <row r="8" spans="1:6" ht="40.5" x14ac:dyDescent="0.25">
      <c r="A8" s="117" t="s">
        <v>1032</v>
      </c>
      <c r="B8" s="128"/>
      <c r="C8" s="119" t="s">
        <v>894</v>
      </c>
      <c r="D8" s="117" t="s">
        <v>1033</v>
      </c>
      <c r="E8" s="129"/>
      <c r="F8" s="119" t="s">
        <v>1034</v>
      </c>
    </row>
    <row r="9" spans="1:6" ht="40.5" x14ac:dyDescent="0.25">
      <c r="A9" s="117" t="s">
        <v>1035</v>
      </c>
      <c r="B9" s="130"/>
      <c r="C9" s="119" t="s">
        <v>1036</v>
      </c>
      <c r="D9" s="117" t="s">
        <v>1037</v>
      </c>
      <c r="E9" s="127"/>
      <c r="F9" s="119" t="s">
        <v>1038</v>
      </c>
    </row>
    <row r="10" spans="1:6" ht="40.5" x14ac:dyDescent="0.25">
      <c r="A10" s="117" t="s">
        <v>1039</v>
      </c>
      <c r="B10" s="130"/>
      <c r="C10" s="119" t="s">
        <v>1040</v>
      </c>
      <c r="D10" s="117" t="s">
        <v>1041</v>
      </c>
      <c r="E10" s="131"/>
      <c r="F10" s="119" t="s">
        <v>1042</v>
      </c>
    </row>
    <row r="11" spans="1:6" ht="26.25" customHeight="1" x14ac:dyDescent="0.25">
      <c r="A11" s="117" t="s">
        <v>1043</v>
      </c>
      <c r="B11" s="132"/>
      <c r="C11" s="119" t="s">
        <v>1044</v>
      </c>
      <c r="D11" s="117" t="s">
        <v>1045</v>
      </c>
      <c r="E11" s="133"/>
      <c r="F11" s="119" t="s">
        <v>1046</v>
      </c>
    </row>
    <row r="13" spans="1:6" ht="15.75" thickBot="1" x14ac:dyDescent="0.3"/>
    <row r="14" spans="1:6" ht="21" thickBot="1" x14ac:dyDescent="0.3">
      <c r="B14" s="134" t="s">
        <v>817</v>
      </c>
      <c r="C14" s="135" t="s">
        <v>1047</v>
      </c>
    </row>
    <row r="15" spans="1:6" ht="21" thickBot="1" x14ac:dyDescent="0.3">
      <c r="B15" s="136" t="s">
        <v>1048</v>
      </c>
      <c r="C15" s="137" t="s">
        <v>1049</v>
      </c>
    </row>
    <row r="16" spans="1:6" ht="41.25" thickBot="1" x14ac:dyDescent="0.3">
      <c r="B16" s="136" t="s">
        <v>1050</v>
      </c>
      <c r="C16" s="137" t="s">
        <v>1051</v>
      </c>
    </row>
    <row r="17" spans="2:3" ht="21" thickBot="1" x14ac:dyDescent="0.3">
      <c r="B17" s="136" t="s">
        <v>1052</v>
      </c>
      <c r="C17" s="137" t="s">
        <v>1053</v>
      </c>
    </row>
    <row r="18" spans="2:3" ht="41.25" thickBot="1" x14ac:dyDescent="0.3">
      <c r="B18" s="136" t="s">
        <v>1054</v>
      </c>
      <c r="C18" s="137" t="s">
        <v>1055</v>
      </c>
    </row>
    <row r="19" spans="2:3" ht="41.25" thickBot="1" x14ac:dyDescent="0.3">
      <c r="B19" s="136" t="s">
        <v>1056</v>
      </c>
      <c r="C19" s="137" t="s">
        <v>1057</v>
      </c>
    </row>
    <row r="20" spans="2:3" ht="21" thickBot="1" x14ac:dyDescent="0.3">
      <c r="B20" s="136" t="s">
        <v>1058</v>
      </c>
      <c r="C20" s="137" t="s">
        <v>1059</v>
      </c>
    </row>
    <row r="21" spans="2:3" ht="21" thickBot="1" x14ac:dyDescent="0.3">
      <c r="B21" s="136" t="s">
        <v>1060</v>
      </c>
      <c r="C21" s="137" t="s">
        <v>1061</v>
      </c>
    </row>
    <row r="22" spans="2:3" ht="21" thickBot="1" x14ac:dyDescent="0.3">
      <c r="B22" s="136" t="s">
        <v>1062</v>
      </c>
      <c r="C22" s="137" t="s">
        <v>1063</v>
      </c>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theme="7" tint="0.39997558519241921"/>
  </sheetPr>
  <dimension ref="A1:F315"/>
  <sheetViews>
    <sheetView topLeftCell="A269" zoomScale="150" zoomScaleNormal="150" zoomScalePageLayoutView="150" workbookViewId="0">
      <selection activeCell="D3" sqref="D3"/>
    </sheetView>
  </sheetViews>
  <sheetFormatPr defaultColWidth="8.85546875" defaultRowHeight="15" x14ac:dyDescent="0.25"/>
  <cols>
    <col min="2" max="2" width="26" customWidth="1"/>
    <col min="3" max="3" width="13.28515625" customWidth="1"/>
    <col min="4" max="6" width="13.85546875" customWidth="1"/>
  </cols>
  <sheetData>
    <row r="1" spans="1:6" x14ac:dyDescent="0.25">
      <c r="B1" s="138" t="s">
        <v>1064</v>
      </c>
      <c r="C1" s="139"/>
      <c r="D1" s="139"/>
      <c r="E1" s="139"/>
    </row>
    <row r="2" spans="1:6" x14ac:dyDescent="0.25">
      <c r="A2" s="140" t="s">
        <v>1065</v>
      </c>
      <c r="B2" s="141" t="s">
        <v>1066</v>
      </c>
      <c r="C2" s="139"/>
      <c r="D2" s="139"/>
      <c r="E2" s="139"/>
    </row>
    <row r="3" spans="1:6" x14ac:dyDescent="0.25">
      <c r="A3" s="140" t="s">
        <v>1067</v>
      </c>
      <c r="B3" s="141" t="s">
        <v>1068</v>
      </c>
      <c r="C3" s="139"/>
      <c r="D3" s="139"/>
      <c r="E3" s="139"/>
    </row>
    <row r="4" spans="1:6" x14ac:dyDescent="0.25">
      <c r="A4" s="140" t="s">
        <v>1069</v>
      </c>
      <c r="B4" s="141" t="s">
        <v>1070</v>
      </c>
      <c r="C4" s="139"/>
      <c r="D4" s="139"/>
      <c r="E4" s="139"/>
    </row>
    <row r="5" spans="1:6" x14ac:dyDescent="0.25">
      <c r="A5" s="140" t="s">
        <v>1071</v>
      </c>
      <c r="B5" s="141" t="s">
        <v>1072</v>
      </c>
      <c r="C5" s="139"/>
      <c r="D5" s="139"/>
      <c r="E5" s="139"/>
    </row>
    <row r="6" spans="1:6" x14ac:dyDescent="0.25">
      <c r="B6" s="139"/>
      <c r="C6" s="139"/>
      <c r="D6" s="139"/>
      <c r="E6" s="139"/>
    </row>
    <row r="7" spans="1:6" x14ac:dyDescent="0.25">
      <c r="B7" s="139"/>
      <c r="C7" s="139"/>
      <c r="D7" s="139"/>
      <c r="E7" s="139"/>
    </row>
    <row r="8" spans="1:6" ht="15.75" thickBot="1" x14ac:dyDescent="0.3"/>
    <row r="9" spans="1:6" ht="15.75" thickBot="1" x14ac:dyDescent="0.3">
      <c r="A9" s="142" t="s">
        <v>1073</v>
      </c>
      <c r="B9" s="320" t="s">
        <v>1074</v>
      </c>
      <c r="C9" s="322" t="s">
        <v>1075</v>
      </c>
      <c r="D9" s="324" t="s">
        <v>1076</v>
      </c>
      <c r="E9" s="325"/>
      <c r="F9" s="326"/>
    </row>
    <row r="10" spans="1:6" ht="15.75" thickBot="1" x14ac:dyDescent="0.3">
      <c r="A10" s="143" t="s">
        <v>1077</v>
      </c>
      <c r="B10" s="321"/>
      <c r="C10" s="323"/>
      <c r="D10" s="144" t="s">
        <v>1078</v>
      </c>
      <c r="E10" s="144" t="s">
        <v>1079</v>
      </c>
      <c r="F10" s="144" t="s">
        <v>1080</v>
      </c>
    </row>
    <row r="11" spans="1:6" ht="18.75" thickBot="1" x14ac:dyDescent="0.3">
      <c r="A11" s="301" t="s">
        <v>1081</v>
      </c>
      <c r="B11" s="302"/>
      <c r="C11" s="302"/>
      <c r="D11" s="302"/>
      <c r="E11" s="302"/>
      <c r="F11" s="303"/>
    </row>
    <row r="12" spans="1:6" ht="23.25" thickBot="1" x14ac:dyDescent="0.3">
      <c r="A12" s="145" t="s">
        <v>1082</v>
      </c>
      <c r="B12" s="146" t="s">
        <v>1083</v>
      </c>
      <c r="C12" s="146" t="s">
        <v>1084</v>
      </c>
      <c r="D12" s="147" t="s">
        <v>1085</v>
      </c>
      <c r="E12" s="147" t="s">
        <v>1082</v>
      </c>
      <c r="F12" s="147" t="s">
        <v>1082</v>
      </c>
    </row>
    <row r="13" spans="1:6" ht="23.25" thickBot="1" x14ac:dyDescent="0.3">
      <c r="A13" s="145" t="s">
        <v>1086</v>
      </c>
      <c r="B13" s="146" t="s">
        <v>1087</v>
      </c>
      <c r="C13" s="146" t="s">
        <v>1084</v>
      </c>
      <c r="D13" s="147" t="s">
        <v>1088</v>
      </c>
      <c r="E13" s="147" t="s">
        <v>1089</v>
      </c>
      <c r="F13" s="147" t="s">
        <v>1090</v>
      </c>
    </row>
    <row r="14" spans="1:6" ht="15.75" thickBot="1" x14ac:dyDescent="0.3">
      <c r="A14" s="145" t="s">
        <v>1091</v>
      </c>
      <c r="B14" s="146" t="s">
        <v>1092</v>
      </c>
      <c r="C14" s="146" t="s">
        <v>1084</v>
      </c>
      <c r="D14" s="147" t="s">
        <v>1093</v>
      </c>
      <c r="E14" s="147" t="s">
        <v>1091</v>
      </c>
      <c r="F14" s="147" t="s">
        <v>1091</v>
      </c>
    </row>
    <row r="15" spans="1:6" ht="15.75" thickBot="1" x14ac:dyDescent="0.3">
      <c r="A15" s="145" t="s">
        <v>1094</v>
      </c>
      <c r="B15" s="146" t="s">
        <v>1095</v>
      </c>
      <c r="C15" s="146" t="s">
        <v>1084</v>
      </c>
      <c r="D15" s="147" t="s">
        <v>1096</v>
      </c>
      <c r="E15" s="147" t="s">
        <v>1094</v>
      </c>
      <c r="F15" s="147" t="s">
        <v>1094</v>
      </c>
    </row>
    <row r="16" spans="1:6" ht="15.75" thickBot="1" x14ac:dyDescent="0.3">
      <c r="A16" s="145" t="s">
        <v>1097</v>
      </c>
      <c r="B16" s="146" t="s">
        <v>1098</v>
      </c>
      <c r="C16" s="146" t="s">
        <v>1084</v>
      </c>
      <c r="D16" s="147" t="s">
        <v>1099</v>
      </c>
      <c r="E16" s="147" t="s">
        <v>1100</v>
      </c>
      <c r="F16" s="147" t="s">
        <v>1100</v>
      </c>
    </row>
    <row r="17" spans="1:6" ht="23.25" thickBot="1" x14ac:dyDescent="0.3">
      <c r="A17" s="145" t="s">
        <v>1101</v>
      </c>
      <c r="B17" s="146" t="s">
        <v>1102</v>
      </c>
      <c r="C17" s="146" t="s">
        <v>1084</v>
      </c>
      <c r="D17" s="147" t="s">
        <v>1096</v>
      </c>
      <c r="E17" s="147" t="s">
        <v>1103</v>
      </c>
      <c r="F17" s="147" t="s">
        <v>1104</v>
      </c>
    </row>
    <row r="18" spans="1:6" ht="15.75" thickBot="1" x14ac:dyDescent="0.3">
      <c r="A18" s="145" t="s">
        <v>1105</v>
      </c>
      <c r="B18" s="146" t="s">
        <v>1106</v>
      </c>
      <c r="C18" s="146" t="s">
        <v>1107</v>
      </c>
      <c r="D18" s="147" t="s">
        <v>1105</v>
      </c>
      <c r="E18" s="147" t="s">
        <v>1105</v>
      </c>
      <c r="F18" s="147" t="s">
        <v>1105</v>
      </c>
    </row>
    <row r="19" spans="1:6" ht="15.75" thickBot="1" x14ac:dyDescent="0.3">
      <c r="A19" s="145" t="s">
        <v>1108</v>
      </c>
      <c r="B19" s="146" t="s">
        <v>1109</v>
      </c>
      <c r="C19" s="146" t="s">
        <v>1084</v>
      </c>
      <c r="D19" s="147" t="s">
        <v>1110</v>
      </c>
      <c r="E19" s="147" t="s">
        <v>1108</v>
      </c>
      <c r="F19" s="147" t="s">
        <v>1108</v>
      </c>
    </row>
    <row r="20" spans="1:6" ht="23.25" thickBot="1" x14ac:dyDescent="0.3">
      <c r="A20" s="145" t="s">
        <v>1111</v>
      </c>
      <c r="B20" s="146" t="s">
        <v>1112</v>
      </c>
      <c r="C20" s="146" t="s">
        <v>1113</v>
      </c>
      <c r="D20" s="147" t="s">
        <v>1096</v>
      </c>
      <c r="E20" s="147" t="s">
        <v>1096</v>
      </c>
      <c r="F20" s="147" t="s">
        <v>1096</v>
      </c>
    </row>
    <row r="21" spans="1:6" ht="15.75" thickBot="1" x14ac:dyDescent="0.3">
      <c r="A21" s="145" t="s">
        <v>1114</v>
      </c>
      <c r="B21" s="146" t="s">
        <v>1115</v>
      </c>
      <c r="C21" s="146" t="s">
        <v>1107</v>
      </c>
      <c r="D21" s="147" t="s">
        <v>1096</v>
      </c>
      <c r="E21" s="147" t="s">
        <v>1096</v>
      </c>
      <c r="F21" s="147" t="s">
        <v>1116</v>
      </c>
    </row>
    <row r="22" spans="1:6" ht="15.75" thickBot="1" x14ac:dyDescent="0.3">
      <c r="A22" s="145" t="s">
        <v>1117</v>
      </c>
      <c r="B22" s="146" t="s">
        <v>1118</v>
      </c>
      <c r="C22" s="146" t="s">
        <v>1119</v>
      </c>
      <c r="D22" s="147" t="s">
        <v>1099</v>
      </c>
      <c r="E22" s="147" t="s">
        <v>1120</v>
      </c>
      <c r="F22" s="147" t="s">
        <v>1117</v>
      </c>
    </row>
    <row r="23" spans="1:6" ht="15.75" thickBot="1" x14ac:dyDescent="0.3">
      <c r="A23" s="145" t="s">
        <v>1121</v>
      </c>
      <c r="B23" s="148" t="s">
        <v>1122</v>
      </c>
      <c r="C23" s="146" t="s">
        <v>1123</v>
      </c>
      <c r="D23" s="147" t="s">
        <v>1123</v>
      </c>
      <c r="E23" s="147" t="s">
        <v>1124</v>
      </c>
      <c r="F23" s="147" t="s">
        <v>1123</v>
      </c>
    </row>
    <row r="24" spans="1:6" ht="15.75" thickBot="1" x14ac:dyDescent="0.3">
      <c r="A24" s="145" t="s">
        <v>1125</v>
      </c>
      <c r="B24" s="148" t="s">
        <v>1122</v>
      </c>
      <c r="C24" s="146" t="s">
        <v>1123</v>
      </c>
      <c r="D24" s="147" t="s">
        <v>1123</v>
      </c>
      <c r="E24" s="147" t="s">
        <v>1123</v>
      </c>
      <c r="F24" s="147" t="s">
        <v>1123</v>
      </c>
    </row>
    <row r="25" spans="1:6" ht="23.25" thickBot="1" x14ac:dyDescent="0.3">
      <c r="A25" s="145" t="s">
        <v>1126</v>
      </c>
      <c r="B25" s="146" t="s">
        <v>1127</v>
      </c>
      <c r="C25" s="146" t="s">
        <v>1084</v>
      </c>
      <c r="D25" s="147" t="s">
        <v>1128</v>
      </c>
      <c r="E25" s="147" t="s">
        <v>1128</v>
      </c>
      <c r="F25" s="147" t="s">
        <v>1126</v>
      </c>
    </row>
    <row r="26" spans="1:6" ht="15.75" thickBot="1" x14ac:dyDescent="0.3">
      <c r="A26" s="145" t="s">
        <v>1129</v>
      </c>
      <c r="B26" s="148" t="s">
        <v>1122</v>
      </c>
      <c r="C26" s="146" t="s">
        <v>1123</v>
      </c>
      <c r="D26" s="147" t="s">
        <v>1123</v>
      </c>
      <c r="E26" s="147" t="s">
        <v>1123</v>
      </c>
      <c r="F26" s="147" t="s">
        <v>1130</v>
      </c>
    </row>
    <row r="27" spans="1:6" ht="15.75" thickBot="1" x14ac:dyDescent="0.3">
      <c r="A27" s="145" t="s">
        <v>1131</v>
      </c>
      <c r="B27" s="146" t="s">
        <v>1132</v>
      </c>
      <c r="C27" s="146" t="s">
        <v>1113</v>
      </c>
      <c r="D27" s="147" t="s">
        <v>1096</v>
      </c>
      <c r="E27" s="147" t="s">
        <v>1096</v>
      </c>
      <c r="F27" s="147" t="s">
        <v>1096</v>
      </c>
    </row>
    <row r="28" spans="1:6" ht="23.25" thickBot="1" x14ac:dyDescent="0.3">
      <c r="A28" s="145" t="s">
        <v>1133</v>
      </c>
      <c r="B28" s="146" t="s">
        <v>1134</v>
      </c>
      <c r="C28" s="146" t="s">
        <v>1084</v>
      </c>
      <c r="D28" s="147" t="s">
        <v>1135</v>
      </c>
      <c r="E28" s="147" t="s">
        <v>1136</v>
      </c>
      <c r="F28" s="147" t="s">
        <v>1136</v>
      </c>
    </row>
    <row r="29" spans="1:6" ht="15.75" thickBot="1" x14ac:dyDescent="0.3">
      <c r="A29" s="145" t="s">
        <v>1137</v>
      </c>
      <c r="B29" s="146" t="s">
        <v>1138</v>
      </c>
      <c r="C29" s="146" t="s">
        <v>1084</v>
      </c>
      <c r="D29" s="147" t="s">
        <v>1137</v>
      </c>
      <c r="E29" s="147" t="s">
        <v>1139</v>
      </c>
      <c r="F29" s="147" t="s">
        <v>1140</v>
      </c>
    </row>
    <row r="30" spans="1:6" ht="15.75" thickBot="1" x14ac:dyDescent="0.3">
      <c r="A30" s="145" t="s">
        <v>1141</v>
      </c>
      <c r="B30" s="146" t="s">
        <v>1142</v>
      </c>
      <c r="C30" s="146" t="s">
        <v>1084</v>
      </c>
      <c r="D30" s="147" t="s">
        <v>1141</v>
      </c>
      <c r="E30" s="147" t="s">
        <v>1143</v>
      </c>
      <c r="F30" s="147" t="s">
        <v>1143</v>
      </c>
    </row>
    <row r="31" spans="1:6" ht="23.25" thickBot="1" x14ac:dyDescent="0.3">
      <c r="A31" s="145" t="s">
        <v>1144</v>
      </c>
      <c r="B31" s="146" t="s">
        <v>1145</v>
      </c>
      <c r="C31" s="146" t="s">
        <v>1084</v>
      </c>
      <c r="D31" s="147" t="s">
        <v>1144</v>
      </c>
      <c r="E31" s="147" t="s">
        <v>1146</v>
      </c>
      <c r="F31" s="147" t="s">
        <v>1146</v>
      </c>
    </row>
    <row r="32" spans="1:6" ht="23.25" thickBot="1" x14ac:dyDescent="0.3">
      <c r="A32" s="145" t="s">
        <v>1147</v>
      </c>
      <c r="B32" s="146" t="s">
        <v>1148</v>
      </c>
      <c r="C32" s="146" t="s">
        <v>1113</v>
      </c>
      <c r="D32" s="147" t="s">
        <v>1096</v>
      </c>
      <c r="E32" s="147" t="s">
        <v>1147</v>
      </c>
      <c r="F32" s="147" t="s">
        <v>1147</v>
      </c>
    </row>
    <row r="33" spans="1:6" ht="15.75" thickBot="1" x14ac:dyDescent="0.3">
      <c r="A33" s="145" t="s">
        <v>1149</v>
      </c>
      <c r="B33" s="146" t="s">
        <v>1150</v>
      </c>
      <c r="C33" s="146" t="s">
        <v>1107</v>
      </c>
      <c r="D33" s="147" t="s">
        <v>1149</v>
      </c>
      <c r="E33" s="147" t="s">
        <v>1149</v>
      </c>
      <c r="F33" s="147" t="s">
        <v>1149</v>
      </c>
    </row>
    <row r="34" spans="1:6" ht="15.75" thickBot="1" x14ac:dyDescent="0.3">
      <c r="A34" s="145" t="s">
        <v>1151</v>
      </c>
      <c r="B34" s="146" t="s">
        <v>1152</v>
      </c>
      <c r="C34" s="146" t="s">
        <v>1113</v>
      </c>
      <c r="D34" s="147" t="s">
        <v>1096</v>
      </c>
      <c r="E34" s="147" t="s">
        <v>1096</v>
      </c>
      <c r="F34" s="147" t="s">
        <v>1096</v>
      </c>
    </row>
    <row r="35" spans="1:6" ht="15.75" thickBot="1" x14ac:dyDescent="0.3">
      <c r="A35" s="145" t="s">
        <v>1153</v>
      </c>
      <c r="B35" s="146" t="s">
        <v>1154</v>
      </c>
      <c r="C35" s="146" t="s">
        <v>1113</v>
      </c>
      <c r="D35" s="147" t="s">
        <v>1096</v>
      </c>
      <c r="E35" s="147" t="s">
        <v>1096</v>
      </c>
      <c r="F35" s="147" t="s">
        <v>1096</v>
      </c>
    </row>
    <row r="36" spans="1:6" ht="15.75" thickBot="1" x14ac:dyDescent="0.3">
      <c r="A36" s="145" t="s">
        <v>1155</v>
      </c>
      <c r="B36" s="146" t="s">
        <v>1156</v>
      </c>
      <c r="C36" s="146" t="s">
        <v>1113</v>
      </c>
      <c r="D36" s="147" t="s">
        <v>1096</v>
      </c>
      <c r="E36" s="147" t="s">
        <v>1096</v>
      </c>
      <c r="F36" s="147" t="s">
        <v>1096</v>
      </c>
    </row>
    <row r="37" spans="1:6" ht="18.75" thickBot="1" x14ac:dyDescent="0.3">
      <c r="A37" s="301" t="s">
        <v>1157</v>
      </c>
      <c r="B37" s="302"/>
      <c r="C37" s="302"/>
      <c r="D37" s="302"/>
      <c r="E37" s="302"/>
      <c r="F37" s="303"/>
    </row>
    <row r="38" spans="1:6" ht="23.25" thickBot="1" x14ac:dyDescent="0.3">
      <c r="A38" s="145" t="s">
        <v>1158</v>
      </c>
      <c r="B38" s="146" t="s">
        <v>1159</v>
      </c>
      <c r="C38" s="146" t="s">
        <v>1084</v>
      </c>
      <c r="D38" s="147" t="s">
        <v>1160</v>
      </c>
      <c r="E38" s="147" t="s">
        <v>1160</v>
      </c>
      <c r="F38" s="147" t="s">
        <v>1160</v>
      </c>
    </row>
    <row r="39" spans="1:6" ht="15.75" thickBot="1" x14ac:dyDescent="0.3">
      <c r="A39" s="145" t="s">
        <v>1161</v>
      </c>
      <c r="B39" s="146" t="s">
        <v>1162</v>
      </c>
      <c r="C39" s="146" t="s">
        <v>1084</v>
      </c>
      <c r="D39" s="147" t="s">
        <v>1163</v>
      </c>
      <c r="E39" s="147" t="s">
        <v>1164</v>
      </c>
      <c r="F39" s="147" t="s">
        <v>1164</v>
      </c>
    </row>
    <row r="40" spans="1:6" ht="15.75" thickBot="1" x14ac:dyDescent="0.3">
      <c r="A40" s="145" t="s">
        <v>1165</v>
      </c>
      <c r="B40" s="146" t="s">
        <v>1166</v>
      </c>
      <c r="C40" s="146" t="s">
        <v>1084</v>
      </c>
      <c r="D40" s="147" t="s">
        <v>1167</v>
      </c>
      <c r="E40" s="147" t="s">
        <v>1167</v>
      </c>
      <c r="F40" s="147" t="s">
        <v>1167</v>
      </c>
    </row>
    <row r="41" spans="1:6" ht="15.75" thickBot="1" x14ac:dyDescent="0.3">
      <c r="A41" s="145" t="s">
        <v>1168</v>
      </c>
      <c r="B41" s="146" t="s">
        <v>1169</v>
      </c>
      <c r="C41" s="146" t="s">
        <v>1119</v>
      </c>
      <c r="D41" s="147" t="s">
        <v>1170</v>
      </c>
      <c r="E41" s="147" t="s">
        <v>1170</v>
      </c>
      <c r="F41" s="147" t="s">
        <v>1170</v>
      </c>
    </row>
    <row r="42" spans="1:6" ht="23.25" thickBot="1" x14ac:dyDescent="0.3">
      <c r="A42" s="145" t="s">
        <v>1171</v>
      </c>
      <c r="B42" s="146" t="s">
        <v>1172</v>
      </c>
      <c r="C42" s="146" t="s">
        <v>1119</v>
      </c>
      <c r="D42" s="147" t="s">
        <v>1096</v>
      </c>
      <c r="E42" s="147" t="s">
        <v>1171</v>
      </c>
      <c r="F42" s="147" t="s">
        <v>1171</v>
      </c>
    </row>
    <row r="43" spans="1:6" ht="18.75" thickBot="1" x14ac:dyDescent="0.3">
      <c r="A43" s="301" t="s">
        <v>1173</v>
      </c>
      <c r="B43" s="302"/>
      <c r="C43" s="302"/>
      <c r="D43" s="302"/>
      <c r="E43" s="302"/>
      <c r="F43" s="303"/>
    </row>
    <row r="44" spans="1:6" ht="23.25" thickBot="1" x14ac:dyDescent="0.3">
      <c r="A44" s="145" t="s">
        <v>1174</v>
      </c>
      <c r="B44" s="146" t="s">
        <v>1175</v>
      </c>
      <c r="C44" s="146" t="s">
        <v>1084</v>
      </c>
      <c r="D44" s="147" t="s">
        <v>1176</v>
      </c>
      <c r="E44" s="147" t="s">
        <v>1176</v>
      </c>
      <c r="F44" s="147" t="s">
        <v>1176</v>
      </c>
    </row>
    <row r="45" spans="1:6" ht="15.75" thickBot="1" x14ac:dyDescent="0.3">
      <c r="A45" s="145" t="s">
        <v>1177</v>
      </c>
      <c r="B45" s="146" t="s">
        <v>1178</v>
      </c>
      <c r="C45" s="146" t="s">
        <v>1084</v>
      </c>
      <c r="D45" s="147" t="s">
        <v>1179</v>
      </c>
      <c r="E45" s="147" t="s">
        <v>1180</v>
      </c>
      <c r="F45" s="147" t="s">
        <v>1180</v>
      </c>
    </row>
    <row r="46" spans="1:6" ht="15.75" thickBot="1" x14ac:dyDescent="0.3">
      <c r="A46" s="145" t="s">
        <v>1181</v>
      </c>
      <c r="B46" s="146" t="s">
        <v>1182</v>
      </c>
      <c r="C46" s="146" t="s">
        <v>1084</v>
      </c>
      <c r="D46" s="147" t="s">
        <v>1183</v>
      </c>
      <c r="E46" s="147" t="s">
        <v>1184</v>
      </c>
      <c r="F46" s="147" t="s">
        <v>1185</v>
      </c>
    </row>
    <row r="47" spans="1:6" ht="15.75" thickBot="1" x14ac:dyDescent="0.3">
      <c r="A47" s="145" t="s">
        <v>1186</v>
      </c>
      <c r="B47" s="146" t="s">
        <v>1187</v>
      </c>
      <c r="C47" s="146" t="s">
        <v>1084</v>
      </c>
      <c r="D47" s="147" t="s">
        <v>1188</v>
      </c>
      <c r="E47" s="147" t="s">
        <v>1186</v>
      </c>
      <c r="F47" s="147" t="s">
        <v>1186</v>
      </c>
    </row>
    <row r="48" spans="1:6" ht="23.25" thickBot="1" x14ac:dyDescent="0.3">
      <c r="A48" s="145" t="s">
        <v>1189</v>
      </c>
      <c r="B48" s="146" t="s">
        <v>1190</v>
      </c>
      <c r="C48" s="146" t="s">
        <v>1084</v>
      </c>
      <c r="D48" s="147" t="s">
        <v>1191</v>
      </c>
      <c r="E48" s="147" t="s">
        <v>1191</v>
      </c>
      <c r="F48" s="147" t="s">
        <v>1192</v>
      </c>
    </row>
    <row r="49" spans="1:6" ht="23.25" thickBot="1" x14ac:dyDescent="0.3">
      <c r="A49" s="145" t="s">
        <v>1193</v>
      </c>
      <c r="B49" s="146" t="s">
        <v>1194</v>
      </c>
      <c r="C49" s="146" t="s">
        <v>1084</v>
      </c>
      <c r="D49" s="147" t="s">
        <v>1195</v>
      </c>
      <c r="E49" s="147" t="s">
        <v>1196</v>
      </c>
      <c r="F49" s="147" t="s">
        <v>1197</v>
      </c>
    </row>
    <row r="50" spans="1:6" ht="23.25" thickBot="1" x14ac:dyDescent="0.3">
      <c r="A50" s="145" t="s">
        <v>1198</v>
      </c>
      <c r="B50" s="146" t="s">
        <v>1199</v>
      </c>
      <c r="C50" s="146" t="s">
        <v>1107</v>
      </c>
      <c r="D50" s="147" t="s">
        <v>1099</v>
      </c>
      <c r="E50" s="147" t="s">
        <v>1200</v>
      </c>
      <c r="F50" s="147" t="s">
        <v>1200</v>
      </c>
    </row>
    <row r="51" spans="1:6" ht="15.75" thickBot="1" x14ac:dyDescent="0.3">
      <c r="A51" s="145" t="s">
        <v>1201</v>
      </c>
      <c r="B51" s="146" t="s">
        <v>1202</v>
      </c>
      <c r="C51" s="146" t="s">
        <v>1084</v>
      </c>
      <c r="D51" s="147" t="s">
        <v>1203</v>
      </c>
      <c r="E51" s="147" t="s">
        <v>1204</v>
      </c>
      <c r="F51" s="147" t="s">
        <v>1204</v>
      </c>
    </row>
    <row r="52" spans="1:6" ht="15.75" thickBot="1" x14ac:dyDescent="0.3">
      <c r="A52" s="145" t="s">
        <v>1205</v>
      </c>
      <c r="B52" s="146" t="s">
        <v>1206</v>
      </c>
      <c r="C52" s="146" t="s">
        <v>1084</v>
      </c>
      <c r="D52" s="147" t="s">
        <v>1205</v>
      </c>
      <c r="E52" s="147" t="s">
        <v>1207</v>
      </c>
      <c r="F52" s="147" t="s">
        <v>1208</v>
      </c>
    </row>
    <row r="53" spans="1:6" ht="15.75" thickBot="1" x14ac:dyDescent="0.3">
      <c r="A53" s="145" t="s">
        <v>1209</v>
      </c>
      <c r="B53" s="146" t="s">
        <v>1210</v>
      </c>
      <c r="C53" s="146" t="s">
        <v>1084</v>
      </c>
      <c r="D53" s="147" t="s">
        <v>1096</v>
      </c>
      <c r="E53" s="147" t="s">
        <v>1096</v>
      </c>
      <c r="F53" s="147" t="s">
        <v>1209</v>
      </c>
    </row>
    <row r="54" spans="1:6" ht="15.75" thickBot="1" x14ac:dyDescent="0.3">
      <c r="A54" s="145" t="s">
        <v>1211</v>
      </c>
      <c r="B54" s="146" t="s">
        <v>1212</v>
      </c>
      <c r="C54" s="146" t="s">
        <v>1119</v>
      </c>
      <c r="D54" s="147" t="s">
        <v>1211</v>
      </c>
      <c r="E54" s="147" t="s">
        <v>1211</v>
      </c>
      <c r="F54" s="147" t="s">
        <v>1211</v>
      </c>
    </row>
    <row r="55" spans="1:6" ht="15.75" thickBot="1" x14ac:dyDescent="0.3">
      <c r="A55" s="145" t="s">
        <v>1213</v>
      </c>
      <c r="B55" s="146" t="s">
        <v>1214</v>
      </c>
      <c r="C55" s="146" t="s">
        <v>1084</v>
      </c>
      <c r="D55" s="147" t="s">
        <v>1213</v>
      </c>
      <c r="E55" s="147" t="s">
        <v>1213</v>
      </c>
      <c r="F55" s="147" t="s">
        <v>1215</v>
      </c>
    </row>
    <row r="56" spans="1:6" ht="23.25" thickBot="1" x14ac:dyDescent="0.3">
      <c r="A56" s="145" t="s">
        <v>1216</v>
      </c>
      <c r="B56" s="146" t="s">
        <v>1217</v>
      </c>
      <c r="C56" s="146" t="s">
        <v>1113</v>
      </c>
      <c r="D56" s="147" t="s">
        <v>1096</v>
      </c>
      <c r="E56" s="147" t="s">
        <v>1096</v>
      </c>
      <c r="F56" s="147" t="s">
        <v>1096</v>
      </c>
    </row>
    <row r="57" spans="1:6" ht="15.75" thickBot="1" x14ac:dyDescent="0.3">
      <c r="A57" s="145" t="s">
        <v>1218</v>
      </c>
      <c r="B57" s="146" t="s">
        <v>1219</v>
      </c>
      <c r="C57" s="146" t="s">
        <v>1113</v>
      </c>
      <c r="D57" s="147" t="s">
        <v>1096</v>
      </c>
      <c r="E57" s="147" t="s">
        <v>1096</v>
      </c>
      <c r="F57" s="147" t="s">
        <v>1096</v>
      </c>
    </row>
    <row r="58" spans="1:6" ht="15.75" thickBot="1" x14ac:dyDescent="0.3">
      <c r="A58" s="145" t="s">
        <v>1220</v>
      </c>
      <c r="B58" s="146" t="s">
        <v>1221</v>
      </c>
      <c r="C58" s="146" t="s">
        <v>1113</v>
      </c>
      <c r="D58" s="147" t="s">
        <v>1096</v>
      </c>
      <c r="E58" s="147" t="s">
        <v>1096</v>
      </c>
      <c r="F58" s="147" t="s">
        <v>1096</v>
      </c>
    </row>
    <row r="59" spans="1:6" ht="15.75" thickBot="1" x14ac:dyDescent="0.3">
      <c r="A59" s="145" t="s">
        <v>1222</v>
      </c>
      <c r="B59" s="146" t="s">
        <v>1223</v>
      </c>
      <c r="C59" s="146" t="s">
        <v>1113</v>
      </c>
      <c r="D59" s="147" t="s">
        <v>1096</v>
      </c>
      <c r="E59" s="147" t="s">
        <v>1096</v>
      </c>
      <c r="F59" s="147" t="s">
        <v>1096</v>
      </c>
    </row>
    <row r="60" spans="1:6" ht="18.75" thickBot="1" x14ac:dyDescent="0.3">
      <c r="A60" s="301" t="s">
        <v>1224</v>
      </c>
      <c r="B60" s="302"/>
      <c r="C60" s="302"/>
      <c r="D60" s="302"/>
      <c r="E60" s="302"/>
      <c r="F60" s="303"/>
    </row>
    <row r="61" spans="1:6" ht="34.5" thickBot="1" x14ac:dyDescent="0.3">
      <c r="A61" s="145" t="s">
        <v>1225</v>
      </c>
      <c r="B61" s="146" t="s">
        <v>1226</v>
      </c>
      <c r="C61" s="146" t="s">
        <v>1084</v>
      </c>
      <c r="D61" s="147" t="s">
        <v>1227</v>
      </c>
      <c r="E61" s="147" t="s">
        <v>1225</v>
      </c>
      <c r="F61" s="147" t="s">
        <v>1227</v>
      </c>
    </row>
    <row r="62" spans="1:6" ht="15.75" thickBot="1" x14ac:dyDescent="0.3">
      <c r="A62" s="145" t="s">
        <v>1228</v>
      </c>
      <c r="B62" s="146" t="s">
        <v>1229</v>
      </c>
      <c r="C62" s="146" t="s">
        <v>1107</v>
      </c>
      <c r="D62" s="147" t="s">
        <v>1228</v>
      </c>
      <c r="E62" s="147" t="s">
        <v>1230</v>
      </c>
      <c r="F62" s="147" t="s">
        <v>1231</v>
      </c>
    </row>
    <row r="63" spans="1:6" ht="15.75" thickBot="1" x14ac:dyDescent="0.3">
      <c r="A63" s="145" t="s">
        <v>1232</v>
      </c>
      <c r="B63" s="146" t="s">
        <v>1233</v>
      </c>
      <c r="C63" s="146" t="s">
        <v>1084</v>
      </c>
      <c r="D63" s="147" t="s">
        <v>1232</v>
      </c>
      <c r="E63" s="147" t="s">
        <v>1234</v>
      </c>
      <c r="F63" s="147" t="s">
        <v>1234</v>
      </c>
    </row>
    <row r="64" spans="1:6" ht="15.75" thickBot="1" x14ac:dyDescent="0.3">
      <c r="A64" s="145" t="s">
        <v>1235</v>
      </c>
      <c r="B64" s="148" t="s">
        <v>1236</v>
      </c>
      <c r="C64" s="146" t="s">
        <v>1123</v>
      </c>
      <c r="D64" s="147" t="s">
        <v>1123</v>
      </c>
      <c r="E64" s="147" t="s">
        <v>1123</v>
      </c>
      <c r="F64" s="147" t="s">
        <v>1123</v>
      </c>
    </row>
    <row r="65" spans="1:6" ht="15.75" thickBot="1" x14ac:dyDescent="0.3">
      <c r="A65" s="145" t="s">
        <v>1237</v>
      </c>
      <c r="B65" s="146" t="s">
        <v>1238</v>
      </c>
      <c r="C65" s="146" t="s">
        <v>1119</v>
      </c>
      <c r="D65" s="147" t="s">
        <v>1239</v>
      </c>
      <c r="E65" s="147" t="s">
        <v>1239</v>
      </c>
      <c r="F65" s="147" t="s">
        <v>1239</v>
      </c>
    </row>
    <row r="66" spans="1:6" ht="15.75" thickBot="1" x14ac:dyDescent="0.3">
      <c r="A66" s="145" t="s">
        <v>1240</v>
      </c>
      <c r="B66" s="146" t="s">
        <v>1241</v>
      </c>
      <c r="C66" s="146" t="s">
        <v>1119</v>
      </c>
      <c r="D66" s="147" t="s">
        <v>1240</v>
      </c>
      <c r="E66" s="147" t="s">
        <v>1240</v>
      </c>
      <c r="F66" s="147" t="s">
        <v>1242</v>
      </c>
    </row>
    <row r="67" spans="1:6" ht="15.75" thickBot="1" x14ac:dyDescent="0.3">
      <c r="A67" s="145" t="s">
        <v>1243</v>
      </c>
      <c r="B67" s="146" t="s">
        <v>1244</v>
      </c>
      <c r="C67" s="146" t="s">
        <v>1119</v>
      </c>
      <c r="D67" s="147" t="s">
        <v>1245</v>
      </c>
      <c r="E67" s="147" t="s">
        <v>1246</v>
      </c>
      <c r="F67" s="147" t="s">
        <v>1246</v>
      </c>
    </row>
    <row r="68" spans="1:6" ht="18.75" thickBot="1" x14ac:dyDescent="0.3">
      <c r="A68" s="301" t="s">
        <v>1247</v>
      </c>
      <c r="B68" s="302"/>
      <c r="C68" s="302"/>
      <c r="D68" s="302"/>
      <c r="E68" s="302"/>
      <c r="F68" s="303"/>
    </row>
    <row r="69" spans="1:6" ht="23.25" thickBot="1" x14ac:dyDescent="0.3">
      <c r="A69" s="145" t="s">
        <v>1248</v>
      </c>
      <c r="B69" s="146" t="s">
        <v>1249</v>
      </c>
      <c r="C69" s="146" t="s">
        <v>1084</v>
      </c>
      <c r="D69" s="147" t="s">
        <v>1250</v>
      </c>
      <c r="E69" s="147" t="s">
        <v>1250</v>
      </c>
      <c r="F69" s="147" t="s">
        <v>1248</v>
      </c>
    </row>
    <row r="70" spans="1:6" ht="23.25" thickBot="1" x14ac:dyDescent="0.3">
      <c r="A70" s="145" t="s">
        <v>1251</v>
      </c>
      <c r="B70" s="146" t="s">
        <v>1252</v>
      </c>
      <c r="C70" s="146" t="s">
        <v>1084</v>
      </c>
      <c r="D70" s="147" t="s">
        <v>1251</v>
      </c>
      <c r="E70" s="147" t="s">
        <v>1253</v>
      </c>
      <c r="F70" s="147" t="s">
        <v>1254</v>
      </c>
    </row>
    <row r="71" spans="1:6" ht="15.75" thickBot="1" x14ac:dyDescent="0.3">
      <c r="A71" s="145" t="s">
        <v>1255</v>
      </c>
      <c r="B71" s="146" t="s">
        <v>1256</v>
      </c>
      <c r="C71" s="146" t="s">
        <v>1084</v>
      </c>
      <c r="D71" s="147" t="s">
        <v>1096</v>
      </c>
      <c r="E71" s="147" t="s">
        <v>1257</v>
      </c>
      <c r="F71" s="147" t="s">
        <v>1258</v>
      </c>
    </row>
    <row r="72" spans="1:6" ht="15.75" thickBot="1" x14ac:dyDescent="0.3">
      <c r="A72" s="145" t="s">
        <v>1259</v>
      </c>
      <c r="B72" s="146" t="s">
        <v>1260</v>
      </c>
      <c r="C72" s="146" t="s">
        <v>1107</v>
      </c>
      <c r="D72" s="147" t="s">
        <v>1096</v>
      </c>
      <c r="E72" s="147" t="s">
        <v>1261</v>
      </c>
      <c r="F72" s="147" t="s">
        <v>1262</v>
      </c>
    </row>
    <row r="73" spans="1:6" ht="15.75" thickBot="1" x14ac:dyDescent="0.3">
      <c r="A73" s="145" t="s">
        <v>1263</v>
      </c>
      <c r="B73" s="146" t="s">
        <v>1264</v>
      </c>
      <c r="C73" s="146" t="s">
        <v>1084</v>
      </c>
      <c r="D73" s="147" t="s">
        <v>1096</v>
      </c>
      <c r="E73" s="147" t="s">
        <v>1263</v>
      </c>
      <c r="F73" s="147" t="s">
        <v>1265</v>
      </c>
    </row>
    <row r="74" spans="1:6" ht="15.75" thickBot="1" x14ac:dyDescent="0.3">
      <c r="A74" s="145" t="s">
        <v>1266</v>
      </c>
      <c r="B74" s="146" t="s">
        <v>1267</v>
      </c>
      <c r="C74" s="146" t="s">
        <v>1084</v>
      </c>
      <c r="D74" s="147" t="s">
        <v>1268</v>
      </c>
      <c r="E74" s="147" t="s">
        <v>1266</v>
      </c>
      <c r="F74" s="147" t="s">
        <v>1269</v>
      </c>
    </row>
    <row r="75" spans="1:6" ht="15.75" thickBot="1" x14ac:dyDescent="0.3">
      <c r="A75" s="145" t="s">
        <v>1270</v>
      </c>
      <c r="B75" s="146" t="s">
        <v>872</v>
      </c>
      <c r="C75" s="146" t="s">
        <v>1084</v>
      </c>
      <c r="D75" s="147" t="s">
        <v>1270</v>
      </c>
      <c r="E75" s="147" t="s">
        <v>1271</v>
      </c>
      <c r="F75" s="147" t="s">
        <v>1272</v>
      </c>
    </row>
    <row r="76" spans="1:6" ht="23.25" thickBot="1" x14ac:dyDescent="0.3">
      <c r="A76" s="145" t="s">
        <v>1273</v>
      </c>
      <c r="B76" s="146" t="s">
        <v>1274</v>
      </c>
      <c r="C76" s="146" t="s">
        <v>1084</v>
      </c>
      <c r="D76" s="147" t="s">
        <v>1273</v>
      </c>
      <c r="E76" s="147" t="s">
        <v>1275</v>
      </c>
      <c r="F76" s="147" t="s">
        <v>1276</v>
      </c>
    </row>
    <row r="77" spans="1:6" ht="15.75" thickBot="1" x14ac:dyDescent="0.3">
      <c r="A77" s="145" t="s">
        <v>1277</v>
      </c>
      <c r="B77" s="146" t="s">
        <v>1278</v>
      </c>
      <c r="C77" s="146" t="s">
        <v>1084</v>
      </c>
      <c r="D77" s="147" t="s">
        <v>1096</v>
      </c>
      <c r="E77" s="147" t="s">
        <v>1277</v>
      </c>
      <c r="F77" s="147" t="s">
        <v>1277</v>
      </c>
    </row>
    <row r="78" spans="1:6" ht="15.75" thickBot="1" x14ac:dyDescent="0.3">
      <c r="A78" s="145" t="s">
        <v>1279</v>
      </c>
      <c r="B78" s="146" t="s">
        <v>1280</v>
      </c>
      <c r="C78" s="146" t="s">
        <v>1084</v>
      </c>
      <c r="D78" s="147" t="s">
        <v>1279</v>
      </c>
      <c r="E78" s="147" t="s">
        <v>1279</v>
      </c>
      <c r="F78" s="147" t="s">
        <v>1279</v>
      </c>
    </row>
    <row r="79" spans="1:6" ht="15.75" thickBot="1" x14ac:dyDescent="0.3">
      <c r="A79" s="145" t="s">
        <v>1281</v>
      </c>
      <c r="B79" s="146" t="s">
        <v>1282</v>
      </c>
      <c r="C79" s="146" t="s">
        <v>1084</v>
      </c>
      <c r="D79" s="147" t="s">
        <v>1281</v>
      </c>
      <c r="E79" s="147" t="s">
        <v>1281</v>
      </c>
      <c r="F79" s="147" t="s">
        <v>1281</v>
      </c>
    </row>
    <row r="80" spans="1:6" ht="18.75" thickBot="1" x14ac:dyDescent="0.3">
      <c r="A80" s="301" t="s">
        <v>1283</v>
      </c>
      <c r="B80" s="302"/>
      <c r="C80" s="302"/>
      <c r="D80" s="302"/>
      <c r="E80" s="302"/>
      <c r="F80" s="303"/>
    </row>
    <row r="81" spans="1:6" ht="23.25" thickBot="1" x14ac:dyDescent="0.3">
      <c r="A81" s="145" t="s">
        <v>1284</v>
      </c>
      <c r="B81" s="146" t="s">
        <v>1285</v>
      </c>
      <c r="C81" s="146" t="s">
        <v>1084</v>
      </c>
      <c r="D81" s="147" t="s">
        <v>1286</v>
      </c>
      <c r="E81" s="147" t="s">
        <v>1286</v>
      </c>
      <c r="F81" s="147" t="s">
        <v>1286</v>
      </c>
    </row>
    <row r="82" spans="1:6" ht="23.25" thickBot="1" x14ac:dyDescent="0.3">
      <c r="A82" s="145" t="s">
        <v>1287</v>
      </c>
      <c r="B82" s="146" t="s">
        <v>1288</v>
      </c>
      <c r="C82" s="146" t="s">
        <v>1084</v>
      </c>
      <c r="D82" s="147" t="s">
        <v>1289</v>
      </c>
      <c r="E82" s="147" t="s">
        <v>1290</v>
      </c>
      <c r="F82" s="147" t="s">
        <v>1291</v>
      </c>
    </row>
    <row r="83" spans="1:6" ht="15.75" thickBot="1" x14ac:dyDescent="0.3">
      <c r="A83" s="145" t="s">
        <v>1292</v>
      </c>
      <c r="B83" s="146" t="s">
        <v>1293</v>
      </c>
      <c r="C83" s="146" t="s">
        <v>1107</v>
      </c>
      <c r="D83" s="147" t="s">
        <v>1292</v>
      </c>
      <c r="E83" s="147" t="s">
        <v>1294</v>
      </c>
      <c r="F83" s="147" t="s">
        <v>1295</v>
      </c>
    </row>
    <row r="84" spans="1:6" ht="15.75" thickBot="1" x14ac:dyDescent="0.3">
      <c r="A84" s="145" t="s">
        <v>1296</v>
      </c>
      <c r="B84" s="146" t="s">
        <v>1297</v>
      </c>
      <c r="C84" s="146" t="s">
        <v>1107</v>
      </c>
      <c r="D84" s="147" t="s">
        <v>1296</v>
      </c>
      <c r="E84" s="147" t="s">
        <v>1298</v>
      </c>
      <c r="F84" s="147" t="s">
        <v>1299</v>
      </c>
    </row>
    <row r="85" spans="1:6" ht="15.75" thickBot="1" x14ac:dyDescent="0.3">
      <c r="A85" s="145" t="s">
        <v>1300</v>
      </c>
      <c r="B85" s="148" t="s">
        <v>1122</v>
      </c>
      <c r="C85" s="146" t="s">
        <v>1123</v>
      </c>
      <c r="D85" s="147" t="s">
        <v>1123</v>
      </c>
      <c r="E85" s="147" t="s">
        <v>1123</v>
      </c>
      <c r="F85" s="147" t="s">
        <v>1124</v>
      </c>
    </row>
    <row r="86" spans="1:6" ht="15.75" thickBot="1" x14ac:dyDescent="0.3">
      <c r="A86" s="145" t="s">
        <v>1301</v>
      </c>
      <c r="B86" s="146" t="s">
        <v>1302</v>
      </c>
      <c r="C86" s="146" t="s">
        <v>1084</v>
      </c>
      <c r="D86" s="147" t="s">
        <v>1096</v>
      </c>
      <c r="E86" s="147" t="s">
        <v>1303</v>
      </c>
      <c r="F86" s="147" t="s">
        <v>1304</v>
      </c>
    </row>
    <row r="87" spans="1:6" ht="23.25" thickBot="1" x14ac:dyDescent="0.3">
      <c r="A87" s="145" t="s">
        <v>1305</v>
      </c>
      <c r="B87" s="146" t="s">
        <v>1306</v>
      </c>
      <c r="C87" s="146" t="s">
        <v>1084</v>
      </c>
      <c r="D87" s="147" t="s">
        <v>1096</v>
      </c>
      <c r="E87" s="147" t="s">
        <v>1307</v>
      </c>
      <c r="F87" s="147" t="s">
        <v>1308</v>
      </c>
    </row>
    <row r="88" spans="1:6" ht="23.25" thickBot="1" x14ac:dyDescent="0.3">
      <c r="A88" s="145" t="s">
        <v>1309</v>
      </c>
      <c r="B88" s="146" t="s">
        <v>1310</v>
      </c>
      <c r="C88" s="146" t="s">
        <v>1084</v>
      </c>
      <c r="D88" s="147" t="s">
        <v>1096</v>
      </c>
      <c r="E88" s="147" t="s">
        <v>1311</v>
      </c>
      <c r="F88" s="147" t="s">
        <v>1312</v>
      </c>
    </row>
    <row r="89" spans="1:6" ht="23.25" thickBot="1" x14ac:dyDescent="0.3">
      <c r="A89" s="145" t="s">
        <v>1313</v>
      </c>
      <c r="B89" s="146" t="s">
        <v>1314</v>
      </c>
      <c r="C89" s="146" t="s">
        <v>1084</v>
      </c>
      <c r="D89" s="147" t="s">
        <v>1315</v>
      </c>
      <c r="E89" s="147" t="s">
        <v>1316</v>
      </c>
      <c r="F89" s="147" t="s">
        <v>1317</v>
      </c>
    </row>
    <row r="90" spans="1:6" ht="23.25" thickBot="1" x14ac:dyDescent="0.3">
      <c r="A90" s="145" t="s">
        <v>1318</v>
      </c>
      <c r="B90" s="146" t="s">
        <v>1319</v>
      </c>
      <c r="C90" s="146" t="s">
        <v>1084</v>
      </c>
      <c r="D90" s="147" t="s">
        <v>1320</v>
      </c>
      <c r="E90" s="147" t="s">
        <v>1321</v>
      </c>
      <c r="F90" s="147" t="s">
        <v>1322</v>
      </c>
    </row>
    <row r="91" spans="1:6" ht="15.75" thickBot="1" x14ac:dyDescent="0.3">
      <c r="A91" s="145" t="s">
        <v>1323</v>
      </c>
      <c r="B91" s="146" t="s">
        <v>1324</v>
      </c>
      <c r="C91" s="146" t="s">
        <v>1084</v>
      </c>
      <c r="D91" s="147" t="s">
        <v>1096</v>
      </c>
      <c r="E91" s="147" t="s">
        <v>1096</v>
      </c>
      <c r="F91" s="147" t="s">
        <v>1323</v>
      </c>
    </row>
    <row r="92" spans="1:6" ht="15.75" thickBot="1" x14ac:dyDescent="0.3">
      <c r="A92" s="145" t="s">
        <v>1325</v>
      </c>
      <c r="B92" s="146" t="s">
        <v>1326</v>
      </c>
      <c r="C92" s="146" t="s">
        <v>1113</v>
      </c>
      <c r="D92" s="147" t="s">
        <v>1096</v>
      </c>
      <c r="E92" s="147" t="s">
        <v>1096</v>
      </c>
      <c r="F92" s="147" t="s">
        <v>1096</v>
      </c>
    </row>
    <row r="93" spans="1:6" ht="15.75" thickBot="1" x14ac:dyDescent="0.3">
      <c r="A93" s="145" t="s">
        <v>1327</v>
      </c>
      <c r="B93" s="146" t="s">
        <v>1328</v>
      </c>
      <c r="C93" s="146" t="s">
        <v>1113</v>
      </c>
      <c r="D93" s="147" t="s">
        <v>1096</v>
      </c>
      <c r="E93" s="147" t="s">
        <v>1096</v>
      </c>
      <c r="F93" s="147" t="s">
        <v>1096</v>
      </c>
    </row>
    <row r="94" spans="1:6" ht="18.75" thickBot="1" x14ac:dyDescent="0.3">
      <c r="A94" s="301" t="s">
        <v>1329</v>
      </c>
      <c r="B94" s="302"/>
      <c r="C94" s="302"/>
      <c r="D94" s="302"/>
      <c r="E94" s="302"/>
      <c r="F94" s="303"/>
    </row>
    <row r="95" spans="1:6" ht="23.25" thickBot="1" x14ac:dyDescent="0.3">
      <c r="A95" s="145" t="s">
        <v>1330</v>
      </c>
      <c r="B95" s="146" t="s">
        <v>1331</v>
      </c>
      <c r="C95" s="146" t="s">
        <v>1084</v>
      </c>
      <c r="D95" s="147" t="s">
        <v>1332</v>
      </c>
      <c r="E95" s="147" t="s">
        <v>1332</v>
      </c>
      <c r="F95" s="147" t="s">
        <v>1332</v>
      </c>
    </row>
    <row r="96" spans="1:6" ht="23.25" thickBot="1" x14ac:dyDescent="0.3">
      <c r="A96" s="145" t="s">
        <v>1333</v>
      </c>
      <c r="B96" s="146" t="s">
        <v>1334</v>
      </c>
      <c r="C96" s="146" t="s">
        <v>1084</v>
      </c>
      <c r="D96" s="147" t="s">
        <v>1335</v>
      </c>
      <c r="E96" s="147" t="s">
        <v>1336</v>
      </c>
      <c r="F96" s="147" t="s">
        <v>1337</v>
      </c>
    </row>
    <row r="97" spans="1:6" ht="23.25" thickBot="1" x14ac:dyDescent="0.3">
      <c r="A97" s="145" t="s">
        <v>1338</v>
      </c>
      <c r="B97" s="146" t="s">
        <v>1339</v>
      </c>
      <c r="C97" s="146" t="s">
        <v>1084</v>
      </c>
      <c r="D97" s="147" t="s">
        <v>1099</v>
      </c>
      <c r="E97" s="147" t="s">
        <v>1340</v>
      </c>
      <c r="F97" s="147" t="s">
        <v>1340</v>
      </c>
    </row>
    <row r="98" spans="1:6" ht="15.75" thickBot="1" x14ac:dyDescent="0.3">
      <c r="A98" s="145" t="s">
        <v>1341</v>
      </c>
      <c r="B98" s="146" t="s">
        <v>1342</v>
      </c>
      <c r="C98" s="146" t="s">
        <v>1084</v>
      </c>
      <c r="D98" s="147" t="s">
        <v>1341</v>
      </c>
      <c r="E98" s="147" t="s">
        <v>1341</v>
      </c>
      <c r="F98" s="147" t="s">
        <v>1341</v>
      </c>
    </row>
    <row r="99" spans="1:6" ht="15.75" thickBot="1" x14ac:dyDescent="0.3">
      <c r="A99" s="145" t="s">
        <v>1343</v>
      </c>
      <c r="B99" s="146" t="s">
        <v>1344</v>
      </c>
      <c r="C99" s="146" t="s">
        <v>1084</v>
      </c>
      <c r="D99" s="147" t="s">
        <v>1345</v>
      </c>
      <c r="E99" s="147" t="s">
        <v>1346</v>
      </c>
      <c r="F99" s="147" t="s">
        <v>1346</v>
      </c>
    </row>
    <row r="100" spans="1:6" ht="15.75" thickBot="1" x14ac:dyDescent="0.3">
      <c r="A100" s="145" t="s">
        <v>1347</v>
      </c>
      <c r="B100" s="146" t="s">
        <v>1348</v>
      </c>
      <c r="C100" s="146" t="s">
        <v>1084</v>
      </c>
      <c r="D100" s="147" t="s">
        <v>1349</v>
      </c>
      <c r="E100" s="147" t="s">
        <v>1349</v>
      </c>
      <c r="F100" s="147" t="s">
        <v>1349</v>
      </c>
    </row>
    <row r="101" spans="1:6" ht="23.25" thickBot="1" x14ac:dyDescent="0.3">
      <c r="A101" s="145" t="s">
        <v>1350</v>
      </c>
      <c r="B101" s="146" t="s">
        <v>1351</v>
      </c>
      <c r="C101" s="146" t="s">
        <v>1084</v>
      </c>
      <c r="D101" s="147" t="s">
        <v>1352</v>
      </c>
      <c r="E101" s="147" t="s">
        <v>1352</v>
      </c>
      <c r="F101" s="147" t="s">
        <v>1352</v>
      </c>
    </row>
    <row r="102" spans="1:6" ht="23.25" thickBot="1" x14ac:dyDescent="0.3">
      <c r="A102" s="145" t="s">
        <v>1353</v>
      </c>
      <c r="B102" s="146" t="s">
        <v>1354</v>
      </c>
      <c r="C102" s="146" t="s">
        <v>1084</v>
      </c>
      <c r="D102" s="147" t="s">
        <v>1353</v>
      </c>
      <c r="E102" s="147" t="s">
        <v>1353</v>
      </c>
      <c r="F102" s="147" t="s">
        <v>1353</v>
      </c>
    </row>
    <row r="103" spans="1:6" ht="23.25" thickBot="1" x14ac:dyDescent="0.3">
      <c r="A103" s="145" t="s">
        <v>1355</v>
      </c>
      <c r="B103" s="146" t="s">
        <v>1356</v>
      </c>
      <c r="C103" s="146" t="s">
        <v>1113</v>
      </c>
      <c r="D103" s="147" t="s">
        <v>1096</v>
      </c>
      <c r="E103" s="147" t="s">
        <v>1096</v>
      </c>
      <c r="F103" s="147" t="s">
        <v>1096</v>
      </c>
    </row>
    <row r="104" spans="1:6" ht="15.75" thickBot="1" x14ac:dyDescent="0.3">
      <c r="A104" s="145" t="s">
        <v>1357</v>
      </c>
      <c r="B104" s="146" t="s">
        <v>1358</v>
      </c>
      <c r="C104" s="146" t="s">
        <v>1113</v>
      </c>
      <c r="D104" s="147" t="s">
        <v>1096</v>
      </c>
      <c r="E104" s="147" t="s">
        <v>1096</v>
      </c>
      <c r="F104" s="147" t="s">
        <v>1096</v>
      </c>
    </row>
    <row r="105" spans="1:6" ht="23.25" thickBot="1" x14ac:dyDescent="0.3">
      <c r="A105" s="145" t="s">
        <v>1359</v>
      </c>
      <c r="B105" s="146" t="s">
        <v>1360</v>
      </c>
      <c r="C105" s="146" t="s">
        <v>1113</v>
      </c>
      <c r="D105" s="147" t="s">
        <v>1096</v>
      </c>
      <c r="E105" s="147" t="s">
        <v>1096</v>
      </c>
      <c r="F105" s="147" t="s">
        <v>1096</v>
      </c>
    </row>
    <row r="106" spans="1:6" ht="15.75" thickBot="1" x14ac:dyDescent="0.3">
      <c r="A106" s="145" t="s">
        <v>1361</v>
      </c>
      <c r="B106" s="146" t="s">
        <v>1362</v>
      </c>
      <c r="C106" s="146" t="s">
        <v>1113</v>
      </c>
      <c r="D106" s="147" t="s">
        <v>1096</v>
      </c>
      <c r="E106" s="147" t="s">
        <v>1096</v>
      </c>
      <c r="F106" s="147" t="s">
        <v>1096</v>
      </c>
    </row>
    <row r="107" spans="1:6" ht="18.75" thickBot="1" x14ac:dyDescent="0.3">
      <c r="A107" s="301" t="s">
        <v>1363</v>
      </c>
      <c r="B107" s="302"/>
      <c r="C107" s="302"/>
      <c r="D107" s="302"/>
      <c r="E107" s="302"/>
      <c r="F107" s="303"/>
    </row>
    <row r="108" spans="1:6" ht="23.25" thickBot="1" x14ac:dyDescent="0.3">
      <c r="A108" s="145" t="s">
        <v>1364</v>
      </c>
      <c r="B108" s="146" t="s">
        <v>1365</v>
      </c>
      <c r="C108" s="146" t="s">
        <v>1084</v>
      </c>
      <c r="D108" s="147" t="s">
        <v>1366</v>
      </c>
      <c r="E108" s="147" t="s">
        <v>1366</v>
      </c>
      <c r="F108" s="147" t="s">
        <v>1366</v>
      </c>
    </row>
    <row r="109" spans="1:6" ht="15.75" thickBot="1" x14ac:dyDescent="0.3">
      <c r="A109" s="145" t="s">
        <v>1367</v>
      </c>
      <c r="B109" s="146" t="s">
        <v>1368</v>
      </c>
      <c r="C109" s="146" t="s">
        <v>1107</v>
      </c>
      <c r="D109" s="147" t="s">
        <v>1367</v>
      </c>
      <c r="E109" s="147" t="s">
        <v>1367</v>
      </c>
      <c r="F109" s="147" t="s">
        <v>1369</v>
      </c>
    </row>
    <row r="110" spans="1:6" ht="15.75" thickBot="1" x14ac:dyDescent="0.3">
      <c r="A110" s="145" t="s">
        <v>1370</v>
      </c>
      <c r="B110" s="146" t="s">
        <v>1371</v>
      </c>
      <c r="C110" s="146" t="s">
        <v>1107</v>
      </c>
      <c r="D110" s="147" t="s">
        <v>1096</v>
      </c>
      <c r="E110" s="147" t="s">
        <v>1372</v>
      </c>
      <c r="F110" s="147" t="s">
        <v>1373</v>
      </c>
    </row>
    <row r="111" spans="1:6" ht="15.75" thickBot="1" x14ac:dyDescent="0.3">
      <c r="A111" s="145" t="s">
        <v>1374</v>
      </c>
      <c r="B111" s="146" t="s">
        <v>1375</v>
      </c>
      <c r="C111" s="146" t="s">
        <v>1084</v>
      </c>
      <c r="D111" s="147" t="s">
        <v>1376</v>
      </c>
      <c r="E111" s="147" t="s">
        <v>1377</v>
      </c>
      <c r="F111" s="147" t="s">
        <v>1378</v>
      </c>
    </row>
    <row r="112" spans="1:6" ht="15.75" thickBot="1" x14ac:dyDescent="0.3">
      <c r="A112" s="145" t="s">
        <v>1379</v>
      </c>
      <c r="B112" s="146" t="s">
        <v>1380</v>
      </c>
      <c r="C112" s="146" t="s">
        <v>1084</v>
      </c>
      <c r="D112" s="147" t="s">
        <v>1379</v>
      </c>
      <c r="E112" s="147" t="s">
        <v>1381</v>
      </c>
      <c r="F112" s="147" t="s">
        <v>1382</v>
      </c>
    </row>
    <row r="113" spans="1:6" ht="15.75" thickBot="1" x14ac:dyDescent="0.3">
      <c r="A113" s="145" t="s">
        <v>1383</v>
      </c>
      <c r="B113" s="146" t="s">
        <v>928</v>
      </c>
      <c r="C113" s="146" t="s">
        <v>1084</v>
      </c>
      <c r="D113" s="147" t="s">
        <v>1384</v>
      </c>
      <c r="E113" s="147" t="s">
        <v>1385</v>
      </c>
      <c r="F113" s="147" t="s">
        <v>1385</v>
      </c>
    </row>
    <row r="114" spans="1:6" ht="15.75" thickBot="1" x14ac:dyDescent="0.3">
      <c r="A114" s="145" t="s">
        <v>1386</v>
      </c>
      <c r="B114" s="146" t="s">
        <v>1387</v>
      </c>
      <c r="C114" s="146" t="s">
        <v>1119</v>
      </c>
      <c r="D114" s="147" t="s">
        <v>1388</v>
      </c>
      <c r="E114" s="147" t="s">
        <v>1389</v>
      </c>
      <c r="F114" s="147" t="s">
        <v>1389</v>
      </c>
    </row>
    <row r="115" spans="1:6" ht="15.75" thickBot="1" x14ac:dyDescent="0.3">
      <c r="A115" s="145" t="s">
        <v>1390</v>
      </c>
      <c r="B115" s="146" t="s">
        <v>1391</v>
      </c>
      <c r="C115" s="146" t="s">
        <v>1084</v>
      </c>
      <c r="D115" s="147" t="s">
        <v>1390</v>
      </c>
      <c r="E115" s="147" t="s">
        <v>1390</v>
      </c>
      <c r="F115" s="147" t="s">
        <v>1390</v>
      </c>
    </row>
    <row r="116" spans="1:6" ht="15.75" thickBot="1" x14ac:dyDescent="0.3">
      <c r="A116" s="145" t="s">
        <v>1392</v>
      </c>
      <c r="B116" s="146" t="s">
        <v>1393</v>
      </c>
      <c r="C116" s="146" t="s">
        <v>1113</v>
      </c>
      <c r="D116" s="147" t="s">
        <v>1096</v>
      </c>
      <c r="E116" s="147" t="s">
        <v>1096</v>
      </c>
      <c r="F116" s="147" t="s">
        <v>1096</v>
      </c>
    </row>
    <row r="117" spans="1:6" ht="18.75" thickBot="1" x14ac:dyDescent="0.3">
      <c r="A117" s="301" t="s">
        <v>1394</v>
      </c>
      <c r="B117" s="302"/>
      <c r="C117" s="302"/>
      <c r="D117" s="302"/>
      <c r="E117" s="302"/>
      <c r="F117" s="303"/>
    </row>
    <row r="118" spans="1:6" ht="23.25" thickBot="1" x14ac:dyDescent="0.3">
      <c r="A118" s="145" t="s">
        <v>1395</v>
      </c>
      <c r="B118" s="146" t="s">
        <v>1396</v>
      </c>
      <c r="C118" s="146" t="s">
        <v>1084</v>
      </c>
      <c r="D118" s="147" t="s">
        <v>1397</v>
      </c>
      <c r="E118" s="147" t="s">
        <v>1397</v>
      </c>
      <c r="F118" s="147" t="s">
        <v>1397</v>
      </c>
    </row>
    <row r="119" spans="1:6" ht="15.75" thickBot="1" x14ac:dyDescent="0.3">
      <c r="A119" s="145" t="s">
        <v>1398</v>
      </c>
      <c r="B119" s="146" t="s">
        <v>1399</v>
      </c>
      <c r="C119" s="146" t="s">
        <v>1107</v>
      </c>
      <c r="D119" s="147" t="s">
        <v>1400</v>
      </c>
      <c r="E119" s="147" t="s">
        <v>1398</v>
      </c>
      <c r="F119" s="147" t="s">
        <v>1401</v>
      </c>
    </row>
    <row r="120" spans="1:6" ht="15.75" thickBot="1" x14ac:dyDescent="0.3">
      <c r="A120" s="145" t="s">
        <v>1402</v>
      </c>
      <c r="B120" s="146" t="s">
        <v>1403</v>
      </c>
      <c r="C120" s="146" t="s">
        <v>1107</v>
      </c>
      <c r="D120" s="147" t="s">
        <v>1096</v>
      </c>
      <c r="E120" s="147" t="s">
        <v>1404</v>
      </c>
      <c r="F120" s="147" t="s">
        <v>1405</v>
      </c>
    </row>
    <row r="121" spans="1:6" ht="15.75" thickBot="1" x14ac:dyDescent="0.3">
      <c r="A121" s="145" t="s">
        <v>1406</v>
      </c>
      <c r="B121" s="146" t="s">
        <v>1407</v>
      </c>
      <c r="C121" s="146" t="s">
        <v>1084</v>
      </c>
      <c r="D121" s="147" t="s">
        <v>1408</v>
      </c>
      <c r="E121" s="147" t="s">
        <v>1409</v>
      </c>
      <c r="F121" s="147" t="s">
        <v>1410</v>
      </c>
    </row>
    <row r="122" spans="1:6" ht="15.75" thickBot="1" x14ac:dyDescent="0.3">
      <c r="A122" s="145" t="s">
        <v>1411</v>
      </c>
      <c r="B122" s="146" t="s">
        <v>1412</v>
      </c>
      <c r="C122" s="146" t="s">
        <v>1084</v>
      </c>
      <c r="D122" s="147" t="s">
        <v>1411</v>
      </c>
      <c r="E122" s="147" t="s">
        <v>1411</v>
      </c>
      <c r="F122" s="147" t="s">
        <v>1413</v>
      </c>
    </row>
    <row r="123" spans="1:6" ht="15.75" thickBot="1" x14ac:dyDescent="0.3">
      <c r="A123" s="145" t="s">
        <v>1414</v>
      </c>
      <c r="B123" s="146" t="s">
        <v>1415</v>
      </c>
      <c r="C123" s="146" t="s">
        <v>1084</v>
      </c>
      <c r="D123" s="147" t="s">
        <v>1096</v>
      </c>
      <c r="E123" s="147" t="s">
        <v>1416</v>
      </c>
      <c r="F123" s="147" t="s">
        <v>1416</v>
      </c>
    </row>
    <row r="124" spans="1:6" ht="18.75" thickBot="1" x14ac:dyDescent="0.3">
      <c r="A124" s="301" t="s">
        <v>1417</v>
      </c>
      <c r="B124" s="302"/>
      <c r="C124" s="302"/>
      <c r="D124" s="302"/>
      <c r="E124" s="302"/>
      <c r="F124" s="303"/>
    </row>
    <row r="125" spans="1:6" ht="23.25" thickBot="1" x14ac:dyDescent="0.3">
      <c r="A125" s="145" t="s">
        <v>1418</v>
      </c>
      <c r="B125" s="146" t="s">
        <v>1419</v>
      </c>
      <c r="C125" s="146" t="s">
        <v>1084</v>
      </c>
      <c r="D125" s="147" t="s">
        <v>1420</v>
      </c>
      <c r="E125" s="147" t="s">
        <v>1420</v>
      </c>
      <c r="F125" s="147" t="s">
        <v>1420</v>
      </c>
    </row>
    <row r="126" spans="1:6" ht="15.75" thickBot="1" x14ac:dyDescent="0.3">
      <c r="A126" s="145" t="s">
        <v>1421</v>
      </c>
      <c r="B126" s="146" t="s">
        <v>1422</v>
      </c>
      <c r="C126" s="146" t="s">
        <v>1084</v>
      </c>
      <c r="D126" s="147" t="s">
        <v>1423</v>
      </c>
      <c r="E126" s="147" t="s">
        <v>1424</v>
      </c>
      <c r="F126" s="147" t="s">
        <v>1424</v>
      </c>
    </row>
    <row r="127" spans="1:6" ht="15.75" thickBot="1" x14ac:dyDescent="0.3">
      <c r="A127" s="145" t="s">
        <v>1425</v>
      </c>
      <c r="B127" s="146" t="s">
        <v>1426</v>
      </c>
      <c r="C127" s="146" t="s">
        <v>1084</v>
      </c>
      <c r="D127" s="147" t="s">
        <v>1096</v>
      </c>
      <c r="E127" s="147" t="s">
        <v>1425</v>
      </c>
      <c r="F127" s="147" t="s">
        <v>1425</v>
      </c>
    </row>
    <row r="128" spans="1:6" ht="15.75" thickBot="1" x14ac:dyDescent="0.3">
      <c r="A128" s="145" t="s">
        <v>1427</v>
      </c>
      <c r="B128" s="146" t="s">
        <v>1428</v>
      </c>
      <c r="C128" s="146" t="s">
        <v>1084</v>
      </c>
      <c r="D128" s="147" t="s">
        <v>1096</v>
      </c>
      <c r="E128" s="147" t="s">
        <v>1427</v>
      </c>
      <c r="F128" s="147" t="s">
        <v>1427</v>
      </c>
    </row>
    <row r="129" spans="1:6" ht="15.75" thickBot="1" x14ac:dyDescent="0.3">
      <c r="A129" s="145" t="s">
        <v>1429</v>
      </c>
      <c r="B129" s="146" t="s">
        <v>1430</v>
      </c>
      <c r="C129" s="146" t="s">
        <v>1084</v>
      </c>
      <c r="D129" s="147" t="s">
        <v>1096</v>
      </c>
      <c r="E129" s="147" t="s">
        <v>1431</v>
      </c>
      <c r="F129" s="147" t="s">
        <v>1432</v>
      </c>
    </row>
    <row r="130" spans="1:6" ht="15.75" thickBot="1" x14ac:dyDescent="0.3">
      <c r="A130" s="145" t="s">
        <v>1433</v>
      </c>
      <c r="B130" s="146" t="s">
        <v>1434</v>
      </c>
      <c r="C130" s="146" t="s">
        <v>1084</v>
      </c>
      <c r="D130" s="147" t="s">
        <v>1433</v>
      </c>
      <c r="E130" s="147" t="s">
        <v>1433</v>
      </c>
      <c r="F130" s="147" t="s">
        <v>1435</v>
      </c>
    </row>
    <row r="131" spans="1:6" ht="15.75" thickBot="1" x14ac:dyDescent="0.3">
      <c r="A131" s="145" t="s">
        <v>1436</v>
      </c>
      <c r="B131" s="146" t="s">
        <v>1437</v>
      </c>
      <c r="C131" s="146" t="s">
        <v>1084</v>
      </c>
      <c r="D131" s="147" t="s">
        <v>1436</v>
      </c>
      <c r="E131" s="147" t="s">
        <v>1438</v>
      </c>
      <c r="F131" s="147" t="s">
        <v>1438</v>
      </c>
    </row>
    <row r="132" spans="1:6" ht="15.75" thickBot="1" x14ac:dyDescent="0.3">
      <c r="A132" s="145" t="s">
        <v>1439</v>
      </c>
      <c r="B132" s="146" t="s">
        <v>1440</v>
      </c>
      <c r="C132" s="146" t="s">
        <v>1113</v>
      </c>
      <c r="D132" s="147" t="s">
        <v>1096</v>
      </c>
      <c r="E132" s="147" t="s">
        <v>1096</v>
      </c>
      <c r="F132" s="147" t="s">
        <v>1096</v>
      </c>
    </row>
    <row r="133" spans="1:6" ht="18.75" thickBot="1" x14ac:dyDescent="0.3">
      <c r="A133" s="301" t="s">
        <v>1441</v>
      </c>
      <c r="B133" s="302"/>
      <c r="C133" s="302"/>
      <c r="D133" s="302"/>
      <c r="E133" s="302"/>
      <c r="F133" s="303"/>
    </row>
    <row r="134" spans="1:6" ht="23.25" thickBot="1" x14ac:dyDescent="0.3">
      <c r="A134" s="145" t="s">
        <v>1442</v>
      </c>
      <c r="B134" s="146" t="s">
        <v>1443</v>
      </c>
      <c r="C134" s="146" t="s">
        <v>1084</v>
      </c>
      <c r="D134" s="147" t="s">
        <v>1444</v>
      </c>
      <c r="E134" s="147" t="s">
        <v>1444</v>
      </c>
      <c r="F134" s="147" t="s">
        <v>1444</v>
      </c>
    </row>
    <row r="135" spans="1:6" ht="15.75" thickBot="1" x14ac:dyDescent="0.3">
      <c r="A135" s="145" t="s">
        <v>1445</v>
      </c>
      <c r="B135" s="146" t="s">
        <v>1446</v>
      </c>
      <c r="C135" s="146" t="s">
        <v>1084</v>
      </c>
      <c r="D135" s="147" t="s">
        <v>1447</v>
      </c>
      <c r="E135" s="147" t="s">
        <v>1447</v>
      </c>
      <c r="F135" s="147" t="s">
        <v>1447</v>
      </c>
    </row>
    <row r="136" spans="1:6" ht="15.75" thickBot="1" x14ac:dyDescent="0.3">
      <c r="A136" s="145" t="s">
        <v>1448</v>
      </c>
      <c r="B136" s="146" t="s">
        <v>1449</v>
      </c>
      <c r="C136" s="146" t="s">
        <v>1084</v>
      </c>
      <c r="D136" s="147" t="s">
        <v>1450</v>
      </c>
      <c r="E136" s="147" t="s">
        <v>1448</v>
      </c>
      <c r="F136" s="147" t="s">
        <v>1451</v>
      </c>
    </row>
    <row r="137" spans="1:6" ht="23.25" thickBot="1" x14ac:dyDescent="0.3">
      <c r="A137" s="145" t="s">
        <v>1452</v>
      </c>
      <c r="B137" s="146" t="s">
        <v>1453</v>
      </c>
      <c r="C137" s="146" t="s">
        <v>1084</v>
      </c>
      <c r="D137" s="147" t="s">
        <v>1096</v>
      </c>
      <c r="E137" s="147" t="s">
        <v>1452</v>
      </c>
      <c r="F137" s="147" t="s">
        <v>1452</v>
      </c>
    </row>
    <row r="138" spans="1:6" ht="15.75" thickBot="1" x14ac:dyDescent="0.3">
      <c r="A138" s="145" t="s">
        <v>1454</v>
      </c>
      <c r="B138" s="146" t="s">
        <v>1455</v>
      </c>
      <c r="C138" s="146" t="s">
        <v>1084</v>
      </c>
      <c r="D138" s="147" t="s">
        <v>1096</v>
      </c>
      <c r="E138" s="147" t="s">
        <v>1454</v>
      </c>
      <c r="F138" s="147" t="s">
        <v>1456</v>
      </c>
    </row>
    <row r="139" spans="1:6" ht="15.75" thickBot="1" x14ac:dyDescent="0.3">
      <c r="A139" s="145" t="s">
        <v>1457</v>
      </c>
      <c r="B139" s="146" t="s">
        <v>1458</v>
      </c>
      <c r="C139" s="146" t="s">
        <v>1084</v>
      </c>
      <c r="D139" s="147" t="s">
        <v>1459</v>
      </c>
      <c r="E139" s="147" t="s">
        <v>1460</v>
      </c>
      <c r="F139" s="147" t="s">
        <v>1461</v>
      </c>
    </row>
    <row r="140" spans="1:6" ht="15.75" thickBot="1" x14ac:dyDescent="0.3">
      <c r="A140" s="145" t="s">
        <v>1462</v>
      </c>
      <c r="B140" s="148" t="s">
        <v>1122</v>
      </c>
      <c r="C140" s="146" t="s">
        <v>1123</v>
      </c>
      <c r="D140" s="147" t="s">
        <v>1123</v>
      </c>
      <c r="E140" s="147" t="s">
        <v>1123</v>
      </c>
      <c r="F140" s="147" t="s">
        <v>1124</v>
      </c>
    </row>
    <row r="141" spans="1:6" ht="15.75" thickBot="1" x14ac:dyDescent="0.3">
      <c r="A141" s="145" t="s">
        <v>1463</v>
      </c>
      <c r="B141" s="146" t="s">
        <v>1464</v>
      </c>
      <c r="C141" s="146" t="s">
        <v>1119</v>
      </c>
      <c r="D141" s="147" t="s">
        <v>1463</v>
      </c>
      <c r="E141" s="147" t="s">
        <v>1463</v>
      </c>
      <c r="F141" s="147" t="s">
        <v>1465</v>
      </c>
    </row>
    <row r="142" spans="1:6" ht="15.75" thickBot="1" x14ac:dyDescent="0.3">
      <c r="A142" s="145" t="s">
        <v>1466</v>
      </c>
      <c r="B142" s="146" t="s">
        <v>1467</v>
      </c>
      <c r="C142" s="146" t="s">
        <v>1084</v>
      </c>
      <c r="D142" s="147" t="s">
        <v>1096</v>
      </c>
      <c r="E142" s="147" t="s">
        <v>1468</v>
      </c>
      <c r="F142" s="147" t="s">
        <v>1468</v>
      </c>
    </row>
    <row r="143" spans="1:6" ht="15.75" thickBot="1" x14ac:dyDescent="0.3">
      <c r="A143" s="145" t="s">
        <v>1469</v>
      </c>
      <c r="B143" s="146" t="s">
        <v>1470</v>
      </c>
      <c r="C143" s="146" t="s">
        <v>1084</v>
      </c>
      <c r="D143" s="147" t="s">
        <v>1099</v>
      </c>
      <c r="E143" s="147" t="s">
        <v>1471</v>
      </c>
      <c r="F143" s="147" t="s">
        <v>1469</v>
      </c>
    </row>
    <row r="144" spans="1:6" ht="15.75" thickBot="1" x14ac:dyDescent="0.3">
      <c r="A144" s="145" t="s">
        <v>1472</v>
      </c>
      <c r="B144" s="146" t="s">
        <v>1473</v>
      </c>
      <c r="C144" s="146" t="s">
        <v>1084</v>
      </c>
      <c r="D144" s="147" t="s">
        <v>1099</v>
      </c>
      <c r="E144" s="147" t="s">
        <v>1472</v>
      </c>
      <c r="F144" s="147" t="s">
        <v>1474</v>
      </c>
    </row>
    <row r="145" spans="1:6" ht="15.75" thickBot="1" x14ac:dyDescent="0.3">
      <c r="A145" s="145" t="s">
        <v>1475</v>
      </c>
      <c r="B145" s="146" t="s">
        <v>1476</v>
      </c>
      <c r="C145" s="146" t="s">
        <v>1084</v>
      </c>
      <c r="D145" s="147" t="s">
        <v>1475</v>
      </c>
      <c r="E145" s="147" t="s">
        <v>1475</v>
      </c>
      <c r="F145" s="147" t="s">
        <v>1477</v>
      </c>
    </row>
    <row r="146" spans="1:6" ht="15.75" thickBot="1" x14ac:dyDescent="0.3">
      <c r="A146" s="145" t="s">
        <v>1478</v>
      </c>
      <c r="B146" s="146" t="s">
        <v>1479</v>
      </c>
      <c r="C146" s="146" t="s">
        <v>1084</v>
      </c>
      <c r="D146" s="147" t="s">
        <v>1480</v>
      </c>
      <c r="E146" s="147" t="s">
        <v>1481</v>
      </c>
      <c r="F146" s="147" t="s">
        <v>1481</v>
      </c>
    </row>
    <row r="147" spans="1:6" ht="15.75" thickBot="1" x14ac:dyDescent="0.3">
      <c r="A147" s="145" t="s">
        <v>1482</v>
      </c>
      <c r="B147" s="146" t="s">
        <v>1483</v>
      </c>
      <c r="C147" s="146" t="s">
        <v>1084</v>
      </c>
      <c r="D147" s="147" t="s">
        <v>1484</v>
      </c>
      <c r="E147" s="147" t="s">
        <v>1484</v>
      </c>
      <c r="F147" s="147" t="s">
        <v>1484</v>
      </c>
    </row>
    <row r="148" spans="1:6" ht="15.75" thickBot="1" x14ac:dyDescent="0.3">
      <c r="A148" s="145" t="s">
        <v>1485</v>
      </c>
      <c r="B148" s="146" t="s">
        <v>1486</v>
      </c>
      <c r="C148" s="146" t="s">
        <v>1084</v>
      </c>
      <c r="D148" s="147" t="s">
        <v>1487</v>
      </c>
      <c r="E148" s="147" t="s">
        <v>1487</v>
      </c>
      <c r="F148" s="147" t="s">
        <v>1488</v>
      </c>
    </row>
    <row r="149" spans="1:6" ht="15.75" thickBot="1" x14ac:dyDescent="0.3">
      <c r="A149" s="145" t="s">
        <v>1489</v>
      </c>
      <c r="B149" s="146" t="s">
        <v>1490</v>
      </c>
      <c r="C149" s="146" t="s">
        <v>1084</v>
      </c>
      <c r="D149" s="147" t="s">
        <v>1491</v>
      </c>
      <c r="E149" s="147" t="s">
        <v>1491</v>
      </c>
      <c r="F149" s="147" t="s">
        <v>1491</v>
      </c>
    </row>
    <row r="150" spans="1:6" ht="15.75" thickBot="1" x14ac:dyDescent="0.3">
      <c r="A150" s="145" t="s">
        <v>1492</v>
      </c>
      <c r="B150" s="146" t="s">
        <v>1493</v>
      </c>
      <c r="C150" s="146" t="s">
        <v>1084</v>
      </c>
      <c r="D150" s="147" t="s">
        <v>1096</v>
      </c>
      <c r="E150" s="147" t="s">
        <v>1494</v>
      </c>
      <c r="F150" s="147" t="s">
        <v>1494</v>
      </c>
    </row>
    <row r="151" spans="1:6" ht="23.25" thickBot="1" x14ac:dyDescent="0.3">
      <c r="A151" s="145" t="s">
        <v>1495</v>
      </c>
      <c r="B151" s="146" t="s">
        <v>1496</v>
      </c>
      <c r="C151" s="146" t="s">
        <v>1107</v>
      </c>
      <c r="D151" s="147" t="s">
        <v>1096</v>
      </c>
      <c r="E151" s="147" t="s">
        <v>1497</v>
      </c>
      <c r="F151" s="147" t="s">
        <v>1497</v>
      </c>
    </row>
    <row r="152" spans="1:6" ht="15.75" thickBot="1" x14ac:dyDescent="0.3">
      <c r="A152" s="145" t="s">
        <v>1498</v>
      </c>
      <c r="B152" s="146" t="s">
        <v>1499</v>
      </c>
      <c r="C152" s="146" t="s">
        <v>1113</v>
      </c>
      <c r="D152" s="147" t="s">
        <v>1096</v>
      </c>
      <c r="E152" s="147" t="s">
        <v>1096</v>
      </c>
      <c r="F152" s="147" t="s">
        <v>1096</v>
      </c>
    </row>
    <row r="153" spans="1:6" ht="15.75" thickBot="1" x14ac:dyDescent="0.3">
      <c r="A153" s="145" t="s">
        <v>1500</v>
      </c>
      <c r="B153" s="146" t="s">
        <v>1501</v>
      </c>
      <c r="C153" s="146" t="s">
        <v>1113</v>
      </c>
      <c r="D153" s="147" t="s">
        <v>1096</v>
      </c>
      <c r="E153" s="147" t="s">
        <v>1096</v>
      </c>
      <c r="F153" s="147" t="s">
        <v>1096</v>
      </c>
    </row>
    <row r="154" spans="1:6" ht="18.75" thickBot="1" x14ac:dyDescent="0.3">
      <c r="A154" s="301" t="s">
        <v>1502</v>
      </c>
      <c r="B154" s="302"/>
      <c r="C154" s="302"/>
      <c r="D154" s="302"/>
      <c r="E154" s="302"/>
      <c r="F154" s="303"/>
    </row>
    <row r="155" spans="1:6" ht="23.25" thickBot="1" x14ac:dyDescent="0.3">
      <c r="A155" s="145" t="s">
        <v>1503</v>
      </c>
      <c r="B155" s="146" t="s">
        <v>1504</v>
      </c>
      <c r="C155" s="146" t="s">
        <v>1084</v>
      </c>
      <c r="D155" s="147" t="s">
        <v>1505</v>
      </c>
      <c r="E155" s="147" t="s">
        <v>1505</v>
      </c>
      <c r="F155" s="147" t="s">
        <v>1505</v>
      </c>
    </row>
    <row r="156" spans="1:6" ht="15.75" thickBot="1" x14ac:dyDescent="0.3">
      <c r="A156" s="145" t="s">
        <v>1506</v>
      </c>
      <c r="B156" s="146" t="s">
        <v>1507</v>
      </c>
      <c r="C156" s="146" t="s">
        <v>1084</v>
      </c>
      <c r="D156" s="147" t="s">
        <v>1508</v>
      </c>
      <c r="E156" s="147" t="s">
        <v>1509</v>
      </c>
      <c r="F156" s="147" t="s">
        <v>1509</v>
      </c>
    </row>
    <row r="157" spans="1:6" ht="15.75" thickBot="1" x14ac:dyDescent="0.3">
      <c r="A157" s="145" t="s">
        <v>1510</v>
      </c>
      <c r="B157" s="148" t="s">
        <v>1236</v>
      </c>
      <c r="C157" s="146" t="s">
        <v>1123</v>
      </c>
      <c r="D157" s="147" t="s">
        <v>1123</v>
      </c>
      <c r="E157" s="147" t="s">
        <v>1124</v>
      </c>
      <c r="F157" s="147" t="s">
        <v>1123</v>
      </c>
    </row>
    <row r="158" spans="1:6" ht="15.75" thickBot="1" x14ac:dyDescent="0.3">
      <c r="A158" s="145" t="s">
        <v>1511</v>
      </c>
      <c r="B158" s="146" t="s">
        <v>1512</v>
      </c>
      <c r="C158" s="146" t="s">
        <v>1084</v>
      </c>
      <c r="D158" s="147" t="s">
        <v>1513</v>
      </c>
      <c r="E158" s="147" t="s">
        <v>1514</v>
      </c>
      <c r="F158" s="147" t="s">
        <v>1514</v>
      </c>
    </row>
    <row r="159" spans="1:6" ht="15.75" thickBot="1" x14ac:dyDescent="0.3">
      <c r="A159" s="145" t="s">
        <v>1515</v>
      </c>
      <c r="B159" s="148" t="s">
        <v>1122</v>
      </c>
      <c r="C159" s="146" t="s">
        <v>1123</v>
      </c>
      <c r="D159" s="147" t="s">
        <v>1123</v>
      </c>
      <c r="E159" s="147" t="s">
        <v>1123</v>
      </c>
      <c r="F159" s="147" t="s">
        <v>1124</v>
      </c>
    </row>
    <row r="160" spans="1:6" ht="15.75" thickBot="1" x14ac:dyDescent="0.3">
      <c r="A160" s="145" t="s">
        <v>1516</v>
      </c>
      <c r="B160" s="148" t="s">
        <v>1122</v>
      </c>
      <c r="C160" s="146" t="s">
        <v>1123</v>
      </c>
      <c r="D160" s="147" t="s">
        <v>1123</v>
      </c>
      <c r="E160" s="147" t="s">
        <v>1123</v>
      </c>
      <c r="F160" s="147" t="s">
        <v>1124</v>
      </c>
    </row>
    <row r="161" spans="1:6" ht="15.75" thickBot="1" x14ac:dyDescent="0.3">
      <c r="A161" s="145" t="s">
        <v>1517</v>
      </c>
      <c r="B161" s="146" t="s">
        <v>1518</v>
      </c>
      <c r="C161" s="146" t="s">
        <v>1113</v>
      </c>
      <c r="D161" s="147" t="s">
        <v>1096</v>
      </c>
      <c r="E161" s="147" t="s">
        <v>1096</v>
      </c>
      <c r="F161" s="147" t="s">
        <v>1096</v>
      </c>
    </row>
    <row r="162" spans="1:6" ht="15.75" thickBot="1" x14ac:dyDescent="0.3">
      <c r="A162" s="145" t="s">
        <v>1519</v>
      </c>
      <c r="B162" s="146" t="s">
        <v>1520</v>
      </c>
      <c r="C162" s="146" t="s">
        <v>1113</v>
      </c>
      <c r="D162" s="147" t="s">
        <v>1096</v>
      </c>
      <c r="E162" s="147" t="s">
        <v>1096</v>
      </c>
      <c r="F162" s="147" t="s">
        <v>1096</v>
      </c>
    </row>
    <row r="163" spans="1:6" ht="18.75" thickBot="1" x14ac:dyDescent="0.3">
      <c r="A163" s="301" t="s">
        <v>1521</v>
      </c>
      <c r="B163" s="302"/>
      <c r="C163" s="302"/>
      <c r="D163" s="302"/>
      <c r="E163" s="302"/>
      <c r="F163" s="303"/>
    </row>
    <row r="164" spans="1:6" ht="23.25" thickBot="1" x14ac:dyDescent="0.3">
      <c r="A164" s="145" t="s">
        <v>1522</v>
      </c>
      <c r="B164" s="146" t="s">
        <v>1523</v>
      </c>
      <c r="C164" s="146" t="s">
        <v>1084</v>
      </c>
      <c r="D164" s="147" t="s">
        <v>1524</v>
      </c>
      <c r="E164" s="147" t="s">
        <v>1524</v>
      </c>
      <c r="F164" s="147" t="s">
        <v>1524</v>
      </c>
    </row>
    <row r="165" spans="1:6" ht="15.75" thickBot="1" x14ac:dyDescent="0.3">
      <c r="A165" s="145" t="s">
        <v>1525</v>
      </c>
      <c r="B165" s="146" t="s">
        <v>1526</v>
      </c>
      <c r="C165" s="146" t="s">
        <v>1084</v>
      </c>
      <c r="D165" s="147" t="s">
        <v>1527</v>
      </c>
      <c r="E165" s="147" t="s">
        <v>1527</v>
      </c>
      <c r="F165" s="147" t="s">
        <v>1527</v>
      </c>
    </row>
    <row r="166" spans="1:6" ht="15.75" thickBot="1" x14ac:dyDescent="0.3">
      <c r="A166" s="145" t="s">
        <v>1528</v>
      </c>
      <c r="B166" s="146" t="s">
        <v>1529</v>
      </c>
      <c r="C166" s="146" t="s">
        <v>1084</v>
      </c>
      <c r="D166" s="147" t="s">
        <v>1530</v>
      </c>
      <c r="E166" s="147" t="s">
        <v>1530</v>
      </c>
      <c r="F166" s="147" t="s">
        <v>1530</v>
      </c>
    </row>
    <row r="167" spans="1:6" ht="15.75" thickBot="1" x14ac:dyDescent="0.3">
      <c r="A167" s="145" t="s">
        <v>1531</v>
      </c>
      <c r="B167" s="146" t="s">
        <v>1532</v>
      </c>
      <c r="C167" s="146" t="s">
        <v>1107</v>
      </c>
      <c r="D167" s="147" t="s">
        <v>1533</v>
      </c>
      <c r="E167" s="147" t="s">
        <v>1533</v>
      </c>
      <c r="F167" s="147" t="s">
        <v>1534</v>
      </c>
    </row>
    <row r="168" spans="1:6" ht="15.75" thickBot="1" x14ac:dyDescent="0.3">
      <c r="A168" s="145" t="s">
        <v>1535</v>
      </c>
      <c r="B168" s="146" t="s">
        <v>1536</v>
      </c>
      <c r="C168" s="146" t="s">
        <v>1107</v>
      </c>
      <c r="D168" s="147" t="s">
        <v>1537</v>
      </c>
      <c r="E168" s="147" t="s">
        <v>1535</v>
      </c>
      <c r="F168" s="147" t="s">
        <v>1537</v>
      </c>
    </row>
    <row r="169" spans="1:6" ht="15.75" thickBot="1" x14ac:dyDescent="0.3">
      <c r="A169" s="145" t="s">
        <v>1538</v>
      </c>
      <c r="B169" s="146" t="s">
        <v>1539</v>
      </c>
      <c r="C169" s="146" t="s">
        <v>1119</v>
      </c>
      <c r="D169" s="147" t="s">
        <v>1540</v>
      </c>
      <c r="E169" s="147" t="s">
        <v>1540</v>
      </c>
      <c r="F169" s="147" t="s">
        <v>1540</v>
      </c>
    </row>
    <row r="170" spans="1:6" ht="15.75" thickBot="1" x14ac:dyDescent="0.3">
      <c r="A170" s="145" t="s">
        <v>1541</v>
      </c>
      <c r="B170" s="146" t="s">
        <v>1542</v>
      </c>
      <c r="C170" s="146" t="s">
        <v>1084</v>
      </c>
      <c r="D170" s="147" t="s">
        <v>1543</v>
      </c>
      <c r="E170" s="147" t="s">
        <v>1544</v>
      </c>
      <c r="F170" s="147" t="s">
        <v>1544</v>
      </c>
    </row>
    <row r="171" spans="1:6" ht="15.75" thickBot="1" x14ac:dyDescent="0.3">
      <c r="A171" s="145" t="s">
        <v>1545</v>
      </c>
      <c r="B171" s="146" t="s">
        <v>1546</v>
      </c>
      <c r="C171" s="146" t="s">
        <v>1119</v>
      </c>
      <c r="D171" s="147" t="s">
        <v>1547</v>
      </c>
      <c r="E171" s="147" t="s">
        <v>1548</v>
      </c>
      <c r="F171" s="147" t="s">
        <v>1548</v>
      </c>
    </row>
    <row r="172" spans="1:6" ht="18.75" thickBot="1" x14ac:dyDescent="0.3">
      <c r="A172" s="301" t="s">
        <v>1549</v>
      </c>
      <c r="B172" s="302"/>
      <c r="C172" s="302"/>
      <c r="D172" s="302"/>
      <c r="E172" s="302"/>
      <c r="F172" s="303"/>
    </row>
    <row r="173" spans="1:6" ht="23.25" thickBot="1" x14ac:dyDescent="0.3">
      <c r="A173" s="145" t="s">
        <v>1550</v>
      </c>
      <c r="B173" s="146" t="s">
        <v>1551</v>
      </c>
      <c r="C173" s="146" t="s">
        <v>1084</v>
      </c>
      <c r="D173" s="147" t="s">
        <v>1552</v>
      </c>
      <c r="E173" s="147" t="s">
        <v>1552</v>
      </c>
      <c r="F173" s="147" t="s">
        <v>1552</v>
      </c>
    </row>
    <row r="174" spans="1:6" ht="15.75" thickBot="1" x14ac:dyDescent="0.3">
      <c r="A174" s="145" t="s">
        <v>1553</v>
      </c>
      <c r="B174" s="146" t="s">
        <v>1554</v>
      </c>
      <c r="C174" s="146" t="s">
        <v>1084</v>
      </c>
      <c r="D174" s="147" t="s">
        <v>1555</v>
      </c>
      <c r="E174" s="147" t="s">
        <v>1555</v>
      </c>
      <c r="F174" s="147" t="s">
        <v>1553</v>
      </c>
    </row>
    <row r="175" spans="1:6" ht="15.75" thickBot="1" x14ac:dyDescent="0.3">
      <c r="A175" s="145" t="s">
        <v>1556</v>
      </c>
      <c r="B175" s="146" t="s">
        <v>1031</v>
      </c>
      <c r="C175" s="146" t="s">
        <v>1084</v>
      </c>
      <c r="D175" s="147" t="s">
        <v>1557</v>
      </c>
      <c r="E175" s="147" t="s">
        <v>1557</v>
      </c>
      <c r="F175" s="147" t="s">
        <v>1557</v>
      </c>
    </row>
    <row r="176" spans="1:6" ht="15.75" thickBot="1" x14ac:dyDescent="0.3">
      <c r="A176" s="145" t="s">
        <v>1558</v>
      </c>
      <c r="B176" s="148" t="s">
        <v>1122</v>
      </c>
      <c r="C176" s="146" t="s">
        <v>1123</v>
      </c>
      <c r="D176" s="147" t="s">
        <v>1123</v>
      </c>
      <c r="E176" s="147" t="s">
        <v>1123</v>
      </c>
      <c r="F176" s="147" t="s">
        <v>1124</v>
      </c>
    </row>
    <row r="177" spans="1:6" ht="23.25" thickBot="1" x14ac:dyDescent="0.3">
      <c r="A177" s="145" t="s">
        <v>1559</v>
      </c>
      <c r="B177" s="146" t="s">
        <v>912</v>
      </c>
      <c r="C177" s="146" t="s">
        <v>1084</v>
      </c>
      <c r="D177" s="147" t="s">
        <v>1559</v>
      </c>
      <c r="E177" s="147" t="s">
        <v>1560</v>
      </c>
      <c r="F177" s="147" t="s">
        <v>1561</v>
      </c>
    </row>
    <row r="178" spans="1:6" ht="18.75" thickBot="1" x14ac:dyDescent="0.3">
      <c r="A178" s="301" t="s">
        <v>1562</v>
      </c>
      <c r="B178" s="302"/>
      <c r="C178" s="302"/>
      <c r="D178" s="302"/>
      <c r="E178" s="302"/>
      <c r="F178" s="303"/>
    </row>
    <row r="179" spans="1:6" ht="23.25" thickBot="1" x14ac:dyDescent="0.3">
      <c r="A179" s="145" t="s">
        <v>1563</v>
      </c>
      <c r="B179" s="146" t="s">
        <v>1564</v>
      </c>
      <c r="C179" s="146" t="s">
        <v>1084</v>
      </c>
      <c r="D179" s="147" t="s">
        <v>1565</v>
      </c>
      <c r="E179" s="147" t="s">
        <v>1565</v>
      </c>
      <c r="F179" s="147" t="s">
        <v>1565</v>
      </c>
    </row>
    <row r="180" spans="1:6" ht="15.75" thickBot="1" x14ac:dyDescent="0.3">
      <c r="A180" s="145" t="s">
        <v>1566</v>
      </c>
      <c r="B180" s="146" t="s">
        <v>1567</v>
      </c>
      <c r="C180" s="146" t="s">
        <v>1084</v>
      </c>
      <c r="D180" s="147" t="s">
        <v>1568</v>
      </c>
      <c r="E180" s="147" t="s">
        <v>1568</v>
      </c>
      <c r="F180" s="147" t="s">
        <v>1568</v>
      </c>
    </row>
    <row r="181" spans="1:6" ht="15.75" thickBot="1" x14ac:dyDescent="0.3">
      <c r="A181" s="145" t="s">
        <v>1569</v>
      </c>
      <c r="B181" s="146" t="s">
        <v>1570</v>
      </c>
      <c r="C181" s="146" t="s">
        <v>1084</v>
      </c>
      <c r="D181" s="147" t="s">
        <v>1571</v>
      </c>
      <c r="E181" s="147" t="s">
        <v>1571</v>
      </c>
      <c r="F181" s="147" t="s">
        <v>1571</v>
      </c>
    </row>
    <row r="182" spans="1:6" ht="15.75" thickBot="1" x14ac:dyDescent="0.3">
      <c r="A182" s="145" t="s">
        <v>1572</v>
      </c>
      <c r="B182" s="146" t="s">
        <v>1573</v>
      </c>
      <c r="C182" s="146" t="s">
        <v>1084</v>
      </c>
      <c r="D182" s="147" t="s">
        <v>1574</v>
      </c>
      <c r="E182" s="147" t="s">
        <v>1575</v>
      </c>
      <c r="F182" s="147" t="s">
        <v>1576</v>
      </c>
    </row>
    <row r="183" spans="1:6" ht="23.25" thickBot="1" x14ac:dyDescent="0.3">
      <c r="A183" s="145" t="s">
        <v>1577</v>
      </c>
      <c r="B183" s="146" t="s">
        <v>1578</v>
      </c>
      <c r="C183" s="146" t="s">
        <v>1107</v>
      </c>
      <c r="D183" s="147" t="s">
        <v>1579</v>
      </c>
      <c r="E183" s="147" t="s">
        <v>1580</v>
      </c>
      <c r="F183" s="147" t="s">
        <v>1581</v>
      </c>
    </row>
    <row r="184" spans="1:6" ht="15.75" thickBot="1" x14ac:dyDescent="0.3">
      <c r="A184" s="145" t="s">
        <v>1582</v>
      </c>
      <c r="B184" s="148" t="s">
        <v>1122</v>
      </c>
      <c r="C184" s="146" t="s">
        <v>1123</v>
      </c>
      <c r="D184" s="147" t="s">
        <v>1123</v>
      </c>
      <c r="E184" s="147" t="s">
        <v>1124</v>
      </c>
      <c r="F184" s="147" t="s">
        <v>1123</v>
      </c>
    </row>
    <row r="185" spans="1:6" ht="15.75" thickBot="1" x14ac:dyDescent="0.3">
      <c r="A185" s="145" t="s">
        <v>1583</v>
      </c>
      <c r="B185" s="148" t="s">
        <v>1122</v>
      </c>
      <c r="C185" s="146" t="s">
        <v>1123</v>
      </c>
      <c r="D185" s="147" t="s">
        <v>1123</v>
      </c>
      <c r="E185" s="147" t="s">
        <v>1124</v>
      </c>
      <c r="F185" s="147" t="s">
        <v>1123</v>
      </c>
    </row>
    <row r="186" spans="1:6" ht="15.75" thickBot="1" x14ac:dyDescent="0.3">
      <c r="A186" s="145" t="s">
        <v>1584</v>
      </c>
      <c r="B186" s="146" t="s">
        <v>1585</v>
      </c>
      <c r="C186" s="146" t="s">
        <v>1084</v>
      </c>
      <c r="D186" s="147" t="s">
        <v>1096</v>
      </c>
      <c r="E186" s="147" t="s">
        <v>1586</v>
      </c>
      <c r="F186" s="147" t="s">
        <v>1586</v>
      </c>
    </row>
    <row r="187" spans="1:6" ht="23.25" thickBot="1" x14ac:dyDescent="0.3">
      <c r="A187" s="145" t="s">
        <v>1587</v>
      </c>
      <c r="B187" s="146" t="s">
        <v>1588</v>
      </c>
      <c r="C187" s="146" t="s">
        <v>1084</v>
      </c>
      <c r="D187" s="147" t="s">
        <v>1589</v>
      </c>
      <c r="E187" s="147" t="s">
        <v>1590</v>
      </c>
      <c r="F187" s="147" t="s">
        <v>1591</v>
      </c>
    </row>
    <row r="188" spans="1:6" ht="23.25" thickBot="1" x14ac:dyDescent="0.3">
      <c r="A188" s="145" t="s">
        <v>1592</v>
      </c>
      <c r="B188" s="146" t="s">
        <v>1593</v>
      </c>
      <c r="C188" s="146" t="s">
        <v>1084</v>
      </c>
      <c r="D188" s="147" t="s">
        <v>1096</v>
      </c>
      <c r="E188" s="147" t="s">
        <v>1592</v>
      </c>
      <c r="F188" s="147" t="s">
        <v>1592</v>
      </c>
    </row>
    <row r="189" spans="1:6" ht="15.75" thickBot="1" x14ac:dyDescent="0.3">
      <c r="A189" s="145" t="s">
        <v>1594</v>
      </c>
      <c r="B189" s="146" t="s">
        <v>1595</v>
      </c>
      <c r="C189" s="146" t="s">
        <v>1107</v>
      </c>
      <c r="D189" s="147" t="s">
        <v>1096</v>
      </c>
      <c r="E189" s="147" t="s">
        <v>1594</v>
      </c>
      <c r="F189" s="147" t="s">
        <v>1594</v>
      </c>
    </row>
    <row r="190" spans="1:6" ht="15.75" thickBot="1" x14ac:dyDescent="0.3">
      <c r="A190" s="145" t="s">
        <v>1596</v>
      </c>
      <c r="B190" s="146" t="s">
        <v>1597</v>
      </c>
      <c r="C190" s="146" t="s">
        <v>1084</v>
      </c>
      <c r="D190" s="147" t="s">
        <v>1096</v>
      </c>
      <c r="E190" s="147" t="s">
        <v>1096</v>
      </c>
      <c r="F190" s="147" t="s">
        <v>1596</v>
      </c>
    </row>
    <row r="191" spans="1:6" ht="15.75" thickBot="1" x14ac:dyDescent="0.3">
      <c r="A191" s="145" t="s">
        <v>1598</v>
      </c>
      <c r="B191" s="148" t="s">
        <v>1122</v>
      </c>
      <c r="C191" s="146" t="s">
        <v>1123</v>
      </c>
      <c r="D191" s="147" t="s">
        <v>1123</v>
      </c>
      <c r="E191" s="147" t="s">
        <v>1124</v>
      </c>
      <c r="F191" s="147" t="s">
        <v>1123</v>
      </c>
    </row>
    <row r="192" spans="1:6" ht="23.25" thickBot="1" x14ac:dyDescent="0.3">
      <c r="A192" s="145" t="s">
        <v>1599</v>
      </c>
      <c r="B192" s="146" t="s">
        <v>1600</v>
      </c>
      <c r="C192" s="146" t="s">
        <v>1113</v>
      </c>
      <c r="D192" s="147" t="s">
        <v>1096</v>
      </c>
      <c r="E192" s="147" t="s">
        <v>1096</v>
      </c>
      <c r="F192" s="147" t="s">
        <v>1096</v>
      </c>
    </row>
    <row r="193" spans="1:6" ht="23.25" thickBot="1" x14ac:dyDescent="0.3">
      <c r="A193" s="145" t="s">
        <v>1601</v>
      </c>
      <c r="B193" s="146" t="s">
        <v>1602</v>
      </c>
      <c r="C193" s="146" t="s">
        <v>1107</v>
      </c>
      <c r="D193" s="147" t="s">
        <v>1096</v>
      </c>
      <c r="E193" s="147" t="s">
        <v>1096</v>
      </c>
      <c r="F193" s="147" t="s">
        <v>1601</v>
      </c>
    </row>
    <row r="194" spans="1:6" ht="15.75" thickBot="1" x14ac:dyDescent="0.3">
      <c r="A194" s="145" t="s">
        <v>1603</v>
      </c>
      <c r="B194" s="146" t="s">
        <v>1604</v>
      </c>
      <c r="C194" s="146" t="s">
        <v>1107</v>
      </c>
      <c r="D194" s="147" t="s">
        <v>1096</v>
      </c>
      <c r="E194" s="147" t="s">
        <v>1096</v>
      </c>
      <c r="F194" s="147" t="s">
        <v>1603</v>
      </c>
    </row>
    <row r="195" spans="1:6" ht="23.25" thickBot="1" x14ac:dyDescent="0.3">
      <c r="A195" s="145" t="s">
        <v>1605</v>
      </c>
      <c r="B195" s="146" t="s">
        <v>1606</v>
      </c>
      <c r="C195" s="146" t="s">
        <v>1084</v>
      </c>
      <c r="D195" s="147" t="s">
        <v>1096</v>
      </c>
      <c r="E195" s="147" t="s">
        <v>1096</v>
      </c>
      <c r="F195" s="147" t="s">
        <v>1605</v>
      </c>
    </row>
    <row r="196" spans="1:6" ht="15.75" thickBot="1" x14ac:dyDescent="0.3">
      <c r="A196" s="145" t="s">
        <v>1607</v>
      </c>
      <c r="B196" s="146" t="s">
        <v>1608</v>
      </c>
      <c r="C196" s="146" t="s">
        <v>1113</v>
      </c>
      <c r="D196" s="147" t="s">
        <v>1096</v>
      </c>
      <c r="E196" s="147" t="s">
        <v>1096</v>
      </c>
      <c r="F196" s="147" t="s">
        <v>1096</v>
      </c>
    </row>
    <row r="197" spans="1:6" ht="15.75" thickBot="1" x14ac:dyDescent="0.3">
      <c r="A197" s="145" t="s">
        <v>1609</v>
      </c>
      <c r="B197" s="146" t="s">
        <v>1610</v>
      </c>
      <c r="C197" s="146" t="s">
        <v>1113</v>
      </c>
      <c r="D197" s="147" t="s">
        <v>1096</v>
      </c>
      <c r="E197" s="147" t="s">
        <v>1096</v>
      </c>
      <c r="F197" s="147" t="s">
        <v>1096</v>
      </c>
    </row>
    <row r="198" spans="1:6" ht="18.75" thickBot="1" x14ac:dyDescent="0.3">
      <c r="A198" s="301" t="s">
        <v>1611</v>
      </c>
      <c r="B198" s="302"/>
      <c r="C198" s="302"/>
      <c r="D198" s="302"/>
      <c r="E198" s="302"/>
      <c r="F198" s="303"/>
    </row>
    <row r="199" spans="1:6" ht="23.25" thickBot="1" x14ac:dyDescent="0.3">
      <c r="A199" s="145" t="s">
        <v>1612</v>
      </c>
      <c r="B199" s="146" t="s">
        <v>1613</v>
      </c>
      <c r="C199" s="146" t="s">
        <v>1084</v>
      </c>
      <c r="D199" s="147" t="s">
        <v>1614</v>
      </c>
      <c r="E199" s="147" t="s">
        <v>1614</v>
      </c>
      <c r="F199" s="147" t="s">
        <v>1614</v>
      </c>
    </row>
    <row r="200" spans="1:6" ht="15.75" thickBot="1" x14ac:dyDescent="0.3">
      <c r="A200" s="145" t="s">
        <v>1615</v>
      </c>
      <c r="B200" s="146" t="s">
        <v>1616</v>
      </c>
      <c r="C200" s="146" t="s">
        <v>1084</v>
      </c>
      <c r="D200" s="147" t="s">
        <v>1096</v>
      </c>
      <c r="E200" s="147" t="s">
        <v>1617</v>
      </c>
      <c r="F200" s="147" t="s">
        <v>1617</v>
      </c>
    </row>
    <row r="201" spans="1:6" ht="15.75" thickBot="1" x14ac:dyDescent="0.3">
      <c r="A201" s="145" t="s">
        <v>1618</v>
      </c>
      <c r="B201" s="146" t="s">
        <v>1619</v>
      </c>
      <c r="C201" s="146" t="s">
        <v>1084</v>
      </c>
      <c r="D201" s="147" t="s">
        <v>1096</v>
      </c>
      <c r="E201" s="147" t="s">
        <v>1096</v>
      </c>
      <c r="F201" s="147" t="s">
        <v>1620</v>
      </c>
    </row>
    <row r="202" spans="1:6" ht="15.75" thickBot="1" x14ac:dyDescent="0.3">
      <c r="A202" s="145" t="s">
        <v>1621</v>
      </c>
      <c r="B202" s="146" t="s">
        <v>1622</v>
      </c>
      <c r="C202" s="146" t="s">
        <v>1084</v>
      </c>
      <c r="D202" s="147" t="s">
        <v>1096</v>
      </c>
      <c r="E202" s="147" t="s">
        <v>1623</v>
      </c>
      <c r="F202" s="147" t="s">
        <v>1623</v>
      </c>
    </row>
    <row r="203" spans="1:6" ht="15.75" thickBot="1" x14ac:dyDescent="0.3">
      <c r="A203" s="145" t="s">
        <v>1624</v>
      </c>
      <c r="B203" s="146" t="s">
        <v>1625</v>
      </c>
      <c r="C203" s="146" t="s">
        <v>1084</v>
      </c>
      <c r="D203" s="147" t="s">
        <v>1626</v>
      </c>
      <c r="E203" s="147" t="s">
        <v>1626</v>
      </c>
      <c r="F203" s="147" t="s">
        <v>1626</v>
      </c>
    </row>
    <row r="204" spans="1:6" ht="15.75" thickBot="1" x14ac:dyDescent="0.3">
      <c r="A204" s="145" t="s">
        <v>1627</v>
      </c>
      <c r="B204" s="146" t="s">
        <v>1628</v>
      </c>
      <c r="C204" s="146" t="s">
        <v>1113</v>
      </c>
      <c r="D204" s="147" t="s">
        <v>1096</v>
      </c>
      <c r="E204" s="147" t="s">
        <v>1096</v>
      </c>
      <c r="F204" s="147" t="s">
        <v>1099</v>
      </c>
    </row>
    <row r="205" spans="1:6" ht="23.25" thickBot="1" x14ac:dyDescent="0.3">
      <c r="A205" s="145" t="s">
        <v>1629</v>
      </c>
      <c r="B205" s="146" t="s">
        <v>1630</v>
      </c>
      <c r="C205" s="146" t="s">
        <v>1084</v>
      </c>
      <c r="D205" s="147" t="s">
        <v>1631</v>
      </c>
      <c r="E205" s="147" t="s">
        <v>1632</v>
      </c>
      <c r="F205" s="147" t="s">
        <v>1633</v>
      </c>
    </row>
    <row r="206" spans="1:6" ht="15.75" thickBot="1" x14ac:dyDescent="0.3">
      <c r="A206" s="145" t="s">
        <v>1634</v>
      </c>
      <c r="B206" s="146" t="s">
        <v>1635</v>
      </c>
      <c r="C206" s="146" t="s">
        <v>1084</v>
      </c>
      <c r="D206" s="147" t="s">
        <v>1096</v>
      </c>
      <c r="E206" s="147" t="s">
        <v>1636</v>
      </c>
      <c r="F206" s="147" t="s">
        <v>1636</v>
      </c>
    </row>
    <row r="207" spans="1:6" ht="15.75" thickBot="1" x14ac:dyDescent="0.3">
      <c r="A207" s="145" t="s">
        <v>1637</v>
      </c>
      <c r="B207" s="146" t="s">
        <v>1638</v>
      </c>
      <c r="C207" s="146" t="s">
        <v>1084</v>
      </c>
      <c r="D207" s="147" t="s">
        <v>1096</v>
      </c>
      <c r="E207" s="147" t="s">
        <v>1639</v>
      </c>
      <c r="F207" s="147" t="s">
        <v>1639</v>
      </c>
    </row>
    <row r="208" spans="1:6" ht="15.75" thickBot="1" x14ac:dyDescent="0.3">
      <c r="A208" s="145" t="s">
        <v>1640</v>
      </c>
      <c r="B208" s="146" t="s">
        <v>1641</v>
      </c>
      <c r="C208" s="146" t="s">
        <v>1107</v>
      </c>
      <c r="D208" s="147" t="s">
        <v>1096</v>
      </c>
      <c r="E208" s="147" t="s">
        <v>1642</v>
      </c>
      <c r="F208" s="147" t="s">
        <v>1642</v>
      </c>
    </row>
    <row r="209" spans="1:6" ht="15.75" thickBot="1" x14ac:dyDescent="0.3">
      <c r="A209" s="145" t="s">
        <v>1643</v>
      </c>
      <c r="B209" s="146" t="s">
        <v>1644</v>
      </c>
      <c r="C209" s="146" t="s">
        <v>1113</v>
      </c>
      <c r="D209" s="147" t="s">
        <v>1096</v>
      </c>
      <c r="E209" s="147" t="s">
        <v>1096</v>
      </c>
      <c r="F209" s="147" t="s">
        <v>1096</v>
      </c>
    </row>
    <row r="210" spans="1:6" ht="23.25" thickBot="1" x14ac:dyDescent="0.3">
      <c r="A210" s="145" t="s">
        <v>1645</v>
      </c>
      <c r="B210" s="146" t="s">
        <v>1646</v>
      </c>
      <c r="C210" s="146" t="s">
        <v>1084</v>
      </c>
      <c r="D210" s="147" t="s">
        <v>1645</v>
      </c>
      <c r="E210" s="147" t="s">
        <v>1647</v>
      </c>
      <c r="F210" s="147" t="s">
        <v>1648</v>
      </c>
    </row>
    <row r="211" spans="1:6" ht="15.75" thickBot="1" x14ac:dyDescent="0.3">
      <c r="A211" s="145" t="s">
        <v>1649</v>
      </c>
      <c r="B211" s="146" t="s">
        <v>1650</v>
      </c>
      <c r="C211" s="146" t="s">
        <v>1084</v>
      </c>
      <c r="D211" s="147" t="s">
        <v>1649</v>
      </c>
      <c r="E211" s="147" t="s">
        <v>1651</v>
      </c>
      <c r="F211" s="147" t="s">
        <v>1651</v>
      </c>
    </row>
    <row r="212" spans="1:6" ht="15.75" thickBot="1" x14ac:dyDescent="0.3">
      <c r="A212" s="145" t="s">
        <v>1652</v>
      </c>
      <c r="B212" s="146" t="s">
        <v>1653</v>
      </c>
      <c r="C212" s="146" t="s">
        <v>1084</v>
      </c>
      <c r="D212" s="147" t="s">
        <v>1654</v>
      </c>
      <c r="E212" s="147" t="s">
        <v>1654</v>
      </c>
      <c r="F212" s="147" t="s">
        <v>1654</v>
      </c>
    </row>
    <row r="213" spans="1:6" ht="15.75" thickBot="1" x14ac:dyDescent="0.3">
      <c r="A213" s="145" t="s">
        <v>1655</v>
      </c>
      <c r="B213" s="146" t="s">
        <v>1656</v>
      </c>
      <c r="C213" s="146" t="s">
        <v>1084</v>
      </c>
      <c r="D213" s="147" t="s">
        <v>1655</v>
      </c>
      <c r="E213" s="147" t="s">
        <v>1655</v>
      </c>
      <c r="F213" s="147" t="s">
        <v>1657</v>
      </c>
    </row>
    <row r="214" spans="1:6" ht="15.75" thickBot="1" x14ac:dyDescent="0.3">
      <c r="A214" s="145" t="s">
        <v>1658</v>
      </c>
      <c r="B214" s="146" t="s">
        <v>1659</v>
      </c>
      <c r="C214" s="146" t="s">
        <v>1113</v>
      </c>
      <c r="D214" s="147" t="s">
        <v>1096</v>
      </c>
      <c r="E214" s="147" t="s">
        <v>1096</v>
      </c>
      <c r="F214" s="147" t="s">
        <v>1096</v>
      </c>
    </row>
    <row r="215" spans="1:6" ht="23.25" thickBot="1" x14ac:dyDescent="0.3">
      <c r="A215" s="145" t="s">
        <v>1660</v>
      </c>
      <c r="B215" s="146" t="s">
        <v>1661</v>
      </c>
      <c r="C215" s="146" t="s">
        <v>1084</v>
      </c>
      <c r="D215" s="147" t="s">
        <v>1096</v>
      </c>
      <c r="E215" s="147" t="s">
        <v>1660</v>
      </c>
      <c r="F215" s="147" t="s">
        <v>1662</v>
      </c>
    </row>
    <row r="216" spans="1:6" ht="15.75" thickBot="1" x14ac:dyDescent="0.3">
      <c r="A216" s="145" t="s">
        <v>1663</v>
      </c>
      <c r="B216" s="146" t="s">
        <v>1664</v>
      </c>
      <c r="C216" s="146" t="s">
        <v>1084</v>
      </c>
      <c r="D216" s="147" t="s">
        <v>1096</v>
      </c>
      <c r="E216" s="147" t="s">
        <v>1665</v>
      </c>
      <c r="F216" s="147" t="s">
        <v>1665</v>
      </c>
    </row>
    <row r="217" spans="1:6" ht="15.75" thickBot="1" x14ac:dyDescent="0.3">
      <c r="A217" s="145" t="s">
        <v>1666</v>
      </c>
      <c r="B217" s="146" t="s">
        <v>1667</v>
      </c>
      <c r="C217" s="146" t="s">
        <v>1084</v>
      </c>
      <c r="D217" s="147" t="s">
        <v>1096</v>
      </c>
      <c r="E217" s="147" t="s">
        <v>1666</v>
      </c>
      <c r="F217" s="147" t="s">
        <v>1666</v>
      </c>
    </row>
    <row r="218" spans="1:6" ht="22.5" x14ac:dyDescent="0.25">
      <c r="A218" s="316" t="s">
        <v>1668</v>
      </c>
      <c r="B218" s="149" t="s">
        <v>1669</v>
      </c>
      <c r="C218" s="318" t="s">
        <v>1084</v>
      </c>
      <c r="D218" s="316" t="s">
        <v>1668</v>
      </c>
      <c r="E218" s="316" t="s">
        <v>1668</v>
      </c>
      <c r="F218" s="316" t="s">
        <v>1668</v>
      </c>
    </row>
    <row r="219" spans="1:6" ht="15.75" thickBot="1" x14ac:dyDescent="0.3">
      <c r="A219" s="317"/>
      <c r="B219" s="146" t="s">
        <v>1670</v>
      </c>
      <c r="C219" s="319"/>
      <c r="D219" s="317"/>
      <c r="E219" s="317"/>
      <c r="F219" s="317"/>
    </row>
    <row r="220" spans="1:6" ht="22.5" x14ac:dyDescent="0.25">
      <c r="A220" s="316" t="s">
        <v>1671</v>
      </c>
      <c r="B220" s="149" t="s">
        <v>1669</v>
      </c>
      <c r="C220" s="318" t="s">
        <v>1084</v>
      </c>
      <c r="D220" s="316" t="s">
        <v>1671</v>
      </c>
      <c r="E220" s="316" t="s">
        <v>1671</v>
      </c>
      <c r="F220" s="316" t="s">
        <v>1671</v>
      </c>
    </row>
    <row r="221" spans="1:6" ht="15.75" thickBot="1" x14ac:dyDescent="0.3">
      <c r="A221" s="317"/>
      <c r="B221" s="146" t="s">
        <v>1672</v>
      </c>
      <c r="C221" s="319"/>
      <c r="D221" s="317"/>
      <c r="E221" s="317"/>
      <c r="F221" s="317"/>
    </row>
    <row r="222" spans="1:6" x14ac:dyDescent="0.25">
      <c r="A222" s="316" t="s">
        <v>1673</v>
      </c>
      <c r="B222" s="149" t="s">
        <v>1674</v>
      </c>
      <c r="C222" s="318" t="s">
        <v>1084</v>
      </c>
      <c r="D222" s="316" t="s">
        <v>1673</v>
      </c>
      <c r="E222" s="316" t="s">
        <v>1673</v>
      </c>
      <c r="F222" s="316" t="s">
        <v>1673</v>
      </c>
    </row>
    <row r="223" spans="1:6" ht="15.75" thickBot="1" x14ac:dyDescent="0.3">
      <c r="A223" s="317"/>
      <c r="B223" s="146" t="s">
        <v>1675</v>
      </c>
      <c r="C223" s="319"/>
      <c r="D223" s="317"/>
      <c r="E223" s="317"/>
      <c r="F223" s="317"/>
    </row>
    <row r="224" spans="1:6" ht="15.75" thickBot="1" x14ac:dyDescent="0.3">
      <c r="A224" s="145" t="s">
        <v>1676</v>
      </c>
      <c r="B224" s="146" t="s">
        <v>1677</v>
      </c>
      <c r="C224" s="146" t="s">
        <v>1084</v>
      </c>
      <c r="D224" s="147" t="s">
        <v>1096</v>
      </c>
      <c r="E224" s="147" t="s">
        <v>1676</v>
      </c>
      <c r="F224" s="147" t="s">
        <v>1676</v>
      </c>
    </row>
    <row r="225" spans="1:6" ht="15.75" thickBot="1" x14ac:dyDescent="0.3">
      <c r="A225" s="145" t="s">
        <v>1678</v>
      </c>
      <c r="B225" s="146" t="s">
        <v>1679</v>
      </c>
      <c r="C225" s="146" t="s">
        <v>1084</v>
      </c>
      <c r="D225" s="147" t="s">
        <v>1096</v>
      </c>
      <c r="E225" s="147" t="s">
        <v>1096</v>
      </c>
      <c r="F225" s="147" t="s">
        <v>1678</v>
      </c>
    </row>
    <row r="226" spans="1:6" ht="15.75" thickBot="1" x14ac:dyDescent="0.3">
      <c r="A226" s="145" t="s">
        <v>1680</v>
      </c>
      <c r="B226" s="146" t="s">
        <v>1681</v>
      </c>
      <c r="C226" s="146" t="s">
        <v>1113</v>
      </c>
      <c r="D226" s="147" t="s">
        <v>1096</v>
      </c>
      <c r="E226" s="147" t="s">
        <v>1096</v>
      </c>
      <c r="F226" s="147" t="s">
        <v>1096</v>
      </c>
    </row>
    <row r="227" spans="1:6" ht="15.75" thickBot="1" x14ac:dyDescent="0.3">
      <c r="A227" s="145" t="s">
        <v>1682</v>
      </c>
      <c r="B227" s="146" t="s">
        <v>1683</v>
      </c>
      <c r="C227" s="146" t="s">
        <v>1113</v>
      </c>
      <c r="D227" s="147" t="s">
        <v>1096</v>
      </c>
      <c r="E227" s="147" t="s">
        <v>1096</v>
      </c>
      <c r="F227" s="147" t="s">
        <v>1096</v>
      </c>
    </row>
    <row r="228" spans="1:6" ht="23.25" thickBot="1" x14ac:dyDescent="0.3">
      <c r="A228" s="145" t="s">
        <v>1684</v>
      </c>
      <c r="B228" s="146" t="s">
        <v>1685</v>
      </c>
      <c r="C228" s="146" t="s">
        <v>1113</v>
      </c>
      <c r="D228" s="147" t="s">
        <v>1096</v>
      </c>
      <c r="E228" s="147" t="s">
        <v>1096</v>
      </c>
      <c r="F228" s="147" t="s">
        <v>1096</v>
      </c>
    </row>
    <row r="229" spans="1:6" ht="15.75" thickBot="1" x14ac:dyDescent="0.3">
      <c r="A229" s="145" t="s">
        <v>1686</v>
      </c>
      <c r="B229" s="146" t="s">
        <v>1687</v>
      </c>
      <c r="C229" s="146" t="s">
        <v>1084</v>
      </c>
      <c r="D229" s="147" t="s">
        <v>1096</v>
      </c>
      <c r="E229" s="147" t="s">
        <v>1686</v>
      </c>
      <c r="F229" s="147" t="s">
        <v>1686</v>
      </c>
    </row>
    <row r="230" spans="1:6" ht="15.75" thickBot="1" x14ac:dyDescent="0.3">
      <c r="A230" s="145" t="s">
        <v>1688</v>
      </c>
      <c r="B230" s="146" t="s">
        <v>1689</v>
      </c>
      <c r="C230" s="146" t="s">
        <v>1113</v>
      </c>
      <c r="D230" s="147" t="s">
        <v>1096</v>
      </c>
      <c r="E230" s="147" t="s">
        <v>1096</v>
      </c>
      <c r="F230" s="147" t="s">
        <v>1096</v>
      </c>
    </row>
    <row r="231" spans="1:6" ht="15.75" thickBot="1" x14ac:dyDescent="0.3">
      <c r="A231" s="145" t="s">
        <v>1690</v>
      </c>
      <c r="B231" s="146" t="s">
        <v>1691</v>
      </c>
      <c r="C231" s="146" t="s">
        <v>1113</v>
      </c>
      <c r="D231" s="147" t="s">
        <v>1096</v>
      </c>
      <c r="E231" s="147" t="s">
        <v>1096</v>
      </c>
      <c r="F231" s="147" t="s">
        <v>1096</v>
      </c>
    </row>
    <row r="232" spans="1:6" ht="15.75" thickBot="1" x14ac:dyDescent="0.3">
      <c r="A232" s="145" t="s">
        <v>1692</v>
      </c>
      <c r="B232" s="146" t="s">
        <v>1693</v>
      </c>
      <c r="C232" s="146" t="s">
        <v>1113</v>
      </c>
      <c r="D232" s="147" t="s">
        <v>1096</v>
      </c>
      <c r="E232" s="147" t="s">
        <v>1096</v>
      </c>
      <c r="F232" s="147" t="s">
        <v>1096</v>
      </c>
    </row>
    <row r="233" spans="1:6" ht="15.75" thickBot="1" x14ac:dyDescent="0.3">
      <c r="A233" s="145" t="s">
        <v>1694</v>
      </c>
      <c r="B233" s="146" t="s">
        <v>1695</v>
      </c>
      <c r="C233" s="146" t="s">
        <v>1084</v>
      </c>
      <c r="D233" s="147" t="s">
        <v>1096</v>
      </c>
      <c r="E233" s="147" t="s">
        <v>1694</v>
      </c>
      <c r="F233" s="147" t="s">
        <v>1694</v>
      </c>
    </row>
    <row r="234" spans="1:6" ht="15.75" thickBot="1" x14ac:dyDescent="0.3">
      <c r="A234" s="145" t="s">
        <v>1696</v>
      </c>
      <c r="B234" s="148" t="s">
        <v>1122</v>
      </c>
      <c r="C234" s="146" t="s">
        <v>1123</v>
      </c>
      <c r="D234" s="147" t="s">
        <v>1123</v>
      </c>
      <c r="E234" s="147" t="s">
        <v>1123</v>
      </c>
      <c r="F234" s="147" t="s">
        <v>1124</v>
      </c>
    </row>
    <row r="235" spans="1:6" ht="23.25" thickBot="1" x14ac:dyDescent="0.3">
      <c r="A235" s="145" t="s">
        <v>1697</v>
      </c>
      <c r="B235" s="146" t="s">
        <v>1698</v>
      </c>
      <c r="C235" s="146" t="s">
        <v>1113</v>
      </c>
      <c r="D235" s="147" t="s">
        <v>1096</v>
      </c>
      <c r="E235" s="147" t="s">
        <v>1096</v>
      </c>
      <c r="F235" s="147" t="s">
        <v>1096</v>
      </c>
    </row>
    <row r="236" spans="1:6" ht="23.25" thickBot="1" x14ac:dyDescent="0.3">
      <c r="A236" s="145" t="s">
        <v>1699</v>
      </c>
      <c r="B236" s="146" t="s">
        <v>1700</v>
      </c>
      <c r="C236" s="146" t="s">
        <v>1113</v>
      </c>
      <c r="D236" s="147" t="s">
        <v>1096</v>
      </c>
      <c r="E236" s="147" t="s">
        <v>1096</v>
      </c>
      <c r="F236" s="147" t="s">
        <v>1096</v>
      </c>
    </row>
    <row r="237" spans="1:6" ht="15.75" thickBot="1" x14ac:dyDescent="0.3">
      <c r="A237" s="145" t="s">
        <v>1701</v>
      </c>
      <c r="B237" s="146" t="s">
        <v>1702</v>
      </c>
      <c r="C237" s="146" t="s">
        <v>1113</v>
      </c>
      <c r="D237" s="147" t="s">
        <v>1096</v>
      </c>
      <c r="E237" s="147" t="s">
        <v>1096</v>
      </c>
      <c r="F237" s="147" t="s">
        <v>1096</v>
      </c>
    </row>
    <row r="238" spans="1:6" ht="15.75" thickBot="1" x14ac:dyDescent="0.3">
      <c r="A238" s="145" t="s">
        <v>1703</v>
      </c>
      <c r="B238" s="146" t="s">
        <v>1704</v>
      </c>
      <c r="C238" s="146" t="s">
        <v>1113</v>
      </c>
      <c r="D238" s="147" t="s">
        <v>1096</v>
      </c>
      <c r="E238" s="147" t="s">
        <v>1096</v>
      </c>
      <c r="F238" s="147" t="s">
        <v>1096</v>
      </c>
    </row>
    <row r="239" spans="1:6" ht="15.75" thickBot="1" x14ac:dyDescent="0.3">
      <c r="A239" s="145" t="s">
        <v>1705</v>
      </c>
      <c r="B239" s="146" t="s">
        <v>1706</v>
      </c>
      <c r="C239" s="146" t="s">
        <v>1113</v>
      </c>
      <c r="D239" s="147" t="s">
        <v>1096</v>
      </c>
      <c r="E239" s="147" t="s">
        <v>1096</v>
      </c>
      <c r="F239" s="147" t="s">
        <v>1096</v>
      </c>
    </row>
    <row r="240" spans="1:6" ht="15.75" thickBot="1" x14ac:dyDescent="0.3">
      <c r="A240" s="145" t="s">
        <v>1707</v>
      </c>
      <c r="B240" s="146" t="s">
        <v>1708</v>
      </c>
      <c r="C240" s="146" t="s">
        <v>1113</v>
      </c>
      <c r="D240" s="147" t="s">
        <v>1096</v>
      </c>
      <c r="E240" s="147" t="s">
        <v>1096</v>
      </c>
      <c r="F240" s="147" t="s">
        <v>1096</v>
      </c>
    </row>
    <row r="241" spans="1:6" ht="15.75" thickBot="1" x14ac:dyDescent="0.3">
      <c r="A241" s="145" t="s">
        <v>1709</v>
      </c>
      <c r="B241" s="146" t="s">
        <v>1710</v>
      </c>
      <c r="C241" s="146" t="s">
        <v>1113</v>
      </c>
      <c r="D241" s="147" t="s">
        <v>1096</v>
      </c>
      <c r="E241" s="147" t="s">
        <v>1096</v>
      </c>
      <c r="F241" s="147" t="s">
        <v>1096</v>
      </c>
    </row>
    <row r="242" spans="1:6" ht="15.75" thickBot="1" x14ac:dyDescent="0.3">
      <c r="A242" s="145" t="s">
        <v>1711</v>
      </c>
      <c r="B242" s="146" t="s">
        <v>1712</v>
      </c>
      <c r="C242" s="146" t="s">
        <v>1084</v>
      </c>
      <c r="D242" s="147" t="s">
        <v>1711</v>
      </c>
      <c r="E242" s="147" t="s">
        <v>1711</v>
      </c>
      <c r="F242" s="147" t="s">
        <v>1711</v>
      </c>
    </row>
    <row r="243" spans="1:6" x14ac:dyDescent="0.25">
      <c r="A243" s="316" t="s">
        <v>1713</v>
      </c>
      <c r="B243" s="318" t="s">
        <v>1714</v>
      </c>
      <c r="C243" s="318" t="s">
        <v>1113</v>
      </c>
      <c r="D243" s="316" t="s">
        <v>1096</v>
      </c>
      <c r="E243" s="316" t="s">
        <v>1096</v>
      </c>
      <c r="F243" s="316" t="s">
        <v>1096</v>
      </c>
    </row>
    <row r="244" spans="1:6" ht="15.75" thickBot="1" x14ac:dyDescent="0.3">
      <c r="A244" s="317"/>
      <c r="B244" s="319"/>
      <c r="C244" s="319"/>
      <c r="D244" s="317"/>
      <c r="E244" s="317"/>
      <c r="F244" s="317"/>
    </row>
    <row r="245" spans="1:6" ht="18.75" thickBot="1" x14ac:dyDescent="0.3">
      <c r="A245" s="301" t="s">
        <v>1715</v>
      </c>
      <c r="B245" s="302"/>
      <c r="C245" s="302"/>
      <c r="D245" s="302"/>
      <c r="E245" s="302"/>
      <c r="F245" s="303"/>
    </row>
    <row r="246" spans="1:6" ht="23.25" thickBot="1" x14ac:dyDescent="0.3">
      <c r="A246" s="145" t="s">
        <v>1716</v>
      </c>
      <c r="B246" s="146" t="s">
        <v>1717</v>
      </c>
      <c r="C246" s="146" t="s">
        <v>1084</v>
      </c>
      <c r="D246" s="147" t="s">
        <v>1718</v>
      </c>
      <c r="E246" s="147" t="s">
        <v>1718</v>
      </c>
      <c r="F246" s="147" t="s">
        <v>1718</v>
      </c>
    </row>
    <row r="247" spans="1:6" ht="15.75" thickBot="1" x14ac:dyDescent="0.3">
      <c r="A247" s="145" t="s">
        <v>1719</v>
      </c>
      <c r="B247" s="146" t="s">
        <v>1720</v>
      </c>
      <c r="C247" s="146" t="s">
        <v>1084</v>
      </c>
      <c r="D247" s="147" t="s">
        <v>1721</v>
      </c>
      <c r="E247" s="147" t="s">
        <v>1722</v>
      </c>
      <c r="F247" s="147" t="s">
        <v>1723</v>
      </c>
    </row>
    <row r="248" spans="1:6" ht="15.75" thickBot="1" x14ac:dyDescent="0.3">
      <c r="A248" s="145" t="s">
        <v>1724</v>
      </c>
      <c r="B248" s="146" t="s">
        <v>1725</v>
      </c>
      <c r="C248" s="146" t="s">
        <v>1084</v>
      </c>
      <c r="D248" s="147" t="s">
        <v>1726</v>
      </c>
      <c r="E248" s="147" t="s">
        <v>1727</v>
      </c>
      <c r="F248" s="147" t="s">
        <v>1727</v>
      </c>
    </row>
    <row r="249" spans="1:6" ht="15.75" thickBot="1" x14ac:dyDescent="0.3">
      <c r="A249" s="145" t="s">
        <v>1728</v>
      </c>
      <c r="B249" s="146" t="s">
        <v>1729</v>
      </c>
      <c r="C249" s="146" t="s">
        <v>1084</v>
      </c>
      <c r="D249" s="147" t="s">
        <v>1728</v>
      </c>
      <c r="E249" s="147" t="s">
        <v>1730</v>
      </c>
      <c r="F249" s="147" t="s">
        <v>1730</v>
      </c>
    </row>
    <row r="250" spans="1:6" ht="23.25" thickBot="1" x14ac:dyDescent="0.3">
      <c r="A250" s="145" t="s">
        <v>1731</v>
      </c>
      <c r="B250" s="146" t="s">
        <v>1732</v>
      </c>
      <c r="C250" s="146" t="s">
        <v>1084</v>
      </c>
      <c r="D250" s="147" t="s">
        <v>1731</v>
      </c>
      <c r="E250" s="147" t="s">
        <v>1733</v>
      </c>
      <c r="F250" s="147" t="s">
        <v>1734</v>
      </c>
    </row>
    <row r="251" spans="1:6" ht="15.75" thickBot="1" x14ac:dyDescent="0.3">
      <c r="A251" s="145" t="s">
        <v>1735</v>
      </c>
      <c r="B251" s="146" t="s">
        <v>1736</v>
      </c>
      <c r="C251" s="146" t="s">
        <v>1084</v>
      </c>
      <c r="D251" s="147" t="s">
        <v>1096</v>
      </c>
      <c r="E251" s="147" t="s">
        <v>1096</v>
      </c>
      <c r="F251" s="147" t="s">
        <v>1735</v>
      </c>
    </row>
    <row r="252" spans="1:6" ht="23.25" thickBot="1" x14ac:dyDescent="0.3">
      <c r="A252" s="145" t="s">
        <v>1737</v>
      </c>
      <c r="B252" s="146" t="s">
        <v>1738</v>
      </c>
      <c r="C252" s="146" t="s">
        <v>1084</v>
      </c>
      <c r="D252" s="147" t="s">
        <v>1096</v>
      </c>
      <c r="E252" s="147" t="s">
        <v>1739</v>
      </c>
      <c r="F252" s="147" t="s">
        <v>1740</v>
      </c>
    </row>
    <row r="253" spans="1:6" ht="15.75" thickBot="1" x14ac:dyDescent="0.3">
      <c r="A253" s="145" t="s">
        <v>1741</v>
      </c>
      <c r="B253" s="146" t="s">
        <v>1742</v>
      </c>
      <c r="C253" s="146" t="s">
        <v>1084</v>
      </c>
      <c r="D253" s="147" t="s">
        <v>1096</v>
      </c>
      <c r="E253" s="147" t="s">
        <v>1743</v>
      </c>
      <c r="F253" s="147" t="s">
        <v>1743</v>
      </c>
    </row>
    <row r="254" spans="1:6" ht="15.75" thickBot="1" x14ac:dyDescent="0.3">
      <c r="A254" s="145" t="s">
        <v>1744</v>
      </c>
      <c r="B254" s="146" t="s">
        <v>1745</v>
      </c>
      <c r="C254" s="146" t="s">
        <v>1107</v>
      </c>
      <c r="D254" s="147" t="s">
        <v>1096</v>
      </c>
      <c r="E254" s="147" t="s">
        <v>1744</v>
      </c>
      <c r="F254" s="147" t="s">
        <v>1744</v>
      </c>
    </row>
    <row r="255" spans="1:6" ht="15.75" thickBot="1" x14ac:dyDescent="0.3">
      <c r="A255" s="145" t="s">
        <v>1746</v>
      </c>
      <c r="B255" s="146" t="s">
        <v>1747</v>
      </c>
      <c r="C255" s="146" t="s">
        <v>1084</v>
      </c>
      <c r="D255" s="147" t="s">
        <v>1096</v>
      </c>
      <c r="E255" s="147" t="s">
        <v>1746</v>
      </c>
      <c r="F255" s="147" t="s">
        <v>1746</v>
      </c>
    </row>
    <row r="256" spans="1:6" ht="15.75" thickBot="1" x14ac:dyDescent="0.3">
      <c r="A256" s="145" t="s">
        <v>1748</v>
      </c>
      <c r="B256" s="146" t="s">
        <v>1749</v>
      </c>
      <c r="C256" s="146" t="s">
        <v>1107</v>
      </c>
      <c r="D256" s="147" t="s">
        <v>1096</v>
      </c>
      <c r="E256" s="147" t="s">
        <v>1748</v>
      </c>
      <c r="F256" s="147" t="s">
        <v>1748</v>
      </c>
    </row>
    <row r="257" spans="1:6" ht="23.25" thickBot="1" x14ac:dyDescent="0.3">
      <c r="A257" s="145" t="s">
        <v>1750</v>
      </c>
      <c r="B257" s="146" t="s">
        <v>1751</v>
      </c>
      <c r="C257" s="146" t="s">
        <v>1107</v>
      </c>
      <c r="D257" s="147" t="s">
        <v>1750</v>
      </c>
      <c r="E257" s="147" t="s">
        <v>1750</v>
      </c>
      <c r="F257" s="147" t="s">
        <v>1750</v>
      </c>
    </row>
    <row r="258" spans="1:6" ht="15.75" thickBot="1" x14ac:dyDescent="0.3">
      <c r="A258" s="145" t="s">
        <v>1752</v>
      </c>
      <c r="B258" s="148" t="s">
        <v>1122</v>
      </c>
      <c r="C258" s="146" t="s">
        <v>1123</v>
      </c>
      <c r="D258" s="147" t="s">
        <v>1123</v>
      </c>
      <c r="E258" s="147" t="s">
        <v>1123</v>
      </c>
      <c r="F258" s="147" t="s">
        <v>1123</v>
      </c>
    </row>
    <row r="259" spans="1:6" ht="15.75" thickBot="1" x14ac:dyDescent="0.3">
      <c r="A259" s="145" t="s">
        <v>1753</v>
      </c>
      <c r="B259" s="146" t="s">
        <v>1754</v>
      </c>
      <c r="C259" s="146" t="s">
        <v>1113</v>
      </c>
      <c r="D259" s="147" t="s">
        <v>1096</v>
      </c>
      <c r="E259" s="147" t="s">
        <v>1096</v>
      </c>
      <c r="F259" s="147" t="s">
        <v>1096</v>
      </c>
    </row>
    <row r="260" spans="1:6" ht="18.75" thickBot="1" x14ac:dyDescent="0.3">
      <c r="A260" s="304" t="s">
        <v>1755</v>
      </c>
      <c r="B260" s="305"/>
      <c r="C260" s="305"/>
      <c r="D260" s="305"/>
      <c r="E260" s="305"/>
      <c r="F260" s="306"/>
    </row>
    <row r="261" spans="1:6" x14ac:dyDescent="0.25">
      <c r="A261" s="307" t="s">
        <v>550</v>
      </c>
      <c r="B261" s="310" t="s">
        <v>1756</v>
      </c>
      <c r="C261" s="310" t="s">
        <v>1084</v>
      </c>
      <c r="D261" s="313"/>
      <c r="E261" s="314"/>
      <c r="F261" s="315"/>
    </row>
    <row r="262" spans="1:6" x14ac:dyDescent="0.25">
      <c r="A262" s="308"/>
      <c r="B262" s="311"/>
      <c r="C262" s="311"/>
      <c r="D262" s="298"/>
      <c r="E262" s="299"/>
      <c r="F262" s="300"/>
    </row>
    <row r="263" spans="1:6" ht="15.75" thickBot="1" x14ac:dyDescent="0.3">
      <c r="A263" s="309"/>
      <c r="B263" s="312"/>
      <c r="C263" s="312"/>
      <c r="D263" s="292"/>
      <c r="E263" s="293"/>
      <c r="F263" s="294"/>
    </row>
    <row r="264" spans="1:6" ht="15.75" thickBot="1" x14ac:dyDescent="0.3">
      <c r="A264" s="150" t="s">
        <v>1757</v>
      </c>
      <c r="B264" s="151" t="s">
        <v>1758</v>
      </c>
      <c r="C264" s="151" t="s">
        <v>1084</v>
      </c>
      <c r="D264" s="292"/>
      <c r="E264" s="293"/>
      <c r="F264" s="294"/>
    </row>
    <row r="265" spans="1:6" ht="15.75" thickBot="1" x14ac:dyDescent="0.3">
      <c r="A265" s="150" t="s">
        <v>765</v>
      </c>
      <c r="B265" s="151" t="s">
        <v>1759</v>
      </c>
      <c r="C265" s="151" t="s">
        <v>1084</v>
      </c>
      <c r="D265" s="292"/>
      <c r="E265" s="293"/>
      <c r="F265" s="294"/>
    </row>
    <row r="266" spans="1:6" ht="23.25" thickBot="1" x14ac:dyDescent="0.3">
      <c r="A266" s="150" t="s">
        <v>559</v>
      </c>
      <c r="B266" s="151" t="s">
        <v>1760</v>
      </c>
      <c r="C266" s="151" t="s">
        <v>1084</v>
      </c>
      <c r="D266" s="292"/>
      <c r="E266" s="293"/>
      <c r="F266" s="294"/>
    </row>
    <row r="267" spans="1:6" ht="15.75" thickBot="1" x14ac:dyDescent="0.3">
      <c r="A267" s="150" t="s">
        <v>569</v>
      </c>
      <c r="B267" s="151" t="s">
        <v>1761</v>
      </c>
      <c r="C267" s="151" t="s">
        <v>1084</v>
      </c>
      <c r="D267" s="292"/>
      <c r="E267" s="293"/>
      <c r="F267" s="294"/>
    </row>
    <row r="268" spans="1:6" ht="23.25" thickBot="1" x14ac:dyDescent="0.3">
      <c r="A268" s="150" t="s">
        <v>599</v>
      </c>
      <c r="B268" s="151" t="s">
        <v>1762</v>
      </c>
      <c r="C268" s="151" t="s">
        <v>1084</v>
      </c>
      <c r="D268" s="292"/>
      <c r="E268" s="293"/>
      <c r="F268" s="294"/>
    </row>
    <row r="269" spans="1:6" ht="15.75" thickBot="1" x14ac:dyDescent="0.3">
      <c r="A269" s="150" t="s">
        <v>589</v>
      </c>
      <c r="B269" s="151" t="s">
        <v>1763</v>
      </c>
      <c r="C269" s="151" t="s">
        <v>1084</v>
      </c>
      <c r="D269" s="292"/>
      <c r="E269" s="293"/>
      <c r="F269" s="294"/>
    </row>
    <row r="270" spans="1:6" ht="15.75" thickBot="1" x14ac:dyDescent="0.3">
      <c r="A270" s="150" t="s">
        <v>1764</v>
      </c>
      <c r="B270" s="151" t="s">
        <v>1765</v>
      </c>
      <c r="C270" s="151" t="s">
        <v>1084</v>
      </c>
      <c r="D270" s="292"/>
      <c r="E270" s="293"/>
      <c r="F270" s="294"/>
    </row>
    <row r="271" spans="1:6" ht="15.75" thickBot="1" x14ac:dyDescent="0.3">
      <c r="A271" s="150" t="s">
        <v>541</v>
      </c>
      <c r="B271" s="151" t="s">
        <v>1766</v>
      </c>
      <c r="C271" s="151" t="s">
        <v>1084</v>
      </c>
      <c r="D271" s="292" t="s">
        <v>1767</v>
      </c>
      <c r="E271" s="293"/>
      <c r="F271" s="294"/>
    </row>
    <row r="272" spans="1:6" ht="15.75" thickBot="1" x14ac:dyDescent="0.3">
      <c r="A272" s="150" t="s">
        <v>1768</v>
      </c>
      <c r="B272" s="151" t="s">
        <v>1769</v>
      </c>
      <c r="C272" s="151" t="s">
        <v>1084</v>
      </c>
      <c r="D272" s="292" t="s">
        <v>1770</v>
      </c>
      <c r="E272" s="293"/>
      <c r="F272" s="294"/>
    </row>
    <row r="273" spans="1:6" ht="15.75" thickBot="1" x14ac:dyDescent="0.3">
      <c r="A273" s="150" t="s">
        <v>526</v>
      </c>
      <c r="B273" s="151" t="s">
        <v>1771</v>
      </c>
      <c r="C273" s="151" t="s">
        <v>1084</v>
      </c>
      <c r="D273" s="292"/>
      <c r="E273" s="293"/>
      <c r="F273" s="294"/>
    </row>
    <row r="274" spans="1:6" ht="15.75" thickBot="1" x14ac:dyDescent="0.3">
      <c r="A274" s="150" t="s">
        <v>529</v>
      </c>
      <c r="B274" s="151" t="s">
        <v>1772</v>
      </c>
      <c r="C274" s="151" t="s">
        <v>1084</v>
      </c>
      <c r="D274" s="298"/>
      <c r="E274" s="299"/>
      <c r="F274" s="300"/>
    </row>
    <row r="275" spans="1:6" ht="15.75" thickBot="1" x14ac:dyDescent="0.3">
      <c r="A275" s="150" t="s">
        <v>728</v>
      </c>
      <c r="B275" s="151" t="s">
        <v>1773</v>
      </c>
      <c r="C275" s="151" t="s">
        <v>1084</v>
      </c>
      <c r="D275" s="292"/>
      <c r="E275" s="293"/>
      <c r="F275" s="294"/>
    </row>
    <row r="276" spans="1:6" ht="15.75" thickBot="1" x14ac:dyDescent="0.3">
      <c r="A276" s="150" t="s">
        <v>763</v>
      </c>
      <c r="B276" s="151" t="s">
        <v>1774</v>
      </c>
      <c r="C276" s="151" t="s">
        <v>1084</v>
      </c>
      <c r="D276" s="292"/>
      <c r="E276" s="293"/>
      <c r="F276" s="294"/>
    </row>
    <row r="277" spans="1:6" ht="15.75" thickBot="1" x14ac:dyDescent="0.3">
      <c r="A277" s="150" t="s">
        <v>575</v>
      </c>
      <c r="B277" s="151" t="s">
        <v>1775</v>
      </c>
      <c r="C277" s="151" t="s">
        <v>1084</v>
      </c>
      <c r="D277" s="295"/>
      <c r="E277" s="296"/>
      <c r="F277" s="297"/>
    </row>
    <row r="280" spans="1:6" ht="15.75" thickBot="1" x14ac:dyDescent="0.3"/>
    <row r="281" spans="1:6" ht="16.5" thickBot="1" x14ac:dyDescent="0.3">
      <c r="A281" s="152" t="s">
        <v>817</v>
      </c>
      <c r="B281" s="153" t="s">
        <v>1776</v>
      </c>
    </row>
    <row r="282" spans="1:6" ht="15.75" thickBot="1" x14ac:dyDescent="0.3">
      <c r="A282" s="154" t="s">
        <v>1048</v>
      </c>
      <c r="B282" s="155" t="s">
        <v>1049</v>
      </c>
      <c r="C282">
        <v>2</v>
      </c>
    </row>
    <row r="283" spans="1:6" ht="15.75" thickBot="1" x14ac:dyDescent="0.3">
      <c r="A283" s="156" t="s">
        <v>1777</v>
      </c>
      <c r="B283" s="157" t="s">
        <v>1778</v>
      </c>
    </row>
    <row r="284" spans="1:6" ht="15.75" thickBot="1" x14ac:dyDescent="0.3">
      <c r="A284" s="156" t="s">
        <v>1779</v>
      </c>
      <c r="B284" s="157" t="s">
        <v>1780</v>
      </c>
    </row>
    <row r="285" spans="1:6" ht="23.25" thickBot="1" x14ac:dyDescent="0.3">
      <c r="A285" s="154" t="s">
        <v>1050</v>
      </c>
      <c r="B285" s="155" t="s">
        <v>1051</v>
      </c>
      <c r="C285">
        <v>8</v>
      </c>
    </row>
    <row r="286" spans="1:6" ht="15.75" thickBot="1" x14ac:dyDescent="0.3">
      <c r="A286" s="156" t="s">
        <v>1781</v>
      </c>
      <c r="B286" s="157" t="s">
        <v>1782</v>
      </c>
    </row>
    <row r="287" spans="1:6" ht="23.25" thickBot="1" x14ac:dyDescent="0.3">
      <c r="A287" s="156" t="s">
        <v>1783</v>
      </c>
      <c r="B287" s="157" t="s">
        <v>1784</v>
      </c>
    </row>
    <row r="288" spans="1:6" ht="23.25" thickBot="1" x14ac:dyDescent="0.3">
      <c r="A288" s="156" t="s">
        <v>1785</v>
      </c>
      <c r="B288" s="157" t="s">
        <v>1786</v>
      </c>
    </row>
    <row r="289" spans="1:3" ht="15.75" thickBot="1" x14ac:dyDescent="0.3">
      <c r="A289" s="156" t="s">
        <v>1787</v>
      </c>
      <c r="B289" s="157" t="s">
        <v>1788</v>
      </c>
    </row>
    <row r="290" spans="1:3" ht="15.75" thickBot="1" x14ac:dyDescent="0.3">
      <c r="A290" s="156" t="s">
        <v>1789</v>
      </c>
      <c r="B290" s="157" t="s">
        <v>1790</v>
      </c>
    </row>
    <row r="291" spans="1:3" ht="15.75" thickBot="1" x14ac:dyDescent="0.3">
      <c r="A291" s="156" t="s">
        <v>1791</v>
      </c>
      <c r="B291" s="157" t="s">
        <v>1792</v>
      </c>
    </row>
    <row r="292" spans="1:3" ht="23.25" thickBot="1" x14ac:dyDescent="0.3">
      <c r="A292" s="156" t="s">
        <v>1793</v>
      </c>
      <c r="B292" s="157" t="s">
        <v>1794</v>
      </c>
    </row>
    <row r="293" spans="1:3" ht="15.75" thickBot="1" x14ac:dyDescent="0.3">
      <c r="A293" s="156" t="s">
        <v>1795</v>
      </c>
      <c r="B293" s="157" t="s">
        <v>1796</v>
      </c>
    </row>
    <row r="294" spans="1:3" ht="15.75" thickBot="1" x14ac:dyDescent="0.3">
      <c r="A294" s="154" t="s">
        <v>1052</v>
      </c>
      <c r="B294" s="155" t="s">
        <v>1053</v>
      </c>
      <c r="C294">
        <v>2</v>
      </c>
    </row>
    <row r="295" spans="1:3" ht="15.75" thickBot="1" x14ac:dyDescent="0.3">
      <c r="A295" s="158" t="s">
        <v>1797</v>
      </c>
      <c r="B295" s="159" t="s">
        <v>1798</v>
      </c>
    </row>
    <row r="296" spans="1:3" ht="23.25" thickBot="1" x14ac:dyDescent="0.3">
      <c r="A296" s="158" t="s">
        <v>1799</v>
      </c>
      <c r="B296" s="159" t="s">
        <v>1800</v>
      </c>
    </row>
    <row r="297" spans="1:3" ht="23.25" thickBot="1" x14ac:dyDescent="0.3">
      <c r="A297" s="154" t="s">
        <v>1054</v>
      </c>
      <c r="B297" s="155" t="s">
        <v>1055</v>
      </c>
      <c r="C297">
        <v>3</v>
      </c>
    </row>
    <row r="298" spans="1:3" ht="23.25" thickBot="1" x14ac:dyDescent="0.3">
      <c r="A298" s="158" t="s">
        <v>1801</v>
      </c>
      <c r="B298" s="159" t="s">
        <v>1802</v>
      </c>
    </row>
    <row r="299" spans="1:3" ht="15.75" thickBot="1" x14ac:dyDescent="0.3">
      <c r="A299" s="158" t="s">
        <v>1803</v>
      </c>
      <c r="B299" s="159" t="s">
        <v>1804</v>
      </c>
    </row>
    <row r="300" spans="1:3" ht="23.25" thickBot="1" x14ac:dyDescent="0.3">
      <c r="A300" s="158" t="s">
        <v>1805</v>
      </c>
      <c r="B300" s="159" t="s">
        <v>1806</v>
      </c>
    </row>
    <row r="301" spans="1:3" ht="23.25" thickBot="1" x14ac:dyDescent="0.3">
      <c r="A301" s="154" t="s">
        <v>1056</v>
      </c>
      <c r="B301" s="155" t="s">
        <v>1057</v>
      </c>
      <c r="C301">
        <v>4</v>
      </c>
    </row>
    <row r="302" spans="1:3" ht="15.75" thickBot="1" x14ac:dyDescent="0.3">
      <c r="A302" s="158" t="s">
        <v>1807</v>
      </c>
      <c r="B302" s="159" t="s">
        <v>1808</v>
      </c>
    </row>
    <row r="303" spans="1:3" ht="15.75" thickBot="1" x14ac:dyDescent="0.3">
      <c r="A303" s="158" t="s">
        <v>1809</v>
      </c>
      <c r="B303" s="159" t="s">
        <v>1810</v>
      </c>
    </row>
    <row r="304" spans="1:3" ht="15.75" thickBot="1" x14ac:dyDescent="0.3">
      <c r="A304" s="158" t="s">
        <v>1811</v>
      </c>
      <c r="B304" s="159" t="s">
        <v>1812</v>
      </c>
    </row>
    <row r="305" spans="1:3" ht="15.75" thickBot="1" x14ac:dyDescent="0.3">
      <c r="A305" s="158" t="s">
        <v>1813</v>
      </c>
      <c r="B305" s="159" t="s">
        <v>1814</v>
      </c>
    </row>
    <row r="306" spans="1:3" ht="15.75" thickBot="1" x14ac:dyDescent="0.3">
      <c r="A306" s="160" t="s">
        <v>1058</v>
      </c>
      <c r="B306" s="161" t="s">
        <v>1059</v>
      </c>
      <c r="C306">
        <v>2</v>
      </c>
    </row>
    <row r="307" spans="1:3" ht="23.25" thickBot="1" x14ac:dyDescent="0.3">
      <c r="A307" s="158" t="s">
        <v>1815</v>
      </c>
      <c r="B307" s="159" t="s">
        <v>1816</v>
      </c>
    </row>
    <row r="308" spans="1:3" ht="15.75" thickBot="1" x14ac:dyDescent="0.3">
      <c r="A308" s="158" t="s">
        <v>1817</v>
      </c>
      <c r="B308" s="159" t="s">
        <v>1818</v>
      </c>
    </row>
    <row r="309" spans="1:3" ht="15.75" thickBot="1" x14ac:dyDescent="0.3">
      <c r="A309" s="154" t="s">
        <v>1060</v>
      </c>
      <c r="B309" s="155" t="s">
        <v>1061</v>
      </c>
      <c r="C309">
        <v>3</v>
      </c>
    </row>
    <row r="310" spans="1:3" ht="15.75" thickBot="1" x14ac:dyDescent="0.3">
      <c r="A310" s="158" t="s">
        <v>1819</v>
      </c>
      <c r="B310" s="159" t="s">
        <v>1820</v>
      </c>
    </row>
    <row r="311" spans="1:3" ht="23.25" thickBot="1" x14ac:dyDescent="0.3">
      <c r="A311" s="158" t="s">
        <v>1821</v>
      </c>
      <c r="B311" s="159" t="s">
        <v>1822</v>
      </c>
    </row>
    <row r="312" spans="1:3" ht="23.25" thickBot="1" x14ac:dyDescent="0.3">
      <c r="A312" s="158" t="s">
        <v>1823</v>
      </c>
      <c r="B312" s="159" t="s">
        <v>1824</v>
      </c>
    </row>
    <row r="313" spans="1:3" ht="15.75" thickBot="1" x14ac:dyDescent="0.3">
      <c r="A313" s="154" t="s">
        <v>1062</v>
      </c>
      <c r="B313" s="155" t="s">
        <v>1063</v>
      </c>
    </row>
    <row r="314" spans="1:3" ht="15.75" thickBot="1" x14ac:dyDescent="0.3">
      <c r="A314" s="158" t="s">
        <v>1825</v>
      </c>
      <c r="B314" s="159" t="s">
        <v>1826</v>
      </c>
    </row>
    <row r="315" spans="1:3" ht="23.25" thickBot="1" x14ac:dyDescent="0.3">
      <c r="A315" s="158" t="s">
        <v>1827</v>
      </c>
      <c r="B315" s="159" t="s">
        <v>1828</v>
      </c>
    </row>
  </sheetData>
  <mergeCells count="62">
    <mergeCell ref="A43:F43"/>
    <mergeCell ref="B9:B10"/>
    <mergeCell ref="C9:C10"/>
    <mergeCell ref="D9:F9"/>
    <mergeCell ref="A11:F11"/>
    <mergeCell ref="A37:F37"/>
    <mergeCell ref="A178:F178"/>
    <mergeCell ref="A60:F60"/>
    <mergeCell ref="A68:F68"/>
    <mergeCell ref="A80:F80"/>
    <mergeCell ref="A94:F94"/>
    <mergeCell ref="A107:F107"/>
    <mergeCell ref="A117:F117"/>
    <mergeCell ref="A124:F124"/>
    <mergeCell ref="A133:F133"/>
    <mergeCell ref="A154:F154"/>
    <mergeCell ref="A163:F163"/>
    <mergeCell ref="A172:F172"/>
    <mergeCell ref="A198:F198"/>
    <mergeCell ref="A218:A219"/>
    <mergeCell ref="C218:C219"/>
    <mergeCell ref="D218:D219"/>
    <mergeCell ref="E218:E219"/>
    <mergeCell ref="F218:F219"/>
    <mergeCell ref="F243:F244"/>
    <mergeCell ref="A220:A221"/>
    <mergeCell ref="C220:C221"/>
    <mergeCell ref="D220:D221"/>
    <mergeCell ref="E220:E221"/>
    <mergeCell ref="F220:F221"/>
    <mergeCell ref="A222:A223"/>
    <mergeCell ref="C222:C223"/>
    <mergeCell ref="D222:D223"/>
    <mergeCell ref="E222:E223"/>
    <mergeCell ref="F222:F223"/>
    <mergeCell ref="A243:A244"/>
    <mergeCell ref="B243:B244"/>
    <mergeCell ref="C243:C244"/>
    <mergeCell ref="D243:D244"/>
    <mergeCell ref="E243:E244"/>
    <mergeCell ref="D269:F269"/>
    <mergeCell ref="A245:F245"/>
    <mergeCell ref="A260:F260"/>
    <mergeCell ref="A261:A263"/>
    <mergeCell ref="B261:B263"/>
    <mergeCell ref="C261:C263"/>
    <mergeCell ref="D261:F261"/>
    <mergeCell ref="D262:F262"/>
    <mergeCell ref="D263:F263"/>
    <mergeCell ref="D264:F264"/>
    <mergeCell ref="D265:F265"/>
    <mergeCell ref="D266:F266"/>
    <mergeCell ref="D267:F267"/>
    <mergeCell ref="D268:F268"/>
    <mergeCell ref="D276:F276"/>
    <mergeCell ref="D277:F277"/>
    <mergeCell ref="D270:F270"/>
    <mergeCell ref="D271:F271"/>
    <mergeCell ref="D272:F272"/>
    <mergeCell ref="D273:F273"/>
    <mergeCell ref="D274:F274"/>
    <mergeCell ref="D275:F275"/>
  </mergeCells>
  <hyperlinks>
    <hyperlink ref="B3" r:id="rId1" display="·         Word version of SP 800-53 Rev. 4 (01-15-2014)10:30 AM http://csrc.nist.gov/publications/nistpubs/800-53-rev4/sp800_53_r4_final_word_errata_01_15_2014.docx" xr:uid="{00000000-0004-0000-0C00-000000000000}"/>
    <hyperlink ref="B4" r:id="rId2" display="·         XML file for SP 800-53 Rev. 4 (01-15-2014): http://csrc.nist.gov/publications/nistpubs/800-53-rev4/sp800_53_r4_final_word_errata_01_15_2014.docx" xr:uid="{00000000-0004-0000-0C00-000001000000}"/>
    <hyperlink ref="B2" r:id="rId3" display="·         SP 800-53 Rev. 4 (including updates as of 01-15-2014) http://nvlpubs.nist.gov/nistpubs/SpecialPublications/NIST.SP.800-53r4.pdf" xr:uid="{00000000-0004-0000-0C00-000002000000}"/>
    <hyperlink ref="B5" r:id="rId4" xr:uid="{00000000-0004-0000-0C00-000003000000}"/>
  </hyperlinks>
  <pageMargins left="0.7" right="0.7" top="0.75" bottom="0.75" header="0.3" footer="0.3"/>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Y303"/>
  <sheetViews>
    <sheetView zoomScale="140" zoomScaleNormal="140" zoomScalePageLayoutView="140" workbookViewId="0">
      <selection activeCell="D3" sqref="D3"/>
    </sheetView>
  </sheetViews>
  <sheetFormatPr defaultColWidth="8.85546875" defaultRowHeight="20.100000000000001" customHeight="1" x14ac:dyDescent="0.25"/>
  <cols>
    <col min="2" max="2" width="34.85546875" customWidth="1"/>
    <col min="3" max="3" width="17" customWidth="1"/>
    <col min="4" max="4" width="20.28515625" style="1" customWidth="1"/>
    <col min="5" max="5" width="12.85546875" style="1" customWidth="1"/>
    <col min="6" max="6" width="80.140625" style="176" customWidth="1"/>
    <col min="7" max="7" width="18.140625" customWidth="1"/>
    <col min="8" max="8" width="89.85546875" style="176" customWidth="1"/>
    <col min="25" max="25" width="26.42578125" customWidth="1"/>
  </cols>
  <sheetData>
    <row r="1" spans="1:25" ht="20.100000000000001" customHeight="1" x14ac:dyDescent="0.25">
      <c r="A1" t="s">
        <v>1895</v>
      </c>
    </row>
    <row r="4" spans="1:25" ht="20.100000000000001" customHeight="1" x14ac:dyDescent="0.25">
      <c r="A4" t="s">
        <v>1073</v>
      </c>
      <c r="B4" t="s">
        <v>1876</v>
      </c>
      <c r="C4" s="327" t="s">
        <v>1894</v>
      </c>
      <c r="D4" s="327"/>
      <c r="E4" s="327"/>
      <c r="Y4" t="s">
        <v>1891</v>
      </c>
    </row>
    <row r="5" spans="1:25" ht="20.100000000000001" customHeight="1" x14ac:dyDescent="0.25">
      <c r="A5" s="175" t="s">
        <v>1077</v>
      </c>
      <c r="B5" s="175"/>
      <c r="C5" s="187" t="s">
        <v>1078</v>
      </c>
      <c r="D5" s="188" t="s">
        <v>1932</v>
      </c>
      <c r="E5" s="188" t="s">
        <v>1080</v>
      </c>
      <c r="F5" s="177" t="s">
        <v>1867</v>
      </c>
      <c r="G5" s="175" t="s">
        <v>1892</v>
      </c>
      <c r="H5" s="175" t="s">
        <v>1908</v>
      </c>
      <c r="Y5" t="s">
        <v>1868</v>
      </c>
    </row>
    <row r="6" spans="1:25" ht="20.100000000000001" customHeight="1" x14ac:dyDescent="0.25">
      <c r="A6" s="180" t="s">
        <v>1081</v>
      </c>
      <c r="B6" s="180"/>
      <c r="C6" s="180"/>
      <c r="D6" s="181"/>
      <c r="E6" s="181"/>
      <c r="F6" s="182"/>
      <c r="G6" s="180"/>
      <c r="Y6" t="s">
        <v>1869</v>
      </c>
    </row>
    <row r="7" spans="1:25" ht="20.100000000000001" customHeight="1" x14ac:dyDescent="0.25">
      <c r="A7" t="s">
        <v>1082</v>
      </c>
      <c r="B7" t="s">
        <v>1083</v>
      </c>
      <c r="C7" s="174" t="s">
        <v>1875</v>
      </c>
      <c r="D7" s="174" t="s">
        <v>1875</v>
      </c>
      <c r="E7" s="174" t="s">
        <v>1875</v>
      </c>
      <c r="F7" s="184"/>
      <c r="G7" s="186"/>
      <c r="Y7" t="s">
        <v>1887</v>
      </c>
    </row>
    <row r="8" spans="1:25" ht="20.100000000000001" customHeight="1" x14ac:dyDescent="0.25">
      <c r="B8" t="s">
        <v>1924</v>
      </c>
      <c r="C8" s="174" t="s">
        <v>1875</v>
      </c>
      <c r="D8" s="174" t="s">
        <v>1875</v>
      </c>
      <c r="E8" s="174" t="s">
        <v>1875</v>
      </c>
      <c r="F8" s="185" t="s">
        <v>1929</v>
      </c>
      <c r="G8" s="179" t="s">
        <v>1891</v>
      </c>
      <c r="H8" s="176" t="s">
        <v>1930</v>
      </c>
    </row>
    <row r="9" spans="1:25" ht="32.450000000000003" customHeight="1" x14ac:dyDescent="0.25">
      <c r="B9" t="s">
        <v>1925</v>
      </c>
      <c r="C9" s="174" t="s">
        <v>1875</v>
      </c>
      <c r="D9" s="174" t="s">
        <v>1875</v>
      </c>
      <c r="E9" s="174" t="s">
        <v>1875</v>
      </c>
      <c r="F9" s="183" t="s">
        <v>1931</v>
      </c>
      <c r="G9" s="179" t="s">
        <v>1891</v>
      </c>
      <c r="Y9" t="s">
        <v>1870</v>
      </c>
    </row>
    <row r="10" spans="1:25" ht="20.100000000000001" customHeight="1" x14ac:dyDescent="0.25">
      <c r="B10" t="s">
        <v>1926</v>
      </c>
      <c r="C10" s="174" t="s">
        <v>1875</v>
      </c>
      <c r="D10" s="174" t="s">
        <v>1875</v>
      </c>
      <c r="E10" s="174" t="s">
        <v>1875</v>
      </c>
      <c r="F10" s="176" t="s">
        <v>1933</v>
      </c>
      <c r="G10" s="179" t="s">
        <v>1891</v>
      </c>
    </row>
    <row r="11" spans="1:25" ht="20.100000000000001" customHeight="1" x14ac:dyDescent="0.25">
      <c r="B11" t="s">
        <v>1927</v>
      </c>
      <c r="C11" s="174" t="s">
        <v>1875</v>
      </c>
      <c r="D11" s="174" t="s">
        <v>1875</v>
      </c>
      <c r="E11" s="174" t="s">
        <v>1875</v>
      </c>
      <c r="G11" s="179"/>
    </row>
    <row r="12" spans="1:25" ht="20.100000000000001" customHeight="1" x14ac:dyDescent="0.25">
      <c r="B12" t="s">
        <v>1928</v>
      </c>
      <c r="C12" s="174" t="s">
        <v>1875</v>
      </c>
      <c r="D12" s="174" t="s">
        <v>1875</v>
      </c>
      <c r="E12" s="174" t="s">
        <v>1875</v>
      </c>
      <c r="G12" s="179"/>
    </row>
    <row r="13" spans="1:25" ht="20.100000000000001" customHeight="1" x14ac:dyDescent="0.25">
      <c r="A13" t="s">
        <v>1086</v>
      </c>
      <c r="B13" t="s">
        <v>1087</v>
      </c>
      <c r="C13" s="174" t="s">
        <v>1875</v>
      </c>
      <c r="D13" s="174" t="s">
        <v>1875</v>
      </c>
      <c r="E13" s="174" t="s">
        <v>1875</v>
      </c>
      <c r="F13" s="184"/>
      <c r="G13" s="179" t="s">
        <v>1891</v>
      </c>
    </row>
    <row r="14" spans="1:25" ht="20.100000000000001" customHeight="1" x14ac:dyDescent="0.25">
      <c r="B14" t="s">
        <v>1877</v>
      </c>
      <c r="C14" s="174" t="s">
        <v>1875</v>
      </c>
      <c r="D14" s="174" t="s">
        <v>1875</v>
      </c>
      <c r="E14" s="174" t="s">
        <v>1875</v>
      </c>
      <c r="F14" s="178" t="s">
        <v>1886</v>
      </c>
      <c r="G14" s="179" t="s">
        <v>1891</v>
      </c>
    </row>
    <row r="15" spans="1:25" ht="20.100000000000001" customHeight="1" x14ac:dyDescent="0.25">
      <c r="B15" t="s">
        <v>1878</v>
      </c>
      <c r="C15" s="174" t="s">
        <v>1875</v>
      </c>
      <c r="D15" s="174" t="s">
        <v>1875</v>
      </c>
      <c r="E15" s="174" t="s">
        <v>1875</v>
      </c>
      <c r="F15" s="176" t="s">
        <v>1888</v>
      </c>
      <c r="G15" s="179" t="s">
        <v>1891</v>
      </c>
    </row>
    <row r="16" spans="1:25" ht="20.100000000000001" customHeight="1" x14ac:dyDescent="0.25">
      <c r="B16" t="s">
        <v>1880</v>
      </c>
      <c r="C16" s="174" t="s">
        <v>1875</v>
      </c>
      <c r="D16" s="174" t="s">
        <v>1875</v>
      </c>
      <c r="E16" s="174" t="s">
        <v>1875</v>
      </c>
      <c r="F16" s="176" t="s">
        <v>1889</v>
      </c>
      <c r="G16" s="179" t="s">
        <v>1891</v>
      </c>
    </row>
    <row r="17" spans="2:8" ht="20.100000000000001" customHeight="1" x14ac:dyDescent="0.25">
      <c r="B17" t="s">
        <v>1879</v>
      </c>
      <c r="C17" s="174" t="s">
        <v>1875</v>
      </c>
      <c r="D17" s="174" t="s">
        <v>1875</v>
      </c>
      <c r="E17" s="174" t="s">
        <v>1875</v>
      </c>
      <c r="F17" s="176" t="s">
        <v>1890</v>
      </c>
      <c r="G17" s="179" t="s">
        <v>1891</v>
      </c>
    </row>
    <row r="18" spans="2:8" ht="20.100000000000001" customHeight="1" x14ac:dyDescent="0.25">
      <c r="B18" t="s">
        <v>1882</v>
      </c>
      <c r="C18" s="174" t="s">
        <v>1875</v>
      </c>
      <c r="D18" s="174" t="s">
        <v>1875</v>
      </c>
      <c r="E18" s="174" t="s">
        <v>1875</v>
      </c>
      <c r="F18" s="176" t="s">
        <v>1893</v>
      </c>
      <c r="G18" s="179" t="s">
        <v>1891</v>
      </c>
    </row>
    <row r="19" spans="2:8" ht="20.100000000000001" customHeight="1" x14ac:dyDescent="0.25">
      <c r="B19" t="s">
        <v>1881</v>
      </c>
      <c r="C19" s="174" t="s">
        <v>1875</v>
      </c>
      <c r="D19" s="174" t="s">
        <v>1875</v>
      </c>
      <c r="E19" s="174" t="s">
        <v>1875</v>
      </c>
      <c r="F19" s="176" t="s">
        <v>1896</v>
      </c>
      <c r="G19" s="179" t="s">
        <v>1891</v>
      </c>
    </row>
    <row r="20" spans="2:8" ht="20.100000000000001" customHeight="1" x14ac:dyDescent="0.25">
      <c r="B20" t="s">
        <v>1883</v>
      </c>
      <c r="C20" s="174" t="s">
        <v>1875</v>
      </c>
      <c r="D20" s="174" t="s">
        <v>1875</v>
      </c>
      <c r="E20" s="174" t="s">
        <v>1875</v>
      </c>
      <c r="F20" s="176" t="s">
        <v>1897</v>
      </c>
      <c r="G20" s="179" t="s">
        <v>1891</v>
      </c>
    </row>
    <row r="21" spans="2:8" ht="20.100000000000001" customHeight="1" x14ac:dyDescent="0.25">
      <c r="B21" t="s">
        <v>1902</v>
      </c>
      <c r="C21" s="174" t="s">
        <v>1875</v>
      </c>
      <c r="D21" s="174" t="s">
        <v>1875</v>
      </c>
      <c r="E21" s="174" t="s">
        <v>1875</v>
      </c>
      <c r="F21" s="176" t="s">
        <v>1898</v>
      </c>
      <c r="G21" s="179" t="s">
        <v>1891</v>
      </c>
    </row>
    <row r="22" spans="2:8" ht="20.100000000000001" customHeight="1" x14ac:dyDescent="0.25">
      <c r="B22" t="s">
        <v>1903</v>
      </c>
      <c r="C22" s="174" t="s">
        <v>1875</v>
      </c>
      <c r="D22" s="174" t="s">
        <v>1875</v>
      </c>
      <c r="E22" s="174" t="s">
        <v>1875</v>
      </c>
      <c r="F22" s="176" t="s">
        <v>1899</v>
      </c>
      <c r="G22" s="179" t="s">
        <v>1891</v>
      </c>
    </row>
    <row r="23" spans="2:8" ht="20.100000000000001" customHeight="1" x14ac:dyDescent="0.25">
      <c r="B23" t="s">
        <v>1904</v>
      </c>
      <c r="C23" s="174" t="s">
        <v>1875</v>
      </c>
      <c r="D23" s="174" t="s">
        <v>1875</v>
      </c>
      <c r="E23" s="174" t="s">
        <v>1875</v>
      </c>
      <c r="F23" s="176" t="s">
        <v>1900</v>
      </c>
      <c r="G23" s="179" t="s">
        <v>1891</v>
      </c>
    </row>
    <row r="24" spans="2:8" ht="20.100000000000001" customHeight="1" x14ac:dyDescent="0.25">
      <c r="B24" t="s">
        <v>1901</v>
      </c>
      <c r="C24" s="174" t="s">
        <v>1875</v>
      </c>
      <c r="D24" s="174" t="s">
        <v>1875</v>
      </c>
      <c r="E24" s="174" t="s">
        <v>1875</v>
      </c>
      <c r="F24" s="176" t="s">
        <v>1911</v>
      </c>
      <c r="G24" s="179" t="s">
        <v>1891</v>
      </c>
      <c r="H24" s="178" t="s">
        <v>1907</v>
      </c>
    </row>
    <row r="25" spans="2:8" ht="20.100000000000001" customHeight="1" x14ac:dyDescent="0.25">
      <c r="B25" t="s">
        <v>1905</v>
      </c>
      <c r="C25" s="174" t="s">
        <v>1875</v>
      </c>
      <c r="D25" s="174" t="s">
        <v>1875</v>
      </c>
      <c r="E25" s="174" t="s">
        <v>1875</v>
      </c>
      <c r="F25" s="176" t="s">
        <v>1909</v>
      </c>
      <c r="G25" s="179" t="s">
        <v>1891</v>
      </c>
      <c r="H25" s="178" t="s">
        <v>1907</v>
      </c>
    </row>
    <row r="26" spans="2:8" ht="20.100000000000001" customHeight="1" x14ac:dyDescent="0.25">
      <c r="B26" t="s">
        <v>1906</v>
      </c>
      <c r="C26" s="174" t="s">
        <v>1875</v>
      </c>
      <c r="D26" s="174" t="s">
        <v>1875</v>
      </c>
      <c r="E26" s="174" t="s">
        <v>1875</v>
      </c>
      <c r="F26" s="176" t="s">
        <v>1910</v>
      </c>
      <c r="G26" s="179" t="s">
        <v>1891</v>
      </c>
      <c r="H26" s="178" t="s">
        <v>1907</v>
      </c>
    </row>
    <row r="27" spans="2:8" ht="20.100000000000001" customHeight="1" x14ac:dyDescent="0.25">
      <c r="B27" t="s">
        <v>1884</v>
      </c>
      <c r="C27" s="174" t="s">
        <v>1875</v>
      </c>
      <c r="D27" s="174" t="s">
        <v>1875</v>
      </c>
      <c r="E27" s="174" t="s">
        <v>1875</v>
      </c>
      <c r="F27" s="176" t="s">
        <v>1912</v>
      </c>
      <c r="G27" s="179" t="s">
        <v>1891</v>
      </c>
    </row>
    <row r="28" spans="2:8" ht="20.100000000000001" customHeight="1" x14ac:dyDescent="0.25">
      <c r="B28" t="s">
        <v>1885</v>
      </c>
      <c r="C28" s="174" t="s">
        <v>1875</v>
      </c>
      <c r="D28" s="174" t="s">
        <v>1875</v>
      </c>
      <c r="E28" s="174" t="s">
        <v>1875</v>
      </c>
      <c r="F28" s="176" t="s">
        <v>1913</v>
      </c>
      <c r="G28" s="179" t="s">
        <v>1891</v>
      </c>
    </row>
    <row r="29" spans="2:8" ht="20.100000000000001" customHeight="1" x14ac:dyDescent="0.25">
      <c r="B29" t="s">
        <v>1858</v>
      </c>
      <c r="D29" s="174" t="s">
        <v>1875</v>
      </c>
      <c r="E29" s="174" t="s">
        <v>1875</v>
      </c>
      <c r="F29" s="176" t="s">
        <v>1914</v>
      </c>
      <c r="G29" s="179" t="s">
        <v>1891</v>
      </c>
    </row>
    <row r="30" spans="2:8" ht="20.100000000000001" customHeight="1" x14ac:dyDescent="0.25">
      <c r="B30" t="s">
        <v>1871</v>
      </c>
      <c r="D30" s="174" t="s">
        <v>1875</v>
      </c>
      <c r="E30" s="174" t="s">
        <v>1875</v>
      </c>
      <c r="F30" s="176" t="s">
        <v>1915</v>
      </c>
      <c r="G30" s="179" t="s">
        <v>1891</v>
      </c>
    </row>
    <row r="31" spans="2:8" ht="20.100000000000001" customHeight="1" x14ac:dyDescent="0.25">
      <c r="B31" t="s">
        <v>1872</v>
      </c>
      <c r="D31" s="174" t="s">
        <v>1875</v>
      </c>
      <c r="E31" s="174" t="s">
        <v>1875</v>
      </c>
      <c r="F31" s="176" t="s">
        <v>1916</v>
      </c>
      <c r="G31" s="179" t="s">
        <v>1891</v>
      </c>
    </row>
    <row r="32" spans="2:8" ht="33.6" customHeight="1" x14ac:dyDescent="0.25">
      <c r="B32" t="s">
        <v>1857</v>
      </c>
      <c r="D32" s="174" t="s">
        <v>1875</v>
      </c>
      <c r="E32" s="174" t="s">
        <v>1875</v>
      </c>
      <c r="F32" s="183" t="s">
        <v>1917</v>
      </c>
      <c r="G32" s="179" t="s">
        <v>1891</v>
      </c>
    </row>
    <row r="33" spans="1:7" ht="20.100000000000001" customHeight="1" x14ac:dyDescent="0.25">
      <c r="B33" t="s">
        <v>1873</v>
      </c>
      <c r="E33" s="174" t="s">
        <v>1875</v>
      </c>
      <c r="F33" s="176" t="s">
        <v>1918</v>
      </c>
      <c r="G33" s="179" t="s">
        <v>1891</v>
      </c>
    </row>
    <row r="34" spans="1:7" ht="20.100000000000001" customHeight="1" x14ac:dyDescent="0.25">
      <c r="B34" t="s">
        <v>1920</v>
      </c>
      <c r="E34" s="174" t="s">
        <v>1875</v>
      </c>
      <c r="F34" s="176" t="s">
        <v>1921</v>
      </c>
      <c r="G34" s="179" t="s">
        <v>1891</v>
      </c>
    </row>
    <row r="35" spans="1:7" ht="20.100000000000001" customHeight="1" x14ac:dyDescent="0.25">
      <c r="B35" t="s">
        <v>1919</v>
      </c>
      <c r="E35" s="174" t="s">
        <v>1875</v>
      </c>
      <c r="F35" s="176" t="s">
        <v>1922</v>
      </c>
      <c r="G35" s="179" t="s">
        <v>1891</v>
      </c>
    </row>
    <row r="36" spans="1:7" ht="31.35" customHeight="1" x14ac:dyDescent="0.25">
      <c r="B36" t="s">
        <v>1874</v>
      </c>
      <c r="E36" s="174" t="s">
        <v>1875</v>
      </c>
      <c r="F36" s="183" t="s">
        <v>1923</v>
      </c>
      <c r="G36" s="179" t="s">
        <v>1891</v>
      </c>
    </row>
    <row r="40" spans="1:7" ht="20.100000000000001" customHeight="1" x14ac:dyDescent="0.25">
      <c r="A40" t="s">
        <v>1091</v>
      </c>
      <c r="B40" t="s">
        <v>1092</v>
      </c>
      <c r="C40" t="s">
        <v>1093</v>
      </c>
      <c r="D40" s="1" t="s">
        <v>1091</v>
      </c>
      <c r="E40" s="1" t="s">
        <v>1091</v>
      </c>
    </row>
    <row r="41" spans="1:7" ht="20.100000000000001" customHeight="1" x14ac:dyDescent="0.25">
      <c r="A41" t="s">
        <v>1094</v>
      </c>
      <c r="B41" t="s">
        <v>1095</v>
      </c>
      <c r="C41" t="s">
        <v>1096</v>
      </c>
      <c r="D41" s="1" t="s">
        <v>1094</v>
      </c>
      <c r="E41" s="1" t="s">
        <v>1094</v>
      </c>
    </row>
    <row r="42" spans="1:7" ht="15.95" customHeight="1" x14ac:dyDescent="0.25">
      <c r="A42" t="s">
        <v>1097</v>
      </c>
      <c r="B42" t="s">
        <v>1098</v>
      </c>
      <c r="C42" t="s">
        <v>1099</v>
      </c>
      <c r="D42" s="1" t="s">
        <v>1100</v>
      </c>
      <c r="E42" s="1" t="s">
        <v>1100</v>
      </c>
    </row>
    <row r="43" spans="1:7" ht="19.7" hidden="1" customHeight="1" x14ac:dyDescent="0.25">
      <c r="A43" t="s">
        <v>1101</v>
      </c>
      <c r="B43" t="s">
        <v>1102</v>
      </c>
      <c r="C43" t="s">
        <v>1096</v>
      </c>
      <c r="D43" s="1" t="s">
        <v>1103</v>
      </c>
      <c r="E43" s="1" t="s">
        <v>1104</v>
      </c>
    </row>
    <row r="44" spans="1:7" ht="20.100000000000001" customHeight="1" x14ac:dyDescent="0.25">
      <c r="A44" t="s">
        <v>1105</v>
      </c>
      <c r="B44" t="s">
        <v>1106</v>
      </c>
      <c r="C44" t="s">
        <v>1105</v>
      </c>
      <c r="D44" s="1" t="s">
        <v>1105</v>
      </c>
      <c r="E44" s="1" t="s">
        <v>1105</v>
      </c>
    </row>
    <row r="45" spans="1:7" ht="20.100000000000001" customHeight="1" x14ac:dyDescent="0.25">
      <c r="A45" t="s">
        <v>1108</v>
      </c>
      <c r="B45" t="s">
        <v>1109</v>
      </c>
      <c r="C45" t="s">
        <v>1110</v>
      </c>
      <c r="D45" s="1" t="s">
        <v>1108</v>
      </c>
      <c r="E45" s="1" t="s">
        <v>1108</v>
      </c>
    </row>
    <row r="46" spans="1:7" ht="20.100000000000001" customHeight="1" x14ac:dyDescent="0.25">
      <c r="A46" t="s">
        <v>1111</v>
      </c>
      <c r="B46" t="s">
        <v>1112</v>
      </c>
      <c r="C46" t="s">
        <v>1096</v>
      </c>
      <c r="D46" s="1" t="s">
        <v>1096</v>
      </c>
      <c r="E46" s="1" t="s">
        <v>1096</v>
      </c>
    </row>
    <row r="47" spans="1:7" ht="20.100000000000001" customHeight="1" x14ac:dyDescent="0.25">
      <c r="A47" t="s">
        <v>1114</v>
      </c>
      <c r="B47" t="s">
        <v>1115</v>
      </c>
      <c r="C47" t="s">
        <v>1096</v>
      </c>
      <c r="D47" s="1" t="s">
        <v>1096</v>
      </c>
      <c r="E47" s="1" t="s">
        <v>1116</v>
      </c>
    </row>
    <row r="48" spans="1:7" ht="20.100000000000001" customHeight="1" x14ac:dyDescent="0.25">
      <c r="A48" t="s">
        <v>1117</v>
      </c>
      <c r="B48" t="s">
        <v>1118</v>
      </c>
      <c r="C48" t="s">
        <v>1099</v>
      </c>
      <c r="D48" s="1" t="s">
        <v>1120</v>
      </c>
      <c r="E48" s="1" t="s">
        <v>1117</v>
      </c>
    </row>
    <row r="49" spans="1:5" ht="20.100000000000001" customHeight="1" x14ac:dyDescent="0.25">
      <c r="A49" t="s">
        <v>1121</v>
      </c>
      <c r="B49" t="s">
        <v>1122</v>
      </c>
      <c r="C49" t="s">
        <v>1123</v>
      </c>
      <c r="D49" s="1" t="s">
        <v>1124</v>
      </c>
      <c r="E49" s="1" t="s">
        <v>1123</v>
      </c>
    </row>
    <row r="50" spans="1:5" ht="20.100000000000001" customHeight="1" x14ac:dyDescent="0.25">
      <c r="A50" t="s">
        <v>1125</v>
      </c>
      <c r="B50" t="s">
        <v>1122</v>
      </c>
      <c r="C50" t="s">
        <v>1123</v>
      </c>
      <c r="D50" s="1" t="s">
        <v>1123</v>
      </c>
      <c r="E50" s="1" t="s">
        <v>1123</v>
      </c>
    </row>
    <row r="51" spans="1:5" ht="20.100000000000001" customHeight="1" x14ac:dyDescent="0.25">
      <c r="A51" t="s">
        <v>1126</v>
      </c>
      <c r="B51" t="s">
        <v>1127</v>
      </c>
      <c r="C51" t="s">
        <v>1128</v>
      </c>
      <c r="D51" s="1" t="s">
        <v>1128</v>
      </c>
      <c r="E51" s="1" t="s">
        <v>1126</v>
      </c>
    </row>
    <row r="52" spans="1:5" ht="20.100000000000001" customHeight="1" x14ac:dyDescent="0.25">
      <c r="A52" t="s">
        <v>1129</v>
      </c>
      <c r="B52" t="s">
        <v>1122</v>
      </c>
      <c r="C52" t="s">
        <v>1123</v>
      </c>
      <c r="D52" s="1" t="s">
        <v>1123</v>
      </c>
      <c r="E52" s="1" t="s">
        <v>1130</v>
      </c>
    </row>
    <row r="53" spans="1:5" ht="20.100000000000001" customHeight="1" x14ac:dyDescent="0.25">
      <c r="A53" t="s">
        <v>1131</v>
      </c>
      <c r="B53" t="s">
        <v>1132</v>
      </c>
      <c r="C53" t="s">
        <v>1096</v>
      </c>
      <c r="D53" s="1" t="s">
        <v>1096</v>
      </c>
      <c r="E53" s="1" t="s">
        <v>1096</v>
      </c>
    </row>
    <row r="54" spans="1:5" ht="20.100000000000001" customHeight="1" x14ac:dyDescent="0.25">
      <c r="A54" t="s">
        <v>1133</v>
      </c>
      <c r="B54" t="s">
        <v>1134</v>
      </c>
      <c r="C54" t="s">
        <v>1135</v>
      </c>
      <c r="D54" s="1" t="s">
        <v>1136</v>
      </c>
      <c r="E54" s="1" t="s">
        <v>1136</v>
      </c>
    </row>
    <row r="55" spans="1:5" ht="20.100000000000001" customHeight="1" x14ac:dyDescent="0.25">
      <c r="A55" t="s">
        <v>1137</v>
      </c>
      <c r="B55" t="s">
        <v>1138</v>
      </c>
      <c r="C55" t="s">
        <v>1137</v>
      </c>
      <c r="D55" s="1" t="s">
        <v>1139</v>
      </c>
      <c r="E55" s="1" t="s">
        <v>1140</v>
      </c>
    </row>
    <row r="56" spans="1:5" ht="20.100000000000001" customHeight="1" x14ac:dyDescent="0.25">
      <c r="A56" t="s">
        <v>1141</v>
      </c>
      <c r="B56" t="s">
        <v>1142</v>
      </c>
      <c r="C56" t="s">
        <v>1141</v>
      </c>
      <c r="D56" s="1" t="s">
        <v>1143</v>
      </c>
      <c r="E56" s="1" t="s">
        <v>1143</v>
      </c>
    </row>
    <row r="57" spans="1:5" ht="20.100000000000001" customHeight="1" x14ac:dyDescent="0.25">
      <c r="A57" t="s">
        <v>1144</v>
      </c>
      <c r="B57" t="s">
        <v>1145</v>
      </c>
      <c r="C57" t="s">
        <v>1144</v>
      </c>
      <c r="D57" s="1" t="s">
        <v>1146</v>
      </c>
      <c r="E57" s="1" t="s">
        <v>1146</v>
      </c>
    </row>
    <row r="58" spans="1:5" ht="20.100000000000001" customHeight="1" x14ac:dyDescent="0.25">
      <c r="A58" t="s">
        <v>1147</v>
      </c>
      <c r="B58" t="s">
        <v>1148</v>
      </c>
      <c r="C58" t="s">
        <v>1096</v>
      </c>
      <c r="D58" s="1" t="s">
        <v>1147</v>
      </c>
      <c r="E58" s="1" t="s">
        <v>1147</v>
      </c>
    </row>
    <row r="59" spans="1:5" ht="20.100000000000001" customHeight="1" x14ac:dyDescent="0.25">
      <c r="A59" t="s">
        <v>1149</v>
      </c>
      <c r="B59" t="s">
        <v>1150</v>
      </c>
      <c r="C59" t="s">
        <v>1149</v>
      </c>
      <c r="D59" s="1" t="s">
        <v>1149</v>
      </c>
      <c r="E59" s="1" t="s">
        <v>1149</v>
      </c>
    </row>
    <row r="60" spans="1:5" ht="20.100000000000001" customHeight="1" x14ac:dyDescent="0.25">
      <c r="A60" t="s">
        <v>1151</v>
      </c>
      <c r="B60" t="s">
        <v>1152</v>
      </c>
      <c r="C60" t="s">
        <v>1096</v>
      </c>
      <c r="D60" s="1" t="s">
        <v>1096</v>
      </c>
      <c r="E60" s="1" t="s">
        <v>1096</v>
      </c>
    </row>
    <row r="61" spans="1:5" ht="20.100000000000001" customHeight="1" x14ac:dyDescent="0.25">
      <c r="A61" t="s">
        <v>1153</v>
      </c>
      <c r="B61" t="s">
        <v>1154</v>
      </c>
      <c r="C61" t="s">
        <v>1096</v>
      </c>
      <c r="D61" s="1" t="s">
        <v>1096</v>
      </c>
      <c r="E61" s="1" t="s">
        <v>1096</v>
      </c>
    </row>
    <row r="62" spans="1:5" ht="20.100000000000001" customHeight="1" x14ac:dyDescent="0.25">
      <c r="A62" t="s">
        <v>1155</v>
      </c>
      <c r="B62" t="s">
        <v>1156</v>
      </c>
      <c r="C62" t="s">
        <v>1096</v>
      </c>
      <c r="D62" s="1" t="s">
        <v>1096</v>
      </c>
      <c r="E62" s="1" t="s">
        <v>1096</v>
      </c>
    </row>
    <row r="63" spans="1:5" ht="20.100000000000001" customHeight="1" x14ac:dyDescent="0.25">
      <c r="A63" t="s">
        <v>1157</v>
      </c>
    </row>
    <row r="64" spans="1:5" ht="20.100000000000001" customHeight="1" x14ac:dyDescent="0.25">
      <c r="A64" t="s">
        <v>1158</v>
      </c>
      <c r="B64" t="s">
        <v>1159</v>
      </c>
      <c r="C64" t="s">
        <v>1160</v>
      </c>
      <c r="D64" s="1" t="s">
        <v>1160</v>
      </c>
      <c r="E64" s="1" t="s">
        <v>1160</v>
      </c>
    </row>
    <row r="65" spans="1:5" ht="20.100000000000001" customHeight="1" x14ac:dyDescent="0.25">
      <c r="A65" t="s">
        <v>1161</v>
      </c>
      <c r="B65" t="s">
        <v>1162</v>
      </c>
      <c r="C65" t="s">
        <v>1163</v>
      </c>
      <c r="D65" s="1" t="s">
        <v>1164</v>
      </c>
      <c r="E65" s="1" t="s">
        <v>1164</v>
      </c>
    </row>
    <row r="66" spans="1:5" ht="20.100000000000001" customHeight="1" x14ac:dyDescent="0.25">
      <c r="A66" t="s">
        <v>1165</v>
      </c>
      <c r="B66" t="s">
        <v>1166</v>
      </c>
      <c r="C66" t="s">
        <v>1167</v>
      </c>
      <c r="D66" s="1" t="s">
        <v>1167</v>
      </c>
      <c r="E66" s="1" t="s">
        <v>1167</v>
      </c>
    </row>
    <row r="67" spans="1:5" ht="20.100000000000001" customHeight="1" x14ac:dyDescent="0.25">
      <c r="A67" t="s">
        <v>1168</v>
      </c>
      <c r="B67" t="s">
        <v>1169</v>
      </c>
      <c r="C67" t="s">
        <v>1170</v>
      </c>
      <c r="D67" s="1" t="s">
        <v>1170</v>
      </c>
      <c r="E67" s="1" t="s">
        <v>1170</v>
      </c>
    </row>
    <row r="68" spans="1:5" ht="20.100000000000001" customHeight="1" x14ac:dyDescent="0.25">
      <c r="A68" t="s">
        <v>1171</v>
      </c>
      <c r="B68" t="s">
        <v>1172</v>
      </c>
      <c r="C68" t="s">
        <v>1096</v>
      </c>
      <c r="D68" s="1" t="s">
        <v>1171</v>
      </c>
      <c r="E68" s="1" t="s">
        <v>1171</v>
      </c>
    </row>
    <row r="69" spans="1:5" ht="20.100000000000001" customHeight="1" x14ac:dyDescent="0.25">
      <c r="A69" t="s">
        <v>1173</v>
      </c>
    </row>
    <row r="70" spans="1:5" ht="20.100000000000001" customHeight="1" x14ac:dyDescent="0.25">
      <c r="A70" t="s">
        <v>1174</v>
      </c>
      <c r="B70" t="s">
        <v>1175</v>
      </c>
      <c r="C70" t="s">
        <v>1176</v>
      </c>
      <c r="D70" s="1" t="s">
        <v>1176</v>
      </c>
      <c r="E70" s="1" t="s">
        <v>1176</v>
      </c>
    </row>
    <row r="71" spans="1:5" ht="20.100000000000001" customHeight="1" x14ac:dyDescent="0.25">
      <c r="A71" t="s">
        <v>1177</v>
      </c>
      <c r="B71" t="s">
        <v>1178</v>
      </c>
      <c r="C71" t="s">
        <v>1179</v>
      </c>
      <c r="D71" s="1" t="s">
        <v>1180</v>
      </c>
      <c r="E71" s="1" t="s">
        <v>1180</v>
      </c>
    </row>
    <row r="72" spans="1:5" ht="20.100000000000001" customHeight="1" x14ac:dyDescent="0.25">
      <c r="A72" t="s">
        <v>1181</v>
      </c>
      <c r="B72" t="s">
        <v>1182</v>
      </c>
      <c r="C72" t="s">
        <v>1183</v>
      </c>
      <c r="D72" s="1" t="s">
        <v>1184</v>
      </c>
      <c r="E72" s="1" t="s">
        <v>1185</v>
      </c>
    </row>
    <row r="73" spans="1:5" ht="20.100000000000001" customHeight="1" x14ac:dyDescent="0.25">
      <c r="A73" t="s">
        <v>1186</v>
      </c>
      <c r="B73" t="s">
        <v>1187</v>
      </c>
      <c r="C73" t="s">
        <v>1188</v>
      </c>
      <c r="D73" s="1" t="s">
        <v>1186</v>
      </c>
      <c r="E73" s="1" t="s">
        <v>1186</v>
      </c>
    </row>
    <row r="74" spans="1:5" ht="20.100000000000001" customHeight="1" x14ac:dyDescent="0.25">
      <c r="A74" t="s">
        <v>1189</v>
      </c>
      <c r="B74" t="s">
        <v>1190</v>
      </c>
      <c r="C74" t="s">
        <v>1191</v>
      </c>
      <c r="D74" s="1" t="s">
        <v>1191</v>
      </c>
      <c r="E74" s="1" t="s">
        <v>1192</v>
      </c>
    </row>
    <row r="75" spans="1:5" ht="20.100000000000001" customHeight="1" x14ac:dyDescent="0.25">
      <c r="A75" t="s">
        <v>1193</v>
      </c>
      <c r="B75" t="s">
        <v>1194</v>
      </c>
      <c r="C75" t="s">
        <v>1195</v>
      </c>
      <c r="D75" s="1" t="s">
        <v>1196</v>
      </c>
      <c r="E75" s="1" t="s">
        <v>1197</v>
      </c>
    </row>
    <row r="76" spans="1:5" ht="20.100000000000001" customHeight="1" x14ac:dyDescent="0.25">
      <c r="A76" t="s">
        <v>1198</v>
      </c>
      <c r="B76" t="s">
        <v>1199</v>
      </c>
      <c r="C76" t="s">
        <v>1099</v>
      </c>
      <c r="D76" s="1" t="s">
        <v>1200</v>
      </c>
      <c r="E76" s="1" t="s">
        <v>1200</v>
      </c>
    </row>
    <row r="77" spans="1:5" ht="20.100000000000001" customHeight="1" x14ac:dyDescent="0.25">
      <c r="A77" t="s">
        <v>1201</v>
      </c>
      <c r="B77" t="s">
        <v>1202</v>
      </c>
      <c r="C77" t="s">
        <v>1203</v>
      </c>
      <c r="D77" s="1" t="s">
        <v>1204</v>
      </c>
      <c r="E77" s="1" t="s">
        <v>1204</v>
      </c>
    </row>
    <row r="78" spans="1:5" ht="20.100000000000001" customHeight="1" x14ac:dyDescent="0.25">
      <c r="A78" t="s">
        <v>1205</v>
      </c>
      <c r="B78" t="s">
        <v>1206</v>
      </c>
      <c r="C78" t="s">
        <v>1205</v>
      </c>
      <c r="D78" s="1" t="s">
        <v>1207</v>
      </c>
      <c r="E78" s="1" t="s">
        <v>1208</v>
      </c>
    </row>
    <row r="79" spans="1:5" ht="20.100000000000001" customHeight="1" x14ac:dyDescent="0.25">
      <c r="A79" t="s">
        <v>1209</v>
      </c>
      <c r="B79" t="s">
        <v>1210</v>
      </c>
      <c r="C79" t="s">
        <v>1096</v>
      </c>
      <c r="D79" s="1" t="s">
        <v>1096</v>
      </c>
      <c r="E79" s="1" t="s">
        <v>1209</v>
      </c>
    </row>
    <row r="80" spans="1:5" ht="20.100000000000001" customHeight="1" x14ac:dyDescent="0.25">
      <c r="A80" t="s">
        <v>1211</v>
      </c>
      <c r="B80" t="s">
        <v>1212</v>
      </c>
      <c r="C80" t="s">
        <v>1211</v>
      </c>
      <c r="D80" s="1" t="s">
        <v>1211</v>
      </c>
      <c r="E80" s="1" t="s">
        <v>1211</v>
      </c>
    </row>
    <row r="81" spans="1:5" ht="20.100000000000001" customHeight="1" x14ac:dyDescent="0.25">
      <c r="A81" t="s">
        <v>1213</v>
      </c>
      <c r="B81" t="s">
        <v>1214</v>
      </c>
      <c r="C81" t="s">
        <v>1213</v>
      </c>
      <c r="D81" s="1" t="s">
        <v>1213</v>
      </c>
      <c r="E81" s="1" t="s">
        <v>1215</v>
      </c>
    </row>
    <row r="82" spans="1:5" ht="20.100000000000001" customHeight="1" x14ac:dyDescent="0.25">
      <c r="A82" t="s">
        <v>1216</v>
      </c>
      <c r="B82" t="s">
        <v>1217</v>
      </c>
      <c r="C82" t="s">
        <v>1096</v>
      </c>
      <c r="D82" s="1" t="s">
        <v>1096</v>
      </c>
      <c r="E82" s="1" t="s">
        <v>1096</v>
      </c>
    </row>
    <row r="83" spans="1:5" ht="20.100000000000001" customHeight="1" x14ac:dyDescent="0.25">
      <c r="A83" t="s">
        <v>1218</v>
      </c>
      <c r="B83" t="s">
        <v>1219</v>
      </c>
      <c r="C83" t="s">
        <v>1096</v>
      </c>
      <c r="D83" s="1" t="s">
        <v>1096</v>
      </c>
      <c r="E83" s="1" t="s">
        <v>1096</v>
      </c>
    </row>
    <row r="84" spans="1:5" ht="20.100000000000001" customHeight="1" x14ac:dyDescent="0.25">
      <c r="A84" t="s">
        <v>1220</v>
      </c>
      <c r="B84" t="s">
        <v>1221</v>
      </c>
      <c r="C84" t="s">
        <v>1096</v>
      </c>
      <c r="D84" s="1" t="s">
        <v>1096</v>
      </c>
      <c r="E84" s="1" t="s">
        <v>1096</v>
      </c>
    </row>
    <row r="85" spans="1:5" ht="20.100000000000001" customHeight="1" x14ac:dyDescent="0.25">
      <c r="A85" t="s">
        <v>1222</v>
      </c>
      <c r="B85" t="s">
        <v>1223</v>
      </c>
      <c r="C85" t="s">
        <v>1096</v>
      </c>
      <c r="D85" s="1" t="s">
        <v>1096</v>
      </c>
      <c r="E85" s="1" t="s">
        <v>1096</v>
      </c>
    </row>
    <row r="86" spans="1:5" ht="20.100000000000001" customHeight="1" x14ac:dyDescent="0.25">
      <c r="A86" t="s">
        <v>1224</v>
      </c>
    </row>
    <row r="87" spans="1:5" ht="20.100000000000001" customHeight="1" x14ac:dyDescent="0.25">
      <c r="A87" t="s">
        <v>1225</v>
      </c>
      <c r="B87" t="s">
        <v>1226</v>
      </c>
      <c r="C87" t="s">
        <v>1227</v>
      </c>
      <c r="D87" s="1" t="s">
        <v>1225</v>
      </c>
      <c r="E87" s="1" t="s">
        <v>1227</v>
      </c>
    </row>
    <row r="88" spans="1:5" ht="20.100000000000001" customHeight="1" x14ac:dyDescent="0.25">
      <c r="A88" t="s">
        <v>1228</v>
      </c>
      <c r="B88" t="s">
        <v>1229</v>
      </c>
      <c r="C88" t="s">
        <v>1228</v>
      </c>
      <c r="D88" s="1" t="s">
        <v>1230</v>
      </c>
      <c r="E88" s="1" t="s">
        <v>1231</v>
      </c>
    </row>
    <row r="89" spans="1:5" ht="20.100000000000001" customHeight="1" x14ac:dyDescent="0.25">
      <c r="A89" t="s">
        <v>1232</v>
      </c>
      <c r="B89" t="s">
        <v>1233</v>
      </c>
      <c r="C89" t="s">
        <v>1232</v>
      </c>
      <c r="D89" s="1" t="s">
        <v>1234</v>
      </c>
      <c r="E89" s="1" t="s">
        <v>1234</v>
      </c>
    </row>
    <row r="90" spans="1:5" ht="20.100000000000001" customHeight="1" x14ac:dyDescent="0.25">
      <c r="A90" t="s">
        <v>1235</v>
      </c>
      <c r="B90" t="s">
        <v>1236</v>
      </c>
      <c r="C90" t="s">
        <v>1123</v>
      </c>
      <c r="D90" s="1" t="s">
        <v>1123</v>
      </c>
      <c r="E90" s="1" t="s">
        <v>1123</v>
      </c>
    </row>
    <row r="91" spans="1:5" ht="20.100000000000001" customHeight="1" x14ac:dyDescent="0.25">
      <c r="A91" t="s">
        <v>1237</v>
      </c>
      <c r="B91" t="s">
        <v>1238</v>
      </c>
      <c r="C91" t="s">
        <v>1239</v>
      </c>
      <c r="D91" s="1" t="s">
        <v>1239</v>
      </c>
      <c r="E91" s="1" t="s">
        <v>1239</v>
      </c>
    </row>
    <row r="92" spans="1:5" ht="20.100000000000001" customHeight="1" x14ac:dyDescent="0.25">
      <c r="A92" t="s">
        <v>1240</v>
      </c>
      <c r="B92" t="s">
        <v>1241</v>
      </c>
      <c r="C92" t="s">
        <v>1240</v>
      </c>
      <c r="D92" s="1" t="s">
        <v>1240</v>
      </c>
      <c r="E92" s="1" t="s">
        <v>1242</v>
      </c>
    </row>
    <row r="93" spans="1:5" ht="20.100000000000001" customHeight="1" x14ac:dyDescent="0.25">
      <c r="A93" t="s">
        <v>1243</v>
      </c>
      <c r="B93" t="s">
        <v>1244</v>
      </c>
      <c r="C93" t="s">
        <v>1245</v>
      </c>
      <c r="D93" s="1" t="s">
        <v>1246</v>
      </c>
      <c r="E93" s="1" t="s">
        <v>1246</v>
      </c>
    </row>
    <row r="94" spans="1:5" ht="20.100000000000001" customHeight="1" x14ac:dyDescent="0.25">
      <c r="A94" t="s">
        <v>1247</v>
      </c>
    </row>
    <row r="95" spans="1:5" ht="20.100000000000001" customHeight="1" x14ac:dyDescent="0.25">
      <c r="A95" t="s">
        <v>1248</v>
      </c>
      <c r="B95" t="s">
        <v>1249</v>
      </c>
      <c r="C95" t="s">
        <v>1250</v>
      </c>
      <c r="D95" s="1" t="s">
        <v>1250</v>
      </c>
      <c r="E95" s="1" t="s">
        <v>1248</v>
      </c>
    </row>
    <row r="96" spans="1:5" ht="20.100000000000001" customHeight="1" x14ac:dyDescent="0.25">
      <c r="A96" t="s">
        <v>1251</v>
      </c>
      <c r="B96" t="s">
        <v>1252</v>
      </c>
      <c r="C96" t="s">
        <v>1251</v>
      </c>
      <c r="D96" s="1" t="s">
        <v>1253</v>
      </c>
      <c r="E96" s="1" t="s">
        <v>1254</v>
      </c>
    </row>
    <row r="97" spans="1:5" ht="20.100000000000001" customHeight="1" x14ac:dyDescent="0.25">
      <c r="A97" t="s">
        <v>1255</v>
      </c>
      <c r="B97" t="s">
        <v>1256</v>
      </c>
      <c r="C97" t="s">
        <v>1096</v>
      </c>
      <c r="D97" s="1" t="s">
        <v>1257</v>
      </c>
      <c r="E97" s="1" t="s">
        <v>1258</v>
      </c>
    </row>
    <row r="98" spans="1:5" ht="20.100000000000001" customHeight="1" x14ac:dyDescent="0.25">
      <c r="A98" t="s">
        <v>1259</v>
      </c>
      <c r="B98" t="s">
        <v>1260</v>
      </c>
      <c r="C98" t="s">
        <v>1096</v>
      </c>
      <c r="D98" s="1" t="s">
        <v>1261</v>
      </c>
      <c r="E98" s="1" t="s">
        <v>1262</v>
      </c>
    </row>
    <row r="99" spans="1:5" ht="20.100000000000001" customHeight="1" x14ac:dyDescent="0.25">
      <c r="A99" t="s">
        <v>1263</v>
      </c>
      <c r="B99" t="s">
        <v>1264</v>
      </c>
      <c r="C99" t="s">
        <v>1096</v>
      </c>
      <c r="D99" s="1" t="s">
        <v>1263</v>
      </c>
      <c r="E99" s="1" t="s">
        <v>1265</v>
      </c>
    </row>
    <row r="100" spans="1:5" ht="20.100000000000001" customHeight="1" x14ac:dyDescent="0.25">
      <c r="A100" t="s">
        <v>1266</v>
      </c>
      <c r="B100" t="s">
        <v>1267</v>
      </c>
      <c r="C100" t="s">
        <v>1268</v>
      </c>
      <c r="D100" s="1" t="s">
        <v>1266</v>
      </c>
      <c r="E100" s="1" t="s">
        <v>1269</v>
      </c>
    </row>
    <row r="101" spans="1:5" ht="20.100000000000001" customHeight="1" x14ac:dyDescent="0.25">
      <c r="A101" t="s">
        <v>1270</v>
      </c>
      <c r="B101" t="s">
        <v>872</v>
      </c>
      <c r="C101" t="s">
        <v>1270</v>
      </c>
      <c r="D101" s="1" t="s">
        <v>1271</v>
      </c>
      <c r="E101" s="1" t="s">
        <v>1272</v>
      </c>
    </row>
    <row r="102" spans="1:5" ht="20.100000000000001" customHeight="1" x14ac:dyDescent="0.25">
      <c r="A102" t="s">
        <v>1273</v>
      </c>
      <c r="B102" t="s">
        <v>1274</v>
      </c>
      <c r="C102" t="s">
        <v>1273</v>
      </c>
      <c r="D102" s="1" t="s">
        <v>1275</v>
      </c>
      <c r="E102" s="1" t="s">
        <v>1276</v>
      </c>
    </row>
    <row r="103" spans="1:5" ht="20.100000000000001" customHeight="1" x14ac:dyDescent="0.25">
      <c r="A103" t="s">
        <v>1277</v>
      </c>
      <c r="B103" t="s">
        <v>1278</v>
      </c>
      <c r="C103" t="s">
        <v>1096</v>
      </c>
      <c r="D103" s="1" t="s">
        <v>1277</v>
      </c>
      <c r="E103" s="1" t="s">
        <v>1277</v>
      </c>
    </row>
    <row r="104" spans="1:5" ht="20.100000000000001" customHeight="1" x14ac:dyDescent="0.25">
      <c r="A104" t="s">
        <v>1279</v>
      </c>
      <c r="B104" t="s">
        <v>1280</v>
      </c>
      <c r="C104" t="s">
        <v>1279</v>
      </c>
      <c r="D104" s="1" t="s">
        <v>1279</v>
      </c>
      <c r="E104" s="1" t="s">
        <v>1279</v>
      </c>
    </row>
    <row r="105" spans="1:5" ht="20.100000000000001" customHeight="1" x14ac:dyDescent="0.25">
      <c r="A105" t="s">
        <v>1281</v>
      </c>
      <c r="B105" t="s">
        <v>1282</v>
      </c>
      <c r="C105" t="s">
        <v>1281</v>
      </c>
      <c r="D105" s="1" t="s">
        <v>1281</v>
      </c>
      <c r="E105" s="1" t="s">
        <v>1281</v>
      </c>
    </row>
    <row r="106" spans="1:5" ht="20.100000000000001" customHeight="1" x14ac:dyDescent="0.25">
      <c r="A106" t="s">
        <v>1283</v>
      </c>
    </row>
    <row r="107" spans="1:5" ht="20.100000000000001" customHeight="1" x14ac:dyDescent="0.25">
      <c r="A107" t="s">
        <v>1284</v>
      </c>
      <c r="B107" t="s">
        <v>1285</v>
      </c>
      <c r="C107" t="s">
        <v>1286</v>
      </c>
      <c r="D107" s="1" t="s">
        <v>1286</v>
      </c>
      <c r="E107" s="1" t="s">
        <v>1286</v>
      </c>
    </row>
    <row r="108" spans="1:5" ht="27.95" customHeight="1" x14ac:dyDescent="0.25">
      <c r="A108" t="s">
        <v>1287</v>
      </c>
      <c r="B108" t="s">
        <v>1288</v>
      </c>
      <c r="C108" t="s">
        <v>1289</v>
      </c>
      <c r="D108" s="1" t="s">
        <v>1290</v>
      </c>
      <c r="E108" s="1" t="s">
        <v>1291</v>
      </c>
    </row>
    <row r="109" spans="1:5" ht="20.100000000000001" customHeight="1" x14ac:dyDescent="0.25">
      <c r="A109" t="s">
        <v>1292</v>
      </c>
      <c r="B109" t="s">
        <v>1293</v>
      </c>
      <c r="C109" t="s">
        <v>1292</v>
      </c>
      <c r="D109" s="1" t="s">
        <v>1294</v>
      </c>
      <c r="E109" s="1" t="s">
        <v>1295</v>
      </c>
    </row>
    <row r="110" spans="1:5" ht="20.100000000000001" customHeight="1" x14ac:dyDescent="0.25">
      <c r="A110" t="s">
        <v>1296</v>
      </c>
      <c r="B110" t="s">
        <v>1297</v>
      </c>
      <c r="C110" t="s">
        <v>1296</v>
      </c>
      <c r="D110" s="1" t="s">
        <v>1298</v>
      </c>
      <c r="E110" s="1" t="s">
        <v>1299</v>
      </c>
    </row>
    <row r="111" spans="1:5" ht="20.100000000000001" customHeight="1" x14ac:dyDescent="0.25">
      <c r="A111" t="s">
        <v>1300</v>
      </c>
      <c r="B111" t="s">
        <v>1122</v>
      </c>
      <c r="C111" t="s">
        <v>1123</v>
      </c>
      <c r="D111" s="1" t="s">
        <v>1123</v>
      </c>
      <c r="E111" s="1" t="s">
        <v>1124</v>
      </c>
    </row>
    <row r="112" spans="1:5" ht="20.100000000000001" customHeight="1" x14ac:dyDescent="0.25">
      <c r="A112" t="s">
        <v>1301</v>
      </c>
      <c r="B112" t="s">
        <v>1302</v>
      </c>
      <c r="C112" t="s">
        <v>1096</v>
      </c>
      <c r="D112" s="1" t="s">
        <v>1303</v>
      </c>
      <c r="E112" s="1" t="s">
        <v>1304</v>
      </c>
    </row>
    <row r="113" spans="1:5" ht="20.100000000000001" customHeight="1" x14ac:dyDescent="0.25">
      <c r="A113" t="s">
        <v>1305</v>
      </c>
      <c r="B113" t="s">
        <v>1306</v>
      </c>
      <c r="C113" t="s">
        <v>1096</v>
      </c>
      <c r="D113" s="1" t="s">
        <v>1307</v>
      </c>
      <c r="E113" s="1" t="s">
        <v>1308</v>
      </c>
    </row>
    <row r="114" spans="1:5" ht="20.100000000000001" customHeight="1" x14ac:dyDescent="0.25">
      <c r="A114" t="s">
        <v>1309</v>
      </c>
      <c r="B114" t="s">
        <v>1310</v>
      </c>
      <c r="C114" t="s">
        <v>1096</v>
      </c>
      <c r="D114" s="1" t="s">
        <v>1311</v>
      </c>
      <c r="E114" s="1" t="s">
        <v>1312</v>
      </c>
    </row>
    <row r="115" spans="1:5" ht="20.100000000000001" customHeight="1" x14ac:dyDescent="0.25">
      <c r="A115" t="s">
        <v>1313</v>
      </c>
      <c r="B115" t="s">
        <v>1314</v>
      </c>
      <c r="C115" t="s">
        <v>1315</v>
      </c>
      <c r="D115" s="1" t="s">
        <v>1316</v>
      </c>
      <c r="E115" s="1" t="s">
        <v>1317</v>
      </c>
    </row>
    <row r="116" spans="1:5" ht="20.100000000000001" customHeight="1" x14ac:dyDescent="0.25">
      <c r="A116" t="s">
        <v>1318</v>
      </c>
      <c r="B116" t="s">
        <v>1319</v>
      </c>
      <c r="C116" t="s">
        <v>1320</v>
      </c>
      <c r="D116" s="1" t="s">
        <v>1321</v>
      </c>
      <c r="E116" s="1" t="s">
        <v>1322</v>
      </c>
    </row>
    <row r="117" spans="1:5" ht="20.100000000000001" customHeight="1" x14ac:dyDescent="0.25">
      <c r="A117" t="s">
        <v>1323</v>
      </c>
      <c r="B117" t="s">
        <v>1324</v>
      </c>
      <c r="C117" t="s">
        <v>1096</v>
      </c>
      <c r="D117" s="1" t="s">
        <v>1096</v>
      </c>
      <c r="E117" s="1" t="s">
        <v>1323</v>
      </c>
    </row>
    <row r="118" spans="1:5" ht="20.100000000000001" customHeight="1" x14ac:dyDescent="0.25">
      <c r="A118" t="s">
        <v>1325</v>
      </c>
      <c r="B118" t="s">
        <v>1326</v>
      </c>
      <c r="C118" t="s">
        <v>1096</v>
      </c>
      <c r="D118" s="1" t="s">
        <v>1096</v>
      </c>
      <c r="E118" s="1" t="s">
        <v>1096</v>
      </c>
    </row>
    <row r="119" spans="1:5" ht="20.100000000000001" customHeight="1" x14ac:dyDescent="0.25">
      <c r="A119" t="s">
        <v>1327</v>
      </c>
      <c r="B119" t="s">
        <v>1328</v>
      </c>
      <c r="C119" t="s">
        <v>1096</v>
      </c>
      <c r="D119" s="1" t="s">
        <v>1096</v>
      </c>
      <c r="E119" s="1" t="s">
        <v>1096</v>
      </c>
    </row>
    <row r="120" spans="1:5" ht="20.100000000000001" customHeight="1" x14ac:dyDescent="0.25">
      <c r="A120" t="s">
        <v>1329</v>
      </c>
    </row>
    <row r="121" spans="1:5" ht="20.100000000000001" customHeight="1" x14ac:dyDescent="0.25">
      <c r="A121" t="s">
        <v>1330</v>
      </c>
      <c r="B121" t="s">
        <v>1331</v>
      </c>
      <c r="C121" t="s">
        <v>1332</v>
      </c>
      <c r="D121" s="1" t="s">
        <v>1332</v>
      </c>
      <c r="E121" s="1" t="s">
        <v>1332</v>
      </c>
    </row>
    <row r="122" spans="1:5" ht="20.100000000000001" customHeight="1" x14ac:dyDescent="0.25">
      <c r="A122" t="s">
        <v>1333</v>
      </c>
      <c r="B122" t="s">
        <v>1334</v>
      </c>
      <c r="C122" t="s">
        <v>1335</v>
      </c>
      <c r="D122" s="1" t="s">
        <v>1336</v>
      </c>
      <c r="E122" s="1" t="s">
        <v>1337</v>
      </c>
    </row>
    <row r="123" spans="1:5" ht="20.100000000000001" customHeight="1" x14ac:dyDescent="0.25">
      <c r="A123" t="s">
        <v>1338</v>
      </c>
      <c r="B123" t="s">
        <v>1339</v>
      </c>
      <c r="C123" t="s">
        <v>1099</v>
      </c>
      <c r="D123" s="1" t="s">
        <v>1340</v>
      </c>
      <c r="E123" s="1" t="s">
        <v>1340</v>
      </c>
    </row>
    <row r="124" spans="1:5" ht="20.100000000000001" customHeight="1" x14ac:dyDescent="0.25">
      <c r="A124" t="s">
        <v>1341</v>
      </c>
      <c r="B124" t="s">
        <v>1342</v>
      </c>
      <c r="C124" t="s">
        <v>1341</v>
      </c>
      <c r="D124" s="1" t="s">
        <v>1341</v>
      </c>
      <c r="E124" s="1" t="s">
        <v>1341</v>
      </c>
    </row>
    <row r="125" spans="1:5" ht="20.100000000000001" customHeight="1" x14ac:dyDescent="0.25">
      <c r="A125" t="s">
        <v>1343</v>
      </c>
      <c r="B125" t="s">
        <v>1344</v>
      </c>
      <c r="C125" t="s">
        <v>1345</v>
      </c>
      <c r="D125" s="1" t="s">
        <v>1346</v>
      </c>
      <c r="E125" s="1" t="s">
        <v>1346</v>
      </c>
    </row>
    <row r="126" spans="1:5" ht="20.100000000000001" customHeight="1" x14ac:dyDescent="0.25">
      <c r="A126" t="s">
        <v>1347</v>
      </c>
      <c r="B126" t="s">
        <v>1348</v>
      </c>
      <c r="C126" t="s">
        <v>1349</v>
      </c>
      <c r="D126" s="1" t="s">
        <v>1349</v>
      </c>
      <c r="E126" s="1" t="s">
        <v>1349</v>
      </c>
    </row>
    <row r="127" spans="1:5" ht="20.100000000000001" customHeight="1" x14ac:dyDescent="0.25">
      <c r="A127" t="s">
        <v>1350</v>
      </c>
      <c r="B127" t="s">
        <v>1351</v>
      </c>
      <c r="C127" t="s">
        <v>1352</v>
      </c>
      <c r="D127" s="1" t="s">
        <v>1352</v>
      </c>
      <c r="E127" s="1" t="s">
        <v>1352</v>
      </c>
    </row>
    <row r="128" spans="1:5" ht="20.100000000000001" customHeight="1" x14ac:dyDescent="0.25">
      <c r="A128" t="s">
        <v>1353</v>
      </c>
      <c r="B128" t="s">
        <v>1354</v>
      </c>
      <c r="C128" t="s">
        <v>1353</v>
      </c>
      <c r="D128" s="1" t="s">
        <v>1353</v>
      </c>
      <c r="E128" s="1" t="s">
        <v>1353</v>
      </c>
    </row>
    <row r="129" spans="1:5" ht="20.100000000000001" customHeight="1" x14ac:dyDescent="0.25">
      <c r="A129" t="s">
        <v>1355</v>
      </c>
      <c r="B129" t="s">
        <v>1356</v>
      </c>
      <c r="C129" t="s">
        <v>1096</v>
      </c>
      <c r="D129" s="1" t="s">
        <v>1096</v>
      </c>
      <c r="E129" s="1" t="s">
        <v>1096</v>
      </c>
    </row>
    <row r="130" spans="1:5" ht="20.100000000000001" customHeight="1" x14ac:dyDescent="0.25">
      <c r="A130" t="s">
        <v>1357</v>
      </c>
      <c r="B130" t="s">
        <v>1358</v>
      </c>
      <c r="C130" t="s">
        <v>1096</v>
      </c>
      <c r="D130" s="1" t="s">
        <v>1096</v>
      </c>
      <c r="E130" s="1" t="s">
        <v>1096</v>
      </c>
    </row>
    <row r="131" spans="1:5" ht="20.100000000000001" customHeight="1" x14ac:dyDescent="0.25">
      <c r="A131" t="s">
        <v>1359</v>
      </c>
      <c r="B131" t="s">
        <v>1360</v>
      </c>
      <c r="C131" t="s">
        <v>1096</v>
      </c>
      <c r="D131" s="1" t="s">
        <v>1096</v>
      </c>
      <c r="E131" s="1" t="s">
        <v>1096</v>
      </c>
    </row>
    <row r="132" spans="1:5" ht="20.100000000000001" customHeight="1" x14ac:dyDescent="0.25">
      <c r="A132" t="s">
        <v>1361</v>
      </c>
      <c r="B132" t="s">
        <v>1362</v>
      </c>
      <c r="C132" t="s">
        <v>1096</v>
      </c>
      <c r="D132" s="1" t="s">
        <v>1096</v>
      </c>
      <c r="E132" s="1" t="s">
        <v>1096</v>
      </c>
    </row>
    <row r="133" spans="1:5" ht="20.100000000000001" customHeight="1" x14ac:dyDescent="0.25">
      <c r="A133" t="s">
        <v>1363</v>
      </c>
    </row>
    <row r="134" spans="1:5" ht="20.100000000000001" customHeight="1" x14ac:dyDescent="0.25">
      <c r="A134" t="s">
        <v>1364</v>
      </c>
      <c r="B134" t="s">
        <v>1365</v>
      </c>
      <c r="C134" t="s">
        <v>1366</v>
      </c>
      <c r="D134" s="1" t="s">
        <v>1366</v>
      </c>
      <c r="E134" s="1" t="s">
        <v>1366</v>
      </c>
    </row>
    <row r="135" spans="1:5" ht="20.100000000000001" customHeight="1" x14ac:dyDescent="0.25">
      <c r="A135" t="s">
        <v>1367</v>
      </c>
      <c r="B135" t="s">
        <v>1368</v>
      </c>
      <c r="C135" t="s">
        <v>1367</v>
      </c>
      <c r="D135" s="1" t="s">
        <v>1367</v>
      </c>
      <c r="E135" s="1" t="s">
        <v>1369</v>
      </c>
    </row>
    <row r="136" spans="1:5" ht="20.100000000000001" customHeight="1" x14ac:dyDescent="0.25">
      <c r="A136" t="s">
        <v>1370</v>
      </c>
      <c r="B136" t="s">
        <v>1371</v>
      </c>
      <c r="C136" t="s">
        <v>1096</v>
      </c>
      <c r="D136" s="1" t="s">
        <v>1372</v>
      </c>
      <c r="E136" s="1" t="s">
        <v>1373</v>
      </c>
    </row>
    <row r="137" spans="1:5" ht="20.100000000000001" customHeight="1" x14ac:dyDescent="0.25">
      <c r="A137" t="s">
        <v>1374</v>
      </c>
      <c r="B137" t="s">
        <v>1375</v>
      </c>
      <c r="C137" t="s">
        <v>1376</v>
      </c>
      <c r="D137" s="1" t="s">
        <v>1377</v>
      </c>
      <c r="E137" s="1" t="s">
        <v>1378</v>
      </c>
    </row>
    <row r="138" spans="1:5" ht="20.100000000000001" customHeight="1" x14ac:dyDescent="0.25">
      <c r="A138" t="s">
        <v>1379</v>
      </c>
      <c r="B138" t="s">
        <v>1380</v>
      </c>
      <c r="C138" t="s">
        <v>1379</v>
      </c>
      <c r="D138" s="1" t="s">
        <v>1381</v>
      </c>
      <c r="E138" s="1" t="s">
        <v>1382</v>
      </c>
    </row>
    <row r="139" spans="1:5" ht="20.100000000000001" customHeight="1" x14ac:dyDescent="0.25">
      <c r="A139" t="s">
        <v>1383</v>
      </c>
      <c r="B139" t="s">
        <v>928</v>
      </c>
      <c r="C139" t="s">
        <v>1384</v>
      </c>
      <c r="D139" s="1" t="s">
        <v>1385</v>
      </c>
      <c r="E139" s="1" t="s">
        <v>1385</v>
      </c>
    </row>
    <row r="140" spans="1:5" ht="20.100000000000001" customHeight="1" x14ac:dyDescent="0.25">
      <c r="A140" t="s">
        <v>1386</v>
      </c>
      <c r="B140" t="s">
        <v>1387</v>
      </c>
      <c r="C140" t="s">
        <v>1388</v>
      </c>
      <c r="D140" s="1" t="s">
        <v>1389</v>
      </c>
      <c r="E140" s="1" t="s">
        <v>1389</v>
      </c>
    </row>
    <row r="141" spans="1:5" ht="20.100000000000001" customHeight="1" x14ac:dyDescent="0.25">
      <c r="A141" t="s">
        <v>1390</v>
      </c>
      <c r="B141" t="s">
        <v>1391</v>
      </c>
      <c r="C141" t="s">
        <v>1390</v>
      </c>
      <c r="D141" s="1" t="s">
        <v>1390</v>
      </c>
      <c r="E141" s="1" t="s">
        <v>1390</v>
      </c>
    </row>
    <row r="142" spans="1:5" ht="20.100000000000001" customHeight="1" x14ac:dyDescent="0.25">
      <c r="A142" t="s">
        <v>1392</v>
      </c>
      <c r="B142" t="s">
        <v>1393</v>
      </c>
      <c r="C142" t="s">
        <v>1096</v>
      </c>
      <c r="D142" s="1" t="s">
        <v>1096</v>
      </c>
      <c r="E142" s="1" t="s">
        <v>1096</v>
      </c>
    </row>
    <row r="143" spans="1:5" ht="20.100000000000001" customHeight="1" x14ac:dyDescent="0.25">
      <c r="A143" t="s">
        <v>1394</v>
      </c>
    </row>
    <row r="144" spans="1:5" ht="20.100000000000001" customHeight="1" x14ac:dyDescent="0.25">
      <c r="A144" t="s">
        <v>1395</v>
      </c>
      <c r="B144" t="s">
        <v>1396</v>
      </c>
      <c r="C144" t="s">
        <v>1397</v>
      </c>
      <c r="D144" s="1" t="s">
        <v>1397</v>
      </c>
      <c r="E144" s="1" t="s">
        <v>1397</v>
      </c>
    </row>
    <row r="145" spans="1:5" ht="20.100000000000001" customHeight="1" x14ac:dyDescent="0.25">
      <c r="A145" t="s">
        <v>1398</v>
      </c>
      <c r="B145" t="s">
        <v>1399</v>
      </c>
      <c r="C145" t="s">
        <v>1400</v>
      </c>
      <c r="D145" s="1" t="s">
        <v>1398</v>
      </c>
      <c r="E145" s="1" t="s">
        <v>1401</v>
      </c>
    </row>
    <row r="146" spans="1:5" ht="20.100000000000001" customHeight="1" x14ac:dyDescent="0.25">
      <c r="A146" t="s">
        <v>1402</v>
      </c>
      <c r="B146" t="s">
        <v>1403</v>
      </c>
      <c r="C146" t="s">
        <v>1096</v>
      </c>
      <c r="D146" s="1" t="s">
        <v>1404</v>
      </c>
      <c r="E146" s="1" t="s">
        <v>1405</v>
      </c>
    </row>
    <row r="147" spans="1:5" ht="20.100000000000001" customHeight="1" x14ac:dyDescent="0.25">
      <c r="A147" t="s">
        <v>1406</v>
      </c>
      <c r="B147" t="s">
        <v>1407</v>
      </c>
      <c r="C147" t="s">
        <v>1408</v>
      </c>
      <c r="D147" s="1" t="s">
        <v>1409</v>
      </c>
      <c r="E147" s="1" t="s">
        <v>1410</v>
      </c>
    </row>
    <row r="148" spans="1:5" ht="20.100000000000001" customHeight="1" x14ac:dyDescent="0.25">
      <c r="A148" t="s">
        <v>1411</v>
      </c>
      <c r="B148" t="s">
        <v>1412</v>
      </c>
      <c r="C148" t="s">
        <v>1411</v>
      </c>
      <c r="D148" s="1" t="s">
        <v>1411</v>
      </c>
      <c r="E148" s="1" t="s">
        <v>1413</v>
      </c>
    </row>
    <row r="149" spans="1:5" ht="20.100000000000001" customHeight="1" x14ac:dyDescent="0.25">
      <c r="A149" t="s">
        <v>1414</v>
      </c>
      <c r="B149" t="s">
        <v>1415</v>
      </c>
      <c r="C149" t="s">
        <v>1096</v>
      </c>
      <c r="D149" s="1" t="s">
        <v>1416</v>
      </c>
      <c r="E149" s="1" t="s">
        <v>1416</v>
      </c>
    </row>
    <row r="150" spans="1:5" ht="20.100000000000001" customHeight="1" x14ac:dyDescent="0.25">
      <c r="A150" t="s">
        <v>1417</v>
      </c>
    </row>
    <row r="151" spans="1:5" ht="20.100000000000001" customHeight="1" x14ac:dyDescent="0.25">
      <c r="A151" t="s">
        <v>1418</v>
      </c>
      <c r="B151" t="s">
        <v>1419</v>
      </c>
      <c r="C151" t="s">
        <v>1420</v>
      </c>
      <c r="D151" s="1" t="s">
        <v>1420</v>
      </c>
      <c r="E151" s="1" t="s">
        <v>1420</v>
      </c>
    </row>
    <row r="152" spans="1:5" ht="20.100000000000001" customHeight="1" x14ac:dyDescent="0.25">
      <c r="A152" t="s">
        <v>1421</v>
      </c>
      <c r="B152" t="s">
        <v>1422</v>
      </c>
      <c r="C152" t="s">
        <v>1423</v>
      </c>
      <c r="D152" s="1" t="s">
        <v>1424</v>
      </c>
      <c r="E152" s="1" t="s">
        <v>1424</v>
      </c>
    </row>
    <row r="153" spans="1:5" ht="20.100000000000001" customHeight="1" x14ac:dyDescent="0.25">
      <c r="A153" t="s">
        <v>1425</v>
      </c>
      <c r="B153" t="s">
        <v>1426</v>
      </c>
      <c r="C153" t="s">
        <v>1096</v>
      </c>
      <c r="D153" s="1" t="s">
        <v>1425</v>
      </c>
      <c r="E153" s="1" t="s">
        <v>1425</v>
      </c>
    </row>
    <row r="154" spans="1:5" ht="20.100000000000001" customHeight="1" x14ac:dyDescent="0.25">
      <c r="A154" t="s">
        <v>1427</v>
      </c>
      <c r="B154" t="s">
        <v>1428</v>
      </c>
      <c r="C154" t="s">
        <v>1096</v>
      </c>
      <c r="D154" s="1" t="s">
        <v>1427</v>
      </c>
      <c r="E154" s="1" t="s">
        <v>1427</v>
      </c>
    </row>
    <row r="155" spans="1:5" ht="20.100000000000001" customHeight="1" x14ac:dyDescent="0.25">
      <c r="A155" t="s">
        <v>1429</v>
      </c>
      <c r="B155" t="s">
        <v>1430</v>
      </c>
      <c r="C155" t="s">
        <v>1096</v>
      </c>
      <c r="D155" s="1" t="s">
        <v>1431</v>
      </c>
      <c r="E155" s="1" t="s">
        <v>1432</v>
      </c>
    </row>
    <row r="156" spans="1:5" ht="20.100000000000001" customHeight="1" x14ac:dyDescent="0.25">
      <c r="A156" t="s">
        <v>1433</v>
      </c>
      <c r="B156" t="s">
        <v>1434</v>
      </c>
      <c r="C156" t="s">
        <v>1433</v>
      </c>
      <c r="D156" s="1" t="s">
        <v>1433</v>
      </c>
      <c r="E156" s="1" t="s">
        <v>1435</v>
      </c>
    </row>
    <row r="157" spans="1:5" ht="20.100000000000001" customHeight="1" x14ac:dyDescent="0.25">
      <c r="A157" t="s">
        <v>1436</v>
      </c>
      <c r="B157" t="s">
        <v>1437</v>
      </c>
      <c r="C157" t="s">
        <v>1436</v>
      </c>
      <c r="D157" s="1" t="s">
        <v>1438</v>
      </c>
      <c r="E157" s="1" t="s">
        <v>1438</v>
      </c>
    </row>
    <row r="158" spans="1:5" ht="20.100000000000001" customHeight="1" x14ac:dyDescent="0.25">
      <c r="A158" t="s">
        <v>1439</v>
      </c>
      <c r="B158" t="s">
        <v>1440</v>
      </c>
      <c r="C158" t="s">
        <v>1096</v>
      </c>
      <c r="D158" s="1" t="s">
        <v>1096</v>
      </c>
      <c r="E158" s="1" t="s">
        <v>1096</v>
      </c>
    </row>
    <row r="159" spans="1:5" ht="20.100000000000001" customHeight="1" x14ac:dyDescent="0.25">
      <c r="A159" t="s">
        <v>1441</v>
      </c>
    </row>
    <row r="160" spans="1:5" ht="20.100000000000001" customHeight="1" x14ac:dyDescent="0.25">
      <c r="A160" t="s">
        <v>1442</v>
      </c>
      <c r="B160" t="s">
        <v>1443</v>
      </c>
      <c r="C160" t="s">
        <v>1444</v>
      </c>
      <c r="D160" s="1" t="s">
        <v>1444</v>
      </c>
      <c r="E160" s="1" t="s">
        <v>1444</v>
      </c>
    </row>
    <row r="161" spans="1:5" ht="20.100000000000001" customHeight="1" x14ac:dyDescent="0.25">
      <c r="A161" t="s">
        <v>1445</v>
      </c>
      <c r="B161" t="s">
        <v>1446</v>
      </c>
      <c r="C161" t="s">
        <v>1447</v>
      </c>
      <c r="D161" s="1" t="s">
        <v>1447</v>
      </c>
      <c r="E161" s="1" t="s">
        <v>1447</v>
      </c>
    </row>
    <row r="162" spans="1:5" ht="20.100000000000001" customHeight="1" x14ac:dyDescent="0.25">
      <c r="A162" t="s">
        <v>1448</v>
      </c>
      <c r="B162" t="s">
        <v>1449</v>
      </c>
      <c r="C162" t="s">
        <v>1450</v>
      </c>
      <c r="D162" s="1" t="s">
        <v>1448</v>
      </c>
      <c r="E162" s="1" t="s">
        <v>1451</v>
      </c>
    </row>
    <row r="163" spans="1:5" ht="20.100000000000001" customHeight="1" x14ac:dyDescent="0.25">
      <c r="A163" t="s">
        <v>1452</v>
      </c>
      <c r="B163" t="s">
        <v>1453</v>
      </c>
      <c r="C163" t="s">
        <v>1096</v>
      </c>
      <c r="D163" s="1" t="s">
        <v>1452</v>
      </c>
      <c r="E163" s="1" t="s">
        <v>1452</v>
      </c>
    </row>
    <row r="164" spans="1:5" ht="20.100000000000001" customHeight="1" x14ac:dyDescent="0.25">
      <c r="A164" t="s">
        <v>1454</v>
      </c>
      <c r="B164" t="s">
        <v>1455</v>
      </c>
      <c r="C164" t="s">
        <v>1096</v>
      </c>
      <c r="D164" s="1" t="s">
        <v>1454</v>
      </c>
      <c r="E164" s="1" t="s">
        <v>1456</v>
      </c>
    </row>
    <row r="165" spans="1:5" ht="20.100000000000001" customHeight="1" x14ac:dyDescent="0.25">
      <c r="A165" t="s">
        <v>1457</v>
      </c>
      <c r="B165" t="s">
        <v>1458</v>
      </c>
      <c r="C165" t="s">
        <v>1459</v>
      </c>
      <c r="D165" s="1" t="s">
        <v>1460</v>
      </c>
      <c r="E165" s="1" t="s">
        <v>1461</v>
      </c>
    </row>
    <row r="166" spans="1:5" ht="20.100000000000001" customHeight="1" x14ac:dyDescent="0.25">
      <c r="A166" t="s">
        <v>1462</v>
      </c>
      <c r="B166" t="s">
        <v>1122</v>
      </c>
      <c r="C166" t="s">
        <v>1123</v>
      </c>
      <c r="D166" s="1" t="s">
        <v>1123</v>
      </c>
      <c r="E166" s="1" t="s">
        <v>1124</v>
      </c>
    </row>
    <row r="167" spans="1:5" ht="20.100000000000001" customHeight="1" x14ac:dyDescent="0.25">
      <c r="A167" t="s">
        <v>1463</v>
      </c>
      <c r="B167" t="s">
        <v>1464</v>
      </c>
      <c r="C167" t="s">
        <v>1463</v>
      </c>
      <c r="D167" s="1" t="s">
        <v>1463</v>
      </c>
      <c r="E167" s="1" t="s">
        <v>1465</v>
      </c>
    </row>
    <row r="168" spans="1:5" ht="20.100000000000001" customHeight="1" x14ac:dyDescent="0.25">
      <c r="A168" t="s">
        <v>1466</v>
      </c>
      <c r="B168" t="s">
        <v>1467</v>
      </c>
      <c r="C168" t="s">
        <v>1096</v>
      </c>
      <c r="D168" s="1" t="s">
        <v>1468</v>
      </c>
      <c r="E168" s="1" t="s">
        <v>1468</v>
      </c>
    </row>
    <row r="169" spans="1:5" ht="20.100000000000001" customHeight="1" x14ac:dyDescent="0.25">
      <c r="A169" t="s">
        <v>1469</v>
      </c>
      <c r="B169" t="s">
        <v>1470</v>
      </c>
      <c r="C169" t="s">
        <v>1099</v>
      </c>
      <c r="D169" s="1" t="s">
        <v>1471</v>
      </c>
      <c r="E169" s="1" t="s">
        <v>1469</v>
      </c>
    </row>
    <row r="170" spans="1:5" ht="20.100000000000001" customHeight="1" x14ac:dyDescent="0.25">
      <c r="A170" t="s">
        <v>1472</v>
      </c>
      <c r="B170" t="s">
        <v>1473</v>
      </c>
      <c r="C170" t="s">
        <v>1099</v>
      </c>
      <c r="D170" s="1" t="s">
        <v>1472</v>
      </c>
      <c r="E170" s="1" t="s">
        <v>1474</v>
      </c>
    </row>
    <row r="171" spans="1:5" ht="20.100000000000001" customHeight="1" x14ac:dyDescent="0.25">
      <c r="A171" t="s">
        <v>1475</v>
      </c>
      <c r="B171" t="s">
        <v>1476</v>
      </c>
      <c r="C171" t="s">
        <v>1475</v>
      </c>
      <c r="D171" s="1" t="s">
        <v>1475</v>
      </c>
      <c r="E171" s="1" t="s">
        <v>1477</v>
      </c>
    </row>
    <row r="172" spans="1:5" ht="20.100000000000001" customHeight="1" x14ac:dyDescent="0.25">
      <c r="A172" t="s">
        <v>1478</v>
      </c>
      <c r="B172" t="s">
        <v>1479</v>
      </c>
      <c r="C172" t="s">
        <v>1480</v>
      </c>
      <c r="D172" s="1" t="s">
        <v>1481</v>
      </c>
      <c r="E172" s="1" t="s">
        <v>1481</v>
      </c>
    </row>
    <row r="173" spans="1:5" ht="20.100000000000001" customHeight="1" x14ac:dyDescent="0.25">
      <c r="A173" t="s">
        <v>1482</v>
      </c>
      <c r="B173" t="s">
        <v>1483</v>
      </c>
      <c r="C173" t="s">
        <v>1484</v>
      </c>
      <c r="D173" s="1" t="s">
        <v>1484</v>
      </c>
      <c r="E173" s="1" t="s">
        <v>1484</v>
      </c>
    </row>
    <row r="174" spans="1:5" ht="20.100000000000001" customHeight="1" x14ac:dyDescent="0.25">
      <c r="A174" t="s">
        <v>1485</v>
      </c>
      <c r="B174" t="s">
        <v>1486</v>
      </c>
      <c r="C174" t="s">
        <v>1487</v>
      </c>
      <c r="D174" s="1" t="s">
        <v>1487</v>
      </c>
      <c r="E174" s="1" t="s">
        <v>1488</v>
      </c>
    </row>
    <row r="175" spans="1:5" ht="20.100000000000001" customHeight="1" x14ac:dyDescent="0.25">
      <c r="A175" t="s">
        <v>1489</v>
      </c>
      <c r="B175" t="s">
        <v>1490</v>
      </c>
      <c r="C175" t="s">
        <v>1491</v>
      </c>
      <c r="D175" s="1" t="s">
        <v>1491</v>
      </c>
      <c r="E175" s="1" t="s">
        <v>1491</v>
      </c>
    </row>
    <row r="176" spans="1:5" ht="20.100000000000001" customHeight="1" x14ac:dyDescent="0.25">
      <c r="A176" t="s">
        <v>1492</v>
      </c>
      <c r="B176" t="s">
        <v>1493</v>
      </c>
      <c r="C176" t="s">
        <v>1096</v>
      </c>
      <c r="D176" s="1" t="s">
        <v>1494</v>
      </c>
      <c r="E176" s="1" t="s">
        <v>1494</v>
      </c>
    </row>
    <row r="177" spans="1:5" ht="20.100000000000001" customHeight="1" x14ac:dyDescent="0.25">
      <c r="A177" t="s">
        <v>1495</v>
      </c>
      <c r="B177" t="s">
        <v>1496</v>
      </c>
      <c r="C177" t="s">
        <v>1096</v>
      </c>
      <c r="D177" s="1" t="s">
        <v>1497</v>
      </c>
      <c r="E177" s="1" t="s">
        <v>1497</v>
      </c>
    </row>
    <row r="178" spans="1:5" ht="20.100000000000001" customHeight="1" x14ac:dyDescent="0.25">
      <c r="A178" t="s">
        <v>1498</v>
      </c>
      <c r="B178" t="s">
        <v>1499</v>
      </c>
      <c r="C178" t="s">
        <v>1096</v>
      </c>
      <c r="D178" s="1" t="s">
        <v>1096</v>
      </c>
      <c r="E178" s="1" t="s">
        <v>1096</v>
      </c>
    </row>
    <row r="179" spans="1:5" ht="20.100000000000001" customHeight="1" x14ac:dyDescent="0.25">
      <c r="A179" t="s">
        <v>1500</v>
      </c>
      <c r="B179" t="s">
        <v>1501</v>
      </c>
      <c r="C179" t="s">
        <v>1096</v>
      </c>
      <c r="D179" s="1" t="s">
        <v>1096</v>
      </c>
      <c r="E179" s="1" t="s">
        <v>1096</v>
      </c>
    </row>
    <row r="180" spans="1:5" ht="20.100000000000001" customHeight="1" x14ac:dyDescent="0.25">
      <c r="A180" t="s">
        <v>1502</v>
      </c>
    </row>
    <row r="181" spans="1:5" ht="20.100000000000001" customHeight="1" x14ac:dyDescent="0.25">
      <c r="A181" t="s">
        <v>1503</v>
      </c>
      <c r="B181" t="s">
        <v>1504</v>
      </c>
      <c r="C181" t="s">
        <v>1505</v>
      </c>
      <c r="D181" s="1" t="s">
        <v>1505</v>
      </c>
      <c r="E181" s="1" t="s">
        <v>1505</v>
      </c>
    </row>
    <row r="182" spans="1:5" ht="20.100000000000001" customHeight="1" x14ac:dyDescent="0.25">
      <c r="A182" t="s">
        <v>1506</v>
      </c>
      <c r="B182" t="s">
        <v>1507</v>
      </c>
      <c r="C182" t="s">
        <v>1508</v>
      </c>
      <c r="D182" s="1" t="s">
        <v>1509</v>
      </c>
      <c r="E182" s="1" t="s">
        <v>1509</v>
      </c>
    </row>
    <row r="183" spans="1:5" ht="20.100000000000001" customHeight="1" x14ac:dyDescent="0.25">
      <c r="A183" t="s">
        <v>1510</v>
      </c>
      <c r="B183" t="s">
        <v>1236</v>
      </c>
      <c r="C183" t="s">
        <v>1123</v>
      </c>
      <c r="D183" s="1" t="s">
        <v>1124</v>
      </c>
      <c r="E183" s="1" t="s">
        <v>1123</v>
      </c>
    </row>
    <row r="184" spans="1:5" ht="20.100000000000001" customHeight="1" x14ac:dyDescent="0.25">
      <c r="A184" t="s">
        <v>1511</v>
      </c>
      <c r="B184" t="s">
        <v>1512</v>
      </c>
      <c r="C184" t="s">
        <v>1513</v>
      </c>
      <c r="D184" s="1" t="s">
        <v>1514</v>
      </c>
      <c r="E184" s="1" t="s">
        <v>1514</v>
      </c>
    </row>
    <row r="185" spans="1:5" ht="20.100000000000001" customHeight="1" x14ac:dyDescent="0.25">
      <c r="A185" t="s">
        <v>1515</v>
      </c>
      <c r="B185" t="s">
        <v>1122</v>
      </c>
      <c r="C185" t="s">
        <v>1123</v>
      </c>
      <c r="D185" s="1" t="s">
        <v>1123</v>
      </c>
      <c r="E185" s="1" t="s">
        <v>1124</v>
      </c>
    </row>
    <row r="186" spans="1:5" ht="20.100000000000001" customHeight="1" x14ac:dyDescent="0.25">
      <c r="A186" t="s">
        <v>1516</v>
      </c>
      <c r="B186" t="s">
        <v>1122</v>
      </c>
      <c r="C186" t="s">
        <v>1123</v>
      </c>
      <c r="D186" s="1" t="s">
        <v>1123</v>
      </c>
      <c r="E186" s="1" t="s">
        <v>1124</v>
      </c>
    </row>
    <row r="187" spans="1:5" ht="20.100000000000001" customHeight="1" x14ac:dyDescent="0.25">
      <c r="A187" t="s">
        <v>1517</v>
      </c>
      <c r="B187" t="s">
        <v>1518</v>
      </c>
      <c r="C187" t="s">
        <v>1096</v>
      </c>
      <c r="D187" s="1" t="s">
        <v>1096</v>
      </c>
      <c r="E187" s="1" t="s">
        <v>1096</v>
      </c>
    </row>
    <row r="188" spans="1:5" ht="20.100000000000001" customHeight="1" x14ac:dyDescent="0.25">
      <c r="A188" t="s">
        <v>1519</v>
      </c>
      <c r="B188" t="s">
        <v>1520</v>
      </c>
      <c r="C188" t="s">
        <v>1096</v>
      </c>
      <c r="D188" s="1" t="s">
        <v>1096</v>
      </c>
      <c r="E188" s="1" t="s">
        <v>1096</v>
      </c>
    </row>
    <row r="189" spans="1:5" ht="20.100000000000001" customHeight="1" x14ac:dyDescent="0.25">
      <c r="A189" t="s">
        <v>1521</v>
      </c>
    </row>
    <row r="190" spans="1:5" ht="20.100000000000001" customHeight="1" x14ac:dyDescent="0.25">
      <c r="A190" t="s">
        <v>1522</v>
      </c>
      <c r="B190" t="s">
        <v>1523</v>
      </c>
      <c r="C190" t="s">
        <v>1524</v>
      </c>
      <c r="D190" s="1" t="s">
        <v>1524</v>
      </c>
      <c r="E190" s="1" t="s">
        <v>1524</v>
      </c>
    </row>
    <row r="191" spans="1:5" ht="20.100000000000001" customHeight="1" x14ac:dyDescent="0.25">
      <c r="A191" t="s">
        <v>1525</v>
      </c>
      <c r="B191" t="s">
        <v>1526</v>
      </c>
      <c r="C191" t="s">
        <v>1527</v>
      </c>
      <c r="D191" s="1" t="s">
        <v>1527</v>
      </c>
      <c r="E191" s="1" t="s">
        <v>1527</v>
      </c>
    </row>
    <row r="192" spans="1:5" ht="20.100000000000001" customHeight="1" x14ac:dyDescent="0.25">
      <c r="A192" t="s">
        <v>1528</v>
      </c>
      <c r="B192" t="s">
        <v>1529</v>
      </c>
      <c r="C192" t="s">
        <v>1530</v>
      </c>
      <c r="D192" s="1" t="s">
        <v>1530</v>
      </c>
      <c r="E192" s="1" t="s">
        <v>1530</v>
      </c>
    </row>
    <row r="193" spans="1:5" ht="20.100000000000001" customHeight="1" x14ac:dyDescent="0.25">
      <c r="A193" t="s">
        <v>1531</v>
      </c>
      <c r="B193" t="s">
        <v>1532</v>
      </c>
      <c r="C193" t="s">
        <v>1533</v>
      </c>
      <c r="D193" s="1" t="s">
        <v>1533</v>
      </c>
      <c r="E193" s="1" t="s">
        <v>1534</v>
      </c>
    </row>
    <row r="194" spans="1:5" ht="20.100000000000001" customHeight="1" x14ac:dyDescent="0.25">
      <c r="A194" t="s">
        <v>1535</v>
      </c>
      <c r="B194" t="s">
        <v>1536</v>
      </c>
      <c r="C194" t="s">
        <v>1537</v>
      </c>
      <c r="D194" s="1" t="s">
        <v>1535</v>
      </c>
      <c r="E194" s="1" t="s">
        <v>1537</v>
      </c>
    </row>
    <row r="195" spans="1:5" ht="20.100000000000001" customHeight="1" x14ac:dyDescent="0.25">
      <c r="A195" t="s">
        <v>1538</v>
      </c>
      <c r="B195" t="s">
        <v>1539</v>
      </c>
      <c r="C195" t="s">
        <v>1540</v>
      </c>
      <c r="D195" s="1" t="s">
        <v>1540</v>
      </c>
      <c r="E195" s="1" t="s">
        <v>1540</v>
      </c>
    </row>
    <row r="196" spans="1:5" ht="20.100000000000001" customHeight="1" x14ac:dyDescent="0.25">
      <c r="A196" t="s">
        <v>1541</v>
      </c>
      <c r="B196" t="s">
        <v>1542</v>
      </c>
      <c r="C196" t="s">
        <v>1543</v>
      </c>
      <c r="D196" s="1" t="s">
        <v>1544</v>
      </c>
      <c r="E196" s="1" t="s">
        <v>1544</v>
      </c>
    </row>
    <row r="197" spans="1:5" ht="20.100000000000001" customHeight="1" x14ac:dyDescent="0.25">
      <c r="A197" t="s">
        <v>1545</v>
      </c>
      <c r="B197" t="s">
        <v>1546</v>
      </c>
      <c r="C197" t="s">
        <v>1547</v>
      </c>
      <c r="D197" s="1" t="s">
        <v>1548</v>
      </c>
      <c r="E197" s="1" t="s">
        <v>1548</v>
      </c>
    </row>
    <row r="198" spans="1:5" ht="20.100000000000001" customHeight="1" x14ac:dyDescent="0.25">
      <c r="A198" t="s">
        <v>1549</v>
      </c>
    </row>
    <row r="199" spans="1:5" ht="20.100000000000001" customHeight="1" x14ac:dyDescent="0.25">
      <c r="A199" t="s">
        <v>1550</v>
      </c>
      <c r="B199" t="s">
        <v>1551</v>
      </c>
      <c r="C199" t="s">
        <v>1552</v>
      </c>
      <c r="D199" s="1" t="s">
        <v>1552</v>
      </c>
      <c r="E199" s="1" t="s">
        <v>1552</v>
      </c>
    </row>
    <row r="200" spans="1:5" ht="20.100000000000001" customHeight="1" x14ac:dyDescent="0.25">
      <c r="A200" t="s">
        <v>1553</v>
      </c>
      <c r="B200" t="s">
        <v>1554</v>
      </c>
      <c r="C200" t="s">
        <v>1555</v>
      </c>
      <c r="D200" s="1" t="s">
        <v>1555</v>
      </c>
      <c r="E200" s="1" t="s">
        <v>1553</v>
      </c>
    </row>
    <row r="201" spans="1:5" ht="20.100000000000001" customHeight="1" x14ac:dyDescent="0.25">
      <c r="A201" t="s">
        <v>1556</v>
      </c>
      <c r="B201" t="s">
        <v>1031</v>
      </c>
      <c r="C201" t="s">
        <v>1557</v>
      </c>
      <c r="D201" s="1" t="s">
        <v>1557</v>
      </c>
      <c r="E201" s="1" t="s">
        <v>1557</v>
      </c>
    </row>
    <row r="202" spans="1:5" ht="20.100000000000001" customHeight="1" x14ac:dyDescent="0.25">
      <c r="A202" t="s">
        <v>1558</v>
      </c>
      <c r="B202" t="s">
        <v>1122</v>
      </c>
      <c r="C202" t="s">
        <v>1123</v>
      </c>
      <c r="D202" s="1" t="s">
        <v>1123</v>
      </c>
      <c r="E202" s="1" t="s">
        <v>1124</v>
      </c>
    </row>
    <row r="203" spans="1:5" ht="20.100000000000001" customHeight="1" x14ac:dyDescent="0.25">
      <c r="A203" t="s">
        <v>1559</v>
      </c>
      <c r="B203" t="s">
        <v>912</v>
      </c>
      <c r="C203" t="s">
        <v>1559</v>
      </c>
      <c r="D203" s="1" t="s">
        <v>1560</v>
      </c>
      <c r="E203" s="1" t="s">
        <v>1561</v>
      </c>
    </row>
    <row r="204" spans="1:5" ht="20.100000000000001" customHeight="1" x14ac:dyDescent="0.25">
      <c r="A204" t="s">
        <v>1562</v>
      </c>
    </row>
    <row r="205" spans="1:5" ht="20.100000000000001" customHeight="1" x14ac:dyDescent="0.25">
      <c r="A205" t="s">
        <v>1563</v>
      </c>
      <c r="B205" t="s">
        <v>1564</v>
      </c>
      <c r="C205" t="s">
        <v>1565</v>
      </c>
      <c r="D205" s="1" t="s">
        <v>1565</v>
      </c>
      <c r="E205" s="1" t="s">
        <v>1565</v>
      </c>
    </row>
    <row r="206" spans="1:5" ht="20.100000000000001" customHeight="1" x14ac:dyDescent="0.25">
      <c r="A206" t="s">
        <v>1566</v>
      </c>
      <c r="B206" t="s">
        <v>1567</v>
      </c>
      <c r="C206" t="s">
        <v>1568</v>
      </c>
      <c r="D206" s="1" t="s">
        <v>1568</v>
      </c>
      <c r="E206" s="1" t="s">
        <v>1568</v>
      </c>
    </row>
    <row r="207" spans="1:5" ht="20.100000000000001" customHeight="1" x14ac:dyDescent="0.25">
      <c r="A207" t="s">
        <v>1569</v>
      </c>
      <c r="B207" t="s">
        <v>1570</v>
      </c>
      <c r="C207" t="s">
        <v>1571</v>
      </c>
      <c r="D207" s="1" t="s">
        <v>1571</v>
      </c>
      <c r="E207" s="1" t="s">
        <v>1571</v>
      </c>
    </row>
    <row r="208" spans="1:5" ht="20.100000000000001" customHeight="1" x14ac:dyDescent="0.25">
      <c r="A208" t="s">
        <v>1572</v>
      </c>
      <c r="B208" t="s">
        <v>1573</v>
      </c>
      <c r="C208" t="s">
        <v>1574</v>
      </c>
      <c r="D208" s="1" t="s">
        <v>1575</v>
      </c>
      <c r="E208" s="1" t="s">
        <v>1576</v>
      </c>
    </row>
    <row r="209" spans="1:5" ht="20.100000000000001" customHeight="1" x14ac:dyDescent="0.25">
      <c r="A209" t="s">
        <v>1577</v>
      </c>
      <c r="B209" t="s">
        <v>1578</v>
      </c>
      <c r="C209" t="s">
        <v>1579</v>
      </c>
      <c r="D209" s="1" t="s">
        <v>1580</v>
      </c>
      <c r="E209" s="1" t="s">
        <v>1581</v>
      </c>
    </row>
    <row r="210" spans="1:5" ht="20.100000000000001" customHeight="1" x14ac:dyDescent="0.25">
      <c r="A210" t="s">
        <v>1582</v>
      </c>
      <c r="B210" t="s">
        <v>1122</v>
      </c>
      <c r="C210" t="s">
        <v>1123</v>
      </c>
      <c r="D210" s="1" t="s">
        <v>1124</v>
      </c>
      <c r="E210" s="1" t="s">
        <v>1123</v>
      </c>
    </row>
    <row r="211" spans="1:5" ht="20.100000000000001" customHeight="1" x14ac:dyDescent="0.25">
      <c r="A211" t="s">
        <v>1583</v>
      </c>
      <c r="B211" t="s">
        <v>1122</v>
      </c>
      <c r="C211" t="s">
        <v>1123</v>
      </c>
      <c r="D211" s="1" t="s">
        <v>1124</v>
      </c>
      <c r="E211" s="1" t="s">
        <v>1123</v>
      </c>
    </row>
    <row r="212" spans="1:5" ht="20.100000000000001" customHeight="1" x14ac:dyDescent="0.25">
      <c r="A212" t="s">
        <v>1584</v>
      </c>
      <c r="B212" t="s">
        <v>1585</v>
      </c>
      <c r="C212" t="s">
        <v>1096</v>
      </c>
      <c r="D212" s="1" t="s">
        <v>1586</v>
      </c>
      <c r="E212" s="1" t="s">
        <v>1586</v>
      </c>
    </row>
    <row r="213" spans="1:5" ht="20.100000000000001" customHeight="1" x14ac:dyDescent="0.25">
      <c r="A213" t="s">
        <v>1587</v>
      </c>
      <c r="B213" t="s">
        <v>1588</v>
      </c>
      <c r="C213" t="s">
        <v>1589</v>
      </c>
      <c r="D213" s="1" t="s">
        <v>1590</v>
      </c>
      <c r="E213" s="1" t="s">
        <v>1591</v>
      </c>
    </row>
    <row r="214" spans="1:5" ht="20.100000000000001" customHeight="1" x14ac:dyDescent="0.25">
      <c r="A214" t="s">
        <v>1592</v>
      </c>
      <c r="B214" t="s">
        <v>1593</v>
      </c>
      <c r="C214" t="s">
        <v>1096</v>
      </c>
      <c r="D214" s="1" t="s">
        <v>1592</v>
      </c>
      <c r="E214" s="1" t="s">
        <v>1592</v>
      </c>
    </row>
    <row r="215" spans="1:5" ht="20.100000000000001" customHeight="1" x14ac:dyDescent="0.25">
      <c r="A215" t="s">
        <v>1594</v>
      </c>
      <c r="B215" t="s">
        <v>1595</v>
      </c>
      <c r="C215" t="s">
        <v>1096</v>
      </c>
      <c r="D215" s="1" t="s">
        <v>1594</v>
      </c>
      <c r="E215" s="1" t="s">
        <v>1594</v>
      </c>
    </row>
    <row r="216" spans="1:5" ht="20.100000000000001" customHeight="1" x14ac:dyDescent="0.25">
      <c r="A216" t="s">
        <v>1596</v>
      </c>
      <c r="B216" t="s">
        <v>1597</v>
      </c>
      <c r="C216" t="s">
        <v>1096</v>
      </c>
      <c r="D216" s="1" t="s">
        <v>1096</v>
      </c>
      <c r="E216" s="1" t="s">
        <v>1596</v>
      </c>
    </row>
    <row r="217" spans="1:5" ht="20.100000000000001" customHeight="1" x14ac:dyDescent="0.25">
      <c r="A217" t="s">
        <v>1598</v>
      </c>
      <c r="B217" t="s">
        <v>1122</v>
      </c>
      <c r="C217" t="s">
        <v>1123</v>
      </c>
      <c r="D217" s="1" t="s">
        <v>1124</v>
      </c>
      <c r="E217" s="1" t="s">
        <v>1123</v>
      </c>
    </row>
    <row r="218" spans="1:5" ht="20.100000000000001" customHeight="1" x14ac:dyDescent="0.25">
      <c r="A218" t="s">
        <v>1599</v>
      </c>
      <c r="B218" t="s">
        <v>1600</v>
      </c>
      <c r="C218" t="s">
        <v>1096</v>
      </c>
      <c r="D218" s="1" t="s">
        <v>1096</v>
      </c>
      <c r="E218" s="1" t="s">
        <v>1096</v>
      </c>
    </row>
    <row r="219" spans="1:5" ht="20.100000000000001" customHeight="1" x14ac:dyDescent="0.25">
      <c r="A219" t="s">
        <v>1601</v>
      </c>
      <c r="B219" t="s">
        <v>1602</v>
      </c>
      <c r="C219" t="s">
        <v>1096</v>
      </c>
      <c r="D219" s="1" t="s">
        <v>1096</v>
      </c>
      <c r="E219" s="1" t="s">
        <v>1601</v>
      </c>
    </row>
    <row r="220" spans="1:5" ht="20.100000000000001" customHeight="1" x14ac:dyDescent="0.25">
      <c r="A220" t="s">
        <v>1603</v>
      </c>
      <c r="B220" t="s">
        <v>1604</v>
      </c>
      <c r="C220" t="s">
        <v>1096</v>
      </c>
      <c r="D220" s="1" t="s">
        <v>1096</v>
      </c>
      <c r="E220" s="1" t="s">
        <v>1603</v>
      </c>
    </row>
    <row r="221" spans="1:5" ht="20.100000000000001" customHeight="1" x14ac:dyDescent="0.25">
      <c r="A221" t="s">
        <v>1605</v>
      </c>
      <c r="B221" t="s">
        <v>1606</v>
      </c>
      <c r="C221" t="s">
        <v>1096</v>
      </c>
      <c r="D221" s="1" t="s">
        <v>1096</v>
      </c>
      <c r="E221" s="1" t="s">
        <v>1605</v>
      </c>
    </row>
    <row r="222" spans="1:5" ht="20.100000000000001" customHeight="1" x14ac:dyDescent="0.25">
      <c r="A222" t="s">
        <v>1607</v>
      </c>
      <c r="B222" t="s">
        <v>1608</v>
      </c>
      <c r="C222" t="s">
        <v>1096</v>
      </c>
      <c r="D222" s="1" t="s">
        <v>1096</v>
      </c>
      <c r="E222" s="1" t="s">
        <v>1096</v>
      </c>
    </row>
    <row r="223" spans="1:5" ht="20.100000000000001" customHeight="1" x14ac:dyDescent="0.25">
      <c r="A223" t="s">
        <v>1609</v>
      </c>
      <c r="B223" t="s">
        <v>1610</v>
      </c>
      <c r="C223" t="s">
        <v>1096</v>
      </c>
      <c r="D223" s="1" t="s">
        <v>1096</v>
      </c>
      <c r="E223" s="1" t="s">
        <v>1096</v>
      </c>
    </row>
    <row r="224" spans="1:5" ht="20.100000000000001" customHeight="1" x14ac:dyDescent="0.25">
      <c r="A224" t="s">
        <v>1611</v>
      </c>
    </row>
    <row r="225" spans="1:5" ht="20.100000000000001" customHeight="1" x14ac:dyDescent="0.25">
      <c r="A225" t="s">
        <v>1612</v>
      </c>
      <c r="B225" t="s">
        <v>1613</v>
      </c>
      <c r="C225" t="s">
        <v>1614</v>
      </c>
      <c r="D225" s="1" t="s">
        <v>1614</v>
      </c>
      <c r="E225" s="1" t="s">
        <v>1614</v>
      </c>
    </row>
    <row r="226" spans="1:5" ht="20.100000000000001" customHeight="1" x14ac:dyDescent="0.25">
      <c r="A226" t="s">
        <v>1615</v>
      </c>
      <c r="B226" t="s">
        <v>1616</v>
      </c>
      <c r="C226" t="s">
        <v>1096</v>
      </c>
      <c r="D226" s="1" t="s">
        <v>1617</v>
      </c>
      <c r="E226" s="1" t="s">
        <v>1617</v>
      </c>
    </row>
    <row r="227" spans="1:5" ht="20.100000000000001" customHeight="1" x14ac:dyDescent="0.25">
      <c r="A227" t="s">
        <v>1618</v>
      </c>
      <c r="B227" t="s">
        <v>1619</v>
      </c>
      <c r="C227" t="s">
        <v>1096</v>
      </c>
      <c r="D227" s="1" t="s">
        <v>1096</v>
      </c>
      <c r="E227" s="1" t="s">
        <v>1620</v>
      </c>
    </row>
    <row r="228" spans="1:5" ht="20.100000000000001" customHeight="1" x14ac:dyDescent="0.25">
      <c r="A228" t="s">
        <v>1621</v>
      </c>
      <c r="B228" t="s">
        <v>1622</v>
      </c>
      <c r="C228" t="s">
        <v>1096</v>
      </c>
      <c r="D228" s="1" t="s">
        <v>1623</v>
      </c>
      <c r="E228" s="1" t="s">
        <v>1623</v>
      </c>
    </row>
    <row r="229" spans="1:5" ht="20.100000000000001" customHeight="1" x14ac:dyDescent="0.25">
      <c r="A229" t="s">
        <v>1624</v>
      </c>
      <c r="B229" t="s">
        <v>1625</v>
      </c>
      <c r="C229" t="s">
        <v>1626</v>
      </c>
      <c r="D229" s="1" t="s">
        <v>1626</v>
      </c>
      <c r="E229" s="1" t="s">
        <v>1626</v>
      </c>
    </row>
    <row r="230" spans="1:5" ht="20.100000000000001" customHeight="1" x14ac:dyDescent="0.25">
      <c r="A230" t="s">
        <v>1627</v>
      </c>
      <c r="B230" t="s">
        <v>1628</v>
      </c>
      <c r="C230" t="s">
        <v>1096</v>
      </c>
      <c r="D230" s="1" t="s">
        <v>1096</v>
      </c>
      <c r="E230" s="1" t="s">
        <v>1099</v>
      </c>
    </row>
    <row r="231" spans="1:5" ht="20.100000000000001" customHeight="1" x14ac:dyDescent="0.25">
      <c r="A231" t="s">
        <v>1629</v>
      </c>
      <c r="B231" t="s">
        <v>1630</v>
      </c>
      <c r="C231" t="s">
        <v>1631</v>
      </c>
      <c r="D231" s="1" t="s">
        <v>1632</v>
      </c>
      <c r="E231" s="1" t="s">
        <v>1633</v>
      </c>
    </row>
    <row r="232" spans="1:5" ht="20.100000000000001" customHeight="1" x14ac:dyDescent="0.25">
      <c r="A232" t="s">
        <v>1634</v>
      </c>
      <c r="B232" t="s">
        <v>1635</v>
      </c>
      <c r="C232" t="s">
        <v>1096</v>
      </c>
      <c r="D232" s="1" t="s">
        <v>1636</v>
      </c>
      <c r="E232" s="1" t="s">
        <v>1636</v>
      </c>
    </row>
    <row r="233" spans="1:5" ht="20.100000000000001" customHeight="1" x14ac:dyDescent="0.25">
      <c r="A233" t="s">
        <v>1637</v>
      </c>
      <c r="B233" t="s">
        <v>1638</v>
      </c>
      <c r="C233" t="s">
        <v>1096</v>
      </c>
      <c r="D233" s="1" t="s">
        <v>1639</v>
      </c>
      <c r="E233" s="1" t="s">
        <v>1639</v>
      </c>
    </row>
    <row r="234" spans="1:5" ht="20.100000000000001" customHeight="1" x14ac:dyDescent="0.25">
      <c r="A234" t="s">
        <v>1640</v>
      </c>
      <c r="B234" t="s">
        <v>1641</v>
      </c>
      <c r="C234" t="s">
        <v>1096</v>
      </c>
      <c r="D234" s="1" t="s">
        <v>1642</v>
      </c>
      <c r="E234" s="1" t="s">
        <v>1642</v>
      </c>
    </row>
    <row r="235" spans="1:5" ht="20.100000000000001" customHeight="1" x14ac:dyDescent="0.25">
      <c r="A235" t="s">
        <v>1643</v>
      </c>
      <c r="B235" t="s">
        <v>1644</v>
      </c>
      <c r="C235" t="s">
        <v>1096</v>
      </c>
      <c r="D235" s="1" t="s">
        <v>1096</v>
      </c>
      <c r="E235" s="1" t="s">
        <v>1096</v>
      </c>
    </row>
    <row r="236" spans="1:5" ht="20.100000000000001" customHeight="1" x14ac:dyDescent="0.25">
      <c r="A236" t="s">
        <v>1645</v>
      </c>
      <c r="B236" t="s">
        <v>1646</v>
      </c>
      <c r="C236" t="s">
        <v>1645</v>
      </c>
      <c r="D236" s="1" t="s">
        <v>1647</v>
      </c>
      <c r="E236" s="1" t="s">
        <v>1648</v>
      </c>
    </row>
    <row r="237" spans="1:5" ht="20.100000000000001" customHeight="1" x14ac:dyDescent="0.25">
      <c r="A237" t="s">
        <v>1649</v>
      </c>
      <c r="B237" t="s">
        <v>1650</v>
      </c>
      <c r="C237" t="s">
        <v>1649</v>
      </c>
      <c r="D237" s="1" t="s">
        <v>1651</v>
      </c>
      <c r="E237" s="1" t="s">
        <v>1651</v>
      </c>
    </row>
    <row r="238" spans="1:5" ht="20.100000000000001" customHeight="1" x14ac:dyDescent="0.25">
      <c r="A238" t="s">
        <v>1652</v>
      </c>
      <c r="B238" t="s">
        <v>1653</v>
      </c>
      <c r="C238" t="s">
        <v>1654</v>
      </c>
      <c r="D238" s="1" t="s">
        <v>1654</v>
      </c>
      <c r="E238" s="1" t="s">
        <v>1654</v>
      </c>
    </row>
    <row r="239" spans="1:5" ht="20.100000000000001" customHeight="1" x14ac:dyDescent="0.25">
      <c r="A239" t="s">
        <v>1655</v>
      </c>
      <c r="B239" t="s">
        <v>1656</v>
      </c>
      <c r="C239" t="s">
        <v>1655</v>
      </c>
      <c r="D239" s="1" t="s">
        <v>1655</v>
      </c>
      <c r="E239" s="1" t="s">
        <v>1657</v>
      </c>
    </row>
    <row r="240" spans="1:5" ht="20.100000000000001" customHeight="1" x14ac:dyDescent="0.25">
      <c r="A240" t="s">
        <v>1658</v>
      </c>
      <c r="B240" t="s">
        <v>1659</v>
      </c>
      <c r="C240" t="s">
        <v>1096</v>
      </c>
      <c r="D240" s="1" t="s">
        <v>1096</v>
      </c>
      <c r="E240" s="1" t="s">
        <v>1096</v>
      </c>
    </row>
    <row r="241" spans="1:5" ht="20.100000000000001" customHeight="1" x14ac:dyDescent="0.25">
      <c r="A241" t="s">
        <v>1660</v>
      </c>
      <c r="B241" t="s">
        <v>1661</v>
      </c>
      <c r="C241" t="s">
        <v>1096</v>
      </c>
      <c r="D241" s="1" t="s">
        <v>1660</v>
      </c>
      <c r="E241" s="1" t="s">
        <v>1662</v>
      </c>
    </row>
    <row r="242" spans="1:5" ht="20.100000000000001" customHeight="1" x14ac:dyDescent="0.25">
      <c r="A242" t="s">
        <v>1663</v>
      </c>
      <c r="B242" t="s">
        <v>1664</v>
      </c>
      <c r="C242" t="s">
        <v>1096</v>
      </c>
      <c r="D242" s="1" t="s">
        <v>1665</v>
      </c>
      <c r="E242" s="1" t="s">
        <v>1665</v>
      </c>
    </row>
    <row r="243" spans="1:5" ht="20.100000000000001" customHeight="1" x14ac:dyDescent="0.25">
      <c r="A243" t="s">
        <v>1666</v>
      </c>
      <c r="B243" t="s">
        <v>1667</v>
      </c>
      <c r="C243" t="s">
        <v>1096</v>
      </c>
      <c r="D243" s="1" t="s">
        <v>1666</v>
      </c>
      <c r="E243" s="1" t="s">
        <v>1666</v>
      </c>
    </row>
    <row r="244" spans="1:5" ht="20.100000000000001" customHeight="1" x14ac:dyDescent="0.25">
      <c r="A244" t="s">
        <v>1668</v>
      </c>
      <c r="B244" t="s">
        <v>1669</v>
      </c>
      <c r="C244" t="s">
        <v>1668</v>
      </c>
      <c r="D244" s="1" t="s">
        <v>1668</v>
      </c>
      <c r="E244" s="1" t="s">
        <v>1668</v>
      </c>
    </row>
    <row r="245" spans="1:5" ht="20.100000000000001" customHeight="1" x14ac:dyDescent="0.25">
      <c r="B245" t="s">
        <v>1670</v>
      </c>
    </row>
    <row r="246" spans="1:5" ht="20.100000000000001" customHeight="1" x14ac:dyDescent="0.25">
      <c r="A246" t="s">
        <v>1671</v>
      </c>
      <c r="B246" t="s">
        <v>1669</v>
      </c>
      <c r="C246" t="s">
        <v>1671</v>
      </c>
      <c r="D246" s="1" t="s">
        <v>1671</v>
      </c>
      <c r="E246" s="1" t="s">
        <v>1671</v>
      </c>
    </row>
    <row r="247" spans="1:5" ht="20.100000000000001" customHeight="1" x14ac:dyDescent="0.25">
      <c r="B247" t="s">
        <v>1672</v>
      </c>
    </row>
    <row r="248" spans="1:5" ht="20.100000000000001" customHeight="1" x14ac:dyDescent="0.25">
      <c r="A248" t="s">
        <v>1673</v>
      </c>
      <c r="B248" t="s">
        <v>1674</v>
      </c>
      <c r="C248" t="s">
        <v>1673</v>
      </c>
      <c r="D248" s="1" t="s">
        <v>1673</v>
      </c>
      <c r="E248" s="1" t="s">
        <v>1673</v>
      </c>
    </row>
    <row r="249" spans="1:5" ht="20.100000000000001" customHeight="1" x14ac:dyDescent="0.25">
      <c r="B249" t="s">
        <v>1675</v>
      </c>
    </row>
    <row r="250" spans="1:5" ht="20.100000000000001" customHeight="1" x14ac:dyDescent="0.25">
      <c r="A250" t="s">
        <v>1676</v>
      </c>
      <c r="B250" t="s">
        <v>1677</v>
      </c>
      <c r="C250" t="s">
        <v>1096</v>
      </c>
      <c r="D250" s="1" t="s">
        <v>1676</v>
      </c>
      <c r="E250" s="1" t="s">
        <v>1676</v>
      </c>
    </row>
    <row r="251" spans="1:5" ht="20.100000000000001" customHeight="1" x14ac:dyDescent="0.25">
      <c r="A251" t="s">
        <v>1678</v>
      </c>
      <c r="B251" t="s">
        <v>1679</v>
      </c>
      <c r="C251" t="s">
        <v>1096</v>
      </c>
      <c r="D251" s="1" t="s">
        <v>1096</v>
      </c>
      <c r="E251" s="1" t="s">
        <v>1678</v>
      </c>
    </row>
    <row r="252" spans="1:5" ht="20.100000000000001" customHeight="1" x14ac:dyDescent="0.25">
      <c r="A252" t="s">
        <v>1680</v>
      </c>
      <c r="B252" t="s">
        <v>1681</v>
      </c>
      <c r="C252" t="s">
        <v>1096</v>
      </c>
      <c r="D252" s="1" t="s">
        <v>1096</v>
      </c>
      <c r="E252" s="1" t="s">
        <v>1096</v>
      </c>
    </row>
    <row r="253" spans="1:5" ht="20.100000000000001" customHeight="1" x14ac:dyDescent="0.25">
      <c r="A253" t="s">
        <v>1682</v>
      </c>
      <c r="B253" t="s">
        <v>1683</v>
      </c>
      <c r="C253" t="s">
        <v>1096</v>
      </c>
      <c r="D253" s="1" t="s">
        <v>1096</v>
      </c>
      <c r="E253" s="1" t="s">
        <v>1096</v>
      </c>
    </row>
    <row r="254" spans="1:5" ht="20.100000000000001" customHeight="1" x14ac:dyDescent="0.25">
      <c r="A254" t="s">
        <v>1684</v>
      </c>
      <c r="B254" t="s">
        <v>1685</v>
      </c>
      <c r="C254" t="s">
        <v>1096</v>
      </c>
      <c r="D254" s="1" t="s">
        <v>1096</v>
      </c>
      <c r="E254" s="1" t="s">
        <v>1096</v>
      </c>
    </row>
    <row r="255" spans="1:5" ht="20.100000000000001" customHeight="1" x14ac:dyDescent="0.25">
      <c r="A255" t="s">
        <v>1686</v>
      </c>
      <c r="B255" t="s">
        <v>1687</v>
      </c>
      <c r="C255" t="s">
        <v>1096</v>
      </c>
      <c r="D255" s="1" t="s">
        <v>1686</v>
      </c>
      <c r="E255" s="1" t="s">
        <v>1686</v>
      </c>
    </row>
    <row r="256" spans="1:5" ht="20.100000000000001" customHeight="1" x14ac:dyDescent="0.25">
      <c r="A256" t="s">
        <v>1688</v>
      </c>
      <c r="B256" t="s">
        <v>1689</v>
      </c>
      <c r="C256" t="s">
        <v>1096</v>
      </c>
      <c r="D256" s="1" t="s">
        <v>1096</v>
      </c>
      <c r="E256" s="1" t="s">
        <v>1096</v>
      </c>
    </row>
    <row r="257" spans="1:5" ht="20.100000000000001" customHeight="1" x14ac:dyDescent="0.25">
      <c r="A257" t="s">
        <v>1690</v>
      </c>
      <c r="B257" t="s">
        <v>1691</v>
      </c>
      <c r="C257" t="s">
        <v>1096</v>
      </c>
      <c r="D257" s="1" t="s">
        <v>1096</v>
      </c>
      <c r="E257" s="1" t="s">
        <v>1096</v>
      </c>
    </row>
    <row r="258" spans="1:5" ht="20.100000000000001" customHeight="1" x14ac:dyDescent="0.25">
      <c r="A258" t="s">
        <v>1692</v>
      </c>
      <c r="B258" t="s">
        <v>1693</v>
      </c>
      <c r="C258" t="s">
        <v>1096</v>
      </c>
      <c r="D258" s="1" t="s">
        <v>1096</v>
      </c>
      <c r="E258" s="1" t="s">
        <v>1096</v>
      </c>
    </row>
    <row r="259" spans="1:5" ht="20.100000000000001" customHeight="1" x14ac:dyDescent="0.25">
      <c r="A259" t="s">
        <v>1694</v>
      </c>
      <c r="B259" t="s">
        <v>1695</v>
      </c>
      <c r="C259" t="s">
        <v>1096</v>
      </c>
      <c r="D259" s="1" t="s">
        <v>1694</v>
      </c>
      <c r="E259" s="1" t="s">
        <v>1694</v>
      </c>
    </row>
    <row r="260" spans="1:5" ht="20.100000000000001" customHeight="1" x14ac:dyDescent="0.25">
      <c r="A260" t="s">
        <v>1696</v>
      </c>
      <c r="B260" t="s">
        <v>1122</v>
      </c>
      <c r="C260" t="s">
        <v>1123</v>
      </c>
      <c r="D260" s="1" t="s">
        <v>1123</v>
      </c>
      <c r="E260" s="1" t="s">
        <v>1124</v>
      </c>
    </row>
    <row r="261" spans="1:5" ht="20.100000000000001" customHeight="1" x14ac:dyDescent="0.25">
      <c r="A261" t="s">
        <v>1697</v>
      </c>
      <c r="B261" t="s">
        <v>1698</v>
      </c>
      <c r="C261" t="s">
        <v>1096</v>
      </c>
      <c r="D261" s="1" t="s">
        <v>1096</v>
      </c>
      <c r="E261" s="1" t="s">
        <v>1096</v>
      </c>
    </row>
    <row r="262" spans="1:5" ht="20.100000000000001" customHeight="1" x14ac:dyDescent="0.25">
      <c r="A262" t="s">
        <v>1699</v>
      </c>
      <c r="B262" t="s">
        <v>1700</v>
      </c>
      <c r="C262" t="s">
        <v>1096</v>
      </c>
      <c r="D262" s="1" t="s">
        <v>1096</v>
      </c>
      <c r="E262" s="1" t="s">
        <v>1096</v>
      </c>
    </row>
    <row r="263" spans="1:5" ht="20.100000000000001" customHeight="1" x14ac:dyDescent="0.25">
      <c r="A263" t="s">
        <v>1701</v>
      </c>
      <c r="B263" t="s">
        <v>1702</v>
      </c>
      <c r="C263" t="s">
        <v>1096</v>
      </c>
      <c r="D263" s="1" t="s">
        <v>1096</v>
      </c>
      <c r="E263" s="1" t="s">
        <v>1096</v>
      </c>
    </row>
    <row r="264" spans="1:5" ht="20.100000000000001" customHeight="1" x14ac:dyDescent="0.25">
      <c r="A264" t="s">
        <v>1703</v>
      </c>
      <c r="B264" t="s">
        <v>1704</v>
      </c>
      <c r="C264" t="s">
        <v>1096</v>
      </c>
      <c r="D264" s="1" t="s">
        <v>1096</v>
      </c>
      <c r="E264" s="1" t="s">
        <v>1096</v>
      </c>
    </row>
    <row r="265" spans="1:5" ht="20.100000000000001" customHeight="1" x14ac:dyDescent="0.25">
      <c r="A265" t="s">
        <v>1705</v>
      </c>
      <c r="B265" t="s">
        <v>1706</v>
      </c>
      <c r="C265" t="s">
        <v>1096</v>
      </c>
      <c r="D265" s="1" t="s">
        <v>1096</v>
      </c>
      <c r="E265" s="1" t="s">
        <v>1096</v>
      </c>
    </row>
    <row r="266" spans="1:5" ht="20.100000000000001" customHeight="1" x14ac:dyDescent="0.25">
      <c r="A266" t="s">
        <v>1707</v>
      </c>
      <c r="B266" t="s">
        <v>1708</v>
      </c>
      <c r="C266" t="s">
        <v>1096</v>
      </c>
      <c r="D266" s="1" t="s">
        <v>1096</v>
      </c>
      <c r="E266" s="1" t="s">
        <v>1096</v>
      </c>
    </row>
    <row r="267" spans="1:5" ht="20.100000000000001" customHeight="1" x14ac:dyDescent="0.25">
      <c r="A267" t="s">
        <v>1709</v>
      </c>
      <c r="B267" t="s">
        <v>1710</v>
      </c>
      <c r="C267" t="s">
        <v>1096</v>
      </c>
      <c r="D267" s="1" t="s">
        <v>1096</v>
      </c>
      <c r="E267" s="1" t="s">
        <v>1096</v>
      </c>
    </row>
    <row r="268" spans="1:5" ht="20.100000000000001" customHeight="1" x14ac:dyDescent="0.25">
      <c r="A268" t="s">
        <v>1711</v>
      </c>
      <c r="B268" t="s">
        <v>1712</v>
      </c>
      <c r="C268" t="s">
        <v>1711</v>
      </c>
      <c r="D268" s="1" t="s">
        <v>1711</v>
      </c>
      <c r="E268" s="1" t="s">
        <v>1711</v>
      </c>
    </row>
    <row r="269" spans="1:5" ht="20.100000000000001" customHeight="1" x14ac:dyDescent="0.25">
      <c r="A269" t="s">
        <v>1713</v>
      </c>
      <c r="B269" t="s">
        <v>1714</v>
      </c>
      <c r="C269" t="s">
        <v>1096</v>
      </c>
      <c r="D269" s="1" t="s">
        <v>1096</v>
      </c>
      <c r="E269" s="1" t="s">
        <v>1096</v>
      </c>
    </row>
    <row r="271" spans="1:5" ht="20.100000000000001" customHeight="1" x14ac:dyDescent="0.25">
      <c r="A271" t="s">
        <v>1715</v>
      </c>
    </row>
    <row r="272" spans="1:5" ht="20.100000000000001" customHeight="1" x14ac:dyDescent="0.25">
      <c r="A272" t="s">
        <v>1716</v>
      </c>
      <c r="B272" t="s">
        <v>1717</v>
      </c>
      <c r="C272" t="s">
        <v>1718</v>
      </c>
      <c r="D272" s="1" t="s">
        <v>1718</v>
      </c>
      <c r="E272" s="1" t="s">
        <v>1718</v>
      </c>
    </row>
    <row r="273" spans="1:5" ht="20.100000000000001" customHeight="1" x14ac:dyDescent="0.25">
      <c r="A273" t="s">
        <v>1719</v>
      </c>
      <c r="B273" t="s">
        <v>1720</v>
      </c>
      <c r="C273" t="s">
        <v>1721</v>
      </c>
      <c r="D273" s="1" t="s">
        <v>1722</v>
      </c>
      <c r="E273" s="1" t="s">
        <v>1723</v>
      </c>
    </row>
    <row r="274" spans="1:5" ht="20.100000000000001" customHeight="1" x14ac:dyDescent="0.25">
      <c r="A274" t="s">
        <v>1724</v>
      </c>
      <c r="B274" t="s">
        <v>1725</v>
      </c>
      <c r="C274" t="s">
        <v>1726</v>
      </c>
      <c r="D274" s="1" t="s">
        <v>1727</v>
      </c>
      <c r="E274" s="1" t="s">
        <v>1727</v>
      </c>
    </row>
    <row r="275" spans="1:5" ht="20.100000000000001" customHeight="1" x14ac:dyDescent="0.25">
      <c r="A275" t="s">
        <v>1728</v>
      </c>
      <c r="B275" t="s">
        <v>1729</v>
      </c>
      <c r="C275" t="s">
        <v>1728</v>
      </c>
      <c r="D275" s="1" t="s">
        <v>1730</v>
      </c>
      <c r="E275" s="1" t="s">
        <v>1730</v>
      </c>
    </row>
    <row r="276" spans="1:5" ht="20.100000000000001" customHeight="1" x14ac:dyDescent="0.25">
      <c r="A276" t="s">
        <v>1731</v>
      </c>
      <c r="B276" t="s">
        <v>1732</v>
      </c>
      <c r="C276" t="s">
        <v>1731</v>
      </c>
      <c r="D276" s="1" t="s">
        <v>1733</v>
      </c>
      <c r="E276" s="1" t="s">
        <v>1734</v>
      </c>
    </row>
    <row r="277" spans="1:5" ht="20.100000000000001" customHeight="1" x14ac:dyDescent="0.25">
      <c r="A277" t="s">
        <v>1735</v>
      </c>
      <c r="B277" t="s">
        <v>1736</v>
      </c>
      <c r="C277" t="s">
        <v>1096</v>
      </c>
      <c r="D277" s="1" t="s">
        <v>1096</v>
      </c>
      <c r="E277" s="1" t="s">
        <v>1735</v>
      </c>
    </row>
    <row r="278" spans="1:5" ht="20.100000000000001" customHeight="1" x14ac:dyDescent="0.25">
      <c r="A278" t="s">
        <v>1737</v>
      </c>
      <c r="B278" t="s">
        <v>1738</v>
      </c>
      <c r="C278" t="s">
        <v>1096</v>
      </c>
      <c r="D278" s="1" t="s">
        <v>1739</v>
      </c>
      <c r="E278" s="1" t="s">
        <v>1740</v>
      </c>
    </row>
    <row r="279" spans="1:5" ht="20.100000000000001" customHeight="1" x14ac:dyDescent="0.25">
      <c r="A279" t="s">
        <v>1741</v>
      </c>
      <c r="B279" t="s">
        <v>1742</v>
      </c>
      <c r="C279" t="s">
        <v>1096</v>
      </c>
      <c r="D279" s="1" t="s">
        <v>1743</v>
      </c>
      <c r="E279" s="1" t="s">
        <v>1743</v>
      </c>
    </row>
    <row r="280" spans="1:5" ht="20.100000000000001" customHeight="1" x14ac:dyDescent="0.25">
      <c r="A280" t="s">
        <v>1744</v>
      </c>
      <c r="B280" t="s">
        <v>1745</v>
      </c>
      <c r="C280" t="s">
        <v>1096</v>
      </c>
      <c r="D280" s="1" t="s">
        <v>1744</v>
      </c>
      <c r="E280" s="1" t="s">
        <v>1744</v>
      </c>
    </row>
    <row r="281" spans="1:5" ht="20.100000000000001" customHeight="1" x14ac:dyDescent="0.25">
      <c r="A281" t="s">
        <v>1746</v>
      </c>
      <c r="B281" t="s">
        <v>1747</v>
      </c>
      <c r="C281" t="s">
        <v>1096</v>
      </c>
      <c r="D281" s="1" t="s">
        <v>1746</v>
      </c>
      <c r="E281" s="1" t="s">
        <v>1746</v>
      </c>
    </row>
    <row r="282" spans="1:5" ht="20.100000000000001" customHeight="1" x14ac:dyDescent="0.25">
      <c r="A282" t="s">
        <v>1748</v>
      </c>
      <c r="B282" t="s">
        <v>1749</v>
      </c>
      <c r="C282" t="s">
        <v>1096</v>
      </c>
      <c r="D282" s="1" t="s">
        <v>1748</v>
      </c>
      <c r="E282" s="1" t="s">
        <v>1748</v>
      </c>
    </row>
    <row r="283" spans="1:5" ht="20.100000000000001" customHeight="1" x14ac:dyDescent="0.25">
      <c r="A283" t="s">
        <v>1750</v>
      </c>
      <c r="B283" t="s">
        <v>1751</v>
      </c>
      <c r="C283" t="s">
        <v>1750</v>
      </c>
      <c r="D283" s="1" t="s">
        <v>1750</v>
      </c>
      <c r="E283" s="1" t="s">
        <v>1750</v>
      </c>
    </row>
    <row r="284" spans="1:5" ht="20.100000000000001" customHeight="1" x14ac:dyDescent="0.25">
      <c r="A284" t="s">
        <v>1752</v>
      </c>
      <c r="B284" t="s">
        <v>1122</v>
      </c>
      <c r="C284" t="s">
        <v>1123</v>
      </c>
      <c r="D284" s="1" t="s">
        <v>1123</v>
      </c>
      <c r="E284" s="1" t="s">
        <v>1123</v>
      </c>
    </row>
    <row r="285" spans="1:5" ht="20.100000000000001" customHeight="1" x14ac:dyDescent="0.25">
      <c r="A285" t="s">
        <v>1753</v>
      </c>
      <c r="B285" t="s">
        <v>1754</v>
      </c>
      <c r="C285" t="s">
        <v>1096</v>
      </c>
      <c r="D285" s="1" t="s">
        <v>1096</v>
      </c>
      <c r="E285" s="1" t="s">
        <v>1096</v>
      </c>
    </row>
    <row r="286" spans="1:5" ht="20.100000000000001" customHeight="1" x14ac:dyDescent="0.25">
      <c r="A286" t="s">
        <v>1755</v>
      </c>
    </row>
    <row r="287" spans="1:5" ht="20.100000000000001" customHeight="1" x14ac:dyDescent="0.25">
      <c r="A287" t="s">
        <v>550</v>
      </c>
      <c r="B287" t="s">
        <v>1756</v>
      </c>
    </row>
    <row r="290" spans="1:3" ht="20.100000000000001" customHeight="1" x14ac:dyDescent="0.25">
      <c r="A290" t="s">
        <v>1757</v>
      </c>
      <c r="B290" t="s">
        <v>1758</v>
      </c>
    </row>
    <row r="291" spans="1:3" ht="20.100000000000001" customHeight="1" x14ac:dyDescent="0.25">
      <c r="A291" t="s">
        <v>765</v>
      </c>
      <c r="B291" t="s">
        <v>1759</v>
      </c>
    </row>
    <row r="292" spans="1:3" ht="20.100000000000001" customHeight="1" x14ac:dyDescent="0.25">
      <c r="A292" t="s">
        <v>559</v>
      </c>
      <c r="B292" t="s">
        <v>1760</v>
      </c>
    </row>
    <row r="293" spans="1:3" ht="20.100000000000001" customHeight="1" x14ac:dyDescent="0.25">
      <c r="A293" t="s">
        <v>569</v>
      </c>
      <c r="B293" t="s">
        <v>1761</v>
      </c>
    </row>
    <row r="294" spans="1:3" ht="20.100000000000001" customHeight="1" x14ac:dyDescent="0.25">
      <c r="A294" t="s">
        <v>599</v>
      </c>
      <c r="B294" t="s">
        <v>1762</v>
      </c>
    </row>
    <row r="295" spans="1:3" ht="20.100000000000001" customHeight="1" x14ac:dyDescent="0.25">
      <c r="A295" t="s">
        <v>589</v>
      </c>
      <c r="B295" t="s">
        <v>1763</v>
      </c>
    </row>
    <row r="296" spans="1:3" ht="20.100000000000001" customHeight="1" x14ac:dyDescent="0.25">
      <c r="A296" t="s">
        <v>1764</v>
      </c>
      <c r="B296" t="s">
        <v>1765</v>
      </c>
    </row>
    <row r="297" spans="1:3" ht="20.100000000000001" customHeight="1" x14ac:dyDescent="0.25">
      <c r="A297" t="s">
        <v>541</v>
      </c>
      <c r="B297" t="s">
        <v>1766</v>
      </c>
      <c r="C297" t="s">
        <v>1767</v>
      </c>
    </row>
    <row r="298" spans="1:3" ht="20.100000000000001" customHeight="1" x14ac:dyDescent="0.25">
      <c r="A298" t="s">
        <v>1768</v>
      </c>
      <c r="B298" t="s">
        <v>1769</v>
      </c>
      <c r="C298" t="s">
        <v>1770</v>
      </c>
    </row>
    <row r="299" spans="1:3" ht="20.100000000000001" customHeight="1" x14ac:dyDescent="0.25">
      <c r="A299" t="s">
        <v>526</v>
      </c>
      <c r="B299" t="s">
        <v>1771</v>
      </c>
    </row>
    <row r="300" spans="1:3" ht="20.100000000000001" customHeight="1" x14ac:dyDescent="0.25">
      <c r="A300" t="s">
        <v>529</v>
      </c>
      <c r="B300" t="s">
        <v>1772</v>
      </c>
    </row>
    <row r="301" spans="1:3" ht="20.100000000000001" customHeight="1" x14ac:dyDescent="0.25">
      <c r="A301" t="s">
        <v>728</v>
      </c>
      <c r="B301" t="s">
        <v>1773</v>
      </c>
    </row>
    <row r="302" spans="1:3" ht="20.100000000000001" customHeight="1" x14ac:dyDescent="0.25">
      <c r="A302" t="s">
        <v>763</v>
      </c>
      <c r="B302" t="s">
        <v>1774</v>
      </c>
    </row>
    <row r="303" spans="1:3" ht="20.100000000000001" customHeight="1" x14ac:dyDescent="0.25">
      <c r="A303" t="s">
        <v>575</v>
      </c>
      <c r="B303" t="s">
        <v>1775</v>
      </c>
    </row>
  </sheetData>
  <mergeCells count="1">
    <mergeCell ref="C4:E4"/>
  </mergeCells>
  <dataValidations count="1">
    <dataValidation type="list" allowBlank="1" showInputMessage="1" showErrorMessage="1" sqref="G8:G36" xr:uid="{00000000-0002-0000-0D00-000000000000}">
      <formula1>$Y$4:$Y$13</formula1>
    </dataValidation>
  </dataValidation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V477"/>
  <sheetViews>
    <sheetView zoomScale="130" zoomScaleNormal="130" workbookViewId="0">
      <selection activeCell="H6" sqref="H6"/>
    </sheetView>
  </sheetViews>
  <sheetFormatPr defaultColWidth="11.42578125" defaultRowHeight="15" x14ac:dyDescent="0.25"/>
  <cols>
    <col min="1" max="1" width="10.85546875" style="220"/>
    <col min="2" max="2" width="23.42578125" style="1" customWidth="1"/>
    <col min="4" max="4" width="10.85546875" hidden="1" customWidth="1"/>
    <col min="5" max="5" width="19.7109375" style="1" customWidth="1"/>
    <col min="6" max="6" width="22.7109375" customWidth="1"/>
    <col min="7" max="7" width="28.28515625" customWidth="1"/>
    <col min="8" max="8" width="26.42578125" customWidth="1"/>
    <col min="9" max="9" width="47" customWidth="1"/>
    <col min="24" max="26" width="32" customWidth="1"/>
    <col min="27" max="27" width="43" customWidth="1"/>
    <col min="28" max="28" width="3.28515625" customWidth="1"/>
    <col min="29" max="30" width="6.28515625" style="212" customWidth="1"/>
    <col min="31" max="31" width="6.42578125" style="212" customWidth="1"/>
    <col min="32" max="32" width="6.28515625" style="212" customWidth="1"/>
    <col min="33" max="33" width="3.42578125" customWidth="1"/>
    <col min="34" max="34" width="4.140625" bestFit="1" customWidth="1"/>
    <col min="35" max="36" width="4.7109375" bestFit="1" customWidth="1"/>
    <col min="37" max="37" width="3.42578125" customWidth="1"/>
    <col min="38" max="38" width="4.140625" bestFit="1" customWidth="1"/>
    <col min="39" max="40" width="4.7109375" bestFit="1" customWidth="1"/>
    <col min="41" max="41" width="3.42578125" customWidth="1"/>
    <col min="42" max="42" width="4.140625" bestFit="1" customWidth="1"/>
    <col min="43" max="44" width="4.7109375" bestFit="1" customWidth="1"/>
    <col min="45" max="45" width="3.140625" customWidth="1"/>
    <col min="46" max="46" width="6.28515625" bestFit="1" customWidth="1"/>
    <col min="47" max="47" width="3.7109375" customWidth="1"/>
    <col min="48" max="48" width="6.85546875" bestFit="1" customWidth="1"/>
  </cols>
  <sheetData>
    <row r="1" spans="1:48" ht="20.100000000000001" customHeight="1" x14ac:dyDescent="0.25">
      <c r="A1" s="247" t="s">
        <v>3445</v>
      </c>
      <c r="B1" s="248"/>
      <c r="C1" s="248"/>
      <c r="K1" s="268" t="str">
        <f>'Capabilities - Sec Controls'!I1</f>
        <v xml:space="preserve">SP800-53 Rev4 Security Controls for Implementing Functional Capabilities </v>
      </c>
      <c r="L1" s="269"/>
      <c r="M1" s="269"/>
      <c r="N1" s="269"/>
      <c r="O1" s="269"/>
      <c r="P1" s="269"/>
      <c r="Q1" s="269"/>
      <c r="R1" s="269"/>
      <c r="S1" s="269"/>
      <c r="T1" s="269"/>
      <c r="U1" s="269"/>
      <c r="V1" s="269"/>
      <c r="W1" s="270"/>
      <c r="X1" s="257" t="str">
        <f>'Capabilities - Sec Controls'!V1</f>
        <v>Information Protection 
(NOTE: Other capabilities might generate data that needs to be protected by applying the set of controls listed below)
SP800-53 Rev4</v>
      </c>
      <c r="Y1" s="258"/>
      <c r="Z1" s="259"/>
      <c r="AA1" s="249" t="str">
        <f>'Capabilities - Sec Controls'!Y3</f>
        <v>NOTES</v>
      </c>
      <c r="AC1" s="254" t="str">
        <f>'Capabilities - Sec Controls'!AA1</f>
        <v>Fictive Examples of Working Spreadsheet - NIST SP 500-299</v>
      </c>
      <c r="AD1" s="255"/>
      <c r="AE1" s="255"/>
      <c r="AF1" s="255"/>
      <c r="AG1" s="255"/>
      <c r="AH1" s="255"/>
      <c r="AI1" s="255"/>
      <c r="AJ1" s="255"/>
      <c r="AK1" s="255"/>
      <c r="AL1" s="255"/>
      <c r="AM1" s="255"/>
      <c r="AN1" s="255"/>
      <c r="AO1" s="255"/>
      <c r="AP1" s="255"/>
      <c r="AQ1" s="255"/>
      <c r="AR1" s="255"/>
      <c r="AS1" s="255"/>
      <c r="AT1" s="255"/>
      <c r="AU1" s="255"/>
      <c r="AV1" s="256"/>
    </row>
    <row r="2" spans="1:48" ht="54" customHeight="1" x14ac:dyDescent="0.25">
      <c r="C2" s="1"/>
      <c r="K2" s="257" t="str">
        <f>'Capabilities - Sec Controls'!I2</f>
        <v>SP 800-53 R4 security controls for 
LOW-IMPACT SYSTEMS</v>
      </c>
      <c r="L2" s="258"/>
      <c r="M2" s="258"/>
      <c r="N2" s="258"/>
      <c r="O2" s="257" t="str">
        <f>'Capabilities - Sec Controls'!M2</f>
        <v>SP 800-53 R4 security controls for 
MODERATE-IMPACT SYSTEMS</v>
      </c>
      <c r="P2" s="258"/>
      <c r="Q2" s="258"/>
      <c r="R2" s="259"/>
      <c r="S2" s="258" t="str">
        <f>'Capabilities - Sec Controls'!Q2</f>
        <v>SP 800-53 R4 security controls for
 HIGH-IMPACT SYSTEMS</v>
      </c>
      <c r="T2" s="258"/>
      <c r="U2" s="258"/>
      <c r="V2" s="258"/>
      <c r="W2" s="217"/>
      <c r="X2" s="250"/>
      <c r="Y2" s="260"/>
      <c r="Z2" s="261"/>
      <c r="AA2" s="249"/>
      <c r="AC2" s="262" t="str">
        <f>'Capabilities - Sec Controls'!AA2</f>
        <v>Security  Index System (SIS)
(Example of how to use SIS)</v>
      </c>
      <c r="AD2" s="263"/>
      <c r="AE2" s="263"/>
      <c r="AF2" s="264"/>
      <c r="AG2" s="225"/>
      <c r="AH2" s="265" t="str">
        <f>'Capabilities - Sec Controls'!AF2</f>
        <v>Consumer</v>
      </c>
      <c r="AI2" s="266"/>
      <c r="AJ2" s="267"/>
      <c r="AK2" s="225"/>
      <c r="AL2" s="251" t="str">
        <f>'Capabilities - Sec Controls'!AJ2</f>
        <v>Provider</v>
      </c>
      <c r="AM2" s="252"/>
      <c r="AN2" s="253"/>
      <c r="AO2" s="225"/>
      <c r="AP2" s="251" t="str">
        <f>'Capabilities - Sec Controls'!AN2</f>
        <v>Broker</v>
      </c>
      <c r="AQ2" s="252"/>
      <c r="AR2" s="253"/>
      <c r="AS2" s="225"/>
      <c r="AT2" s="218" t="str">
        <f>'Capabilities - Sec Controls'!AR2</f>
        <v>Carrier</v>
      </c>
      <c r="AU2" s="225"/>
      <c r="AV2" s="218" t="str">
        <f>'Capabilities - Sec Controls'!AT2</f>
        <v>Auditor</v>
      </c>
    </row>
    <row r="3" spans="1:48" s="222" customFormat="1" ht="45" x14ac:dyDescent="0.25">
      <c r="A3" s="219" t="s">
        <v>3148</v>
      </c>
      <c r="B3" s="221" t="s">
        <v>3147</v>
      </c>
      <c r="C3" s="221" t="s">
        <v>3146</v>
      </c>
      <c r="D3" s="209" t="s">
        <v>3443</v>
      </c>
      <c r="E3" s="221" t="str">
        <f>'Capabilities - Sec Controls'!A3</f>
        <v>Domain</v>
      </c>
      <c r="F3" s="221" t="str">
        <f>'Capabilities - Sec Controls'!B3</f>
        <v>Container</v>
      </c>
      <c r="G3" s="221" t="str">
        <f>'Capabilities - Sec Controls'!C3</f>
        <v>Capability (process or solution)</v>
      </c>
      <c r="H3" s="221" t="str">
        <f>'Capabilities - Sec Controls'!D3</f>
        <v>Capability (process or solution)</v>
      </c>
      <c r="I3" s="221" t="str">
        <f>'Capabilities - Sec Controls'!E3</f>
        <v>Revised Description</v>
      </c>
      <c r="J3" s="221" t="str">
        <f>'Capabilities - Sec Controls'!F3</f>
        <v>Unique Identifier</v>
      </c>
      <c r="K3" s="221" t="str">
        <f>'Capabilities - Sec Controls'!I3</f>
        <v>NIST Baseline</v>
      </c>
      <c r="L3" s="221" t="str">
        <f>'Capabilities - Sec Controls'!J3</f>
        <v>Additional Suggested Controls</v>
      </c>
      <c r="M3" s="221" t="str">
        <f>'Capabilities - Sec Controls'!K3</f>
        <v>FedRAMP Baseline</v>
      </c>
      <c r="N3" s="221" t="str">
        <f>'Capabilities - Sec Controls'!L3</f>
        <v>Additional Suggested Controls</v>
      </c>
      <c r="O3" s="221" t="str">
        <f>'Capabilities - Sec Controls'!M3</f>
        <v>NIST Baseline</v>
      </c>
      <c r="P3" s="221" t="str">
        <f>'Capabilities - Sec Controls'!N3</f>
        <v>Additional Suggested Controls</v>
      </c>
      <c r="Q3" s="221" t="str">
        <f>'Capabilities - Sec Controls'!O3</f>
        <v>FedRAMP Baseline</v>
      </c>
      <c r="R3" s="221" t="str">
        <f>'Capabilities - Sec Controls'!P3</f>
        <v>Additional Suggested Controls</v>
      </c>
      <c r="S3" s="221" t="str">
        <f>'Capabilities - Sec Controls'!Q3</f>
        <v>NIST Baseline</v>
      </c>
      <c r="T3" s="221" t="str">
        <f>'Capabilities - Sec Controls'!R3</f>
        <v>Additional Suggested Controls</v>
      </c>
      <c r="U3" s="221" t="str">
        <f>'Capabilities - Sec Controls'!S3</f>
        <v>FedRAMP Baseline</v>
      </c>
      <c r="V3" s="221" t="str">
        <f>'Capabilities - Sec Controls'!T3</f>
        <v>Additional Suggested Controls</v>
      </c>
      <c r="W3" s="227" t="str">
        <f>'Capabilities - Sec Controls'!U3</f>
        <v>PM 
Controls</v>
      </c>
      <c r="X3" s="221" t="str">
        <f>'Capabilities - Sec Controls'!V3</f>
        <v>Low (info protection)</v>
      </c>
      <c r="Y3" s="221" t="str">
        <f>'Capabilities - Sec Controls'!W3</f>
        <v>Moderate (info protection)</v>
      </c>
      <c r="Z3" s="221" t="str">
        <f>'Capabilities - Sec Controls'!X3</f>
        <v>High (info protection)</v>
      </c>
      <c r="AA3" s="250"/>
      <c r="AB3" s="223"/>
      <c r="AC3" s="224" t="str">
        <f>'Capabilities - Sec Controls'!AA3</f>
        <v>C</v>
      </c>
      <c r="AD3" s="224" t="str">
        <f>'Capabilities - Sec Controls'!AB3</f>
        <v>I</v>
      </c>
      <c r="AE3" s="224" t="str">
        <f>'Capabilities - Sec Controls'!AC3</f>
        <v>A</v>
      </c>
      <c r="AF3" s="224" t="str">
        <f>'Capabilities - Sec Controls'!AD3</f>
        <v>CIA</v>
      </c>
      <c r="AG3" s="226"/>
      <c r="AH3" s="221" t="str">
        <f>'Capabilities - Sec Controls'!AF3</f>
        <v>IaaS</v>
      </c>
      <c r="AI3" s="221" t="str">
        <f>'Capabilities - Sec Controls'!AG3</f>
        <v>PaaS</v>
      </c>
      <c r="AJ3" s="221" t="str">
        <f>'Capabilities - Sec Controls'!AH3</f>
        <v>SaaS</v>
      </c>
      <c r="AK3" s="226"/>
      <c r="AL3" s="221" t="str">
        <f>'Capabilities - Sec Controls'!AJ3</f>
        <v>IaaS</v>
      </c>
      <c r="AM3" s="221" t="str">
        <f>'Capabilities - Sec Controls'!AK3</f>
        <v>PaaS</v>
      </c>
      <c r="AN3" s="221" t="str">
        <f>'Capabilities - Sec Controls'!AL3</f>
        <v>SaaS</v>
      </c>
      <c r="AO3" s="226"/>
      <c r="AP3" s="221" t="str">
        <f>'Capabilities - Sec Controls'!AN3</f>
        <v>IaaS</v>
      </c>
      <c r="AQ3" s="221" t="str">
        <f>'Capabilities - Sec Controls'!AO3</f>
        <v>PaaS</v>
      </c>
      <c r="AR3" s="221" t="str">
        <f>'Capabilities - Sec Controls'!AP3</f>
        <v>SaaS</v>
      </c>
      <c r="AS3" s="226"/>
      <c r="AT3" s="221" t="str">
        <f>'Capabilities - Sec Controls'!AR3</f>
        <v>ALL</v>
      </c>
      <c r="AU3" s="226"/>
      <c r="AV3" s="221" t="str">
        <f>'Capabilities - Sec Controls'!AT3</f>
        <v>ALL</v>
      </c>
    </row>
    <row r="4" spans="1:48" s="232" customFormat="1" ht="42" hidden="1" customHeight="1" x14ac:dyDescent="0.25">
      <c r="A4" s="237" t="s">
        <v>3151</v>
      </c>
      <c r="B4" s="229" t="s">
        <v>3152</v>
      </c>
      <c r="C4" s="229"/>
      <c r="D4" s="181" t="b">
        <f>AND(D5,D10,D14,D20)</f>
        <v>1</v>
      </c>
      <c r="E4" s="229"/>
      <c r="F4" s="229"/>
      <c r="G4" s="229"/>
      <c r="H4" s="229"/>
      <c r="I4" s="229"/>
      <c r="J4" s="229"/>
      <c r="K4" s="229"/>
      <c r="L4" s="229"/>
      <c r="M4" s="229"/>
      <c r="N4" s="229"/>
      <c r="O4" s="229"/>
      <c r="P4" s="229"/>
      <c r="Q4" s="229"/>
      <c r="R4" s="229"/>
      <c r="S4" s="229"/>
      <c r="T4" s="229"/>
      <c r="U4" s="229"/>
      <c r="V4" s="229"/>
      <c r="W4" s="229"/>
      <c r="X4" s="229"/>
      <c r="Y4" s="229"/>
      <c r="Z4" s="229"/>
      <c r="AA4" s="229"/>
      <c r="AB4" s="229"/>
      <c r="AC4" s="234"/>
      <c r="AD4" s="234"/>
      <c r="AE4" s="234"/>
      <c r="AF4" s="234"/>
      <c r="AG4" s="229"/>
      <c r="AH4" s="229"/>
      <c r="AI4" s="229"/>
      <c r="AJ4" s="229"/>
      <c r="AK4" s="229"/>
      <c r="AL4" s="229"/>
      <c r="AM4" s="229"/>
      <c r="AN4" s="229"/>
      <c r="AO4" s="229"/>
      <c r="AP4" s="229"/>
      <c r="AQ4" s="229"/>
      <c r="AR4" s="229"/>
      <c r="AS4" s="229"/>
      <c r="AT4" s="229"/>
      <c r="AU4" s="229"/>
      <c r="AV4" s="229"/>
    </row>
    <row r="5" spans="1:48" s="232" customFormat="1" ht="42" hidden="1" customHeight="1" x14ac:dyDescent="0.25">
      <c r="A5" s="238" t="s">
        <v>3141</v>
      </c>
      <c r="B5" s="231" t="s">
        <v>3144</v>
      </c>
      <c r="C5" s="231" t="s">
        <v>3145</v>
      </c>
      <c r="D5" s="211" t="b">
        <f>AND(D6,D7,D8,D9)</f>
        <v>1</v>
      </c>
      <c r="E5" s="231"/>
      <c r="F5" s="230"/>
      <c r="G5" s="230"/>
      <c r="H5" s="230"/>
      <c r="I5" s="230"/>
      <c r="J5" s="230"/>
      <c r="K5" s="230"/>
      <c r="L5" s="230"/>
      <c r="M5" s="230"/>
      <c r="N5" s="230"/>
      <c r="O5" s="230"/>
      <c r="P5" s="230"/>
      <c r="Q5" s="230"/>
      <c r="R5" s="230"/>
      <c r="S5" s="230"/>
      <c r="T5" s="230"/>
      <c r="U5" s="230"/>
      <c r="V5" s="230"/>
      <c r="W5" s="230"/>
      <c r="X5" s="230"/>
      <c r="Y5" s="230"/>
      <c r="Z5" s="230"/>
      <c r="AA5" s="230"/>
      <c r="AB5" s="230"/>
      <c r="AC5" s="235"/>
      <c r="AD5" s="235"/>
      <c r="AE5" s="235"/>
      <c r="AF5" s="235"/>
      <c r="AG5" s="230"/>
      <c r="AH5" s="230"/>
      <c r="AI5" s="230"/>
      <c r="AJ5" s="230"/>
      <c r="AK5" s="230"/>
      <c r="AL5" s="230"/>
      <c r="AM5" s="230"/>
      <c r="AN5" s="230"/>
      <c r="AO5" s="230"/>
      <c r="AP5" s="230"/>
      <c r="AQ5" s="230"/>
      <c r="AR5" s="230"/>
      <c r="AS5" s="230"/>
      <c r="AT5" s="230"/>
      <c r="AU5" s="230"/>
      <c r="AV5" s="230"/>
    </row>
    <row r="6" spans="1:48" s="232" customFormat="1" ht="42" hidden="1" customHeight="1" x14ac:dyDescent="0.25">
      <c r="A6" s="220"/>
      <c r="B6" s="233"/>
      <c r="D6" t="b">
        <f>IF(Resp1="Yes", FALSE, TRUE)</f>
        <v>1</v>
      </c>
      <c r="E6" s="233" t="str">
        <f>IF(ISBLANK('Capabilities - Sec Controls'!A59),"", 'Capabilities - Sec Controls'!A59)</f>
        <v>ITOS</v>
      </c>
      <c r="F6" s="233" t="str">
        <f>IF(ISBLANK('Capabilities - Sec Controls'!B59),"", 'Capabilities - Sec Controls'!B59)</f>
        <v>Service Support</v>
      </c>
      <c r="G6" s="233" t="str">
        <f>IF(ISBLANK('Capabilities - Sec Controls'!C59),"", 'Capabilities - Sec Controls'!C59)</f>
        <v>Configuration Management</v>
      </c>
      <c r="H6" s="233" t="str">
        <f>IF(ISBLANK('Capabilities - Sec Controls'!D59),"", 'Capabilities - Sec Controls'!D59)</f>
        <v>Automated Asset Discovery</v>
      </c>
      <c r="I6" s="233" t="str">
        <f>IF(ISBLANK('Capabilities - Sec Controls'!E59),"", 'Capabilities - Sec Controls'!E59)</f>
        <v>The system's organization has a capability that identifies new and changing assets across the IT infrastructure and maintains an up-to-date inventory of configuration items.</v>
      </c>
      <c r="J6" s="233" t="str">
        <f>IF(ISBLANK('Capabilities - Sec Controls'!F59),"", 'Capabilities - Sec Controls'!F59)</f>
        <v>Automated Asset Discovery</v>
      </c>
      <c r="K6" s="233" t="str">
        <f>IF(ISBLANK('Capabilities - Sec Controls'!I59),"", 'Capabilities - Sec Controls'!I59)</f>
        <v>CA-7,CM-2,CM-8</v>
      </c>
      <c r="L6" s="233" t="str">
        <f>IF(ISBLANK('Capabilities - Sec Controls'!J59),"", 'Capabilities - Sec Controls'!J59)</f>
        <v>CM-3</v>
      </c>
      <c r="M6" s="233" t="str">
        <f>IF(ISBLANK('Capabilities - Sec Controls'!K59),"", 'Capabilities - Sec Controls'!K59)</f>
        <v>CA-7,CM-2,CM-8</v>
      </c>
      <c r="N6" s="233" t="str">
        <f>IF(ISBLANK('Capabilities - Sec Controls'!L59),"", 'Capabilities - Sec Controls'!L59)</f>
        <v>CM-3</v>
      </c>
      <c r="O6" s="233" t="str">
        <f>IF(ISBLANK('Capabilities - Sec Controls'!M59),"", 'Capabilities - Sec Controls'!M59)</f>
        <v>CA-7(1),CM-2(1),CM-2(3),CM-2(7),CM-3(2),CM-8(1),CM-8(3),CM-8(5)</v>
      </c>
      <c r="P6" s="233" t="str">
        <f>IF(ISBLANK('Capabilities - Sec Controls'!N59),"", 'Capabilities - Sec Controls'!N59)</f>
        <v/>
      </c>
      <c r="Q6" s="233" t="str">
        <f>IF(ISBLANK('Capabilities - Sec Controls'!O59),"", 'Capabilities - Sec Controls'!O59)</f>
        <v>CA-7(1),CM-2(1),CM-2(3),CM-2(7),CM-8(1),CM-8(3),CM-8(5)</v>
      </c>
      <c r="R6" s="233" t="str">
        <f>IF(ISBLANK('Capabilities - Sec Controls'!P59),"", 'Capabilities - Sec Controls'!P59)</f>
        <v>CM-3(2)</v>
      </c>
      <c r="S6" s="233" t="str">
        <f>IF(ISBLANK('Capabilities - Sec Controls'!Q59),"", 'Capabilities - Sec Controls'!Q59)</f>
        <v>CM-2(2),CM-3(1),CM-8(2),CM-8(4)</v>
      </c>
      <c r="T6" s="233" t="str">
        <f>IF(ISBLANK('Capabilities - Sec Controls'!R59),"", 'Capabilities - Sec Controls'!R59)</f>
        <v>CM-8(7)</v>
      </c>
      <c r="U6" s="233" t="str">
        <f>IF(ISBLANK('Capabilities - Sec Controls'!S59),"", 'Capabilities - Sec Controls'!S59)</f>
        <v>CM-3(1),CM-8(2),CM-8(4)</v>
      </c>
      <c r="V6" s="233" t="str">
        <f>IF(ISBLANK('Capabilities - Sec Controls'!T59),"", 'Capabilities - Sec Controls'!T59)</f>
        <v>CM-2(2),CM-8(7)</v>
      </c>
      <c r="W6" s="233" t="str">
        <f>IF(ISBLANK('Capabilities - Sec Controls'!U59),"", 'Capabilities - Sec Controls'!U59)</f>
        <v>PM-5</v>
      </c>
      <c r="X6" s="233" t="str">
        <f>IF(ISBLANK('Capabilities - Sec Controls'!V59),"", 'Capabilities - Sec Controls'!V59)</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6" s="233" t="str">
        <f>IF(ISBLANK('Capabilities - Sec Controls'!W59),"", 'Capabilities - Sec Controls'!W59)</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6" s="233" t="str">
        <f>IF(ISBLANK('Capabilities - Sec Controls'!X59),"", 'Capabilities - Sec Controls'!X59)</f>
        <v>AC-2(11), AC-2(13), AC-6(3), AC-6(7), AC-6(8), AC-18(4), AC-21(2)
AU-13, 
CM-3(1), CM-5(1), CM-5(3), CM-5(4), CM-6(2), CM-8(4)
MA-4(3)
PE-2(3), PE-3(1), PE-6(4)
PS-4(2), PS-6(3)
RA-5(4), RA-5(6), RA-5(10)
SC-3, SC-7(8), SC-7(10), SC-7(11), SC-7(14),  SC-7(15), SC-7(18), SC-7(21), SC-24 
SI-7(10), SI-10(5)</v>
      </c>
      <c r="AA6" s="233" t="str">
        <f>IF(ISBLANK('Capabilities - Sec Controls'!Y59),"", 'Capabilities - Sec Controls'!Y59)</f>
        <v>CM-8(7) is not selected in SP 800-53-defined baselines nor in the overall FedRAMP-defined baselines. It is placed in the high impact baseline here specifically to support implementation of a automated asset discover capability across the enterprise should an organization wish to contract with a cloud service provider to provide such a capability.</v>
      </c>
      <c r="AB6" s="233" t="str">
        <f>IF(ISBLANK('Capabilities - Sec Controls'!Z59),"", 'Capabilities - Sec Controls'!Z59)</f>
        <v/>
      </c>
      <c r="AC6" s="236">
        <f>IF(ISBLANK('Capabilities - Sec Controls'!AA59),"", 'Capabilities - Sec Controls'!AA59)</f>
        <v>2</v>
      </c>
      <c r="AD6" s="236">
        <f>IF(ISBLANK('Capabilities - Sec Controls'!AB59),"", 'Capabilities - Sec Controls'!AB59)</f>
        <v>1</v>
      </c>
      <c r="AE6" s="236">
        <f>IF(ISBLANK('Capabilities - Sec Controls'!AC59),"", 'Capabilities - Sec Controls'!AC59)</f>
        <v>1</v>
      </c>
      <c r="AF6" s="236">
        <f>IF(ISBLANK('Capabilities - Sec Controls'!AD59),"", 'Capabilities - Sec Controls'!AD59)</f>
        <v>4</v>
      </c>
      <c r="AG6" s="233" t="str">
        <f>IF(ISBLANK('Capabilities - Sec Controls'!AE59),"", 'Capabilities - Sec Controls'!AE59)</f>
        <v/>
      </c>
      <c r="AH6" s="233" t="str">
        <f>IF(ISBLANK('Capabilities - Sec Controls'!AF59),"", 'Capabilities - Sec Controls'!AF59)</f>
        <v>A</v>
      </c>
      <c r="AI6" s="233" t="str">
        <f>IF(ISBLANK('Capabilities - Sec Controls'!AG59),"", 'Capabilities - Sec Controls'!AG59)</f>
        <v>A</v>
      </c>
      <c r="AJ6" s="233" t="str">
        <f>IF(ISBLANK('Capabilities - Sec Controls'!AH59),"", 'Capabilities - Sec Controls'!AH59)</f>
        <v>A</v>
      </c>
      <c r="AK6" s="233" t="str">
        <f>IF(ISBLANK('Capabilities - Sec Controls'!AI59),"", 'Capabilities - Sec Controls'!AI59)</f>
        <v/>
      </c>
      <c r="AL6" s="233" t="str">
        <f>IF(ISBLANK('Capabilities - Sec Controls'!AJ59),"", 'Capabilities - Sec Controls'!AJ59)</f>
        <v>A</v>
      </c>
      <c r="AM6" s="233" t="str">
        <f>IF(ISBLANK('Capabilities - Sec Controls'!AK59),"", 'Capabilities - Sec Controls'!AK59)</f>
        <v>A</v>
      </c>
      <c r="AN6" s="233" t="str">
        <f>IF(ISBLANK('Capabilities - Sec Controls'!AL59),"", 'Capabilities - Sec Controls'!AL59)</f>
        <v>A</v>
      </c>
      <c r="AO6" s="233" t="str">
        <f>IF(ISBLANK('Capabilities - Sec Controls'!AM59),"", 'Capabilities - Sec Controls'!AM59)</f>
        <v/>
      </c>
      <c r="AP6" s="233" t="str">
        <f>IF(ISBLANK('Capabilities - Sec Controls'!AN59),"", 'Capabilities - Sec Controls'!AN59)</f>
        <v>B</v>
      </c>
      <c r="AQ6" s="233" t="str">
        <f>IF(ISBLANK('Capabilities - Sec Controls'!AO59),"", 'Capabilities - Sec Controls'!AO59)</f>
        <v>B</v>
      </c>
      <c r="AR6" s="233" t="str">
        <f>IF(ISBLANK('Capabilities - Sec Controls'!AP59),"", 'Capabilities - Sec Controls'!AP59)</f>
        <v>B</v>
      </c>
      <c r="AS6" s="233" t="str">
        <f>IF(ISBLANK('Capabilities - Sec Controls'!AQ59),"", 'Capabilities - Sec Controls'!AQ59)</f>
        <v/>
      </c>
      <c r="AT6" s="233" t="str">
        <f>IF(ISBLANK('Capabilities - Sec Controls'!AR59),"", 'Capabilities - Sec Controls'!AR59)</f>
        <v>A</v>
      </c>
      <c r="AU6" s="233" t="str">
        <f>IF(ISBLANK('Capabilities - Sec Controls'!AS59),"", 'Capabilities - Sec Controls'!AS59)</f>
        <v/>
      </c>
      <c r="AV6" s="233" t="str">
        <f>IF(ISBLANK('Capabilities - Sec Controls'!AT59),"", 'Capabilities - Sec Controls'!AT59)</f>
        <v/>
      </c>
    </row>
    <row r="7" spans="1:48" s="232" customFormat="1" ht="42" hidden="1" customHeight="1" x14ac:dyDescent="0.25">
      <c r="A7" s="220"/>
      <c r="B7" s="233"/>
      <c r="D7" t="b">
        <f>IF(Resp1="Yes", FALSE, TRUE)</f>
        <v>1</v>
      </c>
      <c r="E7" s="233" t="str">
        <f>IF(ISBLANK('Capabilities - Sec Controls'!A66),"", 'Capabilities - Sec Controls'!A66)</f>
        <v>ITOS</v>
      </c>
      <c r="F7" s="233" t="str">
        <f>IF(ISBLANK('Capabilities - Sec Controls'!B66),"", 'Capabilities - Sec Controls'!B66)</f>
        <v>Service Support</v>
      </c>
      <c r="G7" s="233" t="str">
        <f>IF(ISBLANK('Capabilities - Sec Controls'!C66),"", 'Capabilities - Sec Controls'!C66)</f>
        <v>Configuration Management</v>
      </c>
      <c r="H7" s="233" t="str">
        <f>IF(ISBLANK('Capabilities - Sec Controls'!D66),"", 'Capabilities - Sec Controls'!D66)</f>
        <v>Physical Inventory</v>
      </c>
      <c r="I7" s="233" t="str">
        <f>IF(ISBLANK('Capabilities - Sec Controls'!E66),"", 'Capabilities - Sec Controls'!E66)</f>
        <v>The system's organization has a capability that tracks all IT assets, including their ownership and current custody.</v>
      </c>
      <c r="J7" s="233" t="str">
        <f>IF(ISBLANK('Capabilities - Sec Controls'!F66),"", 'Capabilities - Sec Controls'!F66)</f>
        <v>Physical Inventory</v>
      </c>
      <c r="K7" s="233" t="str">
        <f>IF(ISBLANK('Capabilities - Sec Controls'!I66),"", 'Capabilities - Sec Controls'!I66)</f>
        <v>CM-8</v>
      </c>
      <c r="L7" s="233" t="str">
        <f>IF(ISBLANK('Capabilities - Sec Controls'!J66),"", 'Capabilities - Sec Controls'!J66)</f>
        <v/>
      </c>
      <c r="M7" s="233" t="str">
        <f>IF(ISBLANK('Capabilities - Sec Controls'!K66),"", 'Capabilities - Sec Controls'!K66)</f>
        <v>CM-8</v>
      </c>
      <c r="N7" s="233" t="str">
        <f>IF(ISBLANK('Capabilities - Sec Controls'!L66),"", 'Capabilities - Sec Controls'!L66)</f>
        <v/>
      </c>
      <c r="O7" s="233" t="str">
        <f>IF(ISBLANK('Capabilities - Sec Controls'!M66),"", 'Capabilities - Sec Controls'!M66)</f>
        <v>CM-8(1),CM-8(3),CM-8(5)</v>
      </c>
      <c r="P7" s="233" t="str">
        <f>IF(ISBLANK('Capabilities - Sec Controls'!N66),"", 'Capabilities - Sec Controls'!N66)</f>
        <v/>
      </c>
      <c r="Q7" s="233" t="str">
        <f>IF(ISBLANK('Capabilities - Sec Controls'!O66),"", 'Capabilities - Sec Controls'!O66)</f>
        <v>CM-8(1),CM-8(3),CM-8(5)</v>
      </c>
      <c r="R7" s="233" t="str">
        <f>IF(ISBLANK('Capabilities - Sec Controls'!P66),"", 'Capabilities - Sec Controls'!P66)</f>
        <v/>
      </c>
      <c r="S7" s="233" t="str">
        <f>IF(ISBLANK('Capabilities - Sec Controls'!Q66),"", 'Capabilities - Sec Controls'!Q66)</f>
        <v>CM-8(2),CM-8(4)</v>
      </c>
      <c r="T7" s="233" t="str">
        <f>IF(ISBLANK('Capabilities - Sec Controls'!R66),"", 'Capabilities - Sec Controls'!R66)</f>
        <v>CM-8(8)</v>
      </c>
      <c r="U7" s="233" t="str">
        <f>IF(ISBLANK('Capabilities - Sec Controls'!S66),"", 'Capabilities - Sec Controls'!S66)</f>
        <v>CM-8(2),CM-8(4)</v>
      </c>
      <c r="V7" s="233" t="str">
        <f>IF(ISBLANK('Capabilities - Sec Controls'!T66),"", 'Capabilities - Sec Controls'!T66)</f>
        <v>CM-8(8)</v>
      </c>
      <c r="W7" s="233" t="str">
        <f>IF(ISBLANK('Capabilities - Sec Controls'!U66),"", 'Capabilities - Sec Controls'!U66)</f>
        <v>PM-5</v>
      </c>
      <c r="X7" s="233" t="str">
        <f>IF(ISBLANK('Capabilities - Sec Controls'!V66),"", 'Capabilities - Sec Controls'!V66)</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7" s="233" t="str">
        <f>IF(ISBLANK('Capabilities - Sec Controls'!W66),"", 'Capabilities - Sec Controls'!W66)</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7" s="233" t="str">
        <f>IF(ISBLANK('Capabilities - Sec Controls'!X66),"", 'Capabilities - Sec Controls'!X66)</f>
        <v>AC-2(11), AC-2(13), AC-6(3), AC-6(7), AC-6(8), AC-18(4), AC-21(2)
AU-13, 
CM-3(1), CM-5(1), CM-5(3), CM-5(4), CM-6(2), CM-8(4)
MA-4(3)
PE-2(3), PE-3(1), PE-6(4)
PS-4(2), PS-6(3)
RA-5(4), RA-5(6), RA-5(10)
SC-3, SC-7(8), SC-7(10), SC-7(11), SC-7(14),  SC-7(15), SC-7(18), SC-7(21), SC-24 
SI-7(10), SI-10(5)</v>
      </c>
      <c r="AA7" s="233" t="str">
        <f>IF(ISBLANK('Capabilities - Sec Controls'!Y66),"", 'Capabilities - Sec Controls'!Y66)</f>
        <v>CM-8(8) is not selected in SP 800-53-defined baselines nor in the overall FedRAMP-defined baselines. It is placed in the high impact baseline here specifically to support implementation of a automated asset tracking capability across the enterprise should an organization wish to contract with a cloud service provider to provide such a capability.</v>
      </c>
      <c r="AB7" s="233" t="str">
        <f>IF(ISBLANK('Capabilities - Sec Controls'!Z66),"", 'Capabilities - Sec Controls'!Z66)</f>
        <v/>
      </c>
      <c r="AC7" s="236">
        <f>IF(ISBLANK('Capabilities - Sec Controls'!AA66),"", 'Capabilities - Sec Controls'!AA66)</f>
        <v>1</v>
      </c>
      <c r="AD7" s="236">
        <f>IF(ISBLANK('Capabilities - Sec Controls'!AB66),"", 'Capabilities - Sec Controls'!AB66)</f>
        <v>1</v>
      </c>
      <c r="AE7" s="236">
        <f>IF(ISBLANK('Capabilities - Sec Controls'!AC66),"", 'Capabilities - Sec Controls'!AC66)</f>
        <v>2</v>
      </c>
      <c r="AF7" s="236">
        <f>IF(ISBLANK('Capabilities - Sec Controls'!AD66),"", 'Capabilities - Sec Controls'!AD66)</f>
        <v>4</v>
      </c>
      <c r="AG7" s="233" t="str">
        <f>IF(ISBLANK('Capabilities - Sec Controls'!AE66),"", 'Capabilities - Sec Controls'!AE66)</f>
        <v/>
      </c>
      <c r="AH7" s="233" t="str">
        <f>IF(ISBLANK('Capabilities - Sec Controls'!AF66),"", 'Capabilities - Sec Controls'!AF66)</f>
        <v>A</v>
      </c>
      <c r="AI7" s="233" t="str">
        <f>IF(ISBLANK('Capabilities - Sec Controls'!AG66),"", 'Capabilities - Sec Controls'!AG66)</f>
        <v>A</v>
      </c>
      <c r="AJ7" s="233" t="str">
        <f>IF(ISBLANK('Capabilities - Sec Controls'!AH66),"", 'Capabilities - Sec Controls'!AH66)</f>
        <v>A</v>
      </c>
      <c r="AK7" s="233" t="str">
        <f>IF(ISBLANK('Capabilities - Sec Controls'!AI66),"", 'Capabilities - Sec Controls'!AI66)</f>
        <v/>
      </c>
      <c r="AL7" s="233" t="str">
        <f>IF(ISBLANK('Capabilities - Sec Controls'!AJ66),"", 'Capabilities - Sec Controls'!AJ66)</f>
        <v>A</v>
      </c>
      <c r="AM7" s="233" t="str">
        <f>IF(ISBLANK('Capabilities - Sec Controls'!AK66),"", 'Capabilities - Sec Controls'!AK66)</f>
        <v>A</v>
      </c>
      <c r="AN7" s="233" t="str">
        <f>IF(ISBLANK('Capabilities - Sec Controls'!AL66),"", 'Capabilities - Sec Controls'!AL66)</f>
        <v>A</v>
      </c>
      <c r="AO7" s="233" t="str">
        <f>IF(ISBLANK('Capabilities - Sec Controls'!AM66),"", 'Capabilities - Sec Controls'!AM66)</f>
        <v/>
      </c>
      <c r="AP7" s="233" t="str">
        <f>IF(ISBLANK('Capabilities - Sec Controls'!AN66),"", 'Capabilities - Sec Controls'!AN66)</f>
        <v>B</v>
      </c>
      <c r="AQ7" s="233" t="str">
        <f>IF(ISBLANK('Capabilities - Sec Controls'!AO66),"", 'Capabilities - Sec Controls'!AO66)</f>
        <v>B</v>
      </c>
      <c r="AR7" s="233" t="str">
        <f>IF(ISBLANK('Capabilities - Sec Controls'!AP66),"", 'Capabilities - Sec Controls'!AP66)</f>
        <v>B</v>
      </c>
      <c r="AS7" s="233" t="str">
        <f>IF(ISBLANK('Capabilities - Sec Controls'!AQ66),"", 'Capabilities - Sec Controls'!AQ66)</f>
        <v/>
      </c>
      <c r="AT7" s="233" t="str">
        <f>IF(ISBLANK('Capabilities - Sec Controls'!AR66),"", 'Capabilities - Sec Controls'!AR66)</f>
        <v>A</v>
      </c>
      <c r="AU7" s="233" t="str">
        <f>IF(ISBLANK('Capabilities - Sec Controls'!AS66),"", 'Capabilities - Sec Controls'!AS66)</f>
        <v/>
      </c>
      <c r="AV7" s="233" t="str">
        <f>IF(ISBLANK('Capabilities - Sec Controls'!AT66),"", 'Capabilities - Sec Controls'!AT66)</f>
        <v/>
      </c>
    </row>
    <row r="8" spans="1:48" s="232" customFormat="1" ht="42" hidden="1" customHeight="1" x14ac:dyDescent="0.25">
      <c r="A8" s="220"/>
      <c r="B8" s="233"/>
      <c r="D8" t="b">
        <f>IF(Resp1="Yes", FALSE, TRUE)</f>
        <v>1</v>
      </c>
      <c r="E8" s="233" t="str">
        <f>IF(ISBLANK('Capabilities - Sec Controls'!A269),"", 'Capabilities - Sec Controls'!A269)</f>
        <v>S &amp; RM</v>
      </c>
      <c r="F8" s="233" t="str">
        <f>IF(ISBLANK('Capabilities - Sec Controls'!B269),"", 'Capabilities - Sec Controls'!B269)</f>
        <v>Infrastructure Protection Services</v>
      </c>
      <c r="G8" s="233" t="str">
        <f>IF(ISBLANK('Capabilities - Sec Controls'!C269),"", 'Capabilities - Sec Controls'!C269)</f>
        <v>End-Point</v>
      </c>
      <c r="H8" s="233" t="str">
        <f>IF(ISBLANK('Capabilities - Sec Controls'!D269),"", 'Capabilities - Sec Controls'!D269)</f>
        <v>Inventory Control</v>
      </c>
      <c r="I8" s="233" t="str">
        <f>IF(ISBLANK('Capabilities - Sec Controls'!E269),"", 'Capabilities - Sec Controls'!E269)</f>
        <v>The system has a capability that manages and maintains inventory for its physical and digital assets, including virtual machines.</v>
      </c>
      <c r="J8" s="233" t="str">
        <f>IF(ISBLANK('Capabilities - Sec Controls'!F269),"", 'Capabilities - Sec Controls'!F269)</f>
        <v>Inventory Control</v>
      </c>
      <c r="K8" s="233" t="str">
        <f>IF(ISBLANK('Capabilities - Sec Controls'!I269),"", 'Capabilities - Sec Controls'!I269)</f>
        <v>CM-8</v>
      </c>
      <c r="L8" s="233" t="str">
        <f>IF(ISBLANK('Capabilities - Sec Controls'!J269),"", 'Capabilities - Sec Controls'!J269)</f>
        <v/>
      </c>
      <c r="M8" s="233" t="str">
        <f>IF(ISBLANK('Capabilities - Sec Controls'!K269),"", 'Capabilities - Sec Controls'!K269)</f>
        <v>CM-8</v>
      </c>
      <c r="N8" s="233" t="str">
        <f>IF(ISBLANK('Capabilities - Sec Controls'!L269),"", 'Capabilities - Sec Controls'!L269)</f>
        <v/>
      </c>
      <c r="O8" s="233" t="str">
        <f>IF(ISBLANK('Capabilities - Sec Controls'!M269),"", 'Capabilities - Sec Controls'!M269)</f>
        <v/>
      </c>
      <c r="P8" s="233" t="str">
        <f>IF(ISBLANK('Capabilities - Sec Controls'!N269),"", 'Capabilities - Sec Controls'!N269)</f>
        <v/>
      </c>
      <c r="Q8" s="233" t="str">
        <f>IF(ISBLANK('Capabilities - Sec Controls'!O269),"", 'Capabilities - Sec Controls'!O269)</f>
        <v/>
      </c>
      <c r="R8" s="233" t="str">
        <f>IF(ISBLANK('Capabilities - Sec Controls'!P269),"", 'Capabilities - Sec Controls'!P269)</f>
        <v/>
      </c>
      <c r="S8" s="233" t="str">
        <f>IF(ISBLANK('Capabilities - Sec Controls'!Q269),"", 'Capabilities - Sec Controls'!Q269)</f>
        <v>CM-8(2),CM-8(4)</v>
      </c>
      <c r="T8" s="233" t="str">
        <f>IF(ISBLANK('Capabilities - Sec Controls'!R269),"", 'Capabilities - Sec Controls'!R269)</f>
        <v>CM-8(7)</v>
      </c>
      <c r="U8" s="233" t="str">
        <f>IF(ISBLANK('Capabilities - Sec Controls'!S269),"", 'Capabilities - Sec Controls'!S269)</f>
        <v>CM-8(2),CM-8(4)</v>
      </c>
      <c r="V8" s="233" t="str">
        <f>IF(ISBLANK('Capabilities - Sec Controls'!T269),"", 'Capabilities - Sec Controls'!T269)</f>
        <v>CM-8(7)</v>
      </c>
      <c r="W8" s="233" t="str">
        <f>IF(ISBLANK('Capabilities - Sec Controls'!U269),"", 'Capabilities - Sec Controls'!U269)</f>
        <v/>
      </c>
      <c r="X8" s="233" t="str">
        <f>IF(ISBLANK('Capabilities - Sec Controls'!V269),"", 'Capabilities - Sec Controls'!V269)</f>
        <v/>
      </c>
      <c r="Y8" s="233" t="str">
        <f>IF(ISBLANK('Capabilities - Sec Controls'!W269),"", 'Capabilities - Sec Controls'!W269)</f>
        <v/>
      </c>
      <c r="Z8" s="233" t="str">
        <f>IF(ISBLANK('Capabilities - Sec Controls'!X269),"", 'Capabilities - Sec Controls'!X269)</f>
        <v/>
      </c>
      <c r="AA8" s="233" t="str">
        <f>IF(ISBLANK('Capabilities - Sec Controls'!Y269),"", 'Capabilities - Sec Controls'!Y269)</f>
        <v>NOTE:  CM-8(7)  is not selected in SP 800-53-defined baselines nor in the overall FedRAMP-defined baselines. They are noted in { } and  placed in the high impact baseline here specifically to support implementation of information security associated with the S &amp; RM Infrastructure Protection Services End-Point Inventory Control capability should an organization wish to contract with a cloud service provider to provide such a capability.</v>
      </c>
      <c r="AB8" s="233" t="str">
        <f>IF(ISBLANK('Capabilities - Sec Controls'!Z269),"", 'Capabilities - Sec Controls'!Z269)</f>
        <v/>
      </c>
      <c r="AC8" s="236">
        <f>IF(ISBLANK('Capabilities - Sec Controls'!AA269),"", 'Capabilities - Sec Controls'!AA269)</f>
        <v>1</v>
      </c>
      <c r="AD8" s="236">
        <f>IF(ISBLANK('Capabilities - Sec Controls'!AB269),"", 'Capabilities - Sec Controls'!AB269)</f>
        <v>2</v>
      </c>
      <c r="AE8" s="236">
        <f>IF(ISBLANK('Capabilities - Sec Controls'!AC269),"", 'Capabilities - Sec Controls'!AC269)</f>
        <v>1</v>
      </c>
      <c r="AF8" s="236">
        <f>IF(ISBLANK('Capabilities - Sec Controls'!AD269),"", 'Capabilities - Sec Controls'!AD269)</f>
        <v>4</v>
      </c>
      <c r="AG8" s="233" t="str">
        <f>IF(ISBLANK('Capabilities - Sec Controls'!AE269),"", 'Capabilities - Sec Controls'!AE269)</f>
        <v/>
      </c>
      <c r="AH8" s="233" t="str">
        <f>IF(ISBLANK('Capabilities - Sec Controls'!AF269),"", 'Capabilities - Sec Controls'!AF269)</f>
        <v>X</v>
      </c>
      <c r="AI8" s="233" t="str">
        <f>IF(ISBLANK('Capabilities - Sec Controls'!AG269),"", 'Capabilities - Sec Controls'!AG269)</f>
        <v>A</v>
      </c>
      <c r="AJ8" s="233" t="str">
        <f>IF(ISBLANK('Capabilities - Sec Controls'!AH269),"", 'Capabilities - Sec Controls'!AH269)</f>
        <v>A</v>
      </c>
      <c r="AK8" s="233" t="str">
        <f>IF(ISBLANK('Capabilities - Sec Controls'!AI269),"", 'Capabilities - Sec Controls'!AI269)</f>
        <v/>
      </c>
      <c r="AL8" s="233" t="str">
        <f>IF(ISBLANK('Capabilities - Sec Controls'!AJ269),"", 'Capabilities - Sec Controls'!AJ269)</f>
        <v>A</v>
      </c>
      <c r="AM8" s="233" t="str">
        <f>IF(ISBLANK('Capabilities - Sec Controls'!AK269),"", 'Capabilities - Sec Controls'!AK269)</f>
        <v>X</v>
      </c>
      <c r="AN8" s="233" t="str">
        <f>IF(ISBLANK('Capabilities - Sec Controls'!AL269),"", 'Capabilities - Sec Controls'!AL269)</f>
        <v>X*</v>
      </c>
      <c r="AO8" s="233" t="str">
        <f>IF(ISBLANK('Capabilities - Sec Controls'!AM269),"", 'Capabilities - Sec Controls'!AM269)</f>
        <v/>
      </c>
      <c r="AP8" s="233" t="str">
        <f>IF(ISBLANK('Capabilities - Sec Controls'!AN269),"", 'Capabilities - Sec Controls'!AN269)</f>
        <v>B</v>
      </c>
      <c r="AQ8" s="233" t="str">
        <f>IF(ISBLANK('Capabilities - Sec Controls'!AO269),"", 'Capabilities - Sec Controls'!AO269)</f>
        <v>B</v>
      </c>
      <c r="AR8" s="233" t="str">
        <f>IF(ISBLANK('Capabilities - Sec Controls'!AP269),"", 'Capabilities - Sec Controls'!AP269)</f>
        <v>B</v>
      </c>
      <c r="AS8" s="233" t="str">
        <f>IF(ISBLANK('Capabilities - Sec Controls'!AQ269),"", 'Capabilities - Sec Controls'!AQ269)</f>
        <v/>
      </c>
      <c r="AT8" s="233" t="str">
        <f>IF(ISBLANK('Capabilities - Sec Controls'!AR269),"", 'Capabilities - Sec Controls'!AR269)</f>
        <v>A</v>
      </c>
      <c r="AU8" s="233" t="str">
        <f>IF(ISBLANK('Capabilities - Sec Controls'!AS269),"", 'Capabilities - Sec Controls'!AS269)</f>
        <v/>
      </c>
      <c r="AV8" s="233" t="str">
        <f>IF(ISBLANK('Capabilities - Sec Controls'!AT269),"", 'Capabilities - Sec Controls'!AT269)</f>
        <v>A</v>
      </c>
    </row>
    <row r="9" spans="1:48" ht="42" hidden="1" customHeight="1" x14ac:dyDescent="0.25">
      <c r="A9"/>
      <c r="D9" t="b">
        <f>IF(Resp2="Yes", FALSE, TRUE)</f>
        <v>1</v>
      </c>
      <c r="E9" s="1" t="str">
        <f>IF(ISBLANK('Capabilities - Sec Controls'!A168),"", 'Capabilities - Sec Controls'!A168)</f>
        <v>Information Services</v>
      </c>
      <c r="F9" s="1" t="str">
        <f>IF(ISBLANK('Capabilities - Sec Controls'!B168),"", 'Capabilities - Sec Controls'!B168)</f>
        <v>User Directory Services</v>
      </c>
      <c r="G9" s="1" t="str">
        <f>IF(ISBLANK('Capabilities - Sec Controls'!C168),"", 'Capabilities - Sec Controls'!C168)</f>
        <v>Location Services</v>
      </c>
      <c r="H9" s="1" t="str">
        <f>IF(ISBLANK('Capabilities - Sec Controls'!D168),"", 'Capabilities - Sec Controls'!D168)</f>
        <v/>
      </c>
      <c r="I9" s="1" t="str">
        <f>IF(ISBLANK('Capabilities - Sec Controls'!E168),"", 'Capabilities - Sec Controls'!E168)</f>
        <v>The system has a capability that provides location services reporting the physical location of assets, resources, facilities, people, etc.</v>
      </c>
      <c r="J9" s="1" t="str">
        <f>IF(ISBLANK('Capabilities - Sec Controls'!F168),"", 'Capabilities - Sec Controls'!F168)</f>
        <v>Location Services</v>
      </c>
      <c r="K9" s="1" t="str">
        <f>IF(ISBLANK('Capabilities - Sec Controls'!I168),"", 'Capabilities - Sec Controls'!I168)</f>
        <v>CM-8</v>
      </c>
      <c r="L9" s="1" t="str">
        <f>IF(ISBLANK('Capabilities - Sec Controls'!J168),"", 'Capabilities - Sec Controls'!J168)</f>
        <v/>
      </c>
      <c r="M9" s="1" t="str">
        <f>IF(ISBLANK('Capabilities - Sec Controls'!K168),"", 'Capabilities - Sec Controls'!K168)</f>
        <v>CM-8</v>
      </c>
      <c r="N9" s="1" t="str">
        <f>IF(ISBLANK('Capabilities - Sec Controls'!L168),"", 'Capabilities - Sec Controls'!L168)</f>
        <v/>
      </c>
      <c r="O9" s="1" t="str">
        <f>IF(ISBLANK('Capabilities - Sec Controls'!M168),"", 'Capabilities - Sec Controls'!M168)</f>
        <v/>
      </c>
      <c r="P9" s="1" t="str">
        <f>IF(ISBLANK('Capabilities - Sec Controls'!N168),"", 'Capabilities - Sec Controls'!N168)</f>
        <v/>
      </c>
      <c r="Q9" s="1" t="str">
        <f>IF(ISBLANK('Capabilities - Sec Controls'!O168),"", 'Capabilities - Sec Controls'!O168)</f>
        <v/>
      </c>
      <c r="R9" s="1" t="str">
        <f>IF(ISBLANK('Capabilities - Sec Controls'!P168),"", 'Capabilities - Sec Controls'!P168)</f>
        <v/>
      </c>
      <c r="S9" s="1" t="str">
        <f>IF(ISBLANK('Capabilities - Sec Controls'!Q168),"", 'Capabilities - Sec Controls'!Q168)</f>
        <v/>
      </c>
      <c r="T9" s="1" t="str">
        <f>IF(ISBLANK('Capabilities - Sec Controls'!R168),"", 'Capabilities - Sec Controls'!R168)</f>
        <v>CM-8(8),PE-20</v>
      </c>
      <c r="U9" s="1" t="str">
        <f>IF(ISBLANK('Capabilities - Sec Controls'!S168),"", 'Capabilities - Sec Controls'!S168)</f>
        <v/>
      </c>
      <c r="V9" s="1" t="str">
        <f>IF(ISBLANK('Capabilities - Sec Controls'!T168),"", 'Capabilities - Sec Controls'!T168)</f>
        <v>CM-8(8),PE-20</v>
      </c>
      <c r="W9" s="1" t="str">
        <f>IF(ISBLANK('Capabilities - Sec Controls'!U168),"", 'Capabilities - Sec Controls'!U168)</f>
        <v/>
      </c>
      <c r="X9" s="1" t="str">
        <f>IF(ISBLANK('Capabilities - Sec Controls'!V168),"", 'Capabilities - Sec Controls'!V168)</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9" s="1" t="str">
        <f>IF(ISBLANK('Capabilities - Sec Controls'!W168),"", 'Capabilities - Sec Controls'!W168)</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9" s="1" t="str">
        <f>IF(ISBLANK('Capabilities - Sec Controls'!X168),"", 'Capabilities - Sec Controls'!X168)</f>
        <v>AC-2(11), AC-2(13), AC-6(3), AC-6(7), AC-6(8), AC-18(4), AC-21(2)
AU-13, 
CM-3(1), CM-5(1), CM-5(3), CM-5(4), CM-6(2), CM-8(4)
MA-4(3)
PE-2(3), PE-3(1), PE-6(4)
PS-4(2), PS-6(3)
RA-5(4), RA-5(6), RA-5(10)
SC-3, SC-7(8), SC-7(10), SC-7(11), SC-7(14),  SC-7(15), SC-7(18), SC-7(21), SC-24 
SI-7(10), SI-10(5)</v>
      </c>
      <c r="AA9" s="1" t="str">
        <f>IF(ISBLANK('Capabilities - Sec Controls'!Y168),"", 'Capabilities - Sec Controls'!Y168)</f>
        <v xml:space="preserve">NOTE that SP 800-53 does not include controls for tracking people. AC-16, AC-20(3), IA-2(13), SC-7(22), SC-32, and SC-39 are CM-8(8) and PE-20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Location Services capability should an organization wish to contract with a cloud service provider to provide such a capability. </v>
      </c>
      <c r="AB9" s="1" t="str">
        <f>IF(ISBLANK('Capabilities - Sec Controls'!Z168),"", 'Capabilities - Sec Controls'!Z168)</f>
        <v/>
      </c>
      <c r="AC9" s="215">
        <f>IF(ISBLANK('Capabilities - Sec Controls'!AA168),"", 'Capabilities - Sec Controls'!AA168)</f>
        <v>3</v>
      </c>
      <c r="AD9" s="215">
        <f>IF(ISBLANK('Capabilities - Sec Controls'!AB168),"", 'Capabilities - Sec Controls'!AB168)</f>
        <v>3</v>
      </c>
      <c r="AE9" s="215">
        <f>IF(ISBLANK('Capabilities - Sec Controls'!AC168),"", 'Capabilities - Sec Controls'!AC168)</f>
        <v>4</v>
      </c>
      <c r="AF9" s="215">
        <f>IF(ISBLANK('Capabilities - Sec Controls'!AD168),"", 'Capabilities - Sec Controls'!AD168)</f>
        <v>10</v>
      </c>
      <c r="AG9" s="1" t="str">
        <f>IF(ISBLANK('Capabilities - Sec Controls'!AE168),"", 'Capabilities - Sec Controls'!AE168)</f>
        <v/>
      </c>
      <c r="AH9" s="1" t="str">
        <f>IF(ISBLANK('Capabilities - Sec Controls'!AF168),"", 'Capabilities - Sec Controls'!AF168)</f>
        <v>A</v>
      </c>
      <c r="AI9" s="1" t="str">
        <f>IF(ISBLANK('Capabilities - Sec Controls'!AG168),"", 'Capabilities - Sec Controls'!AG168)</f>
        <v>A</v>
      </c>
      <c r="AJ9" s="1" t="str">
        <f>IF(ISBLANK('Capabilities - Sec Controls'!AH168),"", 'Capabilities - Sec Controls'!AH168)</f>
        <v>A</v>
      </c>
      <c r="AK9" s="1" t="str">
        <f>IF(ISBLANK('Capabilities - Sec Controls'!AI168),"", 'Capabilities - Sec Controls'!AI168)</f>
        <v/>
      </c>
      <c r="AL9" s="1" t="str">
        <f>IF(ISBLANK('Capabilities - Sec Controls'!AJ168),"", 'Capabilities - Sec Controls'!AJ168)</f>
        <v/>
      </c>
      <c r="AM9" s="1" t="str">
        <f>IF(ISBLANK('Capabilities - Sec Controls'!AK168),"", 'Capabilities - Sec Controls'!AK168)</f>
        <v/>
      </c>
      <c r="AN9" s="1" t="str">
        <f>IF(ISBLANK('Capabilities - Sec Controls'!AL168),"", 'Capabilities - Sec Controls'!AL168)</f>
        <v/>
      </c>
      <c r="AO9" s="1" t="str">
        <f>IF(ISBLANK('Capabilities - Sec Controls'!AM168),"", 'Capabilities - Sec Controls'!AM168)</f>
        <v/>
      </c>
      <c r="AP9" s="1" t="str">
        <f>IF(ISBLANK('Capabilities - Sec Controls'!AN168),"", 'Capabilities - Sec Controls'!AN168)</f>
        <v>B</v>
      </c>
      <c r="AQ9" s="1" t="str">
        <f>IF(ISBLANK('Capabilities - Sec Controls'!AO168),"", 'Capabilities - Sec Controls'!AO168)</f>
        <v>B</v>
      </c>
      <c r="AR9" s="1" t="str">
        <f>IF(ISBLANK('Capabilities - Sec Controls'!AP168),"", 'Capabilities - Sec Controls'!AP168)</f>
        <v>B</v>
      </c>
      <c r="AS9" s="1" t="str">
        <f>IF(ISBLANK('Capabilities - Sec Controls'!AQ168),"", 'Capabilities - Sec Controls'!AQ168)</f>
        <v/>
      </c>
      <c r="AT9" s="1" t="str">
        <f>IF(ISBLANK('Capabilities - Sec Controls'!AR168),"", 'Capabilities - Sec Controls'!AR168)</f>
        <v>A</v>
      </c>
      <c r="AU9" s="1" t="str">
        <f>IF(ISBLANK('Capabilities - Sec Controls'!AS168),"", 'Capabilities - Sec Controls'!AS168)</f>
        <v/>
      </c>
      <c r="AV9" s="1" t="str">
        <f>IF(ISBLANK('Capabilities - Sec Controls'!AT168),"", 'Capabilities - Sec Controls'!AT168)</f>
        <v/>
      </c>
    </row>
    <row r="10" spans="1:48" ht="42" hidden="1" customHeight="1" x14ac:dyDescent="0.25">
      <c r="A10" s="210" t="s">
        <v>3159</v>
      </c>
      <c r="B10" s="211" t="s">
        <v>3160</v>
      </c>
      <c r="C10" s="211" t="s">
        <v>3161</v>
      </c>
      <c r="D10" s="211" t="b">
        <f>AND(D11,D12,D13)</f>
        <v>1</v>
      </c>
      <c r="E10" s="211"/>
      <c r="F10" s="210"/>
      <c r="G10" s="210"/>
      <c r="H10" s="210"/>
      <c r="I10" s="210"/>
      <c r="J10" s="210"/>
      <c r="K10" s="210"/>
      <c r="L10" s="210"/>
      <c r="M10" s="210"/>
      <c r="N10" s="210"/>
      <c r="O10" s="210"/>
      <c r="P10" s="210"/>
      <c r="Q10" s="210"/>
      <c r="R10" s="210"/>
      <c r="S10" s="210"/>
      <c r="T10" s="210"/>
      <c r="U10" s="210"/>
      <c r="V10" s="210"/>
      <c r="W10" s="210"/>
      <c r="X10" s="210"/>
      <c r="Y10" s="210"/>
      <c r="Z10" s="210"/>
      <c r="AA10" s="210"/>
      <c r="AB10" s="210"/>
      <c r="AC10" s="214"/>
      <c r="AD10" s="214"/>
      <c r="AE10" s="214"/>
      <c r="AF10" s="214"/>
      <c r="AG10" s="210"/>
      <c r="AH10" s="210"/>
      <c r="AI10" s="210"/>
      <c r="AJ10" s="210"/>
      <c r="AK10" s="210"/>
      <c r="AL10" s="210"/>
      <c r="AM10" s="210"/>
      <c r="AN10" s="210"/>
      <c r="AO10" s="210"/>
      <c r="AP10" s="210"/>
      <c r="AQ10" s="210"/>
      <c r="AR10" s="210"/>
      <c r="AS10" s="210"/>
      <c r="AT10" s="210"/>
      <c r="AU10" s="210"/>
      <c r="AV10" s="210"/>
    </row>
    <row r="11" spans="1:48" ht="42" hidden="1" customHeight="1" x14ac:dyDescent="0.25">
      <c r="A11"/>
      <c r="D11" t="b">
        <f>IF(Resp3="Yes", FALSE, TRUE)</f>
        <v>1</v>
      </c>
      <c r="E11" s="1" t="str">
        <f>IF(ISBLANK('Capabilities - Sec Controls'!A59),"", 'Capabilities - Sec Controls'!A59)</f>
        <v>ITOS</v>
      </c>
      <c r="F11" s="1" t="str">
        <f>IF(ISBLANK('Capabilities - Sec Controls'!B59),"", 'Capabilities - Sec Controls'!B59)</f>
        <v>Service Support</v>
      </c>
      <c r="G11" s="1" t="str">
        <f>IF(ISBLANK('Capabilities - Sec Controls'!C59),"", 'Capabilities - Sec Controls'!C59)</f>
        <v>Configuration Management</v>
      </c>
      <c r="H11" s="1" t="str">
        <f>IF(ISBLANK('Capabilities - Sec Controls'!D59),"", 'Capabilities - Sec Controls'!D59)</f>
        <v>Automated Asset Discovery</v>
      </c>
      <c r="I11" s="1" t="str">
        <f>IF(ISBLANK('Capabilities - Sec Controls'!E59),"", 'Capabilities - Sec Controls'!E59)</f>
        <v>The system's organization has a capability that identifies new and changing assets across the IT infrastructure and maintains an up-to-date inventory of configuration items.</v>
      </c>
      <c r="J11" s="1" t="str">
        <f>IF(ISBLANK('Capabilities - Sec Controls'!F59),"", 'Capabilities - Sec Controls'!F59)</f>
        <v>Automated Asset Discovery</v>
      </c>
      <c r="K11" s="1" t="str">
        <f>IF(ISBLANK('Capabilities - Sec Controls'!I59),"", 'Capabilities - Sec Controls'!I59)</f>
        <v>CA-7,CM-2,CM-8</v>
      </c>
      <c r="L11" s="1" t="str">
        <f>IF(ISBLANK('Capabilities - Sec Controls'!J59),"", 'Capabilities - Sec Controls'!J59)</f>
        <v>CM-3</v>
      </c>
      <c r="M11" s="1" t="str">
        <f>IF(ISBLANK('Capabilities - Sec Controls'!K59),"", 'Capabilities - Sec Controls'!K59)</f>
        <v>CA-7,CM-2,CM-8</v>
      </c>
      <c r="N11" s="1" t="str">
        <f>IF(ISBLANK('Capabilities - Sec Controls'!L59),"", 'Capabilities - Sec Controls'!L59)</f>
        <v>CM-3</v>
      </c>
      <c r="O11" s="1" t="str">
        <f>IF(ISBLANK('Capabilities - Sec Controls'!M59),"", 'Capabilities - Sec Controls'!M59)</f>
        <v>CA-7(1),CM-2(1),CM-2(3),CM-2(7),CM-3(2),CM-8(1),CM-8(3),CM-8(5)</v>
      </c>
      <c r="P11" s="1" t="str">
        <f>IF(ISBLANK('Capabilities - Sec Controls'!N59),"", 'Capabilities - Sec Controls'!N59)</f>
        <v/>
      </c>
      <c r="Q11" s="1" t="str">
        <f>IF(ISBLANK('Capabilities - Sec Controls'!O59),"", 'Capabilities - Sec Controls'!O59)</f>
        <v>CA-7(1),CM-2(1),CM-2(3),CM-2(7),CM-8(1),CM-8(3),CM-8(5)</v>
      </c>
      <c r="R11" s="1" t="str">
        <f>IF(ISBLANK('Capabilities - Sec Controls'!P59),"", 'Capabilities - Sec Controls'!P59)</f>
        <v>CM-3(2)</v>
      </c>
      <c r="S11" s="1" t="str">
        <f>IF(ISBLANK('Capabilities - Sec Controls'!Q59),"", 'Capabilities - Sec Controls'!Q59)</f>
        <v>CM-2(2),CM-3(1),CM-8(2),CM-8(4)</v>
      </c>
      <c r="T11" s="1" t="str">
        <f>IF(ISBLANK('Capabilities - Sec Controls'!R59),"", 'Capabilities - Sec Controls'!R59)</f>
        <v>CM-8(7)</v>
      </c>
      <c r="U11" s="1" t="str">
        <f>IF(ISBLANK('Capabilities - Sec Controls'!S59),"", 'Capabilities - Sec Controls'!S59)</f>
        <v>CM-3(1),CM-8(2),CM-8(4)</v>
      </c>
      <c r="V11" s="1" t="str">
        <f>IF(ISBLANK('Capabilities - Sec Controls'!T59),"", 'Capabilities - Sec Controls'!T59)</f>
        <v>CM-2(2),CM-8(7)</v>
      </c>
      <c r="W11" s="1" t="str">
        <f>IF(ISBLANK('Capabilities - Sec Controls'!U59),"", 'Capabilities - Sec Controls'!U59)</f>
        <v>PM-5</v>
      </c>
      <c r="X11" s="1" t="str">
        <f>IF(ISBLANK('Capabilities - Sec Controls'!V59),"", 'Capabilities - Sec Controls'!V59)</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11" s="1" t="str">
        <f>IF(ISBLANK('Capabilities - Sec Controls'!W59),"", 'Capabilities - Sec Controls'!W59)</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11" s="1" t="str">
        <f>IF(ISBLANK('Capabilities - Sec Controls'!X59),"", 'Capabilities - Sec Controls'!X59)</f>
        <v>AC-2(11), AC-2(13), AC-6(3), AC-6(7), AC-6(8), AC-18(4), AC-21(2)
AU-13, 
CM-3(1), CM-5(1), CM-5(3), CM-5(4), CM-6(2), CM-8(4)
MA-4(3)
PE-2(3), PE-3(1), PE-6(4)
PS-4(2), PS-6(3)
RA-5(4), RA-5(6), RA-5(10)
SC-3, SC-7(8), SC-7(10), SC-7(11), SC-7(14),  SC-7(15), SC-7(18), SC-7(21), SC-24 
SI-7(10), SI-10(5)</v>
      </c>
      <c r="AA11" s="1" t="str">
        <f>IF(ISBLANK('Capabilities - Sec Controls'!Y59),"", 'Capabilities - Sec Controls'!Y59)</f>
        <v>CM-8(7) is not selected in SP 800-53-defined baselines nor in the overall FedRAMP-defined baselines. It is placed in the high impact baseline here specifically to support implementation of a automated asset discover capability across the enterprise should an organization wish to contract with a cloud service provider to provide such a capability.</v>
      </c>
      <c r="AB11" s="1" t="str">
        <f>IF(ISBLANK('Capabilities - Sec Controls'!Z59),"", 'Capabilities - Sec Controls'!Z59)</f>
        <v/>
      </c>
      <c r="AC11" s="215">
        <f>IF(ISBLANK('Capabilities - Sec Controls'!AA59),"", 'Capabilities - Sec Controls'!AA59)</f>
        <v>2</v>
      </c>
      <c r="AD11" s="215">
        <f>IF(ISBLANK('Capabilities - Sec Controls'!AB59),"", 'Capabilities - Sec Controls'!AB59)</f>
        <v>1</v>
      </c>
      <c r="AE11" s="215">
        <f>IF(ISBLANK('Capabilities - Sec Controls'!AC59),"", 'Capabilities - Sec Controls'!AC59)</f>
        <v>1</v>
      </c>
      <c r="AF11" s="215">
        <f>IF(ISBLANK('Capabilities - Sec Controls'!AD59),"", 'Capabilities - Sec Controls'!AD59)</f>
        <v>4</v>
      </c>
      <c r="AG11" s="1" t="str">
        <f>IF(ISBLANK('Capabilities - Sec Controls'!AE59),"", 'Capabilities - Sec Controls'!AE59)</f>
        <v/>
      </c>
      <c r="AH11" s="1" t="str">
        <f>IF(ISBLANK('Capabilities - Sec Controls'!AF59),"", 'Capabilities - Sec Controls'!AF59)</f>
        <v>A</v>
      </c>
      <c r="AI11" s="1" t="str">
        <f>IF(ISBLANK('Capabilities - Sec Controls'!AG59),"", 'Capabilities - Sec Controls'!AG59)</f>
        <v>A</v>
      </c>
      <c r="AJ11" s="1" t="str">
        <f>IF(ISBLANK('Capabilities - Sec Controls'!AH59),"", 'Capabilities - Sec Controls'!AH59)</f>
        <v>A</v>
      </c>
      <c r="AK11" s="1" t="str">
        <f>IF(ISBLANK('Capabilities - Sec Controls'!AI59),"", 'Capabilities - Sec Controls'!AI59)</f>
        <v/>
      </c>
      <c r="AL11" s="1" t="str">
        <f>IF(ISBLANK('Capabilities - Sec Controls'!AJ59),"", 'Capabilities - Sec Controls'!AJ59)</f>
        <v>A</v>
      </c>
      <c r="AM11" s="1" t="str">
        <f>IF(ISBLANK('Capabilities - Sec Controls'!AK59),"", 'Capabilities - Sec Controls'!AK59)</f>
        <v>A</v>
      </c>
      <c r="AN11" s="1" t="str">
        <f>IF(ISBLANK('Capabilities - Sec Controls'!AL59),"", 'Capabilities - Sec Controls'!AL59)</f>
        <v>A</v>
      </c>
      <c r="AO11" s="1" t="str">
        <f>IF(ISBLANK('Capabilities - Sec Controls'!AM59),"", 'Capabilities - Sec Controls'!AM59)</f>
        <v/>
      </c>
      <c r="AP11" s="1" t="str">
        <f>IF(ISBLANK('Capabilities - Sec Controls'!AN59),"", 'Capabilities - Sec Controls'!AN59)</f>
        <v>B</v>
      </c>
      <c r="AQ11" s="1" t="str">
        <f>IF(ISBLANK('Capabilities - Sec Controls'!AO59),"", 'Capabilities - Sec Controls'!AO59)</f>
        <v>B</v>
      </c>
      <c r="AR11" s="1" t="str">
        <f>IF(ISBLANK('Capabilities - Sec Controls'!AP59),"", 'Capabilities - Sec Controls'!AP59)</f>
        <v>B</v>
      </c>
      <c r="AS11" s="1" t="str">
        <f>IF(ISBLANK('Capabilities - Sec Controls'!AQ59),"", 'Capabilities - Sec Controls'!AQ59)</f>
        <v/>
      </c>
      <c r="AT11" s="1" t="str">
        <f>IF(ISBLANK('Capabilities - Sec Controls'!AR59),"", 'Capabilities - Sec Controls'!AR59)</f>
        <v>A</v>
      </c>
      <c r="AU11" s="1" t="str">
        <f>IF(ISBLANK('Capabilities - Sec Controls'!AS59),"", 'Capabilities - Sec Controls'!AS59)</f>
        <v/>
      </c>
      <c r="AV11" s="1" t="str">
        <f>IF(ISBLANK('Capabilities - Sec Controls'!AT59),"", 'Capabilities - Sec Controls'!AT59)</f>
        <v/>
      </c>
    </row>
    <row r="12" spans="1:48" ht="42" hidden="1" customHeight="1" x14ac:dyDescent="0.25">
      <c r="A12"/>
      <c r="D12" t="b">
        <f>IF(Resp3="Yes", FALSE, TRUE)</f>
        <v>1</v>
      </c>
      <c r="E12" s="1" t="str">
        <f>IF(ISBLANK('Capabilities - Sec Controls'!A66),"", 'Capabilities - Sec Controls'!A66)</f>
        <v>ITOS</v>
      </c>
      <c r="F12" s="1" t="str">
        <f>IF(ISBLANK('Capabilities - Sec Controls'!B66),"", 'Capabilities - Sec Controls'!B66)</f>
        <v>Service Support</v>
      </c>
      <c r="G12" s="1" t="str">
        <f>IF(ISBLANK('Capabilities - Sec Controls'!C66),"", 'Capabilities - Sec Controls'!C66)</f>
        <v>Configuration Management</v>
      </c>
      <c r="H12" s="1" t="str">
        <f>IF(ISBLANK('Capabilities - Sec Controls'!D66),"", 'Capabilities - Sec Controls'!D66)</f>
        <v>Physical Inventory</v>
      </c>
      <c r="I12" s="1" t="str">
        <f>IF(ISBLANK('Capabilities - Sec Controls'!E66),"", 'Capabilities - Sec Controls'!E66)</f>
        <v>The system's organization has a capability that tracks all IT assets, including their ownership and current custody.</v>
      </c>
      <c r="J12" s="1" t="str">
        <f>IF(ISBLANK('Capabilities - Sec Controls'!F66),"", 'Capabilities - Sec Controls'!F66)</f>
        <v>Physical Inventory</v>
      </c>
      <c r="K12" s="1" t="str">
        <f>IF(ISBLANK('Capabilities - Sec Controls'!I66),"", 'Capabilities - Sec Controls'!I66)</f>
        <v>CM-8</v>
      </c>
      <c r="L12" s="1" t="str">
        <f>IF(ISBLANK('Capabilities - Sec Controls'!J66),"", 'Capabilities - Sec Controls'!J66)</f>
        <v/>
      </c>
      <c r="M12" s="1" t="str">
        <f>IF(ISBLANK('Capabilities - Sec Controls'!K66),"", 'Capabilities - Sec Controls'!K66)</f>
        <v>CM-8</v>
      </c>
      <c r="N12" s="1" t="str">
        <f>IF(ISBLANK('Capabilities - Sec Controls'!L66),"", 'Capabilities - Sec Controls'!L66)</f>
        <v/>
      </c>
      <c r="O12" s="1" t="str">
        <f>IF(ISBLANK('Capabilities - Sec Controls'!M66),"", 'Capabilities - Sec Controls'!M66)</f>
        <v>CM-8(1),CM-8(3),CM-8(5)</v>
      </c>
      <c r="P12" s="1" t="str">
        <f>IF(ISBLANK('Capabilities - Sec Controls'!N66),"", 'Capabilities - Sec Controls'!N66)</f>
        <v/>
      </c>
      <c r="Q12" s="1" t="str">
        <f>IF(ISBLANK('Capabilities - Sec Controls'!O66),"", 'Capabilities - Sec Controls'!O66)</f>
        <v>CM-8(1),CM-8(3),CM-8(5)</v>
      </c>
      <c r="R12" s="1" t="str">
        <f>IF(ISBLANK('Capabilities - Sec Controls'!P66),"", 'Capabilities - Sec Controls'!P66)</f>
        <v/>
      </c>
      <c r="S12" s="1" t="str">
        <f>IF(ISBLANK('Capabilities - Sec Controls'!Q66),"", 'Capabilities - Sec Controls'!Q66)</f>
        <v>CM-8(2),CM-8(4)</v>
      </c>
      <c r="T12" s="1" t="str">
        <f>IF(ISBLANK('Capabilities - Sec Controls'!R66),"", 'Capabilities - Sec Controls'!R66)</f>
        <v>CM-8(8)</v>
      </c>
      <c r="U12" s="1" t="str">
        <f>IF(ISBLANK('Capabilities - Sec Controls'!S66),"", 'Capabilities - Sec Controls'!S66)</f>
        <v>CM-8(2),CM-8(4)</v>
      </c>
      <c r="V12" s="1" t="str">
        <f>IF(ISBLANK('Capabilities - Sec Controls'!T66),"", 'Capabilities - Sec Controls'!T66)</f>
        <v>CM-8(8)</v>
      </c>
      <c r="W12" s="1" t="str">
        <f>IF(ISBLANK('Capabilities - Sec Controls'!U66),"", 'Capabilities - Sec Controls'!U66)</f>
        <v>PM-5</v>
      </c>
      <c r="X12" s="1" t="str">
        <f>IF(ISBLANK('Capabilities - Sec Controls'!V66),"", 'Capabilities - Sec Controls'!V66)</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12" s="1" t="str">
        <f>IF(ISBLANK('Capabilities - Sec Controls'!W66),"", 'Capabilities - Sec Controls'!W66)</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12" s="1" t="str">
        <f>IF(ISBLANK('Capabilities - Sec Controls'!X66),"", 'Capabilities - Sec Controls'!X66)</f>
        <v>AC-2(11), AC-2(13), AC-6(3), AC-6(7), AC-6(8), AC-18(4), AC-21(2)
AU-13, 
CM-3(1), CM-5(1), CM-5(3), CM-5(4), CM-6(2), CM-8(4)
MA-4(3)
PE-2(3), PE-3(1), PE-6(4)
PS-4(2), PS-6(3)
RA-5(4), RA-5(6), RA-5(10)
SC-3, SC-7(8), SC-7(10), SC-7(11), SC-7(14),  SC-7(15), SC-7(18), SC-7(21), SC-24 
SI-7(10), SI-10(5)</v>
      </c>
      <c r="AA12" s="1" t="str">
        <f>IF(ISBLANK('Capabilities - Sec Controls'!Y66),"", 'Capabilities - Sec Controls'!Y66)</f>
        <v>CM-8(8) is not selected in SP 800-53-defined baselines nor in the overall FedRAMP-defined baselines. It is placed in the high impact baseline here specifically to support implementation of a automated asset tracking capability across the enterprise should an organization wish to contract with a cloud service provider to provide such a capability.</v>
      </c>
      <c r="AB12" s="1" t="str">
        <f>IF(ISBLANK('Capabilities - Sec Controls'!Z66),"", 'Capabilities - Sec Controls'!Z66)</f>
        <v/>
      </c>
      <c r="AC12" s="215">
        <f>IF(ISBLANK('Capabilities - Sec Controls'!AA66),"", 'Capabilities - Sec Controls'!AA66)</f>
        <v>1</v>
      </c>
      <c r="AD12" s="215">
        <f>IF(ISBLANK('Capabilities - Sec Controls'!AB66),"", 'Capabilities - Sec Controls'!AB66)</f>
        <v>1</v>
      </c>
      <c r="AE12" s="215">
        <f>IF(ISBLANK('Capabilities - Sec Controls'!AC66),"", 'Capabilities - Sec Controls'!AC66)</f>
        <v>2</v>
      </c>
      <c r="AF12" s="215">
        <f>IF(ISBLANK('Capabilities - Sec Controls'!AD66),"", 'Capabilities - Sec Controls'!AD66)</f>
        <v>4</v>
      </c>
      <c r="AG12" s="1" t="str">
        <f>IF(ISBLANK('Capabilities - Sec Controls'!AE66),"", 'Capabilities - Sec Controls'!AE66)</f>
        <v/>
      </c>
      <c r="AH12" s="1" t="str">
        <f>IF(ISBLANK('Capabilities - Sec Controls'!AF66),"", 'Capabilities - Sec Controls'!AF66)</f>
        <v>A</v>
      </c>
      <c r="AI12" s="1" t="str">
        <f>IF(ISBLANK('Capabilities - Sec Controls'!AG66),"", 'Capabilities - Sec Controls'!AG66)</f>
        <v>A</v>
      </c>
      <c r="AJ12" s="1" t="str">
        <f>IF(ISBLANK('Capabilities - Sec Controls'!AH66),"", 'Capabilities - Sec Controls'!AH66)</f>
        <v>A</v>
      </c>
      <c r="AK12" s="1" t="str">
        <f>IF(ISBLANK('Capabilities - Sec Controls'!AI66),"", 'Capabilities - Sec Controls'!AI66)</f>
        <v/>
      </c>
      <c r="AL12" s="1" t="str">
        <f>IF(ISBLANK('Capabilities - Sec Controls'!AJ66),"", 'Capabilities - Sec Controls'!AJ66)</f>
        <v>A</v>
      </c>
      <c r="AM12" s="1" t="str">
        <f>IF(ISBLANK('Capabilities - Sec Controls'!AK66),"", 'Capabilities - Sec Controls'!AK66)</f>
        <v>A</v>
      </c>
      <c r="AN12" s="1" t="str">
        <f>IF(ISBLANK('Capabilities - Sec Controls'!AL66),"", 'Capabilities - Sec Controls'!AL66)</f>
        <v>A</v>
      </c>
      <c r="AO12" s="1" t="str">
        <f>IF(ISBLANK('Capabilities - Sec Controls'!AM66),"", 'Capabilities - Sec Controls'!AM66)</f>
        <v/>
      </c>
      <c r="AP12" s="1" t="str">
        <f>IF(ISBLANK('Capabilities - Sec Controls'!AN66),"", 'Capabilities - Sec Controls'!AN66)</f>
        <v>B</v>
      </c>
      <c r="AQ12" s="1" t="str">
        <f>IF(ISBLANK('Capabilities - Sec Controls'!AO66),"", 'Capabilities - Sec Controls'!AO66)</f>
        <v>B</v>
      </c>
      <c r="AR12" s="1" t="str">
        <f>IF(ISBLANK('Capabilities - Sec Controls'!AP66),"", 'Capabilities - Sec Controls'!AP66)</f>
        <v>B</v>
      </c>
      <c r="AS12" s="1" t="str">
        <f>IF(ISBLANK('Capabilities - Sec Controls'!AQ66),"", 'Capabilities - Sec Controls'!AQ66)</f>
        <v/>
      </c>
      <c r="AT12" s="1" t="str">
        <f>IF(ISBLANK('Capabilities - Sec Controls'!AR66),"", 'Capabilities - Sec Controls'!AR66)</f>
        <v>A</v>
      </c>
      <c r="AU12" s="1" t="str">
        <f>IF(ISBLANK('Capabilities - Sec Controls'!AS66),"", 'Capabilities - Sec Controls'!AS66)</f>
        <v/>
      </c>
      <c r="AV12" s="1" t="str">
        <f>IF(ISBLANK('Capabilities - Sec Controls'!AT66),"", 'Capabilities - Sec Controls'!AT66)</f>
        <v/>
      </c>
    </row>
    <row r="13" spans="1:48" ht="42" hidden="1" customHeight="1" x14ac:dyDescent="0.25">
      <c r="A13"/>
      <c r="D13" t="b">
        <f>IF(Resp3="Yes", FALSE, TRUE)</f>
        <v>1</v>
      </c>
      <c r="E13" s="1" t="str">
        <f>IF(ISBLANK('Capabilities - Sec Controls'!A269),"", 'Capabilities - Sec Controls'!A269)</f>
        <v>S &amp; RM</v>
      </c>
      <c r="F13" s="1" t="str">
        <f>IF(ISBLANK('Capabilities - Sec Controls'!B269),"", 'Capabilities - Sec Controls'!B269)</f>
        <v>Infrastructure Protection Services</v>
      </c>
      <c r="G13" s="1" t="str">
        <f>IF(ISBLANK('Capabilities - Sec Controls'!C269),"", 'Capabilities - Sec Controls'!C269)</f>
        <v>End-Point</v>
      </c>
      <c r="H13" s="1" t="str">
        <f>IF(ISBLANK('Capabilities - Sec Controls'!D269),"", 'Capabilities - Sec Controls'!D269)</f>
        <v>Inventory Control</v>
      </c>
      <c r="I13" s="1" t="str">
        <f>IF(ISBLANK('Capabilities - Sec Controls'!E269),"", 'Capabilities - Sec Controls'!E269)</f>
        <v>The system has a capability that manages and maintains inventory for its physical and digital assets, including virtual machines.</v>
      </c>
      <c r="J13" s="1" t="str">
        <f>IF(ISBLANK('Capabilities - Sec Controls'!F269),"", 'Capabilities - Sec Controls'!F269)</f>
        <v>Inventory Control</v>
      </c>
      <c r="K13" s="1" t="str">
        <f>IF(ISBLANK('Capabilities - Sec Controls'!I269),"", 'Capabilities - Sec Controls'!I269)</f>
        <v>CM-8</v>
      </c>
      <c r="L13" s="1" t="str">
        <f>IF(ISBLANK('Capabilities - Sec Controls'!J269),"", 'Capabilities - Sec Controls'!J269)</f>
        <v/>
      </c>
      <c r="M13" s="1" t="str">
        <f>IF(ISBLANK('Capabilities - Sec Controls'!K269),"", 'Capabilities - Sec Controls'!K269)</f>
        <v>CM-8</v>
      </c>
      <c r="N13" s="1" t="str">
        <f>IF(ISBLANK('Capabilities - Sec Controls'!L269),"", 'Capabilities - Sec Controls'!L269)</f>
        <v/>
      </c>
      <c r="O13" s="1" t="str">
        <f>IF(ISBLANK('Capabilities - Sec Controls'!M269),"", 'Capabilities - Sec Controls'!M269)</f>
        <v/>
      </c>
      <c r="P13" s="1" t="str">
        <f>IF(ISBLANK('Capabilities - Sec Controls'!N269),"", 'Capabilities - Sec Controls'!N269)</f>
        <v/>
      </c>
      <c r="Q13" s="1" t="str">
        <f>IF(ISBLANK('Capabilities - Sec Controls'!O269),"", 'Capabilities - Sec Controls'!O269)</f>
        <v/>
      </c>
      <c r="R13" s="1" t="str">
        <f>IF(ISBLANK('Capabilities - Sec Controls'!P269),"", 'Capabilities - Sec Controls'!P269)</f>
        <v/>
      </c>
      <c r="S13" s="1" t="str">
        <f>IF(ISBLANK('Capabilities - Sec Controls'!Q269),"", 'Capabilities - Sec Controls'!Q269)</f>
        <v>CM-8(2),CM-8(4)</v>
      </c>
      <c r="T13" s="1" t="str">
        <f>IF(ISBLANK('Capabilities - Sec Controls'!R269),"", 'Capabilities - Sec Controls'!R269)</f>
        <v>CM-8(7)</v>
      </c>
      <c r="U13" s="1" t="str">
        <f>IF(ISBLANK('Capabilities - Sec Controls'!S269),"", 'Capabilities - Sec Controls'!S269)</f>
        <v>CM-8(2),CM-8(4)</v>
      </c>
      <c r="V13" s="1" t="str">
        <f>IF(ISBLANK('Capabilities - Sec Controls'!T269),"", 'Capabilities - Sec Controls'!T269)</f>
        <v>CM-8(7)</v>
      </c>
      <c r="W13" s="1" t="str">
        <f>IF(ISBLANK('Capabilities - Sec Controls'!U269),"", 'Capabilities - Sec Controls'!U269)</f>
        <v/>
      </c>
      <c r="X13" s="1" t="str">
        <f>IF(ISBLANK('Capabilities - Sec Controls'!V269),"", 'Capabilities - Sec Controls'!V269)</f>
        <v/>
      </c>
      <c r="Y13" s="1" t="str">
        <f>IF(ISBLANK('Capabilities - Sec Controls'!W269),"", 'Capabilities - Sec Controls'!W269)</f>
        <v/>
      </c>
      <c r="Z13" s="1" t="str">
        <f>IF(ISBLANK('Capabilities - Sec Controls'!X269),"", 'Capabilities - Sec Controls'!X269)</f>
        <v/>
      </c>
      <c r="AA13" s="1" t="str">
        <f>IF(ISBLANK('Capabilities - Sec Controls'!Y269),"", 'Capabilities - Sec Controls'!Y269)</f>
        <v>NOTE:  CM-8(7)  is not selected in SP 800-53-defined baselines nor in the overall FedRAMP-defined baselines. They are noted in { } and  placed in the high impact baseline here specifically to support implementation of information security associated with the S &amp; RM Infrastructure Protection Services End-Point Inventory Control capability should an organization wish to contract with a cloud service provider to provide such a capability.</v>
      </c>
      <c r="AB13" s="1" t="str">
        <f>IF(ISBLANK('Capabilities - Sec Controls'!Z269),"", 'Capabilities - Sec Controls'!Z269)</f>
        <v/>
      </c>
      <c r="AC13" s="215">
        <f>IF(ISBLANK('Capabilities - Sec Controls'!AA269),"", 'Capabilities - Sec Controls'!AA269)</f>
        <v>1</v>
      </c>
      <c r="AD13" s="215">
        <f>IF(ISBLANK('Capabilities - Sec Controls'!AB269),"", 'Capabilities - Sec Controls'!AB269)</f>
        <v>2</v>
      </c>
      <c r="AE13" s="215">
        <f>IF(ISBLANK('Capabilities - Sec Controls'!AC269),"", 'Capabilities - Sec Controls'!AC269)</f>
        <v>1</v>
      </c>
      <c r="AF13" s="215">
        <f>IF(ISBLANK('Capabilities - Sec Controls'!AD269),"", 'Capabilities - Sec Controls'!AD269)</f>
        <v>4</v>
      </c>
      <c r="AG13" s="1" t="str">
        <f>IF(ISBLANK('Capabilities - Sec Controls'!AE269),"", 'Capabilities - Sec Controls'!AE269)</f>
        <v/>
      </c>
      <c r="AH13" s="1" t="str">
        <f>IF(ISBLANK('Capabilities - Sec Controls'!AF269),"", 'Capabilities - Sec Controls'!AF269)</f>
        <v>X</v>
      </c>
      <c r="AI13" s="1" t="str">
        <f>IF(ISBLANK('Capabilities - Sec Controls'!AG269),"", 'Capabilities - Sec Controls'!AG269)</f>
        <v>A</v>
      </c>
      <c r="AJ13" s="1" t="str">
        <f>IF(ISBLANK('Capabilities - Sec Controls'!AH269),"", 'Capabilities - Sec Controls'!AH269)</f>
        <v>A</v>
      </c>
      <c r="AK13" s="1" t="str">
        <f>IF(ISBLANK('Capabilities - Sec Controls'!AI269),"", 'Capabilities - Sec Controls'!AI269)</f>
        <v/>
      </c>
      <c r="AL13" s="1" t="str">
        <f>IF(ISBLANK('Capabilities - Sec Controls'!AJ269),"", 'Capabilities - Sec Controls'!AJ269)</f>
        <v>A</v>
      </c>
      <c r="AM13" s="1" t="str">
        <f>IF(ISBLANK('Capabilities - Sec Controls'!AK269),"", 'Capabilities - Sec Controls'!AK269)</f>
        <v>X</v>
      </c>
      <c r="AN13" s="1" t="str">
        <f>IF(ISBLANK('Capabilities - Sec Controls'!AL269),"", 'Capabilities - Sec Controls'!AL269)</f>
        <v>X*</v>
      </c>
      <c r="AO13" s="1" t="str">
        <f>IF(ISBLANK('Capabilities - Sec Controls'!AM269),"", 'Capabilities - Sec Controls'!AM269)</f>
        <v/>
      </c>
      <c r="AP13" s="1" t="str">
        <f>IF(ISBLANK('Capabilities - Sec Controls'!AN269),"", 'Capabilities - Sec Controls'!AN269)</f>
        <v>B</v>
      </c>
      <c r="AQ13" s="1" t="str">
        <f>IF(ISBLANK('Capabilities - Sec Controls'!AO269),"", 'Capabilities - Sec Controls'!AO269)</f>
        <v>B</v>
      </c>
      <c r="AR13" s="1" t="str">
        <f>IF(ISBLANK('Capabilities - Sec Controls'!AP269),"", 'Capabilities - Sec Controls'!AP269)</f>
        <v>B</v>
      </c>
      <c r="AS13" s="1" t="str">
        <f>IF(ISBLANK('Capabilities - Sec Controls'!AQ269),"", 'Capabilities - Sec Controls'!AQ269)</f>
        <v/>
      </c>
      <c r="AT13" s="1" t="str">
        <f>IF(ISBLANK('Capabilities - Sec Controls'!AR269),"", 'Capabilities - Sec Controls'!AR269)</f>
        <v>A</v>
      </c>
      <c r="AU13" s="1" t="str">
        <f>IF(ISBLANK('Capabilities - Sec Controls'!AS269),"", 'Capabilities - Sec Controls'!AS269)</f>
        <v/>
      </c>
      <c r="AV13" s="1" t="str">
        <f>IF(ISBLANK('Capabilities - Sec Controls'!AT269),"", 'Capabilities - Sec Controls'!AT269)</f>
        <v>A</v>
      </c>
    </row>
    <row r="14" spans="1:48" s="232" customFormat="1" ht="42" hidden="1" customHeight="1" x14ac:dyDescent="0.25">
      <c r="A14" s="238" t="s">
        <v>3173</v>
      </c>
      <c r="B14" s="231" t="s">
        <v>3174</v>
      </c>
      <c r="C14" s="231"/>
      <c r="D14" s="211" t="b">
        <f>AND(D15:D19)</f>
        <v>1</v>
      </c>
      <c r="E14" s="231"/>
      <c r="F14" s="230"/>
      <c r="G14" s="230"/>
      <c r="H14" s="230"/>
      <c r="I14" s="230"/>
      <c r="J14" s="230"/>
      <c r="K14" s="230"/>
      <c r="L14" s="230"/>
      <c r="M14" s="230"/>
      <c r="N14" s="230"/>
      <c r="O14" s="230"/>
      <c r="P14" s="230"/>
      <c r="Q14" s="230"/>
      <c r="R14" s="230"/>
      <c r="S14" s="230"/>
      <c r="T14" s="230"/>
      <c r="U14" s="230"/>
      <c r="V14" s="230"/>
      <c r="W14" s="230"/>
      <c r="X14" s="230"/>
      <c r="Y14" s="230"/>
      <c r="Z14" s="230"/>
      <c r="AA14" s="230"/>
      <c r="AB14" s="230"/>
      <c r="AC14" s="235"/>
      <c r="AD14" s="235"/>
      <c r="AE14" s="235"/>
      <c r="AF14" s="235"/>
      <c r="AG14" s="230"/>
      <c r="AH14" s="230"/>
      <c r="AI14" s="230"/>
      <c r="AJ14" s="230"/>
      <c r="AK14" s="230"/>
      <c r="AL14" s="230"/>
      <c r="AM14" s="230"/>
      <c r="AN14" s="230"/>
      <c r="AO14" s="230"/>
      <c r="AP14" s="230"/>
      <c r="AQ14" s="230"/>
      <c r="AR14" s="230"/>
      <c r="AS14" s="230"/>
      <c r="AT14" s="230"/>
      <c r="AU14" s="230"/>
      <c r="AV14" s="230"/>
    </row>
    <row r="15" spans="1:48" ht="42" hidden="1" customHeight="1" x14ac:dyDescent="0.25">
      <c r="A15"/>
      <c r="D15" t="b">
        <f>IF(Resp4="Yes", FALSE, TRUE)</f>
        <v>1</v>
      </c>
      <c r="E15" s="1" t="str">
        <f>IF(ISBLANK('Capabilities - Sec Controls'!A5),"", 'Capabilities - Sec Controls'!A5)</f>
        <v>BOSS</v>
      </c>
      <c r="F15" s="1" t="str">
        <f>IF(ISBLANK('Capabilities - Sec Controls'!B5),"", 'Capabilities - Sec Controls'!B5)</f>
        <v>Data Governance</v>
      </c>
      <c r="G15" s="1" t="str">
        <f>IF(ISBLANK('Capabilities - Sec Controls'!C5),"", 'Capabilities - Sec Controls'!C5)</f>
        <v>Handling/ Labeling/ Security Policy</v>
      </c>
      <c r="H15" s="1" t="str">
        <f>IF(ISBLANK('Capabilities - Sec Controls'!D5),"", 'Capabilities - Sec Controls'!D5)</f>
        <v/>
      </c>
      <c r="I15" s="1" t="str">
        <f>IF(ISBLANK('Capabilities - Sec Controls'!E5),"", 'Capabilities - Sec Controls'!E5)</f>
        <v xml:space="preserve">The system has a policy, enforced by a capability, that requires accurate labeling and identifiers for information and its associated media and data repositories. If virtual repositories are used then the capability should support ephemeral labels. </v>
      </c>
      <c r="J15" s="1" t="str">
        <f>IF(ISBLANK('Capabilities - Sec Controls'!F5),"", 'Capabilities - Sec Controls'!F5)</f>
        <v>Handling/ Labeling/ Security Policy</v>
      </c>
      <c r="K15" s="1" t="str">
        <f>IF(ISBLANK('Capabilities - Sec Controls'!I5),"", 'Capabilities - Sec Controls'!I5)</f>
        <v>AC-1,AC-3,AT-1,AU-1,CA-1,CM-1,CP-1,IA-1,IR-1,MA-1,MP-1,MP-2,PE-1,PL-1,PS-1,RA-1,SA-1,SC-1,SI-1,SI-12</v>
      </c>
      <c r="L15" s="1" t="str">
        <f>IF(ISBLANK('Capabilities - Sec Controls'!J5),"", 'Capabilities - Sec Controls'!J5)</f>
        <v>AC-4</v>
      </c>
      <c r="M15" s="1" t="str">
        <f>IF(ISBLANK('Capabilities - Sec Controls'!K5),"", 'Capabilities - Sec Controls'!K5)</f>
        <v>AC-1,AC-3,AT-1,AU-1,CA-1,CM-1,CP-1,IA-1,IR-1,MA-1,MP-1,MP-2,PE-1,PL-1,PS-1,RA-1,SA-1,SC-1,SI-1,SI-12</v>
      </c>
      <c r="N15" s="1" t="str">
        <f>IF(ISBLANK('Capabilities - Sec Controls'!L5),"", 'Capabilities - Sec Controls'!L5)</f>
        <v>AC-4</v>
      </c>
      <c r="O15" s="1" t="str">
        <f>IF(ISBLANK('Capabilities - Sec Controls'!M5),"", 'Capabilities - Sec Controls'!M5)</f>
        <v>MP-3,MP-5,MP-5(4)</v>
      </c>
      <c r="P15" s="1" t="str">
        <f>IF(ISBLANK('Capabilities - Sec Controls'!N5),"", 'Capabilities - Sec Controls'!N5)</f>
        <v/>
      </c>
      <c r="Q15" s="1" t="str">
        <f>IF(ISBLANK('Capabilities - Sec Controls'!O5),"", 'Capabilities - Sec Controls'!O5)</f>
        <v>MP-3,MP-5,MP-5(4)</v>
      </c>
      <c r="R15" s="1" t="str">
        <f>IF(ISBLANK('Capabilities - Sec Controls'!P5),"", 'Capabilities - Sec Controls'!P5)</f>
        <v/>
      </c>
      <c r="S15" s="1" t="str">
        <f>IF(ISBLANK('Capabilities - Sec Controls'!Q5),"", 'Capabilities - Sec Controls'!Q5)</f>
        <v/>
      </c>
      <c r="T15" s="1" t="str">
        <f>IF(ISBLANK('Capabilities - Sec Controls'!R5),"", 'Capabilities - Sec Controls'!R5)</f>
        <v>AC-16</v>
      </c>
      <c r="U15" s="1" t="str">
        <f>IF(ISBLANK('Capabilities - Sec Controls'!S5),"", 'Capabilities - Sec Controls'!S5)</f>
        <v/>
      </c>
      <c r="V15" s="1" t="str">
        <f>IF(ISBLANK('Capabilities - Sec Controls'!T5),"", 'Capabilities - Sec Controls'!T5)</f>
        <v>AC-16</v>
      </c>
      <c r="W15" s="1" t="str">
        <f>IF(ISBLANK('Capabilities - Sec Controls'!U5),"", 'Capabilities - Sec Controls'!U5)</f>
        <v/>
      </c>
      <c r="X15" s="1" t="str">
        <f>IF(ISBLANK('Capabilities - Sec Controls'!V5),"", 'Capabilities - Sec Controls'!V5)</f>
        <v/>
      </c>
      <c r="Y15" s="1" t="str">
        <f>IF(ISBLANK('Capabilities - Sec Controls'!W5),"", 'Capabilities - Sec Controls'!W5)</f>
        <v/>
      </c>
      <c r="Z15" s="1" t="str">
        <f>IF(ISBLANK('Capabilities - Sec Controls'!X5),"", 'Capabilities - Sec Controls'!X5)</f>
        <v/>
      </c>
      <c r="AA15" s="1" t="str">
        <f>IF(ISBLANK('Capabilities - Sec Controls'!Y5),"", 'Capabilities - Sec Controls'!Y5)</f>
        <v xml:space="preserve">This capability as stated is very broad in scope and unclear.  Since this capability is part of  the BOSS Data Goverence of the framework it would seem that the appropriate primary focus is intended to be on managing policies, procedures, and communications  for the respective security controls. This primary focus is fully covered in 53R4 by the  XX-1 control of each securty control family.  However, the scope of the capability description  "associated to handling, labeling and security of data and objects which contain data" is unclear.       Virturally all controls in this framework  associated to security (protecting) of data would be applicable, which in this case would mean that all 53R4 control families and controls would be applicable  for the respective L, M, &amp; H baselines.        Considering the assumed primary focus is on policy, procedures, and communications,  and the scope applies to  all security controls then all 53R4 XX-1 controls were selected.    In addition there seem to be some emphasis in the capability description on "labeling and handling" of data, therefore specific 53R4 controls were included covering this emphasis part of the capability.  </v>
      </c>
      <c r="AB15" s="1" t="str">
        <f>IF(ISBLANK('Capabilities - Sec Controls'!Z5),"", 'Capabilities - Sec Controls'!Z5)</f>
        <v/>
      </c>
      <c r="AC15" s="215">
        <f>IF(ISBLANK('Capabilities - Sec Controls'!AA5),"", 'Capabilities - Sec Controls'!AA5)</f>
        <v>4</v>
      </c>
      <c r="AD15" s="215">
        <f>IF(ISBLANK('Capabilities - Sec Controls'!AB5),"", 'Capabilities - Sec Controls'!AB5)</f>
        <v>2</v>
      </c>
      <c r="AE15" s="215">
        <f>IF(ISBLANK('Capabilities - Sec Controls'!AC5),"", 'Capabilities - Sec Controls'!AC5)</f>
        <v>2</v>
      </c>
      <c r="AF15" s="215">
        <f>IF(ISBLANK('Capabilities - Sec Controls'!AD5),"", 'Capabilities - Sec Controls'!AD5)</f>
        <v>8</v>
      </c>
      <c r="AG15" s="1" t="str">
        <f>IF(ISBLANK('Capabilities - Sec Controls'!AE5),"", 'Capabilities - Sec Controls'!AE5)</f>
        <v/>
      </c>
      <c r="AH15" s="1" t="str">
        <f>IF(ISBLANK('Capabilities - Sec Controls'!AF5),"", 'Capabilities - Sec Controls'!AF5)</f>
        <v>X</v>
      </c>
      <c r="AI15" s="1" t="str">
        <f>IF(ISBLANK('Capabilities - Sec Controls'!AG5),"", 'Capabilities - Sec Controls'!AG5)</f>
        <v>X</v>
      </c>
      <c r="AJ15" s="1" t="str">
        <f>IF(ISBLANK('Capabilities - Sec Controls'!AH5),"", 'Capabilities - Sec Controls'!AH5)</f>
        <v>X</v>
      </c>
      <c r="AK15" s="1" t="str">
        <f>IF(ISBLANK('Capabilities - Sec Controls'!AI5),"", 'Capabilities - Sec Controls'!AI5)</f>
        <v/>
      </c>
      <c r="AL15" s="1" t="str">
        <f>IF(ISBLANK('Capabilities - Sec Controls'!AJ5),"", 'Capabilities - Sec Controls'!AJ5)</f>
        <v>X</v>
      </c>
      <c r="AM15" s="1" t="str">
        <f>IF(ISBLANK('Capabilities - Sec Controls'!AK5),"", 'Capabilities - Sec Controls'!AK5)</f>
        <v>X*</v>
      </c>
      <c r="AN15" s="1" t="str">
        <f>IF(ISBLANK('Capabilities - Sec Controls'!AL5),"", 'Capabilities - Sec Controls'!AL5)</f>
        <v>X*</v>
      </c>
      <c r="AO15" s="1" t="str">
        <f>IF(ISBLANK('Capabilities - Sec Controls'!AM5),"", 'Capabilities - Sec Controls'!AM5)</f>
        <v/>
      </c>
      <c r="AP15" s="1" t="str">
        <f>IF(ISBLANK('Capabilities - Sec Controls'!AN5),"", 'Capabilities - Sec Controls'!AN5)</f>
        <v>A</v>
      </c>
      <c r="AQ15" s="1" t="str">
        <f>IF(ISBLANK('Capabilities - Sec Controls'!AO5),"", 'Capabilities - Sec Controls'!AO5)</f>
        <v>A</v>
      </c>
      <c r="AR15" s="1" t="str">
        <f>IF(ISBLANK('Capabilities - Sec Controls'!AP5),"", 'Capabilities - Sec Controls'!AP5)</f>
        <v>A</v>
      </c>
      <c r="AS15" s="1" t="str">
        <f>IF(ISBLANK('Capabilities - Sec Controls'!AQ5),"", 'Capabilities - Sec Controls'!AQ5)</f>
        <v/>
      </c>
      <c r="AT15" s="1" t="str">
        <f>IF(ISBLANK('Capabilities - Sec Controls'!AR5),"", 'Capabilities - Sec Controls'!AR5)</f>
        <v>A</v>
      </c>
      <c r="AU15" s="1" t="str">
        <f>IF(ISBLANK('Capabilities - Sec Controls'!AS5),"", 'Capabilities - Sec Controls'!AS5)</f>
        <v/>
      </c>
      <c r="AV15" s="1" t="str">
        <f>IF(ISBLANK('Capabilities - Sec Controls'!AT5),"", 'Capabilities - Sec Controls'!AT5)</f>
        <v>A</v>
      </c>
    </row>
    <row r="16" spans="1:48" ht="42" hidden="1" customHeight="1" x14ac:dyDescent="0.25">
      <c r="A16"/>
      <c r="D16" t="b">
        <f>IF(Resp4="Yes", FALSE, TRUE)</f>
        <v>1</v>
      </c>
      <c r="E16" s="1" t="str">
        <f>IF(ISBLANK('Capabilities - Sec Controls'!A41),"", 'Capabilities - Sec Controls'!A41)</f>
        <v>BOSS</v>
      </c>
      <c r="F16" s="1" t="str">
        <f>IF(ISBLANK('Capabilities - Sec Controls'!B41),"", 'Capabilities - Sec Controls'!B41)</f>
        <v>Data Governance</v>
      </c>
      <c r="G16" s="1" t="str">
        <f>IF(ISBLANK('Capabilities - Sec Controls'!C41),"", 'Capabilities - Sec Controls'!C41)</f>
        <v>Data Classification</v>
      </c>
      <c r="H16" s="1" t="str">
        <f>IF(ISBLANK('Capabilities - Sec Controls'!D41),"", 'Capabilities - Sec Controls'!D41)</f>
        <v/>
      </c>
      <c r="I16" s="1" t="str">
        <f>IF(ISBLANK('Capabilities - Sec Controls'!E41),"", 'Capabilities - Sec Controls'!E41)</f>
        <v xml:space="preserve">The system's data is assigned classifications (e.g. controlled unclassified information, classified, sensitive) based on the sensitivity of the data and its value to the system owner. The capability includes ensuring that data labels are in place as required. </v>
      </c>
      <c r="J16" s="1" t="str">
        <f>IF(ISBLANK('Capabilities - Sec Controls'!F41),"", 'Capabilities - Sec Controls'!F41)</f>
        <v>Data Classification-</v>
      </c>
      <c r="K16" s="1" t="str">
        <f>IF(ISBLANK('Capabilities - Sec Controls'!I41),"", 'Capabilities - Sec Controls'!I41)</f>
        <v>RA-2,RA-3</v>
      </c>
      <c r="L16" s="1" t="str">
        <f>IF(ISBLANK('Capabilities - Sec Controls'!J41),"", 'Capabilities - Sec Controls'!J41)</f>
        <v/>
      </c>
      <c r="M16" s="1" t="str">
        <f>IF(ISBLANK('Capabilities - Sec Controls'!K41),"", 'Capabilities - Sec Controls'!K41)</f>
        <v>RA-2,RA-3</v>
      </c>
      <c r="N16" s="1" t="str">
        <f>IF(ISBLANK('Capabilities - Sec Controls'!L41),"", 'Capabilities - Sec Controls'!L41)</f>
        <v/>
      </c>
      <c r="O16" s="1" t="str">
        <f>IF(ISBLANK('Capabilities - Sec Controls'!M41),"", 'Capabilities - Sec Controls'!M41)</f>
        <v/>
      </c>
      <c r="P16" s="1" t="str">
        <f>IF(ISBLANK('Capabilities - Sec Controls'!N41),"", 'Capabilities - Sec Controls'!N41)</f>
        <v/>
      </c>
      <c r="Q16" s="1" t="str">
        <f>IF(ISBLANK('Capabilities - Sec Controls'!O41),"", 'Capabilities - Sec Controls'!O41)</f>
        <v/>
      </c>
      <c r="R16" s="1" t="str">
        <f>IF(ISBLANK('Capabilities - Sec Controls'!P41),"", 'Capabilities - Sec Controls'!P41)</f>
        <v/>
      </c>
      <c r="S16" s="1" t="str">
        <f>IF(ISBLANK('Capabilities - Sec Controls'!Q41),"", 'Capabilities - Sec Controls'!Q41)</f>
        <v/>
      </c>
      <c r="T16" s="1" t="str">
        <f>IF(ISBLANK('Capabilities - Sec Controls'!R41),"", 'Capabilities - Sec Controls'!R41)</f>
        <v/>
      </c>
      <c r="U16" s="1" t="str">
        <f>IF(ISBLANK('Capabilities - Sec Controls'!S41),"", 'Capabilities - Sec Controls'!S41)</f>
        <v/>
      </c>
      <c r="V16" s="1" t="str">
        <f>IF(ISBLANK('Capabilities - Sec Controls'!T41),"", 'Capabilities - Sec Controls'!T41)</f>
        <v/>
      </c>
      <c r="W16" s="1" t="str">
        <f>IF(ISBLANK('Capabilities - Sec Controls'!U41),"", 'Capabilities - Sec Controls'!U41)</f>
        <v>PM-9, PM-11</v>
      </c>
      <c r="X16" s="1" t="str">
        <f>IF(ISBLANK('Capabilities - Sec Controls'!V41),"", 'Capabilities - Sec Controls'!V41)</f>
        <v/>
      </c>
      <c r="Y16" s="1" t="str">
        <f>IF(ISBLANK('Capabilities - Sec Controls'!W41),"", 'Capabilities - Sec Controls'!W41)</f>
        <v/>
      </c>
      <c r="Z16" s="1" t="str">
        <f>IF(ISBLANK('Capabilities - Sec Controls'!X41),"", 'Capabilities - Sec Controls'!X41)</f>
        <v/>
      </c>
      <c r="AA16" s="1" t="str">
        <f>IF(ISBLANK('Capabilities - Sec Controls'!Y41),"", 'Capabilities - Sec Controls'!Y41)</f>
        <v/>
      </c>
      <c r="AB16" s="1" t="str">
        <f>IF(ISBLANK('Capabilities - Sec Controls'!Z41),"", 'Capabilities - Sec Controls'!Z41)</f>
        <v/>
      </c>
      <c r="AC16" s="215">
        <f>IF(ISBLANK('Capabilities - Sec Controls'!AA41),"", 'Capabilities - Sec Controls'!AA41)</f>
        <v>3</v>
      </c>
      <c r="AD16" s="215">
        <f>IF(ISBLANK('Capabilities - Sec Controls'!AB41),"", 'Capabilities - Sec Controls'!AB41)</f>
        <v>1</v>
      </c>
      <c r="AE16" s="215">
        <f>IF(ISBLANK('Capabilities - Sec Controls'!AC41),"", 'Capabilities - Sec Controls'!AC41)</f>
        <v>1</v>
      </c>
      <c r="AF16" s="215">
        <f>IF(ISBLANK('Capabilities - Sec Controls'!AD41),"", 'Capabilities - Sec Controls'!AD41)</f>
        <v>5</v>
      </c>
      <c r="AG16" s="1" t="str">
        <f>IF(ISBLANK('Capabilities - Sec Controls'!AE41),"", 'Capabilities - Sec Controls'!AE41)</f>
        <v/>
      </c>
      <c r="AH16" s="1" t="str">
        <f>IF(ISBLANK('Capabilities - Sec Controls'!AF41),"", 'Capabilities - Sec Controls'!AF41)</f>
        <v>X</v>
      </c>
      <c r="AI16" s="1" t="str">
        <f>IF(ISBLANK('Capabilities - Sec Controls'!AG41),"", 'Capabilities - Sec Controls'!AG41)</f>
        <v>X</v>
      </c>
      <c r="AJ16" s="1" t="str">
        <f>IF(ISBLANK('Capabilities - Sec Controls'!AH41),"", 'Capabilities - Sec Controls'!AH41)</f>
        <v>X</v>
      </c>
      <c r="AK16" s="1" t="str">
        <f>IF(ISBLANK('Capabilities - Sec Controls'!AI41),"", 'Capabilities - Sec Controls'!AI41)</f>
        <v/>
      </c>
      <c r="AL16" s="1" t="str">
        <f>IF(ISBLANK('Capabilities - Sec Controls'!AJ41),"", 'Capabilities - Sec Controls'!AJ41)</f>
        <v>X</v>
      </c>
      <c r="AM16" s="1" t="str">
        <f>IF(ISBLANK('Capabilities - Sec Controls'!AK41),"", 'Capabilities - Sec Controls'!AK41)</f>
        <v>X*</v>
      </c>
      <c r="AN16" s="1" t="str">
        <f>IF(ISBLANK('Capabilities - Sec Controls'!AL41),"", 'Capabilities - Sec Controls'!AL41)</f>
        <v>X*</v>
      </c>
      <c r="AO16" s="1" t="str">
        <f>IF(ISBLANK('Capabilities - Sec Controls'!AM41),"", 'Capabilities - Sec Controls'!AM41)</f>
        <v/>
      </c>
      <c r="AP16" s="1" t="str">
        <f>IF(ISBLANK('Capabilities - Sec Controls'!AN41),"", 'Capabilities - Sec Controls'!AN41)</f>
        <v>A</v>
      </c>
      <c r="AQ16" s="1" t="str">
        <f>IF(ISBLANK('Capabilities - Sec Controls'!AO41),"", 'Capabilities - Sec Controls'!AO41)</f>
        <v>A</v>
      </c>
      <c r="AR16" s="1" t="str">
        <f>IF(ISBLANK('Capabilities - Sec Controls'!AP41),"", 'Capabilities - Sec Controls'!AP41)</f>
        <v>A</v>
      </c>
      <c r="AS16" s="1" t="str">
        <f>IF(ISBLANK('Capabilities - Sec Controls'!AQ41),"", 'Capabilities - Sec Controls'!AQ41)</f>
        <v/>
      </c>
      <c r="AT16" s="1" t="str">
        <f>IF(ISBLANK('Capabilities - Sec Controls'!AR41),"", 'Capabilities - Sec Controls'!AR41)</f>
        <v>A</v>
      </c>
      <c r="AU16" s="1" t="str">
        <f>IF(ISBLANK('Capabilities - Sec Controls'!AS41),"", 'Capabilities - Sec Controls'!AS41)</f>
        <v/>
      </c>
      <c r="AV16" s="1" t="str">
        <f>IF(ISBLANK('Capabilities - Sec Controls'!AT41),"", 'Capabilities - Sec Controls'!AT41)</f>
        <v>A</v>
      </c>
    </row>
    <row r="17" spans="1:48" ht="42" hidden="1" customHeight="1" x14ac:dyDescent="0.25">
      <c r="A17"/>
      <c r="D17" t="b">
        <f>IF(Resp4="Yes", FALSE, TRUE)</f>
        <v>1</v>
      </c>
      <c r="E17" s="1" t="str">
        <f>IF(ISBLANK('Capabilities - Sec Controls'!A174),"", 'Capabilities - Sec Controls'!A174)</f>
        <v>Information Services</v>
      </c>
      <c r="F17" s="1" t="str">
        <f>IF(ISBLANK('Capabilities - Sec Controls'!B174),"", 'Capabilities - Sec Controls'!B174)</f>
        <v>BOSS</v>
      </c>
      <c r="G17" s="1" t="str">
        <f>IF(ISBLANK('Capabilities - Sec Controls'!C174),"", 'Capabilities - Sec Controls'!C174)</f>
        <v>Data Classification</v>
      </c>
      <c r="H17" s="1" t="str">
        <f>IF(ISBLANK('Capabilities - Sec Controls'!D174),"", 'Capabilities - Sec Controls'!D174)</f>
        <v/>
      </c>
      <c r="I17" s="1" t="str">
        <f>IF(ISBLANK('Capabilities - Sec Controls'!E174),"", 'Capabilities - Sec Controls'!E174)</f>
        <v>The system's organization has a capability to categorize the organization's information to guide data handling.</v>
      </c>
      <c r="J17" s="1" t="str">
        <f>IF(ISBLANK('Capabilities - Sec Controls'!F174),"", 'Capabilities - Sec Controls'!F174)</f>
        <v>Data Classification</v>
      </c>
      <c r="K17" s="1" t="str">
        <f>IF(ISBLANK('Capabilities - Sec Controls'!I174),"", 'Capabilities - Sec Controls'!I174)</f>
        <v>RA-2</v>
      </c>
      <c r="L17" s="1" t="str">
        <f>IF(ISBLANK('Capabilities - Sec Controls'!J174),"", 'Capabilities - Sec Controls'!J174)</f>
        <v/>
      </c>
      <c r="M17" s="1" t="str">
        <f>IF(ISBLANK('Capabilities - Sec Controls'!K174),"", 'Capabilities - Sec Controls'!K174)</f>
        <v>RA-2</v>
      </c>
      <c r="N17" s="1" t="str">
        <f>IF(ISBLANK('Capabilities - Sec Controls'!L174),"", 'Capabilities - Sec Controls'!L174)</f>
        <v/>
      </c>
      <c r="O17" s="1" t="str">
        <f>IF(ISBLANK('Capabilities - Sec Controls'!M174),"", 'Capabilities - Sec Controls'!M174)</f>
        <v/>
      </c>
      <c r="P17" s="1" t="str">
        <f>IF(ISBLANK('Capabilities - Sec Controls'!N174),"", 'Capabilities - Sec Controls'!N174)</f>
        <v/>
      </c>
      <c r="Q17" s="1" t="str">
        <f>IF(ISBLANK('Capabilities - Sec Controls'!O174),"", 'Capabilities - Sec Controls'!O174)</f>
        <v/>
      </c>
      <c r="R17" s="1" t="str">
        <f>IF(ISBLANK('Capabilities - Sec Controls'!P174),"", 'Capabilities - Sec Controls'!P174)</f>
        <v/>
      </c>
      <c r="S17" s="1" t="str">
        <f>IF(ISBLANK('Capabilities - Sec Controls'!Q174),"", 'Capabilities - Sec Controls'!Q174)</f>
        <v/>
      </c>
      <c r="T17" s="1" t="str">
        <f>IF(ISBLANK('Capabilities - Sec Controls'!R174),"", 'Capabilities - Sec Controls'!R174)</f>
        <v/>
      </c>
      <c r="U17" s="1" t="str">
        <f>IF(ISBLANK('Capabilities - Sec Controls'!S174),"", 'Capabilities - Sec Controls'!S174)</f>
        <v/>
      </c>
      <c r="V17" s="1" t="str">
        <f>IF(ISBLANK('Capabilities - Sec Controls'!T174),"", 'Capabilities - Sec Controls'!T174)</f>
        <v/>
      </c>
      <c r="W17" s="1" t="str">
        <f>IF(ISBLANK('Capabilities - Sec Controls'!U174),"", 'Capabilities - Sec Controls'!U174)</f>
        <v/>
      </c>
      <c r="X17" s="1" t="str">
        <f>IF(ISBLANK('Capabilities - Sec Controls'!V174),"", 'Capabilities - Sec Controls'!V174)</f>
        <v xml:space="preserve"> </v>
      </c>
      <c r="Y17" s="1" t="str">
        <f>IF(ISBLANK('Capabilities - Sec Controls'!W174),"", 'Capabilities - Sec Controls'!W174)</f>
        <v/>
      </c>
      <c r="Z17" s="1" t="str">
        <f>IF(ISBLANK('Capabilities - Sec Controls'!X174),"", 'Capabilities - Sec Controls'!X174)</f>
        <v/>
      </c>
      <c r="AA17" s="1" t="str">
        <f>IF(ISBLANK('Capabilities - Sec Controls'!Y174),"", 'Capabilities - Sec Controls'!Y174)</f>
        <v xml:space="preserve"> </v>
      </c>
      <c r="AB17" s="1" t="str">
        <f>IF(ISBLANK('Capabilities - Sec Controls'!Z174),"", 'Capabilities - Sec Controls'!Z174)</f>
        <v/>
      </c>
      <c r="AC17" s="215">
        <f>IF(ISBLANK('Capabilities - Sec Controls'!AA174),"", 'Capabilities - Sec Controls'!AA174)</f>
        <v>3</v>
      </c>
      <c r="AD17" s="215">
        <f>IF(ISBLANK('Capabilities - Sec Controls'!AB174),"", 'Capabilities - Sec Controls'!AB174)</f>
        <v>1</v>
      </c>
      <c r="AE17" s="215">
        <f>IF(ISBLANK('Capabilities - Sec Controls'!AC174),"", 'Capabilities - Sec Controls'!AC174)</f>
        <v>1</v>
      </c>
      <c r="AF17" s="215">
        <f>IF(ISBLANK('Capabilities - Sec Controls'!AD174),"", 'Capabilities - Sec Controls'!AD174)</f>
        <v>5</v>
      </c>
      <c r="AG17" s="1" t="str">
        <f>IF(ISBLANK('Capabilities - Sec Controls'!AE174),"", 'Capabilities - Sec Controls'!AE174)</f>
        <v/>
      </c>
      <c r="AH17" s="1" t="str">
        <f>IF(ISBLANK('Capabilities - Sec Controls'!AF174),"", 'Capabilities - Sec Controls'!AF174)</f>
        <v>X</v>
      </c>
      <c r="AI17" s="1" t="str">
        <f>IF(ISBLANK('Capabilities - Sec Controls'!AG174),"", 'Capabilities - Sec Controls'!AG174)</f>
        <v>X</v>
      </c>
      <c r="AJ17" s="1" t="str">
        <f>IF(ISBLANK('Capabilities - Sec Controls'!AH174),"", 'Capabilities - Sec Controls'!AH174)</f>
        <v>X</v>
      </c>
      <c r="AK17" s="1" t="str">
        <f>IF(ISBLANK('Capabilities - Sec Controls'!AI174),"", 'Capabilities - Sec Controls'!AI174)</f>
        <v/>
      </c>
      <c r="AL17" s="1" t="str">
        <f>IF(ISBLANK('Capabilities - Sec Controls'!AJ174),"", 'Capabilities - Sec Controls'!AJ174)</f>
        <v>X</v>
      </c>
      <c r="AM17" s="1" t="str">
        <f>IF(ISBLANK('Capabilities - Sec Controls'!AK174),"", 'Capabilities - Sec Controls'!AK174)</f>
        <v>X*</v>
      </c>
      <c r="AN17" s="1" t="str">
        <f>IF(ISBLANK('Capabilities - Sec Controls'!AL174),"", 'Capabilities - Sec Controls'!AL174)</f>
        <v>X*</v>
      </c>
      <c r="AO17" s="1" t="str">
        <f>IF(ISBLANK('Capabilities - Sec Controls'!AM174),"", 'Capabilities - Sec Controls'!AM174)</f>
        <v/>
      </c>
      <c r="AP17" s="1" t="str">
        <f>IF(ISBLANK('Capabilities - Sec Controls'!AN174),"", 'Capabilities - Sec Controls'!AN174)</f>
        <v>A</v>
      </c>
      <c r="AQ17" s="1" t="str">
        <f>IF(ISBLANK('Capabilities - Sec Controls'!AO174),"", 'Capabilities - Sec Controls'!AO174)</f>
        <v>A</v>
      </c>
      <c r="AR17" s="1" t="str">
        <f>IF(ISBLANK('Capabilities - Sec Controls'!AP174),"", 'Capabilities - Sec Controls'!AP174)</f>
        <v>A</v>
      </c>
      <c r="AS17" s="1" t="str">
        <f>IF(ISBLANK('Capabilities - Sec Controls'!AQ174),"", 'Capabilities - Sec Controls'!AQ174)</f>
        <v/>
      </c>
      <c r="AT17" s="1" t="str">
        <f>IF(ISBLANK('Capabilities - Sec Controls'!AR174),"", 'Capabilities - Sec Controls'!AR174)</f>
        <v>A</v>
      </c>
      <c r="AU17" s="1" t="str">
        <f>IF(ISBLANK('Capabilities - Sec Controls'!AS174),"", 'Capabilities - Sec Controls'!AS174)</f>
        <v/>
      </c>
      <c r="AV17" s="1" t="str">
        <f>IF(ISBLANK('Capabilities - Sec Controls'!AT174),"", 'Capabilities - Sec Controls'!AT174)</f>
        <v/>
      </c>
    </row>
    <row r="18" spans="1:48" ht="42" hidden="1" customHeight="1" x14ac:dyDescent="0.25">
      <c r="A18"/>
      <c r="D18" t="b">
        <f>IF(Resp4="Yes", FALSE, TRUE)</f>
        <v>1</v>
      </c>
      <c r="E18" s="1" t="str">
        <f>IF(ISBLANK('Capabilities - Sec Controls'!A313),"", 'Capabilities - Sec Controls'!A313)</f>
        <v>S &amp; RM</v>
      </c>
      <c r="F18" s="1" t="str">
        <f>IF(ISBLANK('Capabilities - Sec Controls'!B313),"", 'Capabilities - Sec Controls'!B313)</f>
        <v>Policies and Standards</v>
      </c>
      <c r="G18" s="1" t="str">
        <f>IF(ISBLANK('Capabilities - Sec Controls'!C313),"", 'Capabilities - Sec Controls'!C313)</f>
        <v>Data/ Asset Classification</v>
      </c>
      <c r="H18" s="1" t="str">
        <f>IF(ISBLANK('Capabilities - Sec Controls'!D313),"", 'Capabilities - Sec Controls'!D313)</f>
        <v/>
      </c>
      <c r="I18" s="1" t="str">
        <f>IF(ISBLANK('Capabilities - Sec Controls'!E313),"", 'Capabilities - Sec Controls'!E313)</f>
        <v>The system's organization has a capability that defines a classification scheme for information, servers, endpoints, and other assets so that specific security policies can be applied to each classification.</v>
      </c>
      <c r="J18" s="1" t="str">
        <f>IF(ISBLANK('Capabilities - Sec Controls'!F313),"", 'Capabilities - Sec Controls'!F313)</f>
        <v>Data/ Asset Classification</v>
      </c>
      <c r="K18" s="1" t="str">
        <f>IF(ISBLANK('Capabilities - Sec Controls'!I313),"", 'Capabilities - Sec Controls'!I313)</f>
        <v>RA-2,RA-3</v>
      </c>
      <c r="L18" s="1" t="str">
        <f>IF(ISBLANK('Capabilities - Sec Controls'!J313),"", 'Capabilities - Sec Controls'!J313)</f>
        <v/>
      </c>
      <c r="M18" s="1" t="str">
        <f>IF(ISBLANK('Capabilities - Sec Controls'!K313),"", 'Capabilities - Sec Controls'!K313)</f>
        <v>RA-2,RA-3</v>
      </c>
      <c r="N18" s="1" t="str">
        <f>IF(ISBLANK('Capabilities - Sec Controls'!L313),"", 'Capabilities - Sec Controls'!L313)</f>
        <v/>
      </c>
      <c r="O18" s="1" t="str">
        <f>IF(ISBLANK('Capabilities - Sec Controls'!M313),"", 'Capabilities - Sec Controls'!M313)</f>
        <v/>
      </c>
      <c r="P18" s="1" t="str">
        <f>IF(ISBLANK('Capabilities - Sec Controls'!N313),"", 'Capabilities - Sec Controls'!N313)</f>
        <v/>
      </c>
      <c r="Q18" s="1" t="str">
        <f>IF(ISBLANK('Capabilities - Sec Controls'!O313),"", 'Capabilities - Sec Controls'!O313)</f>
        <v/>
      </c>
      <c r="R18" s="1" t="str">
        <f>IF(ISBLANK('Capabilities - Sec Controls'!P313),"", 'Capabilities - Sec Controls'!P313)</f>
        <v/>
      </c>
      <c r="S18" s="1" t="str">
        <f>IF(ISBLANK('Capabilities - Sec Controls'!Q313),"", 'Capabilities - Sec Controls'!Q313)</f>
        <v/>
      </c>
      <c r="T18" s="1" t="str">
        <f>IF(ISBLANK('Capabilities - Sec Controls'!R313),"", 'Capabilities - Sec Controls'!R313)</f>
        <v>AC-16,AC-16(1),AC-16(2),AC-16(3),AC-16(4),AC-16(6),AC-16(6),AC-16(7),AC-16(8),AC-16(9),AC-16(10),SC-16,SC-16(1)</v>
      </c>
      <c r="U18" s="1" t="str">
        <f>IF(ISBLANK('Capabilities - Sec Controls'!S313),"", 'Capabilities - Sec Controls'!S313)</f>
        <v/>
      </c>
      <c r="V18" s="1" t="str">
        <f>IF(ISBLANK('Capabilities - Sec Controls'!T313),"", 'Capabilities - Sec Controls'!T313)</f>
        <v>AC-16,AC-16(1),AC-16(2),AC-16(3),AC-16(4),AC-16(6),AC-16(6),AC-16(7),AC-16(8),AC-16(9),AC-16(10),SC-16,SC-16(1)</v>
      </c>
      <c r="W18" s="1" t="str">
        <f>IF(ISBLANK('Capabilities - Sec Controls'!U313),"", 'Capabilities - Sec Controls'!U313)</f>
        <v/>
      </c>
      <c r="X18" s="1" t="str">
        <f>IF(ISBLANK('Capabilities - Sec Controls'!V313),"", 'Capabilities - Sec Controls'!V313)</f>
        <v/>
      </c>
      <c r="Y18" s="1" t="str">
        <f>IF(ISBLANK('Capabilities - Sec Controls'!W313),"", 'Capabilities - Sec Controls'!W313)</f>
        <v/>
      </c>
      <c r="Z18" s="1" t="str">
        <f>IF(ISBLANK('Capabilities - Sec Controls'!X313),"", 'Capabilities - Sec Controls'!X313)</f>
        <v/>
      </c>
      <c r="AA18" s="1" t="str">
        <f>IF(ISBLANK('Capabilities - Sec Controls'!Y313),"", 'Capabilities - Sec Controls'!Y313)</f>
        <v>AC-16, its enhancements, SC-16, and SC-16(1) may also be needed to support this capability but are not selected in any baselines.</v>
      </c>
      <c r="AB18" s="1" t="str">
        <f>IF(ISBLANK('Capabilities - Sec Controls'!Z313),"", 'Capabilities - Sec Controls'!Z313)</f>
        <v/>
      </c>
      <c r="AC18" s="215">
        <f>IF(ISBLANK('Capabilities - Sec Controls'!AA313),"", 'Capabilities - Sec Controls'!AA313)</f>
        <v>1</v>
      </c>
      <c r="AD18" s="215">
        <f>IF(ISBLANK('Capabilities - Sec Controls'!AB313),"", 'Capabilities - Sec Controls'!AB313)</f>
        <v>2</v>
      </c>
      <c r="AE18" s="215">
        <f>IF(ISBLANK('Capabilities - Sec Controls'!AC313),"", 'Capabilities - Sec Controls'!AC313)</f>
        <v>2</v>
      </c>
      <c r="AF18" s="215">
        <f>IF(ISBLANK('Capabilities - Sec Controls'!AD313),"", 'Capabilities - Sec Controls'!AD313)</f>
        <v>5</v>
      </c>
      <c r="AG18" s="1" t="str">
        <f>IF(ISBLANK('Capabilities - Sec Controls'!AE313),"", 'Capabilities - Sec Controls'!AE313)</f>
        <v/>
      </c>
      <c r="AH18" s="1" t="str">
        <f>IF(ISBLANK('Capabilities - Sec Controls'!AF313),"", 'Capabilities - Sec Controls'!AF313)</f>
        <v>X</v>
      </c>
      <c r="AI18" s="1" t="str">
        <f>IF(ISBLANK('Capabilities - Sec Controls'!AG313),"", 'Capabilities - Sec Controls'!AG313)</f>
        <v>X</v>
      </c>
      <c r="AJ18" s="1" t="str">
        <f>IF(ISBLANK('Capabilities - Sec Controls'!AH313),"", 'Capabilities - Sec Controls'!AH313)</f>
        <v>X</v>
      </c>
      <c r="AK18" s="1" t="str">
        <f>IF(ISBLANK('Capabilities - Sec Controls'!AI313),"", 'Capabilities - Sec Controls'!AI313)</f>
        <v/>
      </c>
      <c r="AL18" s="1" t="str">
        <f>IF(ISBLANK('Capabilities - Sec Controls'!AJ313),"", 'Capabilities - Sec Controls'!AJ313)</f>
        <v>X</v>
      </c>
      <c r="AM18" s="1" t="str">
        <f>IF(ISBLANK('Capabilities - Sec Controls'!AK313),"", 'Capabilities - Sec Controls'!AK313)</f>
        <v>X</v>
      </c>
      <c r="AN18" s="1" t="str">
        <f>IF(ISBLANK('Capabilities - Sec Controls'!AL313),"", 'Capabilities - Sec Controls'!AL313)</f>
        <v>X</v>
      </c>
      <c r="AO18" s="1" t="str">
        <f>IF(ISBLANK('Capabilities - Sec Controls'!AM313),"", 'Capabilities - Sec Controls'!AM313)</f>
        <v/>
      </c>
      <c r="AP18" s="1" t="str">
        <f>IF(ISBLANK('Capabilities - Sec Controls'!AN313),"", 'Capabilities - Sec Controls'!AN313)</f>
        <v>A</v>
      </c>
      <c r="AQ18" s="1" t="str">
        <f>IF(ISBLANK('Capabilities - Sec Controls'!AO313),"", 'Capabilities - Sec Controls'!AO313)</f>
        <v>A</v>
      </c>
      <c r="AR18" s="1" t="str">
        <f>IF(ISBLANK('Capabilities - Sec Controls'!AP313),"", 'Capabilities - Sec Controls'!AP313)</f>
        <v>A</v>
      </c>
      <c r="AS18" s="1" t="str">
        <f>IF(ISBLANK('Capabilities - Sec Controls'!AQ313),"", 'Capabilities - Sec Controls'!AQ313)</f>
        <v/>
      </c>
      <c r="AT18" s="1" t="str">
        <f>IF(ISBLANK('Capabilities - Sec Controls'!AR313),"", 'Capabilities - Sec Controls'!AR313)</f>
        <v>A</v>
      </c>
      <c r="AU18" s="1" t="str">
        <f>IF(ISBLANK('Capabilities - Sec Controls'!AS313),"", 'Capabilities - Sec Controls'!AS313)</f>
        <v/>
      </c>
      <c r="AV18" s="1" t="str">
        <f>IF(ISBLANK('Capabilities - Sec Controls'!AT313),"", 'Capabilities - Sec Controls'!AT313)</f>
        <v>A</v>
      </c>
    </row>
    <row r="19" spans="1:48" s="232" customFormat="1" ht="42" hidden="1" customHeight="1" x14ac:dyDescent="0.25">
      <c r="A19" s="220"/>
      <c r="B19" s="233"/>
      <c r="D19" t="b">
        <f>IF(Resp5="Yes", FALSE, TRUE)</f>
        <v>1</v>
      </c>
      <c r="E19" s="233" t="str">
        <f>IF(ISBLANK('Capabilities - Sec Controls'!A325),"", 'Capabilities - Sec Controls'!A325)</f>
        <v>S &amp; RM</v>
      </c>
      <c r="F19" s="233" t="str">
        <f>IF(ISBLANK('Capabilities - Sec Controls'!B325),"", 'Capabilities - Sec Controls'!B325)</f>
        <v>Data Protection</v>
      </c>
      <c r="G19" s="233" t="str">
        <f>IF(ISBLANK('Capabilities - Sec Controls'!C325),"", 'Capabilities - Sec Controls'!C325)</f>
        <v>Data Lifecycle Management</v>
      </c>
      <c r="H19" s="233" t="str">
        <f>IF(ISBLANK('Capabilities - Sec Controls'!D325),"", 'Capabilities - Sec Controls'!D325)</f>
        <v>Data Tagging</v>
      </c>
      <c r="I19" s="233" t="str">
        <f>IF(ISBLANK('Capabilities - Sec Controls'!E325),"", 'Capabilities - Sec Controls'!E325)</f>
        <v>The system has a capability that assigns, uses, and manages data tags for specific pieces of information to aid in browsing and searching activities.</v>
      </c>
      <c r="J19" s="233" t="str">
        <f>IF(ISBLANK('Capabilities - Sec Controls'!F325),"", 'Capabilities - Sec Controls'!F325)</f>
        <v>Data Tagging</v>
      </c>
      <c r="K19" s="233" t="str">
        <f>IF(ISBLANK('Capabilities - Sec Controls'!I325),"", 'Capabilities - Sec Controls'!I325)</f>
        <v/>
      </c>
      <c r="L19" s="233" t="str">
        <f>IF(ISBLANK('Capabilities - Sec Controls'!J325),"", 'Capabilities - Sec Controls'!J325)</f>
        <v>AC-4</v>
      </c>
      <c r="M19" s="233" t="str">
        <f>IF(ISBLANK('Capabilities - Sec Controls'!K325),"", 'Capabilities - Sec Controls'!K325)</f>
        <v/>
      </c>
      <c r="N19" s="233" t="str">
        <f>IF(ISBLANK('Capabilities - Sec Controls'!L325),"", 'Capabilities - Sec Controls'!L325)</f>
        <v>AC-4</v>
      </c>
      <c r="O19" s="233" t="str">
        <f>IF(ISBLANK('Capabilities - Sec Controls'!M325),"", 'Capabilities - Sec Controls'!M325)</f>
        <v/>
      </c>
      <c r="P19" s="233" t="str">
        <f>IF(ISBLANK('Capabilities - Sec Controls'!N325),"", 'Capabilities - Sec Controls'!N325)</f>
        <v/>
      </c>
      <c r="Q19" s="233" t="str">
        <f>IF(ISBLANK('Capabilities - Sec Controls'!O325),"", 'Capabilities - Sec Controls'!O325)</f>
        <v/>
      </c>
      <c r="R19" s="233" t="str">
        <f>IF(ISBLANK('Capabilities - Sec Controls'!P325),"", 'Capabilities - Sec Controls'!P325)</f>
        <v/>
      </c>
      <c r="S19" s="233" t="str">
        <f>IF(ISBLANK('Capabilities - Sec Controls'!Q325),"", 'Capabilities - Sec Controls'!Q325)</f>
        <v/>
      </c>
      <c r="T19" s="233" t="str">
        <f>IF(ISBLANK('Capabilities - Sec Controls'!R325),"", 'Capabilities - Sec Controls'!R325)</f>
        <v>AC-4(6),AC-16,SC-16</v>
      </c>
      <c r="U19" s="233" t="str">
        <f>IF(ISBLANK('Capabilities - Sec Controls'!S325),"", 'Capabilities - Sec Controls'!S325)</f>
        <v/>
      </c>
      <c r="V19" s="233" t="str">
        <f>IF(ISBLANK('Capabilities - Sec Controls'!T325),"", 'Capabilities - Sec Controls'!T325)</f>
        <v>AC-4(6),AC-16,SC-16</v>
      </c>
      <c r="W19" s="233" t="str">
        <f>IF(ISBLANK('Capabilities - Sec Controls'!U325),"", 'Capabilities - Sec Controls'!U325)</f>
        <v/>
      </c>
      <c r="X19" s="233" t="str">
        <f>IF(ISBLANK('Capabilities - Sec Controls'!V325),"", 'Capabilities - Sec Controls'!V325)</f>
        <v/>
      </c>
      <c r="Y19" s="233" t="str">
        <f>IF(ISBLANK('Capabilities - Sec Controls'!W325),"", 'Capabilities - Sec Controls'!W325)</f>
        <v/>
      </c>
      <c r="Z19" s="233" t="str">
        <f>IF(ISBLANK('Capabilities - Sec Controls'!X325),"", 'Capabilities - Sec Controls'!X325)</f>
        <v/>
      </c>
      <c r="AA19" s="233" t="str">
        <f>IF(ISBLANK('Capabilities - Sec Controls'!Y325),"", 'Capabilities - Sec Controls'!Y325)</f>
        <v>AC-4(6), AC-16, SC-16 are not selected in SP 800-53-defined baselines nor in the overall FedRAMP-defined baselines. They are noted in { } and  placed in the high impact baseline here specifically to support implementation of information security associated with the S &amp; RM Data Protection Data Lifecycle Management Data Tagging capability should an organization wish to contract with a cloud service provider to provide such a capability.</v>
      </c>
      <c r="AB19" s="233" t="str">
        <f>IF(ISBLANK('Capabilities - Sec Controls'!Z325),"", 'Capabilities - Sec Controls'!Z325)</f>
        <v/>
      </c>
      <c r="AC19" s="236">
        <f>IF(ISBLANK('Capabilities - Sec Controls'!AA325),"", 'Capabilities - Sec Controls'!AA325)</f>
        <v>4</v>
      </c>
      <c r="AD19" s="236">
        <f>IF(ISBLANK('Capabilities - Sec Controls'!AB325),"", 'Capabilities - Sec Controls'!AB325)</f>
        <v>1</v>
      </c>
      <c r="AE19" s="236">
        <f>IF(ISBLANK('Capabilities - Sec Controls'!AC325),"", 'Capabilities - Sec Controls'!AC325)</f>
        <v>3</v>
      </c>
      <c r="AF19" s="236">
        <f>IF(ISBLANK('Capabilities - Sec Controls'!AD325),"", 'Capabilities - Sec Controls'!AD325)</f>
        <v>8</v>
      </c>
      <c r="AG19" s="233" t="str">
        <f>IF(ISBLANK('Capabilities - Sec Controls'!AE325),"", 'Capabilities - Sec Controls'!AE325)</f>
        <v/>
      </c>
      <c r="AH19" s="233" t="str">
        <f>IF(ISBLANK('Capabilities - Sec Controls'!AF325),"", 'Capabilities - Sec Controls'!AF325)</f>
        <v>X</v>
      </c>
      <c r="AI19" s="233" t="str">
        <f>IF(ISBLANK('Capabilities - Sec Controls'!AG325),"", 'Capabilities - Sec Controls'!AG325)</f>
        <v>X</v>
      </c>
      <c r="AJ19" s="233" t="str">
        <f>IF(ISBLANK('Capabilities - Sec Controls'!AH325),"", 'Capabilities - Sec Controls'!AH325)</f>
        <v>A</v>
      </c>
      <c r="AK19" s="233" t="str">
        <f>IF(ISBLANK('Capabilities - Sec Controls'!AI325),"", 'Capabilities - Sec Controls'!AI325)</f>
        <v/>
      </c>
      <c r="AL19" s="233" t="str">
        <f>IF(ISBLANK('Capabilities - Sec Controls'!AJ325),"", 'Capabilities - Sec Controls'!AJ325)</f>
        <v>A</v>
      </c>
      <c r="AM19" s="233" t="str">
        <f>IF(ISBLANK('Capabilities - Sec Controls'!AK325),"", 'Capabilities - Sec Controls'!AK325)</f>
        <v>X</v>
      </c>
      <c r="AN19" s="233" t="str">
        <f>IF(ISBLANK('Capabilities - Sec Controls'!AL325),"", 'Capabilities - Sec Controls'!AL325)</f>
        <v>X</v>
      </c>
      <c r="AO19" s="233" t="str">
        <f>IF(ISBLANK('Capabilities - Sec Controls'!AM325),"", 'Capabilities - Sec Controls'!AM325)</f>
        <v/>
      </c>
      <c r="AP19" s="233" t="str">
        <f>IF(ISBLANK('Capabilities - Sec Controls'!AN325),"", 'Capabilities - Sec Controls'!AN325)</f>
        <v>B</v>
      </c>
      <c r="AQ19" s="233" t="str">
        <f>IF(ISBLANK('Capabilities - Sec Controls'!AO325),"", 'Capabilities - Sec Controls'!AO325)</f>
        <v>B</v>
      </c>
      <c r="AR19" s="233" t="str">
        <f>IF(ISBLANK('Capabilities - Sec Controls'!AP325),"", 'Capabilities - Sec Controls'!AP325)</f>
        <v>B</v>
      </c>
      <c r="AS19" s="233" t="str">
        <f>IF(ISBLANK('Capabilities - Sec Controls'!AQ325),"", 'Capabilities - Sec Controls'!AQ325)</f>
        <v/>
      </c>
      <c r="AT19" s="233" t="str">
        <f>IF(ISBLANK('Capabilities - Sec Controls'!AR325),"", 'Capabilities - Sec Controls'!AR325)</f>
        <v>A</v>
      </c>
      <c r="AU19" s="233" t="str">
        <f>IF(ISBLANK('Capabilities - Sec Controls'!AS325),"", 'Capabilities - Sec Controls'!AS325)</f>
        <v/>
      </c>
      <c r="AV19" s="233" t="str">
        <f>IF(ISBLANK('Capabilities - Sec Controls'!AT325),"", 'Capabilities - Sec Controls'!AT325)</f>
        <v>A</v>
      </c>
    </row>
    <row r="20" spans="1:48" ht="42" hidden="1" customHeight="1" x14ac:dyDescent="0.25">
      <c r="A20" s="210" t="s">
        <v>3175</v>
      </c>
      <c r="B20" s="211" t="s">
        <v>3176</v>
      </c>
      <c r="C20" s="211"/>
      <c r="D20" s="211" t="b">
        <f>D21</f>
        <v>1</v>
      </c>
      <c r="E20" s="211"/>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4"/>
      <c r="AD20" s="214"/>
      <c r="AE20" s="214"/>
      <c r="AF20" s="214"/>
      <c r="AG20" s="210"/>
      <c r="AH20" s="210"/>
      <c r="AI20" s="210"/>
      <c r="AJ20" s="210"/>
      <c r="AK20" s="210"/>
      <c r="AL20" s="210"/>
      <c r="AM20" s="210"/>
      <c r="AN20" s="210"/>
      <c r="AO20" s="210"/>
      <c r="AP20" s="210"/>
      <c r="AQ20" s="210"/>
      <c r="AR20" s="210"/>
      <c r="AS20" s="210"/>
      <c r="AT20" s="210"/>
      <c r="AU20" s="210"/>
      <c r="AV20" s="210"/>
    </row>
    <row r="21" spans="1:48" ht="42" hidden="1" customHeight="1" x14ac:dyDescent="0.25">
      <c r="A21"/>
      <c r="D21" t="b">
        <f>IF(Resp6="Yes", FALSE, TRUE)</f>
        <v>1</v>
      </c>
      <c r="E21" s="1" t="str">
        <f>IF(ISBLANK('Capabilities - Sec Controls'!A43),"", 'Capabilities - Sec Controls'!A43)</f>
        <v>BOSS</v>
      </c>
      <c r="F21" s="1" t="str">
        <f>IF(ISBLANK('Capabilities - Sec Controls'!B43),"", 'Capabilities - Sec Controls'!B43)</f>
        <v>Legal Services</v>
      </c>
      <c r="G21" s="1" t="str">
        <f>IF(ISBLANK('Capabilities - Sec Controls'!C43),"", 'Capabilities - Sec Controls'!C43)</f>
        <v>Contracts</v>
      </c>
      <c r="H21" s="1" t="str">
        <f>IF(ISBLANK('Capabilities - Sec Controls'!D43),"", 'Capabilities - Sec Controls'!D43)</f>
        <v/>
      </c>
      <c r="I21" s="1" t="str">
        <f>IF(ISBLANK('Capabilities - Sec Controls'!E43),"", 'Capabilities - Sec Controls'!E43)</f>
        <v xml:space="preserve">The system's organization has processes and resources in place to support contracts. A contract template is in place that includes contract clauses for system security and privacy. </v>
      </c>
      <c r="J21" s="1" t="str">
        <f>IF(ISBLANK('Capabilities - Sec Controls'!F43),"", 'Capabilities - Sec Controls'!F43)</f>
        <v>Contracts</v>
      </c>
      <c r="K21" s="1" t="str">
        <f>IF(ISBLANK('Capabilities - Sec Controls'!I43),"", 'Capabilities - Sec Controls'!I43)</f>
        <v>SA-1,SA-4,SA-9</v>
      </c>
      <c r="L21" s="1" t="str">
        <f>IF(ISBLANK('Capabilities - Sec Controls'!J43),"", 'Capabilities - Sec Controls'!J43)</f>
        <v/>
      </c>
      <c r="M21" s="1" t="str">
        <f>IF(ISBLANK('Capabilities - Sec Controls'!K43),"", 'Capabilities - Sec Controls'!K43)</f>
        <v>SA-1,SA-4,SA-9</v>
      </c>
      <c r="N21" s="1" t="str">
        <f>IF(ISBLANK('Capabilities - Sec Controls'!L43),"", 'Capabilities - Sec Controls'!L43)</f>
        <v/>
      </c>
      <c r="O21" s="1" t="str">
        <f>IF(ISBLANK('Capabilities - Sec Controls'!M43),"", 'Capabilities - Sec Controls'!M43)</f>
        <v>SA-4(1),SA-4(2),SA-4(9),SA-9(2)</v>
      </c>
      <c r="P21" s="1" t="str">
        <f>IF(ISBLANK('Capabilities - Sec Controls'!N43),"", 'Capabilities - Sec Controls'!N43)</f>
        <v/>
      </c>
      <c r="Q21" s="1" t="str">
        <f>IF(ISBLANK('Capabilities - Sec Controls'!O43),"", 'Capabilities - Sec Controls'!O43)</f>
        <v>SA-4(1),SA-4(2),SA-4(9),SA-9(2)</v>
      </c>
      <c r="R21" s="1" t="str">
        <f>IF(ISBLANK('Capabilities - Sec Controls'!P43),"", 'Capabilities - Sec Controls'!P43)</f>
        <v/>
      </c>
      <c r="S21" s="1" t="str">
        <f>IF(ISBLANK('Capabilities - Sec Controls'!Q43),"", 'Capabilities - Sec Controls'!Q43)</f>
        <v>SA-12</v>
      </c>
      <c r="T21" s="1" t="str">
        <f>IF(ISBLANK('Capabilities - Sec Controls'!R43),"", 'Capabilities - Sec Controls'!R43)</f>
        <v>SA-4(3),SA-4(5),SA-9(1),SA-9(3),SA-9(4),SA-9(5),SA-12(1),SA-12(2),SA-12(7)</v>
      </c>
      <c r="U21" s="1" t="str">
        <f>IF(ISBLANK('Capabilities - Sec Controls'!S43),"", 'Capabilities - Sec Controls'!S43)</f>
        <v>SA-12,SA-12(2),SA-12(7)</v>
      </c>
      <c r="V21" s="1" t="str">
        <f>IF(ISBLANK('Capabilities - Sec Controls'!T43),"", 'Capabilities - Sec Controls'!T43)</f>
        <v>SA-4(3),SA-4(5),SA-9(1),SA-9(3),SA-9(4),SA-9(5),SA-12(1)</v>
      </c>
      <c r="W21" s="1" t="str">
        <f>IF(ISBLANK('Capabilities - Sec Controls'!U43),"", 'Capabilities - Sec Controls'!U43)</f>
        <v/>
      </c>
      <c r="X21" s="1" t="str">
        <f>IF(ISBLANK('Capabilities - Sec Controls'!V43),"", 'Capabilities - Sec Controls'!V43)</f>
        <v/>
      </c>
      <c r="Y21" s="1" t="str">
        <f>IF(ISBLANK('Capabilities - Sec Controls'!W43),"", 'Capabilities - Sec Controls'!W43)</f>
        <v/>
      </c>
      <c r="Z21" s="1" t="str">
        <f>IF(ISBLANK('Capabilities - Sec Controls'!X43),"", 'Capabilities - Sec Controls'!X43)</f>
        <v/>
      </c>
      <c r="AA21" s="1" t="str">
        <f>IF(ISBLANK('Capabilities - Sec Controls'!Y43),"", 'Capabilities - Sec Controls'!Y43)</f>
        <v>Note that this capability description does not seem to be stated as a control/requirement, but more so as a definition of the term  "Contract" (i.e., what is its meaning). Controls cited are those that are directly related to information security-related contracts.</v>
      </c>
      <c r="AB21" s="1" t="str">
        <f>IF(ISBLANK('Capabilities - Sec Controls'!Z43),"", 'Capabilities - Sec Controls'!Z43)</f>
        <v/>
      </c>
      <c r="AC21" s="215">
        <f>IF(ISBLANK('Capabilities - Sec Controls'!AA43),"", 'Capabilities - Sec Controls'!AA43)</f>
        <v>3</v>
      </c>
      <c r="AD21" s="215">
        <f>IF(ISBLANK('Capabilities - Sec Controls'!AB43),"", 'Capabilities - Sec Controls'!AB43)</f>
        <v>3</v>
      </c>
      <c r="AE21" s="215">
        <f>IF(ISBLANK('Capabilities - Sec Controls'!AC43),"", 'Capabilities - Sec Controls'!AC43)</f>
        <v>3</v>
      </c>
      <c r="AF21" s="215">
        <f>IF(ISBLANK('Capabilities - Sec Controls'!AD43),"", 'Capabilities - Sec Controls'!AD43)</f>
        <v>9</v>
      </c>
      <c r="AG21" s="1" t="str">
        <f>IF(ISBLANK('Capabilities - Sec Controls'!AE43),"", 'Capabilities - Sec Controls'!AE43)</f>
        <v/>
      </c>
      <c r="AH21" s="1" t="str">
        <f>IF(ISBLANK('Capabilities - Sec Controls'!AF43),"", 'Capabilities - Sec Controls'!AF43)</f>
        <v>X</v>
      </c>
      <c r="AI21" s="1" t="str">
        <f>IF(ISBLANK('Capabilities - Sec Controls'!AG43),"", 'Capabilities - Sec Controls'!AG43)</f>
        <v>X</v>
      </c>
      <c r="AJ21" s="1" t="str">
        <f>IF(ISBLANK('Capabilities - Sec Controls'!AH43),"", 'Capabilities - Sec Controls'!AH43)</f>
        <v>X</v>
      </c>
      <c r="AK21" s="1" t="str">
        <f>IF(ISBLANK('Capabilities - Sec Controls'!AI43),"", 'Capabilities - Sec Controls'!AI43)</f>
        <v/>
      </c>
      <c r="AL21" s="1" t="str">
        <f>IF(ISBLANK('Capabilities - Sec Controls'!AJ43),"", 'Capabilities - Sec Controls'!AJ43)</f>
        <v>X</v>
      </c>
      <c r="AM21" s="1" t="str">
        <f>IF(ISBLANK('Capabilities - Sec Controls'!AK43),"", 'Capabilities - Sec Controls'!AK43)</f>
        <v>X*</v>
      </c>
      <c r="AN21" s="1" t="str">
        <f>IF(ISBLANK('Capabilities - Sec Controls'!AL43),"", 'Capabilities - Sec Controls'!AL43)</f>
        <v>X*</v>
      </c>
      <c r="AO21" s="1" t="str">
        <f>IF(ISBLANK('Capabilities - Sec Controls'!AM43),"", 'Capabilities - Sec Controls'!AM43)</f>
        <v/>
      </c>
      <c r="AP21" s="1" t="str">
        <f>IF(ISBLANK('Capabilities - Sec Controls'!AN43),"", 'Capabilities - Sec Controls'!AN43)</f>
        <v>A</v>
      </c>
      <c r="AQ21" s="1" t="str">
        <f>IF(ISBLANK('Capabilities - Sec Controls'!AO43),"", 'Capabilities - Sec Controls'!AO43)</f>
        <v>A</v>
      </c>
      <c r="AR21" s="1" t="str">
        <f>IF(ISBLANK('Capabilities - Sec Controls'!AP43),"", 'Capabilities - Sec Controls'!AP43)</f>
        <v>A</v>
      </c>
      <c r="AS21" s="1" t="str">
        <f>IF(ISBLANK('Capabilities - Sec Controls'!AQ43),"", 'Capabilities - Sec Controls'!AQ43)</f>
        <v/>
      </c>
      <c r="AT21" s="1" t="str">
        <f>IF(ISBLANK('Capabilities - Sec Controls'!AR43),"", 'Capabilities - Sec Controls'!AR43)</f>
        <v>A</v>
      </c>
      <c r="AU21" s="1" t="str">
        <f>IF(ISBLANK('Capabilities - Sec Controls'!AS43),"", 'Capabilities - Sec Controls'!AS43)</f>
        <v/>
      </c>
      <c r="AV21" s="1" t="str">
        <f>IF(ISBLANK('Capabilities - Sec Controls'!AT43),"", 'Capabilities - Sec Controls'!AT43)</f>
        <v>A</v>
      </c>
    </row>
    <row r="22" spans="1:48" s="232" customFormat="1" ht="42" hidden="1" customHeight="1" x14ac:dyDescent="0.25">
      <c r="A22" s="237" t="s">
        <v>3220</v>
      </c>
      <c r="B22" s="229" t="s">
        <v>3395</v>
      </c>
      <c r="C22" s="229"/>
      <c r="D22" s="181" t="b">
        <f>D23</f>
        <v>1</v>
      </c>
      <c r="E22" s="229"/>
      <c r="F22" s="229"/>
      <c r="G22" s="229"/>
      <c r="H22" s="229"/>
      <c r="I22" s="229"/>
      <c r="J22" s="229"/>
      <c r="K22" s="229"/>
      <c r="L22" s="229"/>
      <c r="M22" s="229"/>
      <c r="N22" s="229"/>
      <c r="O22" s="229"/>
      <c r="P22" s="229"/>
      <c r="Q22" s="229"/>
      <c r="R22" s="229"/>
      <c r="S22" s="229"/>
      <c r="T22" s="229"/>
      <c r="U22" s="229"/>
      <c r="V22" s="229"/>
      <c r="W22" s="229"/>
      <c r="X22" s="229"/>
      <c r="Y22" s="229"/>
      <c r="Z22" s="229"/>
      <c r="AA22" s="229"/>
      <c r="AB22" s="229"/>
      <c r="AC22" s="234"/>
      <c r="AD22" s="234"/>
      <c r="AE22" s="234"/>
      <c r="AF22" s="234"/>
      <c r="AG22" s="229"/>
      <c r="AH22" s="229"/>
      <c r="AI22" s="229"/>
      <c r="AJ22" s="229"/>
      <c r="AK22" s="229"/>
      <c r="AL22" s="229"/>
      <c r="AM22" s="229"/>
      <c r="AN22" s="229"/>
      <c r="AO22" s="229"/>
      <c r="AP22" s="229"/>
      <c r="AQ22" s="229"/>
      <c r="AR22" s="229"/>
      <c r="AS22" s="229"/>
      <c r="AT22" s="229"/>
      <c r="AU22" s="229"/>
      <c r="AV22" s="229"/>
    </row>
    <row r="23" spans="1:48" s="232" customFormat="1" ht="42" hidden="1" customHeight="1" x14ac:dyDescent="0.25">
      <c r="A23" s="238" t="s">
        <v>3221</v>
      </c>
      <c r="B23" s="231" t="s">
        <v>3222</v>
      </c>
      <c r="C23" s="231"/>
      <c r="D23" s="211" t="b">
        <f>AND(D24:D29)</f>
        <v>1</v>
      </c>
      <c r="E23" s="231"/>
      <c r="F23" s="230"/>
      <c r="G23" s="230"/>
      <c r="H23" s="230"/>
      <c r="I23" s="230"/>
      <c r="J23" s="230"/>
      <c r="K23" s="230"/>
      <c r="L23" s="230"/>
      <c r="M23" s="230"/>
      <c r="N23" s="230"/>
      <c r="O23" s="230"/>
      <c r="P23" s="230"/>
      <c r="Q23" s="230"/>
      <c r="R23" s="230"/>
      <c r="S23" s="230"/>
      <c r="T23" s="230"/>
      <c r="U23" s="230"/>
      <c r="V23" s="230"/>
      <c r="W23" s="230"/>
      <c r="X23" s="230"/>
      <c r="Y23" s="230"/>
      <c r="Z23" s="230"/>
      <c r="AA23" s="230"/>
      <c r="AB23" s="230"/>
      <c r="AC23" s="235"/>
      <c r="AD23" s="235"/>
      <c r="AE23" s="235"/>
      <c r="AF23" s="235"/>
      <c r="AG23" s="230"/>
      <c r="AH23" s="230"/>
      <c r="AI23" s="230"/>
      <c r="AJ23" s="230"/>
      <c r="AK23" s="230"/>
      <c r="AL23" s="230"/>
      <c r="AM23" s="230"/>
      <c r="AN23" s="230"/>
      <c r="AO23" s="230"/>
      <c r="AP23" s="230"/>
      <c r="AQ23" s="230"/>
      <c r="AR23" s="230"/>
      <c r="AS23" s="230"/>
      <c r="AT23" s="230"/>
      <c r="AU23" s="230"/>
      <c r="AV23" s="230"/>
    </row>
    <row r="24" spans="1:48" s="232" customFormat="1" ht="42" hidden="1" customHeight="1" x14ac:dyDescent="0.25">
      <c r="A24" s="220"/>
      <c r="B24" s="233"/>
      <c r="D24" t="b">
        <f>IF(Resp7="Yes", FALSE, TRUE)</f>
        <v>1</v>
      </c>
      <c r="E24" s="233" t="str">
        <f>IF(ISBLANK('Capabilities - Sec Controls'!A23),"", 'Capabilities - Sec Controls'!A23)</f>
        <v>BOSS</v>
      </c>
      <c r="F24" s="233" t="str">
        <f>IF(ISBLANK('Capabilities - Sec Controls'!B23),"", 'Capabilities - Sec Controls'!B23)</f>
        <v>Operational Risk Management</v>
      </c>
      <c r="G24" s="233" t="str">
        <f>IF(ISBLANK('Capabilities - Sec Controls'!C23),"", 'Capabilities - Sec Controls'!C23)</f>
        <v>Business Impact Analysis</v>
      </c>
      <c r="H24" s="233" t="str">
        <f>IF(ISBLANK('Capabilities - Sec Controls'!D23),"", 'Capabilities - Sec Controls'!D23)</f>
        <v/>
      </c>
      <c r="I24" s="233" t="str">
        <f>IF(ISBLANK('Capabilities - Sec Controls'!E23),"", 'Capabilities - Sec Controls'!E23)</f>
        <v xml:space="preserve">The system's organization has a process for conducting a Business Impact Analysis (BIA). The BIA process analyzes components to determine relative restoration priorities, determine recovery criticality for components, and identify resource requirements for recovery. </v>
      </c>
      <c r="J24" s="233" t="str">
        <f>IF(ISBLANK('Capabilities - Sec Controls'!F23),"", 'Capabilities - Sec Controls'!F23)</f>
        <v>Business Impact Analysis</v>
      </c>
      <c r="K24" s="233" t="str">
        <f>IF(ISBLANK('Capabilities - Sec Controls'!I23),"", 'Capabilities - Sec Controls'!I23)</f>
        <v>CM-4,CP-2,RA-1,RA-2,RA-3,PS-2,SA-3,SA-9</v>
      </c>
      <c r="L24" s="233" t="str">
        <f>IF(ISBLANK('Capabilities - Sec Controls'!J23),"", 'Capabilities - Sec Controls'!J23)</f>
        <v/>
      </c>
      <c r="M24" s="233" t="str">
        <f>IF(ISBLANK('Capabilities - Sec Controls'!K23),"", 'Capabilities - Sec Controls'!K23)</f>
        <v>CM-4,CP-2,RA-1,RA-2,RA-3,PS-2,SA-3,SA-9</v>
      </c>
      <c r="N24" s="233" t="str">
        <f>IF(ISBLANK('Capabilities - Sec Controls'!L23),"", 'Capabilities - Sec Controls'!L23)</f>
        <v/>
      </c>
      <c r="O24" s="233" t="str">
        <f>IF(ISBLANK('Capabilities - Sec Controls'!M23),"", 'Capabilities - Sec Controls'!M23)</f>
        <v>CM-3,CM-9,CP-2(3),CP-2(8),CP-8,CP-8(1)</v>
      </c>
      <c r="P24" s="233" t="str">
        <f>IF(ISBLANK('Capabilities - Sec Controls'!N23),"", 'Capabilities - Sec Controls'!N23)</f>
        <v/>
      </c>
      <c r="Q24" s="233" t="str">
        <f>IF(ISBLANK('Capabilities - Sec Controls'!O23),"", 'Capabilities - Sec Controls'!O23)</f>
        <v>CM-3,CM-9,CP-2(3),CP-2(8),CP-8,CP-8(1)</v>
      </c>
      <c r="R24" s="233" t="str">
        <f>IF(ISBLANK('Capabilities - Sec Controls'!P23),"", 'Capabilities - Sec Controls'!P23)</f>
        <v/>
      </c>
      <c r="S24" s="233" t="str">
        <f>IF(ISBLANK('Capabilities - Sec Controls'!Q23),"", 'Capabilities - Sec Controls'!Q23)</f>
        <v>CP-2(4),CP-2(5)</v>
      </c>
      <c r="T24" s="233" t="str">
        <f>IF(ISBLANK('Capabilities - Sec Controls'!R23),"", 'Capabilities - Sec Controls'!R23)</f>
        <v>SA-14</v>
      </c>
      <c r="U24" s="233" t="str">
        <f>IF(ISBLANK('Capabilities - Sec Controls'!S23),"", 'Capabilities - Sec Controls'!S23)</f>
        <v>CP-2(4),CP-2(5)</v>
      </c>
      <c r="V24" s="233" t="str">
        <f>IF(ISBLANK('Capabilities - Sec Controls'!T23),"", 'Capabilities - Sec Controls'!T23)</f>
        <v>SA-14</v>
      </c>
      <c r="W24" s="233" t="str">
        <f>IF(ISBLANK('Capabilities - Sec Controls'!U23),"", 'Capabilities - Sec Controls'!U23)</f>
        <v>PM-4, PM-7, PM-9, PM-11</v>
      </c>
      <c r="X24" s="233" t="str">
        <f>IF(ISBLANK('Capabilities - Sec Controls'!V23),"", 'Capabilities - Sec Controls'!V23)</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24" s="233" t="str">
        <f>IF(ISBLANK('Capabilities - Sec Controls'!W23),"", 'Capabilities - Sec Controls'!W23)</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24" s="233" t="str">
        <f>IF(ISBLANK('Capabilities - Sec Controls'!X23),"", 'Capabilities - Sec Controls'!X23)</f>
        <v>AC-2(11), AC-2(13), AC-6(3), AC-6(7), AC-6(8), AC-18(4), AC-21(2)
AU-13, 
CM-3(1), CM-5(1), CM-5(3), CM-5(4), CM-6(2), CM-8(4)
MA-4(3)
PE-2(3), PE-3(1), PE-6(4)
PS-4(2), PS-6(3)
RA-5(4), RA-5(6), RA-5(10)
SC-3, SC-7(8), SC-7(10), SC-7(11), SC-7(14),  SC-7(15), SC-7(18), SC-7(21), SC-24 
SI-7(10), SI-10(5)</v>
      </c>
      <c r="AA24" s="233" t="str">
        <f>IF(ISBLANK('Capabilities - Sec Controls'!Y23),"", 'Capabilities - Sec Controls'!Y23)</f>
        <v xml:space="preserve"> The  SP 800 53 defined capabilities added that are not in any 53R4 or FEDRAMP baselines include; CP-2(6), SA-14 as being applicable to this capability.</v>
      </c>
      <c r="AB24" s="233" t="str">
        <f>IF(ISBLANK('Capabilities - Sec Controls'!Z23),"", 'Capabilities - Sec Controls'!Z23)</f>
        <v/>
      </c>
      <c r="AC24" s="236">
        <f>IF(ISBLANK('Capabilities - Sec Controls'!AA23),"", 'Capabilities - Sec Controls'!AA23)</f>
        <v>0</v>
      </c>
      <c r="AD24" s="236">
        <f>IF(ISBLANK('Capabilities - Sec Controls'!AB23),"", 'Capabilities - Sec Controls'!AB23)</f>
        <v>1</v>
      </c>
      <c r="AE24" s="236">
        <f>IF(ISBLANK('Capabilities - Sec Controls'!AC23),"", 'Capabilities - Sec Controls'!AC23)</f>
        <v>2</v>
      </c>
      <c r="AF24" s="236">
        <f>IF(ISBLANK('Capabilities - Sec Controls'!AD23),"", 'Capabilities - Sec Controls'!AD23)</f>
        <v>3</v>
      </c>
      <c r="AG24" s="233" t="str">
        <f>IF(ISBLANK('Capabilities - Sec Controls'!AE23),"", 'Capabilities - Sec Controls'!AE23)</f>
        <v/>
      </c>
      <c r="AH24" s="233" t="str">
        <f>IF(ISBLANK('Capabilities - Sec Controls'!AF23),"", 'Capabilities - Sec Controls'!AF23)</f>
        <v>A</v>
      </c>
      <c r="AI24" s="233" t="str">
        <f>IF(ISBLANK('Capabilities - Sec Controls'!AG23),"", 'Capabilities - Sec Controls'!AG23)</f>
        <v>A</v>
      </c>
      <c r="AJ24" s="233" t="str">
        <f>IF(ISBLANK('Capabilities - Sec Controls'!AH23),"", 'Capabilities - Sec Controls'!AH23)</f>
        <v>A</v>
      </c>
      <c r="AK24" s="233" t="str">
        <f>IF(ISBLANK('Capabilities - Sec Controls'!AI23),"", 'Capabilities - Sec Controls'!AI23)</f>
        <v/>
      </c>
      <c r="AL24" s="233" t="str">
        <f>IF(ISBLANK('Capabilities - Sec Controls'!AJ23),"", 'Capabilities - Sec Controls'!AJ23)</f>
        <v>X</v>
      </c>
      <c r="AM24" s="233" t="str">
        <f>IF(ISBLANK('Capabilities - Sec Controls'!AK23),"", 'Capabilities - Sec Controls'!AK23)</f>
        <v>X*</v>
      </c>
      <c r="AN24" s="233" t="str">
        <f>IF(ISBLANK('Capabilities - Sec Controls'!AL23),"", 'Capabilities - Sec Controls'!AL23)</f>
        <v>X*</v>
      </c>
      <c r="AO24" s="233" t="str">
        <f>IF(ISBLANK('Capabilities - Sec Controls'!AM23),"", 'Capabilities - Sec Controls'!AM23)</f>
        <v/>
      </c>
      <c r="AP24" s="233" t="str">
        <f>IF(ISBLANK('Capabilities - Sec Controls'!AN23),"", 'Capabilities - Sec Controls'!AN23)</f>
        <v>A</v>
      </c>
      <c r="AQ24" s="233" t="str">
        <f>IF(ISBLANK('Capabilities - Sec Controls'!AO23),"", 'Capabilities - Sec Controls'!AO23)</f>
        <v>A</v>
      </c>
      <c r="AR24" s="233" t="str">
        <f>IF(ISBLANK('Capabilities - Sec Controls'!AP23),"", 'Capabilities - Sec Controls'!AP23)</f>
        <v>A</v>
      </c>
      <c r="AS24" s="233" t="str">
        <f>IF(ISBLANK('Capabilities - Sec Controls'!AQ23),"", 'Capabilities - Sec Controls'!AQ23)</f>
        <v/>
      </c>
      <c r="AT24" s="233" t="str">
        <f>IF(ISBLANK('Capabilities - Sec Controls'!AR23),"", 'Capabilities - Sec Controls'!AR23)</f>
        <v>A</v>
      </c>
      <c r="AU24" s="233" t="str">
        <f>IF(ISBLANK('Capabilities - Sec Controls'!AS23),"", 'Capabilities - Sec Controls'!AS23)</f>
        <v/>
      </c>
      <c r="AV24" s="233" t="str">
        <f>IF(ISBLANK('Capabilities - Sec Controls'!AT23),"", 'Capabilities - Sec Controls'!AT23)</f>
        <v>A</v>
      </c>
    </row>
    <row r="25" spans="1:48" s="232" customFormat="1" ht="42" hidden="1" customHeight="1" x14ac:dyDescent="0.25">
      <c r="A25" s="220"/>
      <c r="B25" s="233"/>
      <c r="D25" t="b">
        <f>IF(Resp7="Yes", FALSE, TRUE)</f>
        <v>1</v>
      </c>
      <c r="E25" s="233" t="str">
        <f>IF(ISBLANK('Capabilities - Sec Controls'!A100),"", 'Capabilities - Sec Controls'!A100)</f>
        <v>ITOS</v>
      </c>
      <c r="F25" s="233" t="str">
        <f>IF(ISBLANK('Capabilities - Sec Controls'!B100),"", 'Capabilities - Sec Controls'!B100)</f>
        <v>IT Operations</v>
      </c>
      <c r="G25" s="233" t="str">
        <f>IF(ISBLANK('Capabilities - Sec Controls'!C100),"", 'Capabilities - Sec Controls'!C100)</f>
        <v>Portfolio Management</v>
      </c>
      <c r="H25" s="233" t="str">
        <f>IF(ISBLANK('Capabilities - Sec Controls'!D100),"", 'Capabilities - Sec Controls'!D100)</f>
        <v>Strategy Alignment</v>
      </c>
      <c r="I25" s="233" t="str">
        <f>IF(ISBLANK('Capabilities - Sec Controls'!E100),"", 'Capabilities - Sec Controls'!E100)</f>
        <v>The system's organization has a capability for understanding its business needs and strategy, then ensuring that its IT, security, and risk management strategies are all aligned to support the business needs and strategy.</v>
      </c>
      <c r="J25" s="233" t="str">
        <f>IF(ISBLANK('Capabilities - Sec Controls'!F100),"", 'Capabilities - Sec Controls'!F100)</f>
        <v>Strategy Alignment</v>
      </c>
      <c r="K25" s="233" t="str">
        <f>IF(ISBLANK('Capabilities - Sec Controls'!I100),"", 'Capabilities - Sec Controls'!I100)</f>
        <v>CP-2,PL-1,PL-2,RA-2,RA-3</v>
      </c>
      <c r="L25" s="233" t="str">
        <f>IF(ISBLANK('Capabilities - Sec Controls'!J100),"", 'Capabilities - Sec Controls'!J100)</f>
        <v/>
      </c>
      <c r="M25" s="233" t="str">
        <f>IF(ISBLANK('Capabilities - Sec Controls'!K100),"", 'Capabilities - Sec Controls'!K100)</f>
        <v>CP-2,PL-1,PL-2,RA-2,RA-3</v>
      </c>
      <c r="N25" s="233" t="str">
        <f>IF(ISBLANK('Capabilities - Sec Controls'!L100),"", 'Capabilities - Sec Controls'!L100)</f>
        <v/>
      </c>
      <c r="O25" s="233" t="str">
        <f>IF(ISBLANK('Capabilities - Sec Controls'!M100),"", 'Capabilities - Sec Controls'!M100)</f>
        <v>CP-2(8),PL-8</v>
      </c>
      <c r="P25" s="233" t="str">
        <f>IF(ISBLANK('Capabilities - Sec Controls'!N100),"", 'Capabilities - Sec Controls'!N100)</f>
        <v/>
      </c>
      <c r="Q25" s="233" t="str">
        <f>IF(ISBLANK('Capabilities - Sec Controls'!O100),"", 'Capabilities - Sec Controls'!O100)</f>
        <v>CP-2(8),PL-8</v>
      </c>
      <c r="R25" s="233" t="str">
        <f>IF(ISBLANK('Capabilities - Sec Controls'!P100),"", 'Capabilities - Sec Controls'!P100)</f>
        <v/>
      </c>
      <c r="S25" s="233" t="str">
        <f>IF(ISBLANK('Capabilities - Sec Controls'!Q100),"", 'Capabilities - Sec Controls'!Q100)</f>
        <v/>
      </c>
      <c r="T25" s="233" t="str">
        <f>IF(ISBLANK('Capabilities - Sec Controls'!R100),"", 'Capabilities - Sec Controls'!R100)</f>
        <v>SA-8,SA-14</v>
      </c>
      <c r="U25" s="233" t="str">
        <f>IF(ISBLANK('Capabilities - Sec Controls'!S100),"", 'Capabilities - Sec Controls'!S100)</f>
        <v/>
      </c>
      <c r="V25" s="233" t="str">
        <f>IF(ISBLANK('Capabilities - Sec Controls'!T100),"", 'Capabilities - Sec Controls'!T100)</f>
        <v>SA-8,SA-14</v>
      </c>
      <c r="W25" s="233" t="str">
        <f>IF(ISBLANK('Capabilities - Sec Controls'!U100),"", 'Capabilities - Sec Controls'!U100)</f>
        <v>PM-1, PM-7, PM-9, PM-11</v>
      </c>
      <c r="X25" s="233" t="str">
        <f>IF(ISBLANK('Capabilities - Sec Controls'!V100),"", 'Capabilities - Sec Controls'!V100)</f>
        <v/>
      </c>
      <c r="Y25" s="233" t="str">
        <f>IF(ISBLANK('Capabilities - Sec Controls'!W100),"", 'Capabilities - Sec Controls'!W100)</f>
        <v/>
      </c>
      <c r="Z25" s="233" t="str">
        <f>IF(ISBLANK('Capabilities - Sec Controls'!X100),"", 'Capabilities - Sec Controls'!X100)</f>
        <v/>
      </c>
      <c r="AA25" s="233" t="str">
        <f>IF(ISBLANK('Capabilities - Sec Controls'!Y100),"", 'Capabilities - Sec Controls'!Y100)</f>
        <v/>
      </c>
      <c r="AB25" s="233" t="str">
        <f>IF(ISBLANK('Capabilities - Sec Controls'!Z100),"", 'Capabilities - Sec Controls'!Z100)</f>
        <v/>
      </c>
      <c r="AC25" s="236">
        <f>IF(ISBLANK('Capabilities - Sec Controls'!AA100),"", 'Capabilities - Sec Controls'!AA100)</f>
        <v>1</v>
      </c>
      <c r="AD25" s="236">
        <f>IF(ISBLANK('Capabilities - Sec Controls'!AB100),"", 'Capabilities - Sec Controls'!AB100)</f>
        <v>1</v>
      </c>
      <c r="AE25" s="236">
        <f>IF(ISBLANK('Capabilities - Sec Controls'!AC100),"", 'Capabilities - Sec Controls'!AC100)</f>
        <v>1</v>
      </c>
      <c r="AF25" s="236">
        <f>IF(ISBLANK('Capabilities - Sec Controls'!AD100),"", 'Capabilities - Sec Controls'!AD100)</f>
        <v>3</v>
      </c>
      <c r="AG25" s="233" t="str">
        <f>IF(ISBLANK('Capabilities - Sec Controls'!AE100),"", 'Capabilities - Sec Controls'!AE100)</f>
        <v/>
      </c>
      <c r="AH25" s="233" t="str">
        <f>IF(ISBLANK('Capabilities - Sec Controls'!AF100),"", 'Capabilities - Sec Controls'!AF100)</f>
        <v>A</v>
      </c>
      <c r="AI25" s="233" t="str">
        <f>IF(ISBLANK('Capabilities - Sec Controls'!AG100),"", 'Capabilities - Sec Controls'!AG100)</f>
        <v>A</v>
      </c>
      <c r="AJ25" s="233" t="str">
        <f>IF(ISBLANK('Capabilities - Sec Controls'!AH100),"", 'Capabilities - Sec Controls'!AH100)</f>
        <v>A</v>
      </c>
      <c r="AK25" s="233" t="str">
        <f>IF(ISBLANK('Capabilities - Sec Controls'!AI100),"", 'Capabilities - Sec Controls'!AI100)</f>
        <v/>
      </c>
      <c r="AL25" s="233" t="str">
        <f>IF(ISBLANK('Capabilities - Sec Controls'!AJ100),"", 'Capabilities - Sec Controls'!AJ100)</f>
        <v>A</v>
      </c>
      <c r="AM25" s="233" t="str">
        <f>IF(ISBLANK('Capabilities - Sec Controls'!AK100),"", 'Capabilities - Sec Controls'!AK100)</f>
        <v>A</v>
      </c>
      <c r="AN25" s="233" t="str">
        <f>IF(ISBLANK('Capabilities - Sec Controls'!AL100),"", 'Capabilities - Sec Controls'!AL100)</f>
        <v>A</v>
      </c>
      <c r="AO25" s="233" t="str">
        <f>IF(ISBLANK('Capabilities - Sec Controls'!AM100),"", 'Capabilities - Sec Controls'!AM100)</f>
        <v/>
      </c>
      <c r="AP25" s="233" t="str">
        <f>IF(ISBLANK('Capabilities - Sec Controls'!AN100),"", 'Capabilities - Sec Controls'!AN100)</f>
        <v>A</v>
      </c>
      <c r="AQ25" s="233" t="str">
        <f>IF(ISBLANK('Capabilities - Sec Controls'!AO100),"", 'Capabilities - Sec Controls'!AO100)</f>
        <v>A</v>
      </c>
      <c r="AR25" s="233" t="str">
        <f>IF(ISBLANK('Capabilities - Sec Controls'!AP100),"", 'Capabilities - Sec Controls'!AP100)</f>
        <v>A</v>
      </c>
      <c r="AS25" s="233" t="str">
        <f>IF(ISBLANK('Capabilities - Sec Controls'!AQ100),"", 'Capabilities - Sec Controls'!AQ100)</f>
        <v/>
      </c>
      <c r="AT25" s="233" t="str">
        <f>IF(ISBLANK('Capabilities - Sec Controls'!AR100),"", 'Capabilities - Sec Controls'!AR100)</f>
        <v>A</v>
      </c>
      <c r="AU25" s="233" t="str">
        <f>IF(ISBLANK('Capabilities - Sec Controls'!AS100),"", 'Capabilities - Sec Controls'!AS100)</f>
        <v/>
      </c>
      <c r="AV25" s="233" t="str">
        <f>IF(ISBLANK('Capabilities - Sec Controls'!AT100),"", 'Capabilities - Sec Controls'!AT100)</f>
        <v/>
      </c>
    </row>
    <row r="26" spans="1:48" s="232" customFormat="1" ht="42" hidden="1" customHeight="1" x14ac:dyDescent="0.25">
      <c r="A26" s="220"/>
      <c r="B26" s="233"/>
      <c r="D26" t="b">
        <f>IF(Resp7="Yes", FALSE, TRUE)</f>
        <v>1</v>
      </c>
      <c r="E26" s="233" t="str">
        <f>IF(ISBLANK('Capabilities - Sec Controls'!A177),"", 'Capabilities - Sec Controls'!A177)</f>
        <v>Information Services</v>
      </c>
      <c r="F26" s="233" t="str">
        <f>IF(ISBLANK('Capabilities - Sec Controls'!B177),"", 'Capabilities - Sec Controls'!B177)</f>
        <v>Risk Management</v>
      </c>
      <c r="G26" s="233" t="str">
        <f>IF(ISBLANK('Capabilities - Sec Controls'!C177),"", 'Capabilities - Sec Controls'!C177)</f>
        <v>Business Impact Assessment (BIA).</v>
      </c>
      <c r="H26" s="233" t="str">
        <f>IF(ISBLANK('Capabilities - Sec Controls'!D177),"", 'Capabilities - Sec Controls'!D177)</f>
        <v/>
      </c>
      <c r="I26" s="233" t="str">
        <f>IF(ISBLANK('Capabilities - Sec Controls'!E177),"", 'Capabilities - Sec Controls'!E177)</f>
        <v>The system's organization has a capability that performs and documents Business Impact Assessments to ensure the consequences of disruptions to business processes are understood.</v>
      </c>
      <c r="J26" s="233" t="str">
        <f>IF(ISBLANK('Capabilities - Sec Controls'!F177),"", 'Capabilities - Sec Controls'!F177)</f>
        <v>VRA</v>
      </c>
      <c r="K26" s="233" t="str">
        <f>IF(ISBLANK('Capabilities - Sec Controls'!I177),"", 'Capabilities - Sec Controls'!I177)</f>
        <v>CP-2,CM-4</v>
      </c>
      <c r="L26" s="233" t="str">
        <f>IF(ISBLANK('Capabilities - Sec Controls'!J177),"", 'Capabilities - Sec Controls'!J177)</f>
        <v/>
      </c>
      <c r="M26" s="233" t="str">
        <f>IF(ISBLANK('Capabilities - Sec Controls'!K177),"", 'Capabilities - Sec Controls'!K177)</f>
        <v>CP-2,CM-4</v>
      </c>
      <c r="N26" s="233" t="str">
        <f>IF(ISBLANK('Capabilities - Sec Controls'!L177),"", 'Capabilities - Sec Controls'!L177)</f>
        <v/>
      </c>
      <c r="O26" s="233" t="str">
        <f>IF(ISBLANK('Capabilities - Sec Controls'!M177),"", 'Capabilities - Sec Controls'!M177)</f>
        <v>CP-2(3),CP-2(8)</v>
      </c>
      <c r="P26" s="233" t="str">
        <f>IF(ISBLANK('Capabilities - Sec Controls'!N177),"", 'Capabilities - Sec Controls'!N177)</f>
        <v/>
      </c>
      <c r="Q26" s="233" t="str">
        <f>IF(ISBLANK('Capabilities - Sec Controls'!O177),"", 'Capabilities - Sec Controls'!O177)</f>
        <v>CP-2(3),CP-2(8)</v>
      </c>
      <c r="R26" s="233" t="str">
        <f>IF(ISBLANK('Capabilities - Sec Controls'!P177),"", 'Capabilities - Sec Controls'!P177)</f>
        <v/>
      </c>
      <c r="S26" s="233" t="str">
        <f>IF(ISBLANK('Capabilities - Sec Controls'!Q177),"", 'Capabilities - Sec Controls'!Q177)</f>
        <v/>
      </c>
      <c r="T26" s="233" t="str">
        <f>IF(ISBLANK('Capabilities - Sec Controls'!R177),"", 'Capabilities - Sec Controls'!R177)</f>
        <v/>
      </c>
      <c r="U26" s="233" t="str">
        <f>IF(ISBLANK('Capabilities - Sec Controls'!S177),"", 'Capabilities - Sec Controls'!S177)</f>
        <v/>
      </c>
      <c r="V26" s="233" t="str">
        <f>IF(ISBLANK('Capabilities - Sec Controls'!T177),"", 'Capabilities - Sec Controls'!T177)</f>
        <v/>
      </c>
      <c r="W26" s="233" t="str">
        <f>IF(ISBLANK('Capabilities - Sec Controls'!U177),"", 'Capabilities - Sec Controls'!U177)</f>
        <v>PM-9</v>
      </c>
      <c r="X26" s="233" t="str">
        <f>IF(ISBLANK('Capabilities - Sec Controls'!V177),"", 'Capabilities - Sec Controls'!V177)</f>
        <v/>
      </c>
      <c r="Y26" s="233" t="str">
        <f>IF(ISBLANK('Capabilities - Sec Controls'!W177),"", 'Capabilities - Sec Controls'!W177)</f>
        <v/>
      </c>
      <c r="Z26" s="233" t="str">
        <f>IF(ISBLANK('Capabilities - Sec Controls'!X177),"", 'Capabilities - Sec Controls'!X177)</f>
        <v/>
      </c>
      <c r="AA26" s="233" t="str">
        <f>IF(ISBLANK('Capabilities - Sec Controls'!Y177),"", 'Capabilities - Sec Controls'!Y177)</f>
        <v/>
      </c>
      <c r="AB26" s="233" t="str">
        <f>IF(ISBLANK('Capabilities - Sec Controls'!Z177),"", 'Capabilities - Sec Controls'!Z177)</f>
        <v/>
      </c>
      <c r="AC26" s="236">
        <f>IF(ISBLANK('Capabilities - Sec Controls'!AA177),"", 'Capabilities - Sec Controls'!AA177)</f>
        <v>1</v>
      </c>
      <c r="AD26" s="236">
        <f>IF(ISBLANK('Capabilities - Sec Controls'!AB177),"", 'Capabilities - Sec Controls'!AB177)</f>
        <v>2</v>
      </c>
      <c r="AE26" s="236">
        <f>IF(ISBLANK('Capabilities - Sec Controls'!AC177),"", 'Capabilities - Sec Controls'!AC177)</f>
        <v>2</v>
      </c>
      <c r="AF26" s="236">
        <f>IF(ISBLANK('Capabilities - Sec Controls'!AD177),"", 'Capabilities - Sec Controls'!AD177)</f>
        <v>5</v>
      </c>
      <c r="AG26" s="233" t="str">
        <f>IF(ISBLANK('Capabilities - Sec Controls'!AE177),"", 'Capabilities - Sec Controls'!AE177)</f>
        <v/>
      </c>
      <c r="AH26" s="233" t="str">
        <f>IF(ISBLANK('Capabilities - Sec Controls'!AF177),"", 'Capabilities - Sec Controls'!AF177)</f>
        <v>X</v>
      </c>
      <c r="AI26" s="233" t="str">
        <f>IF(ISBLANK('Capabilities - Sec Controls'!AG177),"", 'Capabilities - Sec Controls'!AG177)</f>
        <v>X</v>
      </c>
      <c r="AJ26" s="233" t="str">
        <f>IF(ISBLANK('Capabilities - Sec Controls'!AH177),"", 'Capabilities - Sec Controls'!AH177)</f>
        <v>X</v>
      </c>
      <c r="AK26" s="233" t="str">
        <f>IF(ISBLANK('Capabilities - Sec Controls'!AI177),"", 'Capabilities - Sec Controls'!AI177)</f>
        <v/>
      </c>
      <c r="AL26" s="233" t="str">
        <f>IF(ISBLANK('Capabilities - Sec Controls'!AJ177),"", 'Capabilities - Sec Controls'!AJ177)</f>
        <v>X</v>
      </c>
      <c r="AM26" s="233" t="str">
        <f>IF(ISBLANK('Capabilities - Sec Controls'!AK177),"", 'Capabilities - Sec Controls'!AK177)</f>
        <v>X*</v>
      </c>
      <c r="AN26" s="233" t="str">
        <f>IF(ISBLANK('Capabilities - Sec Controls'!AL177),"", 'Capabilities - Sec Controls'!AL177)</f>
        <v>X*</v>
      </c>
      <c r="AO26" s="233" t="str">
        <f>IF(ISBLANK('Capabilities - Sec Controls'!AM177),"", 'Capabilities - Sec Controls'!AM177)</f>
        <v/>
      </c>
      <c r="AP26" s="233" t="str">
        <f>IF(ISBLANK('Capabilities - Sec Controls'!AN177),"", 'Capabilities - Sec Controls'!AN177)</f>
        <v>B</v>
      </c>
      <c r="AQ26" s="233" t="str">
        <f>IF(ISBLANK('Capabilities - Sec Controls'!AO177),"", 'Capabilities - Sec Controls'!AO177)</f>
        <v>B</v>
      </c>
      <c r="AR26" s="233" t="str">
        <f>IF(ISBLANK('Capabilities - Sec Controls'!AP177),"", 'Capabilities - Sec Controls'!AP177)</f>
        <v>B</v>
      </c>
      <c r="AS26" s="233" t="str">
        <f>IF(ISBLANK('Capabilities - Sec Controls'!AQ177),"", 'Capabilities - Sec Controls'!AQ177)</f>
        <v/>
      </c>
      <c r="AT26" s="233" t="str">
        <f>IF(ISBLANK('Capabilities - Sec Controls'!AR177),"", 'Capabilities - Sec Controls'!AR177)</f>
        <v>A</v>
      </c>
      <c r="AU26" s="233" t="str">
        <f>IF(ISBLANK('Capabilities - Sec Controls'!AS177),"", 'Capabilities - Sec Controls'!AS177)</f>
        <v/>
      </c>
      <c r="AV26" s="233" t="str">
        <f>IF(ISBLANK('Capabilities - Sec Controls'!AT177),"", 'Capabilities - Sec Controls'!AT177)</f>
        <v/>
      </c>
    </row>
    <row r="27" spans="1:48" s="232" customFormat="1" ht="42" hidden="1" customHeight="1" x14ac:dyDescent="0.25">
      <c r="A27" s="220"/>
      <c r="B27" s="233"/>
      <c r="D27" t="b">
        <f>IF(Resp7="Yes", FALSE, TRUE)</f>
        <v>1</v>
      </c>
      <c r="E27" s="233" t="str">
        <f>IF(ISBLANK('Capabilities - Sec Controls'!A200),"", 'Capabilities - Sec Controls'!A200)</f>
        <v>Information Services</v>
      </c>
      <c r="F27" s="233" t="str">
        <f>IF(ISBLANK('Capabilities - Sec Controls'!B200),"", 'Capabilities - Sec Controls'!B200)</f>
        <v>BOSS</v>
      </c>
      <c r="G27" s="233" t="str">
        <f>IF(ISBLANK('Capabilities - Sec Controls'!C200),"", 'Capabilities - Sec Controls'!C200)</f>
        <v>Process Ownership</v>
      </c>
      <c r="H27" s="233" t="str">
        <f>IF(ISBLANK('Capabilities - Sec Controls'!D200),"", 'Capabilities - Sec Controls'!D200)</f>
        <v/>
      </c>
      <c r="I27" s="233" t="str">
        <f>IF(ISBLANK('Capabilities - Sec Controls'!E200),"", 'Capabilities - Sec Controls'!E200)</f>
        <v>The system's organization has a capability that documents the organization's business processes and the parties responsible for overseeing and operating each process.</v>
      </c>
      <c r="J27" s="233" t="str">
        <f>IF(ISBLANK('Capabilities - Sec Controls'!F200),"", 'Capabilities - Sec Controls'!F200)</f>
        <v>Process Ownership</v>
      </c>
      <c r="K27" s="233" t="str">
        <f>IF(ISBLANK('Capabilities - Sec Controls'!I200),"", 'Capabilities - Sec Controls'!I200)</f>
        <v/>
      </c>
      <c r="L27" s="233" t="str">
        <f>IF(ISBLANK('Capabilities - Sec Controls'!J200),"", 'Capabilities - Sec Controls'!J200)</f>
        <v/>
      </c>
      <c r="M27" s="233" t="str">
        <f>IF(ISBLANK('Capabilities - Sec Controls'!K200),"", 'Capabilities - Sec Controls'!K200)</f>
        <v/>
      </c>
      <c r="N27" s="233" t="str">
        <f>IF(ISBLANK('Capabilities - Sec Controls'!L200),"", 'Capabilities - Sec Controls'!L200)</f>
        <v/>
      </c>
      <c r="O27" s="233" t="str">
        <f>IF(ISBLANK('Capabilities - Sec Controls'!M200),"", 'Capabilities - Sec Controls'!M200)</f>
        <v/>
      </c>
      <c r="P27" s="233" t="str">
        <f>IF(ISBLANK('Capabilities - Sec Controls'!N200),"", 'Capabilities - Sec Controls'!N200)</f>
        <v/>
      </c>
      <c r="Q27" s="233" t="str">
        <f>IF(ISBLANK('Capabilities - Sec Controls'!O200),"", 'Capabilities - Sec Controls'!O200)</f>
        <v/>
      </c>
      <c r="R27" s="233" t="str">
        <f>IF(ISBLANK('Capabilities - Sec Controls'!P200),"", 'Capabilities - Sec Controls'!P200)</f>
        <v/>
      </c>
      <c r="S27" s="233" t="str">
        <f>IF(ISBLANK('Capabilities - Sec Controls'!Q200),"", 'Capabilities - Sec Controls'!Q200)</f>
        <v/>
      </c>
      <c r="T27" s="233" t="str">
        <f>IF(ISBLANK('Capabilities - Sec Controls'!R200),"", 'Capabilities - Sec Controls'!R200)</f>
        <v/>
      </c>
      <c r="U27" s="233" t="str">
        <f>IF(ISBLANK('Capabilities - Sec Controls'!S200),"", 'Capabilities - Sec Controls'!S200)</f>
        <v/>
      </c>
      <c r="V27" s="233" t="str">
        <f>IF(ISBLANK('Capabilities - Sec Controls'!T200),"", 'Capabilities - Sec Controls'!T200)</f>
        <v/>
      </c>
      <c r="W27" s="233" t="str">
        <f>IF(ISBLANK('Capabilities - Sec Controls'!U200),"", 'Capabilities - Sec Controls'!U200)</f>
        <v/>
      </c>
      <c r="X27" s="233" t="str">
        <f>IF(ISBLANK('Capabilities - Sec Controls'!V200),"", 'Capabilities - Sec Controls'!V200)</f>
        <v/>
      </c>
      <c r="Y27" s="233" t="str">
        <f>IF(ISBLANK('Capabilities - Sec Controls'!W200),"", 'Capabilities - Sec Controls'!W200)</f>
        <v/>
      </c>
      <c r="Z27" s="233" t="str">
        <f>IF(ISBLANK('Capabilities - Sec Controls'!X200),"", 'Capabilities - Sec Controls'!X200)</f>
        <v/>
      </c>
      <c r="AA27" s="233" t="str">
        <f>IF(ISBLANK('Capabilities - Sec Controls'!Y200),"", 'Capabilities - Sec Controls'!Y200)</f>
        <v>Process Ownership is not a security capability. See columns m-o for controls needed to protect knowledge management information.</v>
      </c>
      <c r="AB27" s="233" t="str">
        <f>IF(ISBLANK('Capabilities - Sec Controls'!Z200),"", 'Capabilities - Sec Controls'!Z200)</f>
        <v/>
      </c>
      <c r="AC27" s="236">
        <f>IF(ISBLANK('Capabilities - Sec Controls'!AA200),"", 'Capabilities - Sec Controls'!AA200)</f>
        <v>1</v>
      </c>
      <c r="AD27" s="236">
        <f>IF(ISBLANK('Capabilities - Sec Controls'!AB200),"", 'Capabilities - Sec Controls'!AB200)</f>
        <v>2</v>
      </c>
      <c r="AE27" s="236">
        <f>IF(ISBLANK('Capabilities - Sec Controls'!AC200),"", 'Capabilities - Sec Controls'!AC200)</f>
        <v>1</v>
      </c>
      <c r="AF27" s="236">
        <f>IF(ISBLANK('Capabilities - Sec Controls'!AD200),"", 'Capabilities - Sec Controls'!AD200)</f>
        <v>4</v>
      </c>
      <c r="AG27" s="233" t="str">
        <f>IF(ISBLANK('Capabilities - Sec Controls'!AE200),"", 'Capabilities - Sec Controls'!AE200)</f>
        <v/>
      </c>
      <c r="AH27" s="233" t="str">
        <f>IF(ISBLANK('Capabilities - Sec Controls'!AF200),"", 'Capabilities - Sec Controls'!AF200)</f>
        <v>X</v>
      </c>
      <c r="AI27" s="233" t="str">
        <f>IF(ISBLANK('Capabilities - Sec Controls'!AG200),"", 'Capabilities - Sec Controls'!AG200)</f>
        <v>X</v>
      </c>
      <c r="AJ27" s="233" t="str">
        <f>IF(ISBLANK('Capabilities - Sec Controls'!AH200),"", 'Capabilities - Sec Controls'!AH200)</f>
        <v>X</v>
      </c>
      <c r="AK27" s="233" t="str">
        <f>IF(ISBLANK('Capabilities - Sec Controls'!AI200),"", 'Capabilities - Sec Controls'!AI200)</f>
        <v/>
      </c>
      <c r="AL27" s="233" t="str">
        <f>IF(ISBLANK('Capabilities - Sec Controls'!AJ200),"", 'Capabilities - Sec Controls'!AJ200)</f>
        <v>A</v>
      </c>
      <c r="AM27" s="233" t="str">
        <f>IF(ISBLANK('Capabilities - Sec Controls'!AK200),"", 'Capabilities - Sec Controls'!AK200)</f>
        <v>A</v>
      </c>
      <c r="AN27" s="233" t="str">
        <f>IF(ISBLANK('Capabilities - Sec Controls'!AL200),"", 'Capabilities - Sec Controls'!AL200)</f>
        <v>A</v>
      </c>
      <c r="AO27" s="233" t="str">
        <f>IF(ISBLANK('Capabilities - Sec Controls'!AM200),"", 'Capabilities - Sec Controls'!AM200)</f>
        <v/>
      </c>
      <c r="AP27" s="233" t="str">
        <f>IF(ISBLANK('Capabilities - Sec Controls'!AN200),"", 'Capabilities - Sec Controls'!AN200)</f>
        <v>A</v>
      </c>
      <c r="AQ27" s="233" t="str">
        <f>IF(ISBLANK('Capabilities - Sec Controls'!AO200),"", 'Capabilities - Sec Controls'!AO200)</f>
        <v>A</v>
      </c>
      <c r="AR27" s="233" t="str">
        <f>IF(ISBLANK('Capabilities - Sec Controls'!AP200),"", 'Capabilities - Sec Controls'!AP200)</f>
        <v>A</v>
      </c>
      <c r="AS27" s="233" t="str">
        <f>IF(ISBLANK('Capabilities - Sec Controls'!AQ200),"", 'Capabilities - Sec Controls'!AQ200)</f>
        <v/>
      </c>
      <c r="AT27" s="233" t="str">
        <f>IF(ISBLANK('Capabilities - Sec Controls'!AR200),"", 'Capabilities - Sec Controls'!AR200)</f>
        <v>A</v>
      </c>
      <c r="AU27" s="233" t="str">
        <f>IF(ISBLANK('Capabilities - Sec Controls'!AS200),"", 'Capabilities - Sec Controls'!AS200)</f>
        <v/>
      </c>
      <c r="AV27" s="233" t="str">
        <f>IF(ISBLANK('Capabilities - Sec Controls'!AT200),"", 'Capabilities - Sec Controls'!AT200)</f>
        <v/>
      </c>
    </row>
    <row r="28" spans="1:48" s="232" customFormat="1" ht="42" hidden="1" customHeight="1" x14ac:dyDescent="0.25">
      <c r="A28" s="220"/>
      <c r="B28" s="233"/>
      <c r="D28" t="b">
        <f>IF(Resp7="Yes", FALSE, TRUE)</f>
        <v>1</v>
      </c>
      <c r="E28" s="233" t="str">
        <f>IF(ISBLANK('Capabilities - Sec Controls'!A201),"", 'Capabilities - Sec Controls'!A201)</f>
        <v>Information Services</v>
      </c>
      <c r="F28" s="233" t="str">
        <f>IF(ISBLANK('Capabilities - Sec Controls'!B201),"", 'Capabilities - Sec Controls'!B201)</f>
        <v>BOSS</v>
      </c>
      <c r="G28" s="233" t="str">
        <f>IF(ISBLANK('Capabilities - Sec Controls'!C201),"", 'Capabilities - Sec Controls'!C201)</f>
        <v>Business Strategy</v>
      </c>
      <c r="H28" s="233" t="str">
        <f>IF(ISBLANK('Capabilities - Sec Controls'!D201),"", 'Capabilities - Sec Controls'!D201)</f>
        <v/>
      </c>
      <c r="I28" s="233" t="str">
        <f>IF(ISBLANK('Capabilities - Sec Controls'!E201),"", 'Capabilities - Sec Controls'!E201)</f>
        <v>The system's organization has a capability that documents the organization's business goals and objectives in order to determine the IT and IT security strategies to be used in support of those goals and objectives.</v>
      </c>
      <c r="J28" s="233" t="str">
        <f>IF(ISBLANK('Capabilities - Sec Controls'!F201),"", 'Capabilities - Sec Controls'!F201)</f>
        <v>Business Strategy</v>
      </c>
      <c r="K28" s="233" t="str">
        <f>IF(ISBLANK('Capabilities - Sec Controls'!I201),"", 'Capabilities - Sec Controls'!I201)</f>
        <v>PL-2,RA-3</v>
      </c>
      <c r="L28" s="233" t="str">
        <f>IF(ISBLANK('Capabilities - Sec Controls'!J201),"", 'Capabilities - Sec Controls'!J201)</f>
        <v/>
      </c>
      <c r="M28" s="233" t="str">
        <f>IF(ISBLANK('Capabilities - Sec Controls'!K201),"", 'Capabilities - Sec Controls'!K201)</f>
        <v>PL-2,RA-3</v>
      </c>
      <c r="N28" s="233" t="str">
        <f>IF(ISBLANK('Capabilities - Sec Controls'!L201),"", 'Capabilities - Sec Controls'!L201)</f>
        <v/>
      </c>
      <c r="O28" s="233" t="str">
        <f>IF(ISBLANK('Capabilities - Sec Controls'!M201),"", 'Capabilities - Sec Controls'!M201)</f>
        <v/>
      </c>
      <c r="P28" s="233" t="str">
        <f>IF(ISBLANK('Capabilities - Sec Controls'!N201),"", 'Capabilities - Sec Controls'!N201)</f>
        <v/>
      </c>
      <c r="Q28" s="233" t="str">
        <f>IF(ISBLANK('Capabilities - Sec Controls'!O201),"", 'Capabilities - Sec Controls'!O201)</f>
        <v/>
      </c>
      <c r="R28" s="233" t="str">
        <f>IF(ISBLANK('Capabilities - Sec Controls'!P201),"", 'Capabilities - Sec Controls'!P201)</f>
        <v/>
      </c>
      <c r="S28" s="233" t="str">
        <f>IF(ISBLANK('Capabilities - Sec Controls'!Q201),"", 'Capabilities - Sec Controls'!Q201)</f>
        <v/>
      </c>
      <c r="T28" s="233" t="str">
        <f>IF(ISBLANK('Capabilities - Sec Controls'!R201),"", 'Capabilities - Sec Controls'!R201)</f>
        <v/>
      </c>
      <c r="U28" s="233" t="str">
        <f>IF(ISBLANK('Capabilities - Sec Controls'!S201),"", 'Capabilities - Sec Controls'!S201)</f>
        <v/>
      </c>
      <c r="V28" s="233" t="str">
        <f>IF(ISBLANK('Capabilities - Sec Controls'!T201),"", 'Capabilities - Sec Controls'!T201)</f>
        <v/>
      </c>
      <c r="W28" s="233" t="str">
        <f>IF(ISBLANK('Capabilities - Sec Controls'!U201),"", 'Capabilities - Sec Controls'!U201)</f>
        <v>PM-1, PM-9, PM-11</v>
      </c>
      <c r="X28" s="233" t="str">
        <f>IF(ISBLANK('Capabilities - Sec Controls'!V201),"", 'Capabilities - Sec Controls'!V201)</f>
        <v/>
      </c>
      <c r="Y28" s="233" t="str">
        <f>IF(ISBLANK('Capabilities - Sec Controls'!W201),"", 'Capabilities - Sec Controls'!W201)</f>
        <v/>
      </c>
      <c r="Z28" s="233" t="str">
        <f>IF(ISBLANK('Capabilities - Sec Controls'!X201),"", 'Capabilities - Sec Controls'!X201)</f>
        <v/>
      </c>
      <c r="AA28" s="233" t="str">
        <f>IF(ISBLANK('Capabilities - Sec Controls'!Y201),"", 'Capabilities - Sec Controls'!Y201)</f>
        <v/>
      </c>
      <c r="AB28" s="233" t="str">
        <f>IF(ISBLANK('Capabilities - Sec Controls'!Z201),"", 'Capabilities - Sec Controls'!Z201)</f>
        <v/>
      </c>
      <c r="AC28" s="236">
        <f>IF(ISBLANK('Capabilities - Sec Controls'!AA201),"", 'Capabilities - Sec Controls'!AA201)</f>
        <v>1</v>
      </c>
      <c r="AD28" s="236">
        <f>IF(ISBLANK('Capabilities - Sec Controls'!AB201),"", 'Capabilities - Sec Controls'!AB201)</f>
        <v>1</v>
      </c>
      <c r="AE28" s="236">
        <f>IF(ISBLANK('Capabilities - Sec Controls'!AC201),"", 'Capabilities - Sec Controls'!AC201)</f>
        <v>2</v>
      </c>
      <c r="AF28" s="236">
        <f>IF(ISBLANK('Capabilities - Sec Controls'!AD201),"", 'Capabilities - Sec Controls'!AD201)</f>
        <v>4</v>
      </c>
      <c r="AG28" s="233" t="str">
        <f>IF(ISBLANK('Capabilities - Sec Controls'!AE201),"", 'Capabilities - Sec Controls'!AE201)</f>
        <v/>
      </c>
      <c r="AH28" s="233" t="str">
        <f>IF(ISBLANK('Capabilities - Sec Controls'!AF201),"", 'Capabilities - Sec Controls'!AF201)</f>
        <v>A</v>
      </c>
      <c r="AI28" s="233" t="str">
        <f>IF(ISBLANK('Capabilities - Sec Controls'!AG201),"", 'Capabilities - Sec Controls'!AG201)</f>
        <v>A</v>
      </c>
      <c r="AJ28" s="233" t="str">
        <f>IF(ISBLANK('Capabilities - Sec Controls'!AH201),"", 'Capabilities - Sec Controls'!AH201)</f>
        <v>A</v>
      </c>
      <c r="AK28" s="233" t="str">
        <f>IF(ISBLANK('Capabilities - Sec Controls'!AI201),"", 'Capabilities - Sec Controls'!AI201)</f>
        <v/>
      </c>
      <c r="AL28" s="233" t="str">
        <f>IF(ISBLANK('Capabilities - Sec Controls'!AJ201),"", 'Capabilities - Sec Controls'!AJ201)</f>
        <v>A</v>
      </c>
      <c r="AM28" s="233" t="str">
        <f>IF(ISBLANK('Capabilities - Sec Controls'!AK201),"", 'Capabilities - Sec Controls'!AK201)</f>
        <v>A</v>
      </c>
      <c r="AN28" s="233" t="str">
        <f>IF(ISBLANK('Capabilities - Sec Controls'!AL201),"", 'Capabilities - Sec Controls'!AL201)</f>
        <v>A</v>
      </c>
      <c r="AO28" s="233" t="str">
        <f>IF(ISBLANK('Capabilities - Sec Controls'!AM201),"", 'Capabilities - Sec Controls'!AM201)</f>
        <v/>
      </c>
      <c r="AP28" s="233" t="str">
        <f>IF(ISBLANK('Capabilities - Sec Controls'!AN201),"", 'Capabilities - Sec Controls'!AN201)</f>
        <v>A</v>
      </c>
      <c r="AQ28" s="233" t="str">
        <f>IF(ISBLANK('Capabilities - Sec Controls'!AO201),"", 'Capabilities - Sec Controls'!AO201)</f>
        <v>A</v>
      </c>
      <c r="AR28" s="233" t="str">
        <f>IF(ISBLANK('Capabilities - Sec Controls'!AP201),"", 'Capabilities - Sec Controls'!AP201)</f>
        <v>A</v>
      </c>
      <c r="AS28" s="233" t="str">
        <f>IF(ISBLANK('Capabilities - Sec Controls'!AQ201),"", 'Capabilities - Sec Controls'!AQ201)</f>
        <v/>
      </c>
      <c r="AT28" s="233" t="str">
        <f>IF(ISBLANK('Capabilities - Sec Controls'!AR201),"", 'Capabilities - Sec Controls'!AR201)</f>
        <v>A</v>
      </c>
      <c r="AU28" s="233" t="str">
        <f>IF(ISBLANK('Capabilities - Sec Controls'!AS201),"", 'Capabilities - Sec Controls'!AS201)</f>
        <v/>
      </c>
      <c r="AV28" s="233" t="str">
        <f>IF(ISBLANK('Capabilities - Sec Controls'!AT201),"", 'Capabilities - Sec Controls'!AT201)</f>
        <v/>
      </c>
    </row>
    <row r="29" spans="1:48" ht="42" hidden="1" customHeight="1" x14ac:dyDescent="0.25">
      <c r="A29"/>
      <c r="D29" t="b">
        <f>IF(Resp8="Yes", FALSE, TRUE)</f>
        <v>1</v>
      </c>
      <c r="E29" s="1" t="str">
        <f>IF(ISBLANK('Capabilities - Sec Controls'!A268),"", 'Capabilities - Sec Controls'!A268)</f>
        <v>S &amp; RM</v>
      </c>
      <c r="F29" s="1" t="str">
        <f>IF(ISBLANK('Capabilities - Sec Controls'!B268),"", 'Capabilities - Sec Controls'!B268)</f>
        <v>InfoSec Management</v>
      </c>
      <c r="G29" s="1" t="str">
        <f>IF(ISBLANK('Capabilities - Sec Controls'!C268),"", 'Capabilities - Sec Controls'!C268)</f>
        <v>Capability Mapping</v>
      </c>
      <c r="H29" s="1" t="str">
        <f>IF(ISBLANK('Capabilities - Sec Controls'!D268),"", 'Capabilities - Sec Controls'!D268)</f>
        <v/>
      </c>
      <c r="I29" s="1" t="str">
        <f>IF(ISBLANK('Capabilities - Sec Controls'!E268),"", 'Capabilities - Sec Controls'!E268)</f>
        <v>The system's organization has a capability that documents their information security program's capabilities and maps these capabilities to what the business does.</v>
      </c>
      <c r="J29" s="1" t="str">
        <f>IF(ISBLANK('Capabilities - Sec Controls'!F268),"", 'Capabilities - Sec Controls'!F268)</f>
        <v>Capability Mapping</v>
      </c>
      <c r="K29" s="1" t="str">
        <f>IF(ISBLANK('Capabilities - Sec Controls'!I268),"", 'Capabilities - Sec Controls'!I268)</f>
        <v>PL-1,PL-2</v>
      </c>
      <c r="L29" s="1" t="str">
        <f>IF(ISBLANK('Capabilities - Sec Controls'!J268),"", 'Capabilities - Sec Controls'!J268)</f>
        <v/>
      </c>
      <c r="M29" s="1" t="str">
        <f>IF(ISBLANK('Capabilities - Sec Controls'!K268),"", 'Capabilities - Sec Controls'!K268)</f>
        <v>PL-1,PL-2</v>
      </c>
      <c r="N29" s="1" t="str">
        <f>IF(ISBLANK('Capabilities - Sec Controls'!L268),"", 'Capabilities - Sec Controls'!L268)</f>
        <v/>
      </c>
      <c r="O29" s="1" t="str">
        <f>IF(ISBLANK('Capabilities - Sec Controls'!M268),"", 'Capabilities - Sec Controls'!M268)</f>
        <v>PL-8</v>
      </c>
      <c r="P29" s="1" t="str">
        <f>IF(ISBLANK('Capabilities - Sec Controls'!N268),"", 'Capabilities - Sec Controls'!N268)</f>
        <v/>
      </c>
      <c r="Q29" s="1" t="str">
        <f>IF(ISBLANK('Capabilities - Sec Controls'!O268),"", 'Capabilities - Sec Controls'!O268)</f>
        <v>PL-8</v>
      </c>
      <c r="R29" s="1" t="str">
        <f>IF(ISBLANK('Capabilities - Sec Controls'!P268),"", 'Capabilities - Sec Controls'!P268)</f>
        <v/>
      </c>
      <c r="S29" s="1" t="str">
        <f>IF(ISBLANK('Capabilities - Sec Controls'!Q268),"", 'Capabilities - Sec Controls'!Q268)</f>
        <v/>
      </c>
      <c r="T29" s="1" t="str">
        <f>IF(ISBLANK('Capabilities - Sec Controls'!R268),"", 'Capabilities - Sec Controls'!R268)</f>
        <v/>
      </c>
      <c r="U29" s="1" t="str">
        <f>IF(ISBLANK('Capabilities - Sec Controls'!S268),"", 'Capabilities - Sec Controls'!S268)</f>
        <v/>
      </c>
      <c r="V29" s="1" t="str">
        <f>IF(ISBLANK('Capabilities - Sec Controls'!T268),"", 'Capabilities - Sec Controls'!T268)</f>
        <v/>
      </c>
      <c r="W29" s="1" t="str">
        <f>IF(ISBLANK('Capabilities - Sec Controls'!U268),"", 'Capabilities - Sec Controls'!U268)</f>
        <v>PM-1, PM-6, PM-7, PM-9, PM-11</v>
      </c>
      <c r="X29" s="1" t="str">
        <f>IF(ISBLANK('Capabilities - Sec Controls'!V268),"", 'Capabilities - Sec Controls'!V268)</f>
        <v/>
      </c>
      <c r="Y29" s="1" t="str">
        <f>IF(ISBLANK('Capabilities - Sec Controls'!W268),"", 'Capabilities - Sec Controls'!W268)</f>
        <v/>
      </c>
      <c r="Z29" s="1" t="str">
        <f>IF(ISBLANK('Capabilities - Sec Controls'!X268),"", 'Capabilities - Sec Controls'!X268)</f>
        <v/>
      </c>
      <c r="AA29" s="1" t="str">
        <f>IF(ISBLANK('Capabilities - Sec Controls'!Y268),"", 'Capabilities - Sec Controls'!Y268)</f>
        <v>NOTE:  Selected  SP 800-53-defined controls specifically support development of a Security Service Catalog capability should an organization wish to provide such a capability.</v>
      </c>
      <c r="AB29" s="1" t="str">
        <f>IF(ISBLANK('Capabilities - Sec Controls'!Z268),"", 'Capabilities - Sec Controls'!Z268)</f>
        <v/>
      </c>
      <c r="AC29" s="215">
        <f>IF(ISBLANK('Capabilities - Sec Controls'!AA268),"", 'Capabilities - Sec Controls'!AA268)</f>
        <v>0</v>
      </c>
      <c r="AD29" s="215">
        <f>IF(ISBLANK('Capabilities - Sec Controls'!AB268),"", 'Capabilities - Sec Controls'!AB268)</f>
        <v>2</v>
      </c>
      <c r="AE29" s="215">
        <f>IF(ISBLANK('Capabilities - Sec Controls'!AC268),"", 'Capabilities - Sec Controls'!AC268)</f>
        <v>3</v>
      </c>
      <c r="AF29" s="215">
        <f>IF(ISBLANK('Capabilities - Sec Controls'!AD268),"", 'Capabilities - Sec Controls'!AD268)</f>
        <v>5</v>
      </c>
      <c r="AG29" s="1" t="str">
        <f>IF(ISBLANK('Capabilities - Sec Controls'!AE268),"", 'Capabilities - Sec Controls'!AE268)</f>
        <v/>
      </c>
      <c r="AH29" s="1" t="str">
        <f>IF(ISBLANK('Capabilities - Sec Controls'!AF268),"", 'Capabilities - Sec Controls'!AF268)</f>
        <v>X</v>
      </c>
      <c r="AI29" s="1" t="str">
        <f>IF(ISBLANK('Capabilities - Sec Controls'!AG268),"", 'Capabilities - Sec Controls'!AG268)</f>
        <v>X</v>
      </c>
      <c r="AJ29" s="1" t="str">
        <f>IF(ISBLANK('Capabilities - Sec Controls'!AH268),"", 'Capabilities - Sec Controls'!AH268)</f>
        <v>X</v>
      </c>
      <c r="AK29" s="1" t="str">
        <f>IF(ISBLANK('Capabilities - Sec Controls'!AI268),"", 'Capabilities - Sec Controls'!AI268)</f>
        <v/>
      </c>
      <c r="AL29" s="1" t="str">
        <f>IF(ISBLANK('Capabilities - Sec Controls'!AJ268),"", 'Capabilities - Sec Controls'!AJ268)</f>
        <v>X</v>
      </c>
      <c r="AM29" s="1" t="str">
        <f>IF(ISBLANK('Capabilities - Sec Controls'!AK268),"", 'Capabilities - Sec Controls'!AK268)</f>
        <v>X</v>
      </c>
      <c r="AN29" s="1" t="str">
        <f>IF(ISBLANK('Capabilities - Sec Controls'!AL268),"", 'Capabilities - Sec Controls'!AL268)</f>
        <v>X</v>
      </c>
      <c r="AO29" s="1" t="str">
        <f>IF(ISBLANK('Capabilities - Sec Controls'!AM268),"", 'Capabilities - Sec Controls'!AM268)</f>
        <v/>
      </c>
      <c r="AP29" s="1" t="str">
        <f>IF(ISBLANK('Capabilities - Sec Controls'!AN268),"", 'Capabilities - Sec Controls'!AN268)</f>
        <v>B</v>
      </c>
      <c r="AQ29" s="1" t="str">
        <f>IF(ISBLANK('Capabilities - Sec Controls'!AO268),"", 'Capabilities - Sec Controls'!AO268)</f>
        <v>B</v>
      </c>
      <c r="AR29" s="1" t="str">
        <f>IF(ISBLANK('Capabilities - Sec Controls'!AP268),"", 'Capabilities - Sec Controls'!AP268)</f>
        <v>B</v>
      </c>
      <c r="AS29" s="1" t="str">
        <f>IF(ISBLANK('Capabilities - Sec Controls'!AQ268),"", 'Capabilities - Sec Controls'!AQ268)</f>
        <v/>
      </c>
      <c r="AT29" s="1" t="str">
        <f>IF(ISBLANK('Capabilities - Sec Controls'!AR268),"", 'Capabilities - Sec Controls'!AR268)</f>
        <v>X</v>
      </c>
      <c r="AU29" s="1" t="str">
        <f>IF(ISBLANK('Capabilities - Sec Controls'!AS268),"", 'Capabilities - Sec Controls'!AS268)</f>
        <v/>
      </c>
      <c r="AV29" s="1" t="str">
        <f>IF(ISBLANK('Capabilities - Sec Controls'!AT268),"", 'Capabilities - Sec Controls'!AT268)</f>
        <v>A</v>
      </c>
    </row>
    <row r="30" spans="1:48" ht="42" hidden="1" customHeight="1" x14ac:dyDescent="0.25">
      <c r="A30" s="180" t="s">
        <v>3223</v>
      </c>
      <c r="B30" s="181" t="s">
        <v>3396</v>
      </c>
      <c r="C30" s="181"/>
      <c r="D30" s="181" t="b">
        <f>AND(D31,D34,D49,D53)</f>
        <v>1</v>
      </c>
      <c r="E30" s="181"/>
      <c r="F30" s="181"/>
      <c r="G30" s="181"/>
      <c r="H30" s="181"/>
      <c r="I30" s="181"/>
      <c r="J30" s="181"/>
      <c r="K30" s="181"/>
      <c r="L30" s="181"/>
      <c r="M30" s="181"/>
      <c r="N30" s="181"/>
      <c r="O30" s="181"/>
      <c r="P30" s="181"/>
      <c r="Q30" s="181"/>
      <c r="R30" s="181"/>
      <c r="S30" s="181"/>
      <c r="T30" s="181"/>
      <c r="U30" s="181"/>
      <c r="V30" s="181"/>
      <c r="W30" s="181"/>
      <c r="X30" s="181"/>
      <c r="Y30" s="181"/>
      <c r="Z30" s="181"/>
      <c r="AA30" s="181"/>
      <c r="AB30" s="181"/>
      <c r="AC30" s="213"/>
      <c r="AD30" s="213"/>
      <c r="AE30" s="213"/>
      <c r="AF30" s="213"/>
      <c r="AG30" s="181"/>
      <c r="AH30" s="181"/>
      <c r="AI30" s="181"/>
      <c r="AJ30" s="181"/>
      <c r="AK30" s="181"/>
      <c r="AL30" s="181"/>
      <c r="AM30" s="181"/>
      <c r="AN30" s="181"/>
      <c r="AO30" s="181"/>
      <c r="AP30" s="181"/>
      <c r="AQ30" s="181"/>
      <c r="AR30" s="181"/>
      <c r="AS30" s="181"/>
      <c r="AT30" s="181"/>
      <c r="AU30" s="181"/>
      <c r="AV30" s="181"/>
    </row>
    <row r="31" spans="1:48" ht="42" hidden="1" customHeight="1" x14ac:dyDescent="0.25">
      <c r="A31" s="210" t="s">
        <v>3224</v>
      </c>
      <c r="B31" s="211" t="s">
        <v>3225</v>
      </c>
      <c r="C31" s="211">
        <v>1.6</v>
      </c>
      <c r="D31" s="211" t="b">
        <f>AND(D32:D33)</f>
        <v>1</v>
      </c>
      <c r="E31" s="211"/>
      <c r="F31" s="210"/>
      <c r="G31" s="210"/>
      <c r="H31" s="210"/>
      <c r="I31" s="210"/>
      <c r="J31" s="210"/>
      <c r="K31" s="210"/>
      <c r="L31" s="210"/>
      <c r="M31" s="210"/>
      <c r="N31" s="210"/>
      <c r="O31" s="210"/>
      <c r="P31" s="210"/>
      <c r="Q31" s="210"/>
      <c r="R31" s="210"/>
      <c r="S31" s="210"/>
      <c r="T31" s="210"/>
      <c r="U31" s="210"/>
      <c r="V31" s="210"/>
      <c r="W31" s="210"/>
      <c r="X31" s="210"/>
      <c r="Y31" s="210"/>
      <c r="Z31" s="210"/>
      <c r="AA31" s="210"/>
      <c r="AB31" s="210"/>
      <c r="AC31" s="214"/>
      <c r="AD31" s="214"/>
      <c r="AE31" s="214"/>
      <c r="AF31" s="214"/>
      <c r="AG31" s="210"/>
      <c r="AH31" s="210"/>
      <c r="AI31" s="210"/>
      <c r="AJ31" s="210"/>
      <c r="AK31" s="210"/>
      <c r="AL31" s="210"/>
      <c r="AM31" s="210"/>
      <c r="AN31" s="210"/>
      <c r="AO31" s="210"/>
      <c r="AP31" s="210"/>
      <c r="AQ31" s="210"/>
      <c r="AR31" s="210"/>
      <c r="AS31" s="210"/>
      <c r="AT31" s="210"/>
      <c r="AU31" s="210"/>
      <c r="AV31" s="210"/>
    </row>
    <row r="32" spans="1:48" ht="42" hidden="1" customHeight="1" x14ac:dyDescent="0.25">
      <c r="A32"/>
      <c r="D32" t="b">
        <f>IF(Resp9="Yes", FALSE, TRUE)</f>
        <v>1</v>
      </c>
      <c r="E32" s="1" t="str">
        <f>IF(ISBLANK('Capabilities - Sec Controls'!A303),"", 'Capabilities - Sec Controls'!A303)</f>
        <v>S &amp; RM</v>
      </c>
      <c r="F32" s="1" t="str">
        <f>IF(ISBLANK('Capabilities - Sec Controls'!B303),"", 'Capabilities - Sec Controls'!B303)</f>
        <v>Governance Risk &amp; Compliance</v>
      </c>
      <c r="G32" s="1" t="str">
        <f>IF(ISBLANK('Capabilities - Sec Controls'!C303),"", 'Capabilities - Sec Controls'!C303)</f>
        <v>Policy Management</v>
      </c>
      <c r="H32" s="1" t="str">
        <f>IF(ISBLANK('Capabilities - Sec Controls'!D303),"", 'Capabilities - Sec Controls'!D303)</f>
        <v>Exceptions</v>
      </c>
      <c r="I32" s="1" t="str">
        <f>IF(ISBLANK('Capabilities - Sec Controls'!E303),"", 'Capabilities - Sec Controls'!E303)</f>
        <v>The system's organization has a process for handling potential exceptions to the organization's security policy. This includes a mechanism for requesting exceptions, a review process that involves understanding the risk associated with the exception and determining how it must be mitigated, a method for monitoring exceptions, and a periodic renewal process for approved exceptions.</v>
      </c>
      <c r="J32" s="1" t="str">
        <f>IF(ISBLANK('Capabilities - Sec Controls'!F303),"", 'Capabilities - Sec Controls'!F303)</f>
        <v>Exceptions</v>
      </c>
      <c r="K32" s="1" t="str">
        <f>IF(ISBLANK('Capabilities - Sec Controls'!I303),"", 'Capabilities - Sec Controls'!I303)</f>
        <v>SC-15</v>
      </c>
      <c r="L32" s="1" t="str">
        <f>IF(ISBLANK('Capabilities - Sec Controls'!J303),"", 'Capabilities - Sec Controls'!J303)</f>
        <v/>
      </c>
      <c r="M32" s="1" t="str">
        <f>IF(ISBLANK('Capabilities - Sec Controls'!K303),"", 'Capabilities - Sec Controls'!K303)</f>
        <v>SC-15</v>
      </c>
      <c r="N32" s="1" t="str">
        <f>IF(ISBLANK('Capabilities - Sec Controls'!L303),"", 'Capabilities - Sec Controls'!L303)</f>
        <v/>
      </c>
      <c r="O32" s="1" t="str">
        <f>IF(ISBLANK('Capabilities - Sec Controls'!M303),"", 'Capabilities - Sec Controls'!M303)</f>
        <v>CA-3(5),CM-7(4),SC-7(4),SC-7(5)</v>
      </c>
      <c r="P32" s="1" t="str">
        <f>IF(ISBLANK('Capabilities - Sec Controls'!N303),"", 'Capabilities - Sec Controls'!N303)</f>
        <v>CM-7(5)</v>
      </c>
      <c r="Q32" s="1" t="str">
        <f>IF(ISBLANK('Capabilities - Sec Controls'!O303),"", 'Capabilities - Sec Controls'!O303)</f>
        <v>CA-3(5),CM-7(5),SC-7(4),SC-7(5)</v>
      </c>
      <c r="R32" s="1" t="str">
        <f>IF(ISBLANK('Capabilities - Sec Controls'!P303),"", 'Capabilities - Sec Controls'!P303)</f>
        <v>CM-7(4)</v>
      </c>
      <c r="S32" s="1" t="str">
        <f>IF(ISBLANK('Capabilities - Sec Controls'!Q303),"", 'Capabilities - Sec Controls'!Q303)</f>
        <v>SI-7(14)</v>
      </c>
      <c r="T32" s="1" t="str">
        <f>IF(ISBLANK('Capabilities - Sec Controls'!R303),"", 'Capabilities - Sec Controls'!R303)</f>
        <v>SC-42</v>
      </c>
      <c r="U32" s="1" t="str">
        <f>IF(ISBLANK('Capabilities - Sec Controls'!S303),"", 'Capabilities - Sec Controls'!S303)</f>
        <v>SI-7(14)</v>
      </c>
      <c r="V32" s="1" t="str">
        <f>IF(ISBLANK('Capabilities - Sec Controls'!T303),"", 'Capabilities - Sec Controls'!T303)</f>
        <v>SC-42</v>
      </c>
      <c r="W32" s="1" t="str">
        <f>IF(ISBLANK('Capabilities - Sec Controls'!U303),"", 'Capabilities - Sec Controls'!U303)</f>
        <v>PM-3</v>
      </c>
      <c r="X32" s="1" t="str">
        <f>IF(ISBLANK('Capabilities - Sec Controls'!V303),"", 'Capabilities - Sec Controls'!V303)</f>
        <v/>
      </c>
      <c r="Y32" s="1" t="str">
        <f>IF(ISBLANK('Capabilities - Sec Controls'!W303),"", 'Capabilities - Sec Controls'!W303)</f>
        <v/>
      </c>
      <c r="Z32" s="1" t="str">
        <f>IF(ISBLANK('Capabilities - Sec Controls'!X303),"", 'Capabilities - Sec Controls'!X303)</f>
        <v/>
      </c>
      <c r="AA32" s="1" t="str">
        <f>IF(ISBLANK('Capabilities - Sec Controls'!Y303),"", 'Capabilities - Sec Controls'!Y303)</f>
        <v>NOTE 1:  SC-42 is not selected in SP 800-53-defined baselines nor in the overall FedRAMP-defined baselines. They are noted in { } and  placed in the high impact baseline here specifically to support implementation of information security associated with the S &amp; RM Governance Risk &amp; Compliance Policy Management Exceptions capability should an organization wish to contract with a cloud service provider to provide such a capability.   NOTE 2: CM-7(4) is part of the SP 800-53 Moderate baseline, but is NOT part of the FedRAMP Moderate baseline.</v>
      </c>
      <c r="AB32" s="1" t="str">
        <f>IF(ISBLANK('Capabilities - Sec Controls'!Z303),"", 'Capabilities - Sec Controls'!Z303)</f>
        <v/>
      </c>
      <c r="AC32" s="215">
        <f>IF(ISBLANK('Capabilities - Sec Controls'!AA303),"", 'Capabilities - Sec Controls'!AA303)</f>
        <v>1</v>
      </c>
      <c r="AD32" s="215">
        <f>IF(ISBLANK('Capabilities - Sec Controls'!AB303),"", 'Capabilities - Sec Controls'!AB303)</f>
        <v>2</v>
      </c>
      <c r="AE32" s="215">
        <f>IF(ISBLANK('Capabilities - Sec Controls'!AC303),"", 'Capabilities - Sec Controls'!AC303)</f>
        <v>1</v>
      </c>
      <c r="AF32" s="215">
        <f>IF(ISBLANK('Capabilities - Sec Controls'!AD303),"", 'Capabilities - Sec Controls'!AD303)</f>
        <v>4</v>
      </c>
      <c r="AG32" s="1" t="str">
        <f>IF(ISBLANK('Capabilities - Sec Controls'!AE303),"", 'Capabilities - Sec Controls'!AE303)</f>
        <v/>
      </c>
      <c r="AH32" s="1" t="str">
        <f>IF(ISBLANK('Capabilities - Sec Controls'!AF303),"", 'Capabilities - Sec Controls'!AF303)</f>
        <v>X</v>
      </c>
      <c r="AI32" s="1" t="str">
        <f>IF(ISBLANK('Capabilities - Sec Controls'!AG303),"", 'Capabilities - Sec Controls'!AG303)</f>
        <v>X</v>
      </c>
      <c r="AJ32" s="1" t="str">
        <f>IF(ISBLANK('Capabilities - Sec Controls'!AH303),"", 'Capabilities - Sec Controls'!AH303)</f>
        <v>X</v>
      </c>
      <c r="AK32" s="1" t="str">
        <f>IF(ISBLANK('Capabilities - Sec Controls'!AI303),"", 'Capabilities - Sec Controls'!AI303)</f>
        <v/>
      </c>
      <c r="AL32" s="1" t="str">
        <f>IF(ISBLANK('Capabilities - Sec Controls'!AJ303),"", 'Capabilities - Sec Controls'!AJ303)</f>
        <v>X</v>
      </c>
      <c r="AM32" s="1" t="str">
        <f>IF(ISBLANK('Capabilities - Sec Controls'!AK303),"", 'Capabilities - Sec Controls'!AK303)</f>
        <v>X*</v>
      </c>
      <c r="AN32" s="1" t="str">
        <f>IF(ISBLANK('Capabilities - Sec Controls'!AL303),"", 'Capabilities - Sec Controls'!AL303)</f>
        <v>X*</v>
      </c>
      <c r="AO32" s="1" t="str">
        <f>IF(ISBLANK('Capabilities - Sec Controls'!AM303),"", 'Capabilities - Sec Controls'!AM303)</f>
        <v/>
      </c>
      <c r="AP32" s="1" t="str">
        <f>IF(ISBLANK('Capabilities - Sec Controls'!AN303),"", 'Capabilities - Sec Controls'!AN303)</f>
        <v>B</v>
      </c>
      <c r="AQ32" s="1" t="str">
        <f>IF(ISBLANK('Capabilities - Sec Controls'!AO303),"", 'Capabilities - Sec Controls'!AO303)</f>
        <v>B</v>
      </c>
      <c r="AR32" s="1" t="str">
        <f>IF(ISBLANK('Capabilities - Sec Controls'!AP303),"", 'Capabilities - Sec Controls'!AP303)</f>
        <v>B</v>
      </c>
      <c r="AS32" s="1" t="str">
        <f>IF(ISBLANK('Capabilities - Sec Controls'!AQ303),"", 'Capabilities - Sec Controls'!AQ303)</f>
        <v/>
      </c>
      <c r="AT32" s="1" t="str">
        <f>IF(ISBLANK('Capabilities - Sec Controls'!AR303),"", 'Capabilities - Sec Controls'!AR303)</f>
        <v>X</v>
      </c>
      <c r="AU32" s="1" t="str">
        <f>IF(ISBLANK('Capabilities - Sec Controls'!AS303),"", 'Capabilities - Sec Controls'!AS303)</f>
        <v/>
      </c>
      <c r="AV32" s="1" t="str">
        <f>IF(ISBLANK('Capabilities - Sec Controls'!AT303),"", 'Capabilities - Sec Controls'!AT303)</f>
        <v>A</v>
      </c>
    </row>
    <row r="33" spans="1:48" ht="42" hidden="1" customHeight="1" x14ac:dyDescent="0.25">
      <c r="A33"/>
      <c r="D33" t="b">
        <f>IF(Resp9="Yes", FALSE, TRUE)</f>
        <v>1</v>
      </c>
      <c r="E33" s="1" t="str">
        <f>IF(ISBLANK('Capabilities - Sec Controls'!A349),"", 'Capabilities - Sec Controls'!A349)</f>
        <v>S &amp; RM</v>
      </c>
      <c r="F33" s="1" t="str">
        <f>IF(ISBLANK('Capabilities - Sec Controls'!B349),"", 'Capabilities - Sec Controls'!B349)</f>
        <v>Policies and Standards</v>
      </c>
      <c r="G33" s="1" t="str">
        <f>IF(ISBLANK('Capabilities - Sec Controls'!C349),"", 'Capabilities - Sec Controls'!C349)</f>
        <v>Information Security Polices</v>
      </c>
      <c r="H33" s="1" t="str">
        <f>IF(ISBLANK('Capabilities - Sec Controls'!D349),"", 'Capabilities - Sec Controls'!D349)</f>
        <v/>
      </c>
      <c r="I33" s="1" t="str">
        <f>IF(ISBLANK('Capabilities - Sec Controls'!E349),"", 'Capabilities - Sec Controls'!E349)</f>
        <v>The system's organization uses documented processes for developing, documenting, disseminating, reviewing, and updating information security policies. These policies must include access control, security awareness and training, audit and accountability, security assessment and authorization, configuration management, contingency planning, identification and authentication, incident response, system maintenance, media protection, physical and environmental protection, security planning, personnel security, risk assessment, system and services acquisition, system and communications protection, and system and information integrity.</v>
      </c>
      <c r="J33" s="1" t="str">
        <f>IF(ISBLANK('Capabilities - Sec Controls'!F349),"", 'Capabilities - Sec Controls'!F349)</f>
        <v>Information Security Policies</v>
      </c>
      <c r="K33" s="1" t="str">
        <f>IF(ISBLANK('Capabilities - Sec Controls'!I349),"", 'Capabilities - Sec Controls'!I349)</f>
        <v>AC-1,AT-1,AU-1,AU-2,AU-6,CA-1,CM-1,CP-1,IA-1,IR-1,MA-1,MP-1,PE-1,PL-1,PS-1,RA-1,SA-1,SC-1,SI-1</v>
      </c>
      <c r="L33" s="1" t="str">
        <f>IF(ISBLANK('Capabilities - Sec Controls'!J349),"", 'Capabilities - Sec Controls'!J349)</f>
        <v/>
      </c>
      <c r="M33" s="1" t="str">
        <f>IF(ISBLANK('Capabilities - Sec Controls'!K349),"", 'Capabilities - Sec Controls'!K349)</f>
        <v>AC-1,AT-1,AU-1,AU-2,AU-6,CA-1,CM-1,CP-1,IA-1,IR-1,MA-1,MP-1,PE-1,PL-1,PS-1,RA-1,SA-1,SC-1,SI-1</v>
      </c>
      <c r="N33" s="1" t="str">
        <f>IF(ISBLANK('Capabilities - Sec Controls'!L349),"", 'Capabilities - Sec Controls'!L349)</f>
        <v/>
      </c>
      <c r="O33" s="1" t="str">
        <f>IF(ISBLANK('Capabilities - Sec Controls'!M349),"", 'Capabilities - Sec Controls'!M349)</f>
        <v/>
      </c>
      <c r="P33" s="1" t="str">
        <f>IF(ISBLANK('Capabilities - Sec Controls'!N349),"", 'Capabilities - Sec Controls'!N349)</f>
        <v/>
      </c>
      <c r="Q33" s="1" t="str">
        <f>IF(ISBLANK('Capabilities - Sec Controls'!O349),"", 'Capabilities - Sec Controls'!O349)</f>
        <v/>
      </c>
      <c r="R33" s="1" t="str">
        <f>IF(ISBLANK('Capabilities - Sec Controls'!P349),"", 'Capabilities - Sec Controls'!P349)</f>
        <v/>
      </c>
      <c r="S33" s="1" t="str">
        <f>IF(ISBLANK('Capabilities - Sec Controls'!Q349),"", 'Capabilities - Sec Controls'!Q349)</f>
        <v/>
      </c>
      <c r="T33" s="1" t="str">
        <f>IF(ISBLANK('Capabilities - Sec Controls'!R349),"", 'Capabilities - Sec Controls'!R349)</f>
        <v/>
      </c>
      <c r="U33" s="1" t="str">
        <f>IF(ISBLANK('Capabilities - Sec Controls'!S349),"", 'Capabilities - Sec Controls'!S349)</f>
        <v/>
      </c>
      <c r="V33" s="1" t="str">
        <f>IF(ISBLANK('Capabilities - Sec Controls'!T349),"", 'Capabilities - Sec Controls'!T349)</f>
        <v/>
      </c>
      <c r="W33" s="1" t="str">
        <f>IF(ISBLANK('Capabilities - Sec Controls'!U349),"", 'Capabilities - Sec Controls'!U349)</f>
        <v>PM-1, PM-6, PM-9, PM-11, PM-14</v>
      </c>
      <c r="X33" s="1" t="str">
        <f>IF(ISBLANK('Capabilities - Sec Controls'!V349),"", 'Capabilities - Sec Controls'!V349)</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3" s="1" t="str">
        <f>IF(ISBLANK('Capabilities - Sec Controls'!W349),"", 'Capabilities - Sec Controls'!W349)</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3" s="1" t="str">
        <f>IF(ISBLANK('Capabilities - Sec Controls'!X349),"", 'Capabilities - Sec Controls'!X349)</f>
        <v>AC-2(11), AC-2(13), AC-6(3), AC-6(7), AC-6(8), AC-18(4), AC-21(2)
AU-13, 
CM-3(1), CM-5(1), CM-5(3), CM-5(4), CM-6(2), CM-8(4)
MA-4(3)
PE-2(3), PE-3(1), PE-6(4)
PS-4(2), PS-6(3)
RA-5(4), RA-5(6), RA-5(10)
SC-3, SC-7(8), SC-7(10), SC-7(11), SC-7(14),  SC-7(15), SC-7(18), SC-7(21), SC-24 
SI-7(10), SI-10(5)</v>
      </c>
      <c r="AA33" s="1" t="str">
        <f>IF(ISBLANK('Capabilities - Sec Controls'!Y349),"", 'Capabilities - Sec Controls'!Y349)</f>
        <v/>
      </c>
      <c r="AB33" s="1" t="str">
        <f>IF(ISBLANK('Capabilities - Sec Controls'!Z349),"", 'Capabilities - Sec Controls'!Z349)</f>
        <v/>
      </c>
      <c r="AC33" s="215">
        <f>IF(ISBLANK('Capabilities - Sec Controls'!AA349),"", 'Capabilities - Sec Controls'!AA349)</f>
        <v>2</v>
      </c>
      <c r="AD33" s="215">
        <f>IF(ISBLANK('Capabilities - Sec Controls'!AB349),"", 'Capabilities - Sec Controls'!AB349)</f>
        <v>2</v>
      </c>
      <c r="AE33" s="215">
        <f>IF(ISBLANK('Capabilities - Sec Controls'!AC349),"", 'Capabilities - Sec Controls'!AC349)</f>
        <v>1</v>
      </c>
      <c r="AF33" s="215">
        <f>IF(ISBLANK('Capabilities - Sec Controls'!AD349),"", 'Capabilities - Sec Controls'!AD349)</f>
        <v>5</v>
      </c>
      <c r="AG33" s="1" t="str">
        <f>IF(ISBLANK('Capabilities - Sec Controls'!AE349),"", 'Capabilities - Sec Controls'!AE349)</f>
        <v/>
      </c>
      <c r="AH33" s="1" t="str">
        <f>IF(ISBLANK('Capabilities - Sec Controls'!AF349),"", 'Capabilities - Sec Controls'!AF349)</f>
        <v>A</v>
      </c>
      <c r="AI33" s="1" t="str">
        <f>IF(ISBLANK('Capabilities - Sec Controls'!AG349),"", 'Capabilities - Sec Controls'!AG349)</f>
        <v>A</v>
      </c>
      <c r="AJ33" s="1" t="str">
        <f>IF(ISBLANK('Capabilities - Sec Controls'!AH349),"", 'Capabilities - Sec Controls'!AH349)</f>
        <v>A</v>
      </c>
      <c r="AK33" s="1" t="str">
        <f>IF(ISBLANK('Capabilities - Sec Controls'!AI349),"", 'Capabilities - Sec Controls'!AI349)</f>
        <v/>
      </c>
      <c r="AL33" s="1" t="str">
        <f>IF(ISBLANK('Capabilities - Sec Controls'!AJ349),"", 'Capabilities - Sec Controls'!AJ349)</f>
        <v>A</v>
      </c>
      <c r="AM33" s="1" t="str">
        <f>IF(ISBLANK('Capabilities - Sec Controls'!AK349),"", 'Capabilities - Sec Controls'!AK349)</f>
        <v>A</v>
      </c>
      <c r="AN33" s="1" t="str">
        <f>IF(ISBLANK('Capabilities - Sec Controls'!AL349),"", 'Capabilities - Sec Controls'!AL349)</f>
        <v>A</v>
      </c>
      <c r="AO33" s="1" t="str">
        <f>IF(ISBLANK('Capabilities - Sec Controls'!AM349),"", 'Capabilities - Sec Controls'!AM349)</f>
        <v/>
      </c>
      <c r="AP33" s="1" t="str">
        <f>IF(ISBLANK('Capabilities - Sec Controls'!AN349),"", 'Capabilities - Sec Controls'!AN349)</f>
        <v>A</v>
      </c>
      <c r="AQ33" s="1" t="str">
        <f>IF(ISBLANK('Capabilities - Sec Controls'!AO349),"", 'Capabilities - Sec Controls'!AO349)</f>
        <v>A</v>
      </c>
      <c r="AR33" s="1" t="str">
        <f>IF(ISBLANK('Capabilities - Sec Controls'!AP349),"", 'Capabilities - Sec Controls'!AP349)</f>
        <v>A</v>
      </c>
      <c r="AS33" s="1" t="str">
        <f>IF(ISBLANK('Capabilities - Sec Controls'!AQ349),"", 'Capabilities - Sec Controls'!AQ349)</f>
        <v/>
      </c>
      <c r="AT33" s="1" t="str">
        <f>IF(ISBLANK('Capabilities - Sec Controls'!AR349),"", 'Capabilities - Sec Controls'!AR349)</f>
        <v>A</v>
      </c>
      <c r="AU33" s="1" t="str">
        <f>IF(ISBLANK('Capabilities - Sec Controls'!AS349),"", 'Capabilities - Sec Controls'!AS349)</f>
        <v/>
      </c>
      <c r="AV33" s="1" t="str">
        <f>IF(ISBLANK('Capabilities - Sec Controls'!AT349),"", 'Capabilities - Sec Controls'!AT349)</f>
        <v>A</v>
      </c>
    </row>
    <row r="34" spans="1:48" ht="42" hidden="1" customHeight="1" x14ac:dyDescent="0.25">
      <c r="A34" s="210" t="s">
        <v>3226</v>
      </c>
      <c r="B34" s="211" t="s">
        <v>3227</v>
      </c>
      <c r="C34" s="211" t="s">
        <v>3228</v>
      </c>
      <c r="D34" s="211" t="b">
        <f>AND(D35:D48)</f>
        <v>1</v>
      </c>
      <c r="E34" s="211"/>
      <c r="F34" s="210"/>
      <c r="G34" s="210"/>
      <c r="H34" s="210"/>
      <c r="I34" s="210"/>
      <c r="J34" s="210"/>
      <c r="K34" s="210"/>
      <c r="L34" s="210"/>
      <c r="M34" s="210"/>
      <c r="N34" s="210"/>
      <c r="O34" s="210"/>
      <c r="P34" s="210"/>
      <c r="Q34" s="210"/>
      <c r="R34" s="210"/>
      <c r="S34" s="210"/>
      <c r="T34" s="210"/>
      <c r="U34" s="210"/>
      <c r="V34" s="210"/>
      <c r="W34" s="210"/>
      <c r="X34" s="210"/>
      <c r="Y34" s="210"/>
      <c r="Z34" s="210"/>
      <c r="AA34" s="210"/>
      <c r="AB34" s="210"/>
      <c r="AC34" s="214"/>
      <c r="AD34" s="214"/>
      <c r="AE34" s="214"/>
      <c r="AF34" s="214"/>
      <c r="AG34" s="210"/>
      <c r="AH34" s="210"/>
      <c r="AI34" s="210"/>
      <c r="AJ34" s="210"/>
      <c r="AK34" s="210"/>
      <c r="AL34" s="210"/>
      <c r="AM34" s="210"/>
      <c r="AN34" s="210"/>
      <c r="AO34" s="210"/>
      <c r="AP34" s="210"/>
      <c r="AQ34" s="210"/>
      <c r="AR34" s="210"/>
      <c r="AS34" s="210"/>
      <c r="AT34" s="210"/>
      <c r="AU34" s="210"/>
      <c r="AV34" s="210"/>
    </row>
    <row r="35" spans="1:48" ht="42" hidden="1" customHeight="1" x14ac:dyDescent="0.25">
      <c r="A35"/>
      <c r="D35" t="b">
        <f t="shared" ref="D35:D42" si="0">IF(Resp10="Yes", FALSE, TRUE)</f>
        <v>1</v>
      </c>
      <c r="E35" s="1" t="str">
        <f>IF(ISBLANK('Capabilities - Sec Controls'!A102),"", 'Capabilities - Sec Controls'!A102)</f>
        <v>ITOS</v>
      </c>
      <c r="F35" s="1" t="str">
        <f>IF(ISBLANK('Capabilities - Sec Controls'!B102),"", 'Capabilities - Sec Controls'!B102)</f>
        <v>Service Delivery</v>
      </c>
      <c r="G35" s="1" t="str">
        <f>IF(ISBLANK('Capabilities - Sec Controls'!C102),"", 'Capabilities - Sec Controls'!C102)</f>
        <v>Service Level Management</v>
      </c>
      <c r="H35" s="1" t="str">
        <f>IF(ISBLANK('Capabilities - Sec Controls'!D102),"", 'Capabilities - Sec Controls'!D102)</f>
        <v xml:space="preserve"> Operational Level Agreements (OLAs)</v>
      </c>
      <c r="I35" s="1" t="str">
        <f>IF(ISBLANK('Capabilities - Sec Controls'!E102),"", 'Capabilities - Sec Controls'!E102)</f>
        <v>The system's organization has a capability that facilitates Operational Level Agreements (OLAs) within the organization or between organizations that track effective integration between processes associated with a specific SLA.</v>
      </c>
      <c r="J35" s="1" t="str">
        <f>IF(ISBLANK('Capabilities - Sec Controls'!F102),"", 'Capabilities - Sec Controls'!F102)</f>
        <v>OLAs</v>
      </c>
      <c r="K35" s="1" t="str">
        <f>IF(ISBLANK('Capabilities - Sec Controls'!I102),"", 'Capabilities - Sec Controls'!I102)</f>
        <v/>
      </c>
      <c r="L35" s="1" t="str">
        <f>IF(ISBLANK('Capabilities - Sec Controls'!J102),"", 'Capabilities - Sec Controls'!J102)</f>
        <v/>
      </c>
      <c r="M35" s="1" t="str">
        <f>IF(ISBLANK('Capabilities - Sec Controls'!K102),"", 'Capabilities - Sec Controls'!K102)</f>
        <v/>
      </c>
      <c r="N35" s="1" t="str">
        <f>IF(ISBLANK('Capabilities - Sec Controls'!L102),"", 'Capabilities - Sec Controls'!L102)</f>
        <v/>
      </c>
      <c r="O35" s="1" t="str">
        <f>IF(ISBLANK('Capabilities - Sec Controls'!M102),"", 'Capabilities - Sec Controls'!M102)</f>
        <v/>
      </c>
      <c r="P35" s="1" t="str">
        <f>IF(ISBLANK('Capabilities - Sec Controls'!N102),"", 'Capabilities - Sec Controls'!N102)</f>
        <v/>
      </c>
      <c r="Q35" s="1" t="str">
        <f>IF(ISBLANK('Capabilities - Sec Controls'!O102),"", 'Capabilities - Sec Controls'!O102)</f>
        <v/>
      </c>
      <c r="R35" s="1" t="str">
        <f>IF(ISBLANK('Capabilities - Sec Controls'!P102),"", 'Capabilities - Sec Controls'!P102)</f>
        <v/>
      </c>
      <c r="S35" s="1" t="str">
        <f>IF(ISBLANK('Capabilities - Sec Controls'!Q102),"", 'Capabilities - Sec Controls'!Q102)</f>
        <v/>
      </c>
      <c r="T35" s="1" t="str">
        <f>IF(ISBLANK('Capabilities - Sec Controls'!R102),"", 'Capabilities - Sec Controls'!R102)</f>
        <v/>
      </c>
      <c r="U35" s="1" t="str">
        <f>IF(ISBLANK('Capabilities - Sec Controls'!S102),"", 'Capabilities - Sec Controls'!S102)</f>
        <v/>
      </c>
      <c r="V35" s="1" t="str">
        <f>IF(ISBLANK('Capabilities - Sec Controls'!T102),"", 'Capabilities - Sec Controls'!T102)</f>
        <v/>
      </c>
      <c r="W35" s="1" t="str">
        <f>IF(ISBLANK('Capabilities - Sec Controls'!U102),"", 'Capabilities - Sec Controls'!U102)</f>
        <v>PM-6</v>
      </c>
      <c r="X35" s="1" t="str">
        <f>IF(ISBLANK('Capabilities - Sec Controls'!V102),"", 'Capabilities - Sec Controls'!V102)</f>
        <v/>
      </c>
      <c r="Y35" s="1" t="str">
        <f>IF(ISBLANK('Capabilities - Sec Controls'!W102),"", 'Capabilities - Sec Controls'!W102)</f>
        <v/>
      </c>
      <c r="Z35" s="1" t="str">
        <f>IF(ISBLANK('Capabilities - Sec Controls'!X102),"", 'Capabilities - Sec Controls'!X102)</f>
        <v/>
      </c>
      <c r="AA35" s="1" t="str">
        <f>IF(ISBLANK('Capabilities - Sec Controls'!Y102),"", 'Capabilities - Sec Controls'!Y102)</f>
        <v>SP 800-53 R4 provides information security controls/functions and does not have an equivalent CSA business functions/applications/services defined capability. Controls cited are with respect to information security only.</v>
      </c>
      <c r="AB35" s="1" t="str">
        <f>IF(ISBLANK('Capabilities - Sec Controls'!Z102),"", 'Capabilities - Sec Controls'!Z102)</f>
        <v/>
      </c>
      <c r="AC35" s="215">
        <f>IF(ISBLANK('Capabilities - Sec Controls'!AA102),"", 'Capabilities - Sec Controls'!AA102)</f>
        <v>2</v>
      </c>
      <c r="AD35" s="215">
        <f>IF(ISBLANK('Capabilities - Sec Controls'!AB102),"", 'Capabilities - Sec Controls'!AB102)</f>
        <v>2</v>
      </c>
      <c r="AE35" s="215">
        <f>IF(ISBLANK('Capabilities - Sec Controls'!AC102),"", 'Capabilities - Sec Controls'!AC102)</f>
        <v>2</v>
      </c>
      <c r="AF35" s="215">
        <f>IF(ISBLANK('Capabilities - Sec Controls'!AD102),"", 'Capabilities - Sec Controls'!AD102)</f>
        <v>6</v>
      </c>
      <c r="AG35" s="1" t="str">
        <f>IF(ISBLANK('Capabilities - Sec Controls'!AE102),"", 'Capabilities - Sec Controls'!AE102)</f>
        <v/>
      </c>
      <c r="AH35" s="1" t="str">
        <f>IF(ISBLANK('Capabilities - Sec Controls'!AF102),"", 'Capabilities - Sec Controls'!AF102)</f>
        <v>X</v>
      </c>
      <c r="AI35" s="1" t="str">
        <f>IF(ISBLANK('Capabilities - Sec Controls'!AG102),"", 'Capabilities - Sec Controls'!AG102)</f>
        <v>X</v>
      </c>
      <c r="AJ35" s="1" t="str">
        <f>IF(ISBLANK('Capabilities - Sec Controls'!AH102),"", 'Capabilities - Sec Controls'!AH102)</f>
        <v>X</v>
      </c>
      <c r="AK35" s="1" t="str">
        <f>IF(ISBLANK('Capabilities - Sec Controls'!AI102),"", 'Capabilities - Sec Controls'!AI102)</f>
        <v/>
      </c>
      <c r="AL35" s="1" t="str">
        <f>IF(ISBLANK('Capabilities - Sec Controls'!AJ102),"", 'Capabilities - Sec Controls'!AJ102)</f>
        <v>A</v>
      </c>
      <c r="AM35" s="1" t="str">
        <f>IF(ISBLANK('Capabilities - Sec Controls'!AK102),"", 'Capabilities - Sec Controls'!AK102)</f>
        <v>X</v>
      </c>
      <c r="AN35" s="1" t="str">
        <f>IF(ISBLANK('Capabilities - Sec Controls'!AL102),"", 'Capabilities - Sec Controls'!AL102)</f>
        <v>X</v>
      </c>
      <c r="AO35" s="1" t="str">
        <f>IF(ISBLANK('Capabilities - Sec Controls'!AM102),"", 'Capabilities - Sec Controls'!AM102)</f>
        <v/>
      </c>
      <c r="AP35" s="1" t="str">
        <f>IF(ISBLANK('Capabilities - Sec Controls'!AN102),"", 'Capabilities - Sec Controls'!AN102)</f>
        <v>B</v>
      </c>
      <c r="AQ35" s="1" t="str">
        <f>IF(ISBLANK('Capabilities - Sec Controls'!AO102),"", 'Capabilities - Sec Controls'!AO102)</f>
        <v>B</v>
      </c>
      <c r="AR35" s="1" t="str">
        <f>IF(ISBLANK('Capabilities - Sec Controls'!AP102),"", 'Capabilities - Sec Controls'!AP102)</f>
        <v>B</v>
      </c>
      <c r="AS35" s="1" t="str">
        <f>IF(ISBLANK('Capabilities - Sec Controls'!AQ102),"", 'Capabilities - Sec Controls'!AQ102)</f>
        <v/>
      </c>
      <c r="AT35" s="1" t="str">
        <f>IF(ISBLANK('Capabilities - Sec Controls'!AR102),"", 'Capabilities - Sec Controls'!AR102)</f>
        <v>X</v>
      </c>
      <c r="AU35" s="1" t="str">
        <f>IF(ISBLANK('Capabilities - Sec Controls'!AS102),"", 'Capabilities - Sec Controls'!AS102)</f>
        <v/>
      </c>
      <c r="AV35" s="1" t="str">
        <f>IF(ISBLANK('Capabilities - Sec Controls'!AT102),"", 'Capabilities - Sec Controls'!AT102)</f>
        <v>A</v>
      </c>
    </row>
    <row r="36" spans="1:48" ht="42" hidden="1" customHeight="1" x14ac:dyDescent="0.25">
      <c r="A36"/>
      <c r="D36" t="b">
        <f t="shared" si="0"/>
        <v>1</v>
      </c>
      <c r="E36" s="1" t="str">
        <f>IF(ISBLANK('Capabilities - Sec Controls'!A103),"", 'Capabilities - Sec Controls'!A103)</f>
        <v>ITOS</v>
      </c>
      <c r="F36" s="1" t="str">
        <f>IF(ISBLANK('Capabilities - Sec Controls'!B103),"", 'Capabilities - Sec Controls'!B103)</f>
        <v>Service Delivery</v>
      </c>
      <c r="G36" s="1" t="str">
        <f>IF(ISBLANK('Capabilities - Sec Controls'!C103),"", 'Capabilities - Sec Controls'!C103)</f>
        <v>Service Level Management</v>
      </c>
      <c r="H36" s="1" t="str">
        <f>IF(ISBLANK('Capabilities - Sec Controls'!D103),"", 'Capabilities - Sec Controls'!D103)</f>
        <v>Internal SLAs</v>
      </c>
      <c r="I36" s="1" t="str">
        <f>IF(ISBLANK('Capabilities - Sec Controls'!E103),"", 'Capabilities - Sec Controls'!E103)</f>
        <v>The system's organization has a capability that facilitates Service Level Agreements (SLAs) within the organization that specify which services are to be delivered and the performance criteria for delivering each service.</v>
      </c>
      <c r="J36" s="1" t="str">
        <f>IF(ISBLANK('Capabilities - Sec Controls'!F103),"", 'Capabilities - Sec Controls'!F103)</f>
        <v>Internal SLAs</v>
      </c>
      <c r="K36" s="1" t="str">
        <f>IF(ISBLANK('Capabilities - Sec Controls'!I103),"", 'Capabilities - Sec Controls'!I103)</f>
        <v/>
      </c>
      <c r="L36" s="1" t="str">
        <f>IF(ISBLANK('Capabilities - Sec Controls'!J103),"", 'Capabilities - Sec Controls'!J103)</f>
        <v/>
      </c>
      <c r="M36" s="1" t="str">
        <f>IF(ISBLANK('Capabilities - Sec Controls'!K103),"", 'Capabilities - Sec Controls'!K103)</f>
        <v/>
      </c>
      <c r="N36" s="1" t="str">
        <f>IF(ISBLANK('Capabilities - Sec Controls'!L103),"", 'Capabilities - Sec Controls'!L103)</f>
        <v/>
      </c>
      <c r="O36" s="1" t="str">
        <f>IF(ISBLANK('Capabilities - Sec Controls'!M103),"", 'Capabilities - Sec Controls'!M103)</f>
        <v/>
      </c>
      <c r="P36" s="1" t="str">
        <f>IF(ISBLANK('Capabilities - Sec Controls'!N103),"", 'Capabilities - Sec Controls'!N103)</f>
        <v/>
      </c>
      <c r="Q36" s="1" t="str">
        <f>IF(ISBLANK('Capabilities - Sec Controls'!O103),"", 'Capabilities - Sec Controls'!O103)</f>
        <v/>
      </c>
      <c r="R36" s="1" t="str">
        <f>IF(ISBLANK('Capabilities - Sec Controls'!P103),"", 'Capabilities - Sec Controls'!P103)</f>
        <v/>
      </c>
      <c r="S36" s="1" t="str">
        <f>IF(ISBLANK('Capabilities - Sec Controls'!Q103),"", 'Capabilities - Sec Controls'!Q103)</f>
        <v/>
      </c>
      <c r="T36" s="1" t="str">
        <f>IF(ISBLANK('Capabilities - Sec Controls'!R103),"", 'Capabilities - Sec Controls'!R103)</f>
        <v/>
      </c>
      <c r="U36" s="1" t="str">
        <f>IF(ISBLANK('Capabilities - Sec Controls'!S103),"", 'Capabilities - Sec Controls'!S103)</f>
        <v/>
      </c>
      <c r="V36" s="1" t="str">
        <f>IF(ISBLANK('Capabilities - Sec Controls'!T103),"", 'Capabilities - Sec Controls'!T103)</f>
        <v/>
      </c>
      <c r="W36" s="1" t="str">
        <f>IF(ISBLANK('Capabilities - Sec Controls'!U103),"", 'Capabilities - Sec Controls'!U103)</f>
        <v>PM-6</v>
      </c>
      <c r="X36" s="1" t="str">
        <f>IF(ISBLANK('Capabilities - Sec Controls'!V103),"", 'Capabilities - Sec Controls'!V103)</f>
        <v/>
      </c>
      <c r="Y36" s="1" t="str">
        <f>IF(ISBLANK('Capabilities - Sec Controls'!W103),"", 'Capabilities - Sec Controls'!W103)</f>
        <v/>
      </c>
      <c r="Z36" s="1" t="str">
        <f>IF(ISBLANK('Capabilities - Sec Controls'!X103),"", 'Capabilities - Sec Controls'!X103)</f>
        <v/>
      </c>
      <c r="AA36" s="1" t="str">
        <f>IF(ISBLANK('Capabilities - Sec Controls'!Y103),"", 'Capabilities - Sec Controls'!Y103)</f>
        <v>SP 800-53 R4 provides information security controls/functions and does not have an equivalent CSA business functions/applications/services defined capability. Controls cited are with respect to information security only</v>
      </c>
      <c r="AB36" s="1" t="str">
        <f>IF(ISBLANK('Capabilities - Sec Controls'!Z103),"", 'Capabilities - Sec Controls'!Z103)</f>
        <v/>
      </c>
      <c r="AC36" s="215">
        <f>IF(ISBLANK('Capabilities - Sec Controls'!AA103),"", 'Capabilities - Sec Controls'!AA103)</f>
        <v>2</v>
      </c>
      <c r="AD36" s="215">
        <f>IF(ISBLANK('Capabilities - Sec Controls'!AB103),"", 'Capabilities - Sec Controls'!AB103)</f>
        <v>2</v>
      </c>
      <c r="AE36" s="215">
        <f>IF(ISBLANK('Capabilities - Sec Controls'!AC103),"", 'Capabilities - Sec Controls'!AC103)</f>
        <v>2</v>
      </c>
      <c r="AF36" s="215">
        <f>IF(ISBLANK('Capabilities - Sec Controls'!AD103),"", 'Capabilities - Sec Controls'!AD103)</f>
        <v>6</v>
      </c>
      <c r="AG36" s="1" t="str">
        <f>IF(ISBLANK('Capabilities - Sec Controls'!AE103),"", 'Capabilities - Sec Controls'!AE103)</f>
        <v/>
      </c>
      <c r="AH36" s="1" t="str">
        <f>IF(ISBLANK('Capabilities - Sec Controls'!AF103),"", 'Capabilities - Sec Controls'!AF103)</f>
        <v>X</v>
      </c>
      <c r="AI36" s="1" t="str">
        <f>IF(ISBLANK('Capabilities - Sec Controls'!AG103),"", 'Capabilities - Sec Controls'!AG103)</f>
        <v>X</v>
      </c>
      <c r="AJ36" s="1" t="str">
        <f>IF(ISBLANK('Capabilities - Sec Controls'!AH103),"", 'Capabilities - Sec Controls'!AH103)</f>
        <v>X</v>
      </c>
      <c r="AK36" s="1" t="str">
        <f>IF(ISBLANK('Capabilities - Sec Controls'!AI103),"", 'Capabilities - Sec Controls'!AI103)</f>
        <v/>
      </c>
      <c r="AL36" s="1" t="str">
        <f>IF(ISBLANK('Capabilities - Sec Controls'!AJ103),"", 'Capabilities - Sec Controls'!AJ103)</f>
        <v>A</v>
      </c>
      <c r="AM36" s="1" t="str">
        <f>IF(ISBLANK('Capabilities - Sec Controls'!AK103),"", 'Capabilities - Sec Controls'!AK103)</f>
        <v>A</v>
      </c>
      <c r="AN36" s="1" t="str">
        <f>IF(ISBLANK('Capabilities - Sec Controls'!AL103),"", 'Capabilities - Sec Controls'!AL103)</f>
        <v>A</v>
      </c>
      <c r="AO36" s="1" t="str">
        <f>IF(ISBLANK('Capabilities - Sec Controls'!AM103),"", 'Capabilities - Sec Controls'!AM103)</f>
        <v/>
      </c>
      <c r="AP36" s="1" t="str">
        <f>IF(ISBLANK('Capabilities - Sec Controls'!AN103),"", 'Capabilities - Sec Controls'!AN103)</f>
        <v>A</v>
      </c>
      <c r="AQ36" s="1" t="str">
        <f>IF(ISBLANK('Capabilities - Sec Controls'!AO103),"", 'Capabilities - Sec Controls'!AO103)</f>
        <v>A</v>
      </c>
      <c r="AR36" s="1" t="str">
        <f>IF(ISBLANK('Capabilities - Sec Controls'!AP103),"", 'Capabilities - Sec Controls'!AP103)</f>
        <v>A</v>
      </c>
      <c r="AS36" s="1" t="str">
        <f>IF(ISBLANK('Capabilities - Sec Controls'!AQ103),"", 'Capabilities - Sec Controls'!AQ103)</f>
        <v/>
      </c>
      <c r="AT36" s="1" t="str">
        <f>IF(ISBLANK('Capabilities - Sec Controls'!AR103),"", 'Capabilities - Sec Controls'!AR103)</f>
        <v>A</v>
      </c>
      <c r="AU36" s="1" t="str">
        <f>IF(ISBLANK('Capabilities - Sec Controls'!AS103),"", 'Capabilities - Sec Controls'!AS103)</f>
        <v/>
      </c>
      <c r="AV36" s="1" t="str">
        <f>IF(ISBLANK('Capabilities - Sec Controls'!AT103),"", 'Capabilities - Sec Controls'!AT103)</f>
        <v>A</v>
      </c>
    </row>
    <row r="37" spans="1:48" ht="42" hidden="1" customHeight="1" x14ac:dyDescent="0.25">
      <c r="A37"/>
      <c r="D37" t="b">
        <f t="shared" si="0"/>
        <v>1</v>
      </c>
      <c r="E37" s="1" t="str">
        <f>IF(ISBLANK('Capabilities - Sec Controls'!A104),"", 'Capabilities - Sec Controls'!A104)</f>
        <v>ITOS</v>
      </c>
      <c r="F37" s="1" t="str">
        <f>IF(ISBLANK('Capabilities - Sec Controls'!B104),"", 'Capabilities - Sec Controls'!B104)</f>
        <v>Service Delivery</v>
      </c>
      <c r="G37" s="1" t="str">
        <f>IF(ISBLANK('Capabilities - Sec Controls'!C104),"", 'Capabilities - Sec Controls'!C104)</f>
        <v>Service Level Management</v>
      </c>
      <c r="H37" s="1" t="str">
        <f>IF(ISBLANK('Capabilities - Sec Controls'!D104),"", 'Capabilities - Sec Controls'!D104)</f>
        <v>External SLAs</v>
      </c>
      <c r="I37" s="1" t="str">
        <f>IF(ISBLANK('Capabilities - Sec Controls'!E104),"", 'Capabilities - Sec Controls'!E104)</f>
        <v>The system's organization has a capability that facilitates Service Level Agreements (SLAs) with external organizations that specify which services are to be delivered and the performance criteria for delivering each service.</v>
      </c>
      <c r="J37" s="1" t="str">
        <f>IF(ISBLANK('Capabilities - Sec Controls'!F104),"", 'Capabilities - Sec Controls'!F104)</f>
        <v>External SLAs</v>
      </c>
      <c r="K37" s="1" t="str">
        <f>IF(ISBLANK('Capabilities - Sec Controls'!I104),"", 'Capabilities - Sec Controls'!I104)</f>
        <v>SA-9</v>
      </c>
      <c r="L37" s="1" t="str">
        <f>IF(ISBLANK('Capabilities - Sec Controls'!J104),"", 'Capabilities - Sec Controls'!J104)</f>
        <v/>
      </c>
      <c r="M37" s="1" t="str">
        <f>IF(ISBLANK('Capabilities - Sec Controls'!K104),"", 'Capabilities - Sec Controls'!K104)</f>
        <v>SA-9</v>
      </c>
      <c r="N37" s="1" t="str">
        <f>IF(ISBLANK('Capabilities - Sec Controls'!L104),"", 'Capabilities - Sec Controls'!L104)</f>
        <v/>
      </c>
      <c r="O37" s="1" t="str">
        <f>IF(ISBLANK('Capabilities - Sec Controls'!M104),"", 'Capabilities - Sec Controls'!M104)</f>
        <v>CP-8</v>
      </c>
      <c r="P37" s="1" t="str">
        <f>IF(ISBLANK('Capabilities - Sec Controls'!N104),"", 'Capabilities - Sec Controls'!N104)</f>
        <v/>
      </c>
      <c r="Q37" s="1" t="str">
        <f>IF(ISBLANK('Capabilities - Sec Controls'!O104),"", 'Capabilities - Sec Controls'!O104)</f>
        <v>CP-8</v>
      </c>
      <c r="R37" s="1" t="str">
        <f>IF(ISBLANK('Capabilities - Sec Controls'!P104),"", 'Capabilities - Sec Controls'!P104)</f>
        <v/>
      </c>
      <c r="S37" s="1" t="str">
        <f>IF(ISBLANK('Capabilities - Sec Controls'!Q104),"", 'Capabilities - Sec Controls'!Q104)</f>
        <v/>
      </c>
      <c r="T37" s="1" t="str">
        <f>IF(ISBLANK('Capabilities - Sec Controls'!R104),"", 'Capabilities - Sec Controls'!R104)</f>
        <v/>
      </c>
      <c r="U37" s="1" t="str">
        <f>IF(ISBLANK('Capabilities - Sec Controls'!S104),"", 'Capabilities - Sec Controls'!S104)</f>
        <v/>
      </c>
      <c r="V37" s="1" t="str">
        <f>IF(ISBLANK('Capabilities - Sec Controls'!T104),"", 'Capabilities - Sec Controls'!T104)</f>
        <v/>
      </c>
      <c r="W37" s="1" t="str">
        <f>IF(ISBLANK('Capabilities - Sec Controls'!U104),"", 'Capabilities - Sec Controls'!U104)</f>
        <v>PM-6</v>
      </c>
      <c r="X37" s="1" t="str">
        <f>IF(ISBLANK('Capabilities - Sec Controls'!V104),"", 'Capabilities - Sec Controls'!V104)</f>
        <v/>
      </c>
      <c r="Y37" s="1" t="str">
        <f>IF(ISBLANK('Capabilities - Sec Controls'!W104),"", 'Capabilities - Sec Controls'!W104)</f>
        <v/>
      </c>
      <c r="Z37" s="1" t="str">
        <f>IF(ISBLANK('Capabilities - Sec Controls'!X104),"", 'Capabilities - Sec Controls'!X104)</f>
        <v/>
      </c>
      <c r="AA37" s="1" t="str">
        <f>IF(ISBLANK('Capabilities - Sec Controls'!Y104),"", 'Capabilities - Sec Controls'!Y104)</f>
        <v>Controls cited are with respect to information security only</v>
      </c>
      <c r="AB37" s="1" t="str">
        <f>IF(ISBLANK('Capabilities - Sec Controls'!Z104),"", 'Capabilities - Sec Controls'!Z104)</f>
        <v/>
      </c>
      <c r="AC37" s="215">
        <f>IF(ISBLANK('Capabilities - Sec Controls'!AA104),"", 'Capabilities - Sec Controls'!AA104)</f>
        <v>2</v>
      </c>
      <c r="AD37" s="215">
        <f>IF(ISBLANK('Capabilities - Sec Controls'!AB104),"", 'Capabilities - Sec Controls'!AB104)</f>
        <v>2</v>
      </c>
      <c r="AE37" s="215">
        <f>IF(ISBLANK('Capabilities - Sec Controls'!AC104),"", 'Capabilities - Sec Controls'!AC104)</f>
        <v>2</v>
      </c>
      <c r="AF37" s="215">
        <f>IF(ISBLANK('Capabilities - Sec Controls'!AD104),"", 'Capabilities - Sec Controls'!AD104)</f>
        <v>6</v>
      </c>
      <c r="AG37" s="1" t="str">
        <f>IF(ISBLANK('Capabilities - Sec Controls'!AE104),"", 'Capabilities - Sec Controls'!AE104)</f>
        <v/>
      </c>
      <c r="AH37" s="1" t="str">
        <f>IF(ISBLANK('Capabilities - Sec Controls'!AF104),"", 'Capabilities - Sec Controls'!AF104)</f>
        <v>X</v>
      </c>
      <c r="AI37" s="1" t="str">
        <f>IF(ISBLANK('Capabilities - Sec Controls'!AG104),"", 'Capabilities - Sec Controls'!AG104)</f>
        <v>X</v>
      </c>
      <c r="AJ37" s="1" t="str">
        <f>IF(ISBLANK('Capabilities - Sec Controls'!AH104),"", 'Capabilities - Sec Controls'!AH104)</f>
        <v>X</v>
      </c>
      <c r="AK37" s="1" t="str">
        <f>IF(ISBLANK('Capabilities - Sec Controls'!AI104),"", 'Capabilities - Sec Controls'!AI104)</f>
        <v/>
      </c>
      <c r="AL37" s="1" t="str">
        <f>IF(ISBLANK('Capabilities - Sec Controls'!AJ104),"", 'Capabilities - Sec Controls'!AJ104)</f>
        <v>X</v>
      </c>
      <c r="AM37" s="1" t="str">
        <f>IF(ISBLANK('Capabilities - Sec Controls'!AK104),"", 'Capabilities - Sec Controls'!AK104)</f>
        <v>X*</v>
      </c>
      <c r="AN37" s="1" t="str">
        <f>IF(ISBLANK('Capabilities - Sec Controls'!AL104),"", 'Capabilities - Sec Controls'!AL104)</f>
        <v>X*</v>
      </c>
      <c r="AO37" s="1" t="str">
        <f>IF(ISBLANK('Capabilities - Sec Controls'!AM104),"", 'Capabilities - Sec Controls'!AM104)</f>
        <v/>
      </c>
      <c r="AP37" s="1" t="str">
        <f>IF(ISBLANK('Capabilities - Sec Controls'!AN104),"", 'Capabilities - Sec Controls'!AN104)</f>
        <v>B</v>
      </c>
      <c r="AQ37" s="1" t="str">
        <f>IF(ISBLANK('Capabilities - Sec Controls'!AO104),"", 'Capabilities - Sec Controls'!AO104)</f>
        <v>B</v>
      </c>
      <c r="AR37" s="1" t="str">
        <f>IF(ISBLANK('Capabilities - Sec Controls'!AP104),"", 'Capabilities - Sec Controls'!AP104)</f>
        <v>B</v>
      </c>
      <c r="AS37" s="1" t="str">
        <f>IF(ISBLANK('Capabilities - Sec Controls'!AQ104),"", 'Capabilities - Sec Controls'!AQ104)</f>
        <v/>
      </c>
      <c r="AT37" s="1" t="str">
        <f>IF(ISBLANK('Capabilities - Sec Controls'!AR104),"", 'Capabilities - Sec Controls'!AR104)</f>
        <v>X</v>
      </c>
      <c r="AU37" s="1" t="str">
        <f>IF(ISBLANK('Capabilities - Sec Controls'!AS104),"", 'Capabilities - Sec Controls'!AS104)</f>
        <v/>
      </c>
      <c r="AV37" s="1" t="str">
        <f>IF(ISBLANK('Capabilities - Sec Controls'!AT104),"", 'Capabilities - Sec Controls'!AT104)</f>
        <v>A</v>
      </c>
    </row>
    <row r="38" spans="1:48" ht="42" hidden="1" customHeight="1" x14ac:dyDescent="0.25">
      <c r="A38"/>
      <c r="D38" t="b">
        <f t="shared" si="0"/>
        <v>1</v>
      </c>
      <c r="E38" s="1" t="str">
        <f>IF(ISBLANK('Capabilities - Sec Controls'!A105),"", 'Capabilities - Sec Controls'!A105)</f>
        <v>ITOS</v>
      </c>
      <c r="F38" s="1" t="str">
        <f>IF(ISBLANK('Capabilities - Sec Controls'!B105),"", 'Capabilities - Sec Controls'!B105)</f>
        <v>Service Delivery</v>
      </c>
      <c r="G38" s="1" t="str">
        <f>IF(ISBLANK('Capabilities - Sec Controls'!C105),"", 'Capabilities - Sec Controls'!C105)</f>
        <v>Service Level Management</v>
      </c>
      <c r="H38" s="1" t="str">
        <f>IF(ISBLANK('Capabilities - Sec Controls'!D105),"", 'Capabilities - Sec Controls'!D105)</f>
        <v>Vendor Management</v>
      </c>
      <c r="I38" s="1" t="str">
        <f>IF(ISBLANK('Capabilities - Sec Controls'!E105),"", 'Capabilities - Sec Controls'!E105)</f>
        <v>The system's organization has a capability that governs the process to manage vendor relationships including vendor selecting and vetting, security requirements, compliance requirements, and risk evaluation.</v>
      </c>
      <c r="J38" s="1" t="str">
        <f>IF(ISBLANK('Capabilities - Sec Controls'!F105),"", 'Capabilities - Sec Controls'!F105)</f>
        <v>Vendor Management</v>
      </c>
      <c r="K38" s="1" t="str">
        <f>IF(ISBLANK('Capabilities - Sec Controls'!I105),"", 'Capabilities - Sec Controls'!I105)</f>
        <v>AC-20,CA-2,CA-7,PS-7,RA-2,RA-3,SA-1,SA-4,SA-9,SI-4</v>
      </c>
      <c r="L38" s="1" t="str">
        <f>IF(ISBLANK('Capabilities - Sec Controls'!J105),"", 'Capabilities - Sec Controls'!J105)</f>
        <v/>
      </c>
      <c r="M38" s="1" t="str">
        <f>IF(ISBLANK('Capabilities - Sec Controls'!K105),"", 'Capabilities - Sec Controls'!K105)</f>
        <v>AC-20,CA-2,CA-7,PS-7,RA-2,RA-3,SA-1,SA-4,SA-9,SI-4</v>
      </c>
      <c r="N38" s="1" t="str">
        <f>IF(ISBLANK('Capabilities - Sec Controls'!L105),"", 'Capabilities - Sec Controls'!L105)</f>
        <v/>
      </c>
      <c r="O38" s="1" t="str">
        <f>IF(ISBLANK('Capabilities - Sec Controls'!M105),"", 'Capabilities - Sec Controls'!M105)</f>
        <v>AC-20(1),AC-20(2),CA-2(1),CA-7(1),SA-4(1),SA-4(2),SA-4(9),SA-9(2),SA-11,SI-4(2),SI-4(4),SI-4(5)</v>
      </c>
      <c r="P38" s="1" t="str">
        <f>IF(ISBLANK('Capabilities - Sec Controls'!N105),"", 'Capabilities - Sec Controls'!N105)</f>
        <v>SA-4(10)</v>
      </c>
      <c r="Q38" s="1" t="str">
        <f>IF(ISBLANK('Capabilities - Sec Controls'!O105),"", 'Capabilities - Sec Controls'!O105)</f>
        <v>AC-20(1),AC-20(2),CA-7(1),SA-4(1),SA-4(2),SA-4(9),SA-9(2),SA-11,SI-4(2),SI-4(4),SI-4(5)</v>
      </c>
      <c r="R38" s="1" t="str">
        <f>IF(ISBLANK('Capabilities - Sec Controls'!P105),"", 'Capabilities - Sec Controls'!P105)</f>
        <v>CA-2(1),SA-4(10)</v>
      </c>
      <c r="S38" s="1" t="str">
        <f>IF(ISBLANK('Capabilities - Sec Controls'!Q105),"", 'Capabilities - Sec Controls'!Q105)</f>
        <v>CA-2(2),SA-12,SA-15,SA-16,SA-17</v>
      </c>
      <c r="T38" s="1" t="str">
        <f>IF(ISBLANK('Capabilities - Sec Controls'!R105),"", 'Capabilities - Sec Controls'!R105)</f>
        <v>SA-9(1),SA-9(3),SA-9(5)</v>
      </c>
      <c r="U38" s="1" t="str">
        <f>IF(ISBLANK('Capabilities - Sec Controls'!S105),"", 'Capabilities - Sec Controls'!S105)</f>
        <v>SA-12,SA-15,SA-16,SA-17</v>
      </c>
      <c r="V38" s="1" t="str">
        <f>IF(ISBLANK('Capabilities - Sec Controls'!T105),"", 'Capabilities - Sec Controls'!T105)</f>
        <v>CA-2(2),SA-9(1),SA-9(3),SA-9(5)</v>
      </c>
      <c r="W38" s="1" t="str">
        <f>IF(ISBLANK('Capabilities - Sec Controls'!U105),"", 'Capabilities - Sec Controls'!U105)</f>
        <v>PM-1, PM-9</v>
      </c>
      <c r="X38" s="1" t="str">
        <f>IF(ISBLANK('Capabilities - Sec Controls'!V105),"", 'Capabilities - Sec Controls'!V105)</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8" s="1" t="str">
        <f>IF(ISBLANK('Capabilities - Sec Controls'!W105),"", 'Capabilities - Sec Controls'!W105)</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8" s="1" t="str">
        <f>IF(ISBLANK('Capabilities - Sec Controls'!X105),"", 'Capabilities - Sec Controls'!X105)</f>
        <v>AC-2(11), AC-2(13), AC-6(3), AC-6(7), AC-6(8), AC-18(4), AC-21(2)
AU-13, 
CM-3(1), CM-5(1), CM-5(3), CM-5(4), CM-6(2), CM-8(4)
MA-4(3)
PE-2(3), PE-3(1), PE-6(4)
PS-4(2), PS-6(3)
RA-5(4), RA-5(6), RA-5(10)
SC-3, SC-7(8), SC-7(10), SC-7(11), SC-7(14),  SC-7(15), SC-7(18), SC-7(21), SC-24 
SI-7(10), SI-10(5)</v>
      </c>
      <c r="AA38" s="1" t="str">
        <f>IF(ISBLANK('Capabilities - Sec Controls'!Y105),"", 'Capabilities - Sec Controls'!Y105)</f>
        <v>SA-9(1), SI-9(3), and SI-9(5) are not selected in SP 800-53-defined baselines nor in the overall FedRAMP-defined baselines. They are placed in the high impact baseline here specifically to support implementation of a vendor management capability across the enterprise should an organization wish to contract with a cloud service provider to provide such a capability.</v>
      </c>
      <c r="AB38" s="1" t="str">
        <f>IF(ISBLANK('Capabilities - Sec Controls'!Z105),"", 'Capabilities - Sec Controls'!Z105)</f>
        <v/>
      </c>
      <c r="AC38" s="215">
        <f>IF(ISBLANK('Capabilities - Sec Controls'!AA105),"", 'Capabilities - Sec Controls'!AA105)</f>
        <v>2</v>
      </c>
      <c r="AD38" s="215">
        <f>IF(ISBLANK('Capabilities - Sec Controls'!AB105),"", 'Capabilities - Sec Controls'!AB105)</f>
        <v>2</v>
      </c>
      <c r="AE38" s="215">
        <f>IF(ISBLANK('Capabilities - Sec Controls'!AC105),"", 'Capabilities - Sec Controls'!AC105)</f>
        <v>2</v>
      </c>
      <c r="AF38" s="215">
        <f>IF(ISBLANK('Capabilities - Sec Controls'!AD105),"", 'Capabilities - Sec Controls'!AD105)</f>
        <v>6</v>
      </c>
      <c r="AG38" s="1" t="str">
        <f>IF(ISBLANK('Capabilities - Sec Controls'!AE105),"", 'Capabilities - Sec Controls'!AE105)</f>
        <v/>
      </c>
      <c r="AH38" s="1" t="str">
        <f>IF(ISBLANK('Capabilities - Sec Controls'!AF105),"", 'Capabilities - Sec Controls'!AF105)</f>
        <v>A</v>
      </c>
      <c r="AI38" s="1" t="str">
        <f>IF(ISBLANK('Capabilities - Sec Controls'!AG105),"", 'Capabilities - Sec Controls'!AG105)</f>
        <v>A</v>
      </c>
      <c r="AJ38" s="1" t="str">
        <f>IF(ISBLANK('Capabilities - Sec Controls'!AH105),"", 'Capabilities - Sec Controls'!AH105)</f>
        <v>A</v>
      </c>
      <c r="AK38" s="1" t="str">
        <f>IF(ISBLANK('Capabilities - Sec Controls'!AI105),"", 'Capabilities - Sec Controls'!AI105)</f>
        <v/>
      </c>
      <c r="AL38" s="1" t="str">
        <f>IF(ISBLANK('Capabilities - Sec Controls'!AJ105),"", 'Capabilities - Sec Controls'!AJ105)</f>
        <v>A</v>
      </c>
      <c r="AM38" s="1" t="str">
        <f>IF(ISBLANK('Capabilities - Sec Controls'!AK105),"", 'Capabilities - Sec Controls'!AK105)</f>
        <v>A</v>
      </c>
      <c r="AN38" s="1" t="str">
        <f>IF(ISBLANK('Capabilities - Sec Controls'!AL105),"", 'Capabilities - Sec Controls'!AL105)</f>
        <v>A</v>
      </c>
      <c r="AO38" s="1" t="str">
        <f>IF(ISBLANK('Capabilities - Sec Controls'!AM105),"", 'Capabilities - Sec Controls'!AM105)</f>
        <v/>
      </c>
      <c r="AP38" s="1" t="str">
        <f>IF(ISBLANK('Capabilities - Sec Controls'!AN105),"", 'Capabilities - Sec Controls'!AN105)</f>
        <v>A</v>
      </c>
      <c r="AQ38" s="1" t="str">
        <f>IF(ISBLANK('Capabilities - Sec Controls'!AO105),"", 'Capabilities - Sec Controls'!AO105)</f>
        <v>A</v>
      </c>
      <c r="AR38" s="1" t="str">
        <f>IF(ISBLANK('Capabilities - Sec Controls'!AP105),"", 'Capabilities - Sec Controls'!AP105)</f>
        <v>A</v>
      </c>
      <c r="AS38" s="1" t="str">
        <f>IF(ISBLANK('Capabilities - Sec Controls'!AQ105),"", 'Capabilities - Sec Controls'!AQ105)</f>
        <v/>
      </c>
      <c r="AT38" s="1" t="str">
        <f>IF(ISBLANK('Capabilities - Sec Controls'!AR105),"", 'Capabilities - Sec Controls'!AR105)</f>
        <v>A</v>
      </c>
      <c r="AU38" s="1" t="str">
        <f>IF(ISBLANK('Capabilities - Sec Controls'!AS105),"", 'Capabilities - Sec Controls'!AS105)</f>
        <v/>
      </c>
      <c r="AV38" s="1" t="str">
        <f>IF(ISBLANK('Capabilities - Sec Controls'!AT105),"", 'Capabilities - Sec Controls'!AT105)</f>
        <v>A</v>
      </c>
    </row>
    <row r="39" spans="1:48" ht="42" hidden="1" customHeight="1" x14ac:dyDescent="0.25">
      <c r="A39"/>
      <c r="D39" t="b">
        <f t="shared" si="0"/>
        <v>1</v>
      </c>
      <c r="E39" s="1" t="str">
        <f>IF(ISBLANK('Capabilities - Sec Controls'!A149),"", 'Capabilities - Sec Controls'!A149)</f>
        <v>Information Services</v>
      </c>
      <c r="F39" s="1" t="str">
        <f>IF(ISBLANK('Capabilities - Sec Controls'!B149),"", 'Capabilities - Sec Controls'!B149)</f>
        <v>Service Delivery</v>
      </c>
      <c r="G39" s="1" t="str">
        <f>IF(ISBLANK('Capabilities - Sec Controls'!C149),"", 'Capabilities - Sec Controls'!C149)</f>
        <v>SLA´s</v>
      </c>
      <c r="H39" s="1" t="str">
        <f>IF(ISBLANK('Capabilities - Sec Controls'!D149),"", 'Capabilities - Sec Controls'!D149)</f>
        <v/>
      </c>
      <c r="I39" s="1" t="str">
        <f>IF(ISBLANK('Capabilities - Sec Controls'!E149),"", 'Capabilities - Sec Controls'!E149)</f>
        <v>The system's organization has a capability that establishes service level agreements (SLAs) with other parties regarding the security of its system.</v>
      </c>
      <c r="J39" s="1" t="str">
        <f>IF(ISBLANK('Capabilities - Sec Controls'!F149),"", 'Capabilities - Sec Controls'!F149)</f>
        <v>SLAs</v>
      </c>
      <c r="K39" s="1" t="str">
        <f>IF(ISBLANK('Capabilities - Sec Controls'!I149),"", 'Capabilities - Sec Controls'!I149)</f>
        <v/>
      </c>
      <c r="L39" s="1" t="str">
        <f>IF(ISBLANK('Capabilities - Sec Controls'!J149),"", 'Capabilities - Sec Controls'!J149)</f>
        <v/>
      </c>
      <c r="M39" s="1" t="str">
        <f>IF(ISBLANK('Capabilities - Sec Controls'!K149),"", 'Capabilities - Sec Controls'!K149)</f>
        <v/>
      </c>
      <c r="N39" s="1" t="str">
        <f>IF(ISBLANK('Capabilities - Sec Controls'!L149),"", 'Capabilities - Sec Controls'!L149)</f>
        <v/>
      </c>
      <c r="O39" s="1" t="str">
        <f>IF(ISBLANK('Capabilities - Sec Controls'!M149),"", 'Capabilities - Sec Controls'!M149)</f>
        <v/>
      </c>
      <c r="P39" s="1" t="str">
        <f>IF(ISBLANK('Capabilities - Sec Controls'!N149),"", 'Capabilities - Sec Controls'!N149)</f>
        <v/>
      </c>
      <c r="Q39" s="1" t="str">
        <f>IF(ISBLANK('Capabilities - Sec Controls'!O149),"", 'Capabilities - Sec Controls'!O149)</f>
        <v/>
      </c>
      <c r="R39" s="1" t="str">
        <f>IF(ISBLANK('Capabilities - Sec Controls'!P149),"", 'Capabilities - Sec Controls'!P149)</f>
        <v/>
      </c>
      <c r="S39" s="1" t="str">
        <f>IF(ISBLANK('Capabilities - Sec Controls'!Q149),"", 'Capabilities - Sec Controls'!Q149)</f>
        <v/>
      </c>
      <c r="T39" s="1" t="str">
        <f>IF(ISBLANK('Capabilities - Sec Controls'!R149),"", 'Capabilities - Sec Controls'!R149)</f>
        <v/>
      </c>
      <c r="U39" s="1" t="str">
        <f>IF(ISBLANK('Capabilities - Sec Controls'!S149),"", 'Capabilities - Sec Controls'!S149)</f>
        <v/>
      </c>
      <c r="V39" s="1" t="str">
        <f>IF(ISBLANK('Capabilities - Sec Controls'!T149),"", 'Capabilities - Sec Controls'!T149)</f>
        <v/>
      </c>
      <c r="W39" s="1" t="str">
        <f>IF(ISBLANK('Capabilities - Sec Controls'!U149),"", 'Capabilities - Sec Controls'!U149)</f>
        <v/>
      </c>
      <c r="X39" s="1" t="str">
        <f>IF(ISBLANK('Capabilities - Sec Controls'!V149),"", 'Capabilities - Sec Controls'!V149)</f>
        <v/>
      </c>
      <c r="Y39" s="1" t="str">
        <f>IF(ISBLANK('Capabilities - Sec Controls'!W149),"", 'Capabilities - Sec Controls'!W149)</f>
        <v/>
      </c>
      <c r="Z39" s="1" t="str">
        <f>IF(ISBLANK('Capabilities - Sec Controls'!X149),"", 'Capabilities - Sec Controls'!X149)</f>
        <v/>
      </c>
      <c r="AA39" s="1" t="str">
        <f>IF(ISBLANK('Capabilities - Sec Controls'!Y149),"", 'Capabilities - Sec Controls'!Y149)</f>
        <v>Service Level agreement is not a security control</v>
      </c>
      <c r="AB39" s="1" t="str">
        <f>IF(ISBLANK('Capabilities - Sec Controls'!Z149),"", 'Capabilities - Sec Controls'!Z149)</f>
        <v/>
      </c>
      <c r="AC39" s="215">
        <f>IF(ISBLANK('Capabilities - Sec Controls'!AA149),"", 'Capabilities - Sec Controls'!AA149)</f>
        <v>1</v>
      </c>
      <c r="AD39" s="215">
        <f>IF(ISBLANK('Capabilities - Sec Controls'!AB149),"", 'Capabilities - Sec Controls'!AB149)</f>
        <v>2</v>
      </c>
      <c r="AE39" s="215">
        <f>IF(ISBLANK('Capabilities - Sec Controls'!AC149),"", 'Capabilities - Sec Controls'!AC149)</f>
        <v>1</v>
      </c>
      <c r="AF39" s="215">
        <f>IF(ISBLANK('Capabilities - Sec Controls'!AD149),"", 'Capabilities - Sec Controls'!AD149)</f>
        <v>4</v>
      </c>
      <c r="AG39" s="1" t="str">
        <f>IF(ISBLANK('Capabilities - Sec Controls'!AE149),"", 'Capabilities - Sec Controls'!AE149)</f>
        <v/>
      </c>
      <c r="AH39" s="1" t="str">
        <f>IF(ISBLANK('Capabilities - Sec Controls'!AF149),"", 'Capabilities - Sec Controls'!AF149)</f>
        <v>A</v>
      </c>
      <c r="AI39" s="1" t="str">
        <f>IF(ISBLANK('Capabilities - Sec Controls'!AG149),"", 'Capabilities - Sec Controls'!AG149)</f>
        <v>A</v>
      </c>
      <c r="AJ39" s="1" t="str">
        <f>IF(ISBLANK('Capabilities - Sec Controls'!AH149),"", 'Capabilities - Sec Controls'!AH149)</f>
        <v>A</v>
      </c>
      <c r="AK39" s="1" t="str">
        <f>IF(ISBLANK('Capabilities - Sec Controls'!AI149),"", 'Capabilities - Sec Controls'!AI149)</f>
        <v/>
      </c>
      <c r="AL39" s="1" t="str">
        <f>IF(ISBLANK('Capabilities - Sec Controls'!AJ149),"", 'Capabilities - Sec Controls'!AJ149)</f>
        <v>X</v>
      </c>
      <c r="AM39" s="1" t="str">
        <f>IF(ISBLANK('Capabilities - Sec Controls'!AK149),"", 'Capabilities - Sec Controls'!AK149)</f>
        <v>X</v>
      </c>
      <c r="AN39" s="1" t="str">
        <f>IF(ISBLANK('Capabilities - Sec Controls'!AL149),"", 'Capabilities - Sec Controls'!AL149)</f>
        <v>X</v>
      </c>
      <c r="AO39" s="1" t="str">
        <f>IF(ISBLANK('Capabilities - Sec Controls'!AM149),"", 'Capabilities - Sec Controls'!AM149)</f>
        <v/>
      </c>
      <c r="AP39" s="1" t="str">
        <f>IF(ISBLANK('Capabilities - Sec Controls'!AN149),"", 'Capabilities - Sec Controls'!AN149)</f>
        <v>B</v>
      </c>
      <c r="AQ39" s="1" t="str">
        <f>IF(ISBLANK('Capabilities - Sec Controls'!AO149),"", 'Capabilities - Sec Controls'!AO149)</f>
        <v>B</v>
      </c>
      <c r="AR39" s="1" t="str">
        <f>IF(ISBLANK('Capabilities - Sec Controls'!AP149),"", 'Capabilities - Sec Controls'!AP149)</f>
        <v>B</v>
      </c>
      <c r="AS39" s="1" t="str">
        <f>IF(ISBLANK('Capabilities - Sec Controls'!AQ149),"", 'Capabilities - Sec Controls'!AQ149)</f>
        <v/>
      </c>
      <c r="AT39" s="1" t="str">
        <f>IF(ISBLANK('Capabilities - Sec Controls'!AR149),"", 'Capabilities - Sec Controls'!AR149)</f>
        <v>X</v>
      </c>
      <c r="AU39" s="1" t="str">
        <f>IF(ISBLANK('Capabilities - Sec Controls'!AS149),"", 'Capabilities - Sec Controls'!AS149)</f>
        <v/>
      </c>
      <c r="AV39" s="1" t="str">
        <f>IF(ISBLANK('Capabilities - Sec Controls'!AT149),"", 'Capabilities - Sec Controls'!AT149)</f>
        <v/>
      </c>
    </row>
    <row r="40" spans="1:48" ht="42" hidden="1" customHeight="1" x14ac:dyDescent="0.25">
      <c r="A40"/>
      <c r="D40" t="b">
        <f t="shared" si="0"/>
        <v>1</v>
      </c>
      <c r="E40" s="1" t="str">
        <f>IF(ISBLANK('Capabilities - Sec Controls'!A180),"", 'Capabilities - Sec Controls'!A180)</f>
        <v>Information Services</v>
      </c>
      <c r="F40" s="1" t="str">
        <f>IF(ISBLANK('Capabilities - Sec Controls'!B180),"", 'Capabilities - Sec Controls'!B180)</f>
        <v>Service Delivery</v>
      </c>
      <c r="G40" s="1" t="str">
        <f>IF(ISBLANK('Capabilities - Sec Controls'!C180),"", 'Capabilities - Sec Controls'!C180)</f>
        <v>OLAs - Operation Level Agreements</v>
      </c>
      <c r="H40" s="1" t="str">
        <f>IF(ISBLANK('Capabilities - Sec Controls'!D180),"", 'Capabilities - Sec Controls'!D180)</f>
        <v/>
      </c>
      <c r="I40" s="1" t="str">
        <f>IF(ISBLANK('Capabilities - Sec Controls'!E180),"", 'Capabilities - Sec Controls'!E180)</f>
        <v>The system's organization has a capability that uses operational level agreements (OLAs) to define the relationships among the organization's groups supporting a service level agreement (SLA). The OLAs are to include each group's responsibilities and the process and timeframe for each group to deliver its services.</v>
      </c>
      <c r="J40" s="1" t="str">
        <f>IF(ISBLANK('Capabilities - Sec Controls'!F180),"", 'Capabilities - Sec Controls'!F180)</f>
        <v>OLAs-</v>
      </c>
      <c r="K40" s="1" t="str">
        <f>IF(ISBLANK('Capabilities - Sec Controls'!I180),"", 'Capabilities - Sec Controls'!I180)</f>
        <v/>
      </c>
      <c r="L40" s="1" t="str">
        <f>IF(ISBLANK('Capabilities - Sec Controls'!J180),"", 'Capabilities - Sec Controls'!J180)</f>
        <v/>
      </c>
      <c r="M40" s="1" t="str">
        <f>IF(ISBLANK('Capabilities - Sec Controls'!K180),"", 'Capabilities - Sec Controls'!K180)</f>
        <v/>
      </c>
      <c r="N40" s="1" t="str">
        <f>IF(ISBLANK('Capabilities - Sec Controls'!L180),"", 'Capabilities - Sec Controls'!L180)</f>
        <v/>
      </c>
      <c r="O40" s="1" t="str">
        <f>IF(ISBLANK('Capabilities - Sec Controls'!M180),"", 'Capabilities - Sec Controls'!M180)</f>
        <v/>
      </c>
      <c r="P40" s="1" t="str">
        <f>IF(ISBLANK('Capabilities - Sec Controls'!N180),"", 'Capabilities - Sec Controls'!N180)</f>
        <v/>
      </c>
      <c r="Q40" s="1" t="str">
        <f>IF(ISBLANK('Capabilities - Sec Controls'!O180),"", 'Capabilities - Sec Controls'!O180)</f>
        <v/>
      </c>
      <c r="R40" s="1" t="str">
        <f>IF(ISBLANK('Capabilities - Sec Controls'!P180),"", 'Capabilities - Sec Controls'!P180)</f>
        <v/>
      </c>
      <c r="S40" s="1" t="str">
        <f>IF(ISBLANK('Capabilities - Sec Controls'!Q180),"", 'Capabilities - Sec Controls'!Q180)</f>
        <v/>
      </c>
      <c r="T40" s="1" t="str">
        <f>IF(ISBLANK('Capabilities - Sec Controls'!R180),"", 'Capabilities - Sec Controls'!R180)</f>
        <v/>
      </c>
      <c r="U40" s="1" t="str">
        <f>IF(ISBLANK('Capabilities - Sec Controls'!S180),"", 'Capabilities - Sec Controls'!S180)</f>
        <v/>
      </c>
      <c r="V40" s="1" t="str">
        <f>IF(ISBLANK('Capabilities - Sec Controls'!T180),"", 'Capabilities - Sec Controls'!T180)</f>
        <v/>
      </c>
      <c r="W40" s="1" t="str">
        <f>IF(ISBLANK('Capabilities - Sec Controls'!U180),"", 'Capabilities - Sec Controls'!U180)</f>
        <v/>
      </c>
      <c r="X40" s="1" t="str">
        <f>IF(ISBLANK('Capabilities - Sec Controls'!V180),"", 'Capabilities - Sec Controls'!V180)</f>
        <v/>
      </c>
      <c r="Y40" s="1" t="str">
        <f>IF(ISBLANK('Capabilities - Sec Controls'!W180),"", 'Capabilities - Sec Controls'!W180)</f>
        <v/>
      </c>
      <c r="Z40" s="1" t="str">
        <f>IF(ISBLANK('Capabilities - Sec Controls'!X180),"", 'Capabilities - Sec Controls'!X180)</f>
        <v/>
      </c>
      <c r="AA40" s="1" t="str">
        <f>IF(ISBLANK('Capabilities - Sec Controls'!Y180),"", 'Capabilities - Sec Controls'!Y180)</f>
        <v>NOTE 1:  The CSA Information Services Service Delivery OLAs - Operation Level Agreements Capability description include functions/applications/services supporting cloud type of computing environments and/or businesses.  SP 800-53 R4 provides information security controls/functions and does not have an equivalent CSA business functions/applications/services defined capability.</v>
      </c>
      <c r="AB40" s="1" t="str">
        <f>IF(ISBLANK('Capabilities - Sec Controls'!Z180),"", 'Capabilities - Sec Controls'!Z180)</f>
        <v/>
      </c>
      <c r="AC40" s="215">
        <f>IF(ISBLANK('Capabilities - Sec Controls'!AA180),"", 'Capabilities - Sec Controls'!AA180)</f>
        <v>1</v>
      </c>
      <c r="AD40" s="215">
        <f>IF(ISBLANK('Capabilities - Sec Controls'!AB180),"", 'Capabilities - Sec Controls'!AB180)</f>
        <v>3</v>
      </c>
      <c r="AE40" s="215">
        <f>IF(ISBLANK('Capabilities - Sec Controls'!AC180),"", 'Capabilities - Sec Controls'!AC180)</f>
        <v>1</v>
      </c>
      <c r="AF40" s="215">
        <f>IF(ISBLANK('Capabilities - Sec Controls'!AD180),"", 'Capabilities - Sec Controls'!AD180)</f>
        <v>5</v>
      </c>
      <c r="AG40" s="1" t="str">
        <f>IF(ISBLANK('Capabilities - Sec Controls'!AE180),"", 'Capabilities - Sec Controls'!AE180)</f>
        <v/>
      </c>
      <c r="AH40" s="1" t="str">
        <f>IF(ISBLANK('Capabilities - Sec Controls'!AF180),"", 'Capabilities - Sec Controls'!AF180)</f>
        <v>A</v>
      </c>
      <c r="AI40" s="1" t="str">
        <f>IF(ISBLANK('Capabilities - Sec Controls'!AG180),"", 'Capabilities - Sec Controls'!AG180)</f>
        <v>A</v>
      </c>
      <c r="AJ40" s="1" t="str">
        <f>IF(ISBLANK('Capabilities - Sec Controls'!AH180),"", 'Capabilities - Sec Controls'!AH180)</f>
        <v>A</v>
      </c>
      <c r="AK40" s="1" t="str">
        <f>IF(ISBLANK('Capabilities - Sec Controls'!AI180),"", 'Capabilities - Sec Controls'!AI180)</f>
        <v/>
      </c>
      <c r="AL40" s="1" t="str">
        <f>IF(ISBLANK('Capabilities - Sec Controls'!AJ180),"", 'Capabilities - Sec Controls'!AJ180)</f>
        <v>A</v>
      </c>
      <c r="AM40" s="1" t="str">
        <f>IF(ISBLANK('Capabilities - Sec Controls'!AK180),"", 'Capabilities - Sec Controls'!AK180)</f>
        <v>A</v>
      </c>
      <c r="AN40" s="1" t="str">
        <f>IF(ISBLANK('Capabilities - Sec Controls'!AL180),"", 'Capabilities - Sec Controls'!AL180)</f>
        <v>A</v>
      </c>
      <c r="AO40" s="1" t="str">
        <f>IF(ISBLANK('Capabilities - Sec Controls'!AM180),"", 'Capabilities - Sec Controls'!AM180)</f>
        <v/>
      </c>
      <c r="AP40" s="1" t="str">
        <f>IF(ISBLANK('Capabilities - Sec Controls'!AN180),"", 'Capabilities - Sec Controls'!AN180)</f>
        <v>A</v>
      </c>
      <c r="AQ40" s="1" t="str">
        <f>IF(ISBLANK('Capabilities - Sec Controls'!AO180),"", 'Capabilities - Sec Controls'!AO180)</f>
        <v>A</v>
      </c>
      <c r="AR40" s="1" t="str">
        <f>IF(ISBLANK('Capabilities - Sec Controls'!AP180),"", 'Capabilities - Sec Controls'!AP180)</f>
        <v>A</v>
      </c>
      <c r="AS40" s="1" t="str">
        <f>IF(ISBLANK('Capabilities - Sec Controls'!AQ180),"", 'Capabilities - Sec Controls'!AQ180)</f>
        <v/>
      </c>
      <c r="AT40" s="1" t="str">
        <f>IF(ISBLANK('Capabilities - Sec Controls'!AR180),"", 'Capabilities - Sec Controls'!AR180)</f>
        <v>A</v>
      </c>
      <c r="AU40" s="1" t="str">
        <f>IF(ISBLANK('Capabilities - Sec Controls'!AS180),"", 'Capabilities - Sec Controls'!AS180)</f>
        <v/>
      </c>
      <c r="AV40" s="1" t="str">
        <f>IF(ISBLANK('Capabilities - Sec Controls'!AT180),"", 'Capabilities - Sec Controls'!AT180)</f>
        <v/>
      </c>
    </row>
    <row r="41" spans="1:48" ht="42" hidden="1" customHeight="1" x14ac:dyDescent="0.25">
      <c r="A41"/>
      <c r="D41" t="b">
        <f t="shared" si="0"/>
        <v>1</v>
      </c>
      <c r="E41" s="1" t="str">
        <f>IF(ISBLANK('Capabilities - Sec Controls'!A193),"", 'Capabilities - Sec Controls'!A193)</f>
        <v>Information Services</v>
      </c>
      <c r="F41" s="1" t="str">
        <f>IF(ISBLANK('Capabilities - Sec Controls'!B193),"", 'Capabilities - Sec Controls'!B193)</f>
        <v>Service Delivery</v>
      </c>
      <c r="G41" s="1" t="str">
        <f>IF(ISBLANK('Capabilities - Sec Controls'!C193),"", 'Capabilities - Sec Controls'!C193)</f>
        <v>Contracts</v>
      </c>
      <c r="H41" s="1" t="str">
        <f>IF(ISBLANK('Capabilities - Sec Controls'!D193),"", 'Capabilities - Sec Controls'!D193)</f>
        <v/>
      </c>
      <c r="I41" s="1" t="str">
        <f>IF(ISBLANK('Capabilities - Sec Controls'!E193),"", 'Capabilities - Sec Controls'!E193)</f>
        <v>The system's organization has a capability that ensures all contracts between the organization and its IT service providers designate the security-related responsibilities of each party and the penalties associated with failures to meet service level agreements.</v>
      </c>
      <c r="J41" s="1" t="str">
        <f>IF(ISBLANK('Capabilities - Sec Controls'!F193),"", 'Capabilities - Sec Controls'!F193)</f>
        <v>Contracts-</v>
      </c>
      <c r="K41" s="1" t="str">
        <f>IF(ISBLANK('Capabilities - Sec Controls'!I193),"", 'Capabilities - Sec Controls'!I193)</f>
        <v/>
      </c>
      <c r="L41" s="1" t="str">
        <f>IF(ISBLANK('Capabilities - Sec Controls'!J193),"", 'Capabilities - Sec Controls'!J193)</f>
        <v/>
      </c>
      <c r="M41" s="1" t="str">
        <f>IF(ISBLANK('Capabilities - Sec Controls'!K193),"", 'Capabilities - Sec Controls'!K193)</f>
        <v/>
      </c>
      <c r="N41" s="1" t="str">
        <f>IF(ISBLANK('Capabilities - Sec Controls'!L193),"", 'Capabilities - Sec Controls'!L193)</f>
        <v/>
      </c>
      <c r="O41" s="1" t="str">
        <f>IF(ISBLANK('Capabilities - Sec Controls'!M193),"", 'Capabilities - Sec Controls'!M193)</f>
        <v/>
      </c>
      <c r="P41" s="1" t="str">
        <f>IF(ISBLANK('Capabilities - Sec Controls'!N193),"", 'Capabilities - Sec Controls'!N193)</f>
        <v/>
      </c>
      <c r="Q41" s="1" t="str">
        <f>IF(ISBLANK('Capabilities - Sec Controls'!O193),"", 'Capabilities - Sec Controls'!O193)</f>
        <v/>
      </c>
      <c r="R41" s="1" t="str">
        <f>IF(ISBLANK('Capabilities - Sec Controls'!P193),"", 'Capabilities - Sec Controls'!P193)</f>
        <v/>
      </c>
      <c r="S41" s="1" t="str">
        <f>IF(ISBLANK('Capabilities - Sec Controls'!Q193),"", 'Capabilities - Sec Controls'!Q193)</f>
        <v/>
      </c>
      <c r="T41" s="1" t="str">
        <f>IF(ISBLANK('Capabilities - Sec Controls'!R193),"", 'Capabilities - Sec Controls'!R193)</f>
        <v/>
      </c>
      <c r="U41" s="1" t="str">
        <f>IF(ISBLANK('Capabilities - Sec Controls'!S193),"", 'Capabilities - Sec Controls'!S193)</f>
        <v/>
      </c>
      <c r="V41" s="1" t="str">
        <f>IF(ISBLANK('Capabilities - Sec Controls'!T193),"", 'Capabilities - Sec Controls'!T193)</f>
        <v/>
      </c>
      <c r="W41" s="1" t="str">
        <f>IF(ISBLANK('Capabilities - Sec Controls'!U193),"", 'Capabilities - Sec Controls'!U193)</f>
        <v/>
      </c>
      <c r="X41" s="1" t="str">
        <f>IF(ISBLANK('Capabilities - Sec Controls'!V193),"", 'Capabilities - Sec Controls'!V193)</f>
        <v/>
      </c>
      <c r="Y41" s="1" t="str">
        <f>IF(ISBLANK('Capabilities - Sec Controls'!W193),"", 'Capabilities - Sec Controls'!W193)</f>
        <v/>
      </c>
      <c r="Z41" s="1" t="str">
        <f>IF(ISBLANK('Capabilities - Sec Controls'!X193),"", 'Capabilities - Sec Controls'!X193)</f>
        <v/>
      </c>
      <c r="AA41" s="1" t="str">
        <f>IF(ISBLANK('Capabilities - Sec Controls'!Y193),"", 'Capabilities - Sec Controls'!Y193)</f>
        <v>NOTE:   The CSA Information Services Service Delivery Contracts capability appears to be a Business/Contractual type of  activity that is outside the scope of the information security controls in the  SP 800-53-defined baselines and associated Risk Management Framework.</v>
      </c>
      <c r="AB41" s="1" t="str">
        <f>IF(ISBLANK('Capabilities - Sec Controls'!Z193),"", 'Capabilities - Sec Controls'!Z193)</f>
        <v/>
      </c>
      <c r="AC41" s="215">
        <f>IF(ISBLANK('Capabilities - Sec Controls'!AA193),"", 'Capabilities - Sec Controls'!AA193)</f>
        <v>1</v>
      </c>
      <c r="AD41" s="215">
        <f>IF(ISBLANK('Capabilities - Sec Controls'!AB193),"", 'Capabilities - Sec Controls'!AB193)</f>
        <v>2</v>
      </c>
      <c r="AE41" s="215">
        <f>IF(ISBLANK('Capabilities - Sec Controls'!AC193),"", 'Capabilities - Sec Controls'!AC193)</f>
        <v>1</v>
      </c>
      <c r="AF41" s="215">
        <f>IF(ISBLANK('Capabilities - Sec Controls'!AD193),"", 'Capabilities - Sec Controls'!AD193)</f>
        <v>4</v>
      </c>
      <c r="AG41" s="1" t="str">
        <f>IF(ISBLANK('Capabilities - Sec Controls'!AE193),"", 'Capabilities - Sec Controls'!AE193)</f>
        <v/>
      </c>
      <c r="AH41" s="1" t="str">
        <f>IF(ISBLANK('Capabilities - Sec Controls'!AF193),"", 'Capabilities - Sec Controls'!AF193)</f>
        <v>A</v>
      </c>
      <c r="AI41" s="1" t="str">
        <f>IF(ISBLANK('Capabilities - Sec Controls'!AG193),"", 'Capabilities - Sec Controls'!AG193)</f>
        <v>A</v>
      </c>
      <c r="AJ41" s="1" t="str">
        <f>IF(ISBLANK('Capabilities - Sec Controls'!AH193),"", 'Capabilities - Sec Controls'!AH193)</f>
        <v>A</v>
      </c>
      <c r="AK41" s="1" t="str">
        <f>IF(ISBLANK('Capabilities - Sec Controls'!AI193),"", 'Capabilities - Sec Controls'!AI193)</f>
        <v/>
      </c>
      <c r="AL41" s="1" t="str">
        <f>IF(ISBLANK('Capabilities - Sec Controls'!AJ193),"", 'Capabilities - Sec Controls'!AJ193)</f>
        <v>A</v>
      </c>
      <c r="AM41" s="1" t="str">
        <f>IF(ISBLANK('Capabilities - Sec Controls'!AK193),"", 'Capabilities - Sec Controls'!AK193)</f>
        <v>A</v>
      </c>
      <c r="AN41" s="1" t="str">
        <f>IF(ISBLANK('Capabilities - Sec Controls'!AL193),"", 'Capabilities - Sec Controls'!AL193)</f>
        <v>A</v>
      </c>
      <c r="AO41" s="1" t="str">
        <f>IF(ISBLANK('Capabilities - Sec Controls'!AM193),"", 'Capabilities - Sec Controls'!AM193)</f>
        <v/>
      </c>
      <c r="AP41" s="1" t="str">
        <f>IF(ISBLANK('Capabilities - Sec Controls'!AN193),"", 'Capabilities - Sec Controls'!AN193)</f>
        <v>A</v>
      </c>
      <c r="AQ41" s="1" t="str">
        <f>IF(ISBLANK('Capabilities - Sec Controls'!AO193),"", 'Capabilities - Sec Controls'!AO193)</f>
        <v>A</v>
      </c>
      <c r="AR41" s="1" t="str">
        <f>IF(ISBLANK('Capabilities - Sec Controls'!AP193),"", 'Capabilities - Sec Controls'!AP193)</f>
        <v>A</v>
      </c>
      <c r="AS41" s="1" t="str">
        <f>IF(ISBLANK('Capabilities - Sec Controls'!AQ193),"", 'Capabilities - Sec Controls'!AQ193)</f>
        <v/>
      </c>
      <c r="AT41" s="1" t="str">
        <f>IF(ISBLANK('Capabilities - Sec Controls'!AR193),"", 'Capabilities - Sec Controls'!AR193)</f>
        <v>A</v>
      </c>
      <c r="AU41" s="1" t="str">
        <f>IF(ISBLANK('Capabilities - Sec Controls'!AS193),"", 'Capabilities - Sec Controls'!AS193)</f>
        <v/>
      </c>
      <c r="AV41" s="1" t="str">
        <f>IF(ISBLANK('Capabilities - Sec Controls'!AT193),"", 'Capabilities - Sec Controls'!AT193)</f>
        <v/>
      </c>
    </row>
    <row r="42" spans="1:48" ht="42" hidden="1" customHeight="1" x14ac:dyDescent="0.25">
      <c r="A42"/>
      <c r="D42" t="b">
        <f t="shared" si="0"/>
        <v>1</v>
      </c>
      <c r="E42" s="1" t="str">
        <f>IF(ISBLANK('Capabilities - Sec Controls'!A314),"", 'Capabilities - Sec Controls'!A314)</f>
        <v>S &amp; RM</v>
      </c>
      <c r="F42" s="1" t="str">
        <f>IF(ISBLANK('Capabilities - Sec Controls'!B314),"", 'Capabilities - Sec Controls'!B314)</f>
        <v>Governance Risk &amp; Compliance</v>
      </c>
      <c r="G42" s="1" t="str">
        <f>IF(ISBLANK('Capabilities - Sec Controls'!C314),"", 'Capabilities - Sec Controls'!C314)</f>
        <v>Vendor Management</v>
      </c>
      <c r="H42" s="1" t="str">
        <f>IF(ISBLANK('Capabilities - Sec Controls'!D314),"", 'Capabilities - Sec Controls'!D314)</f>
        <v/>
      </c>
      <c r="I42" s="1" t="str">
        <f>IF(ISBLANK('Capabilities - Sec Controls'!E314),"", 'Capabilities - Sec Controls'!E314)</f>
        <v>The system's organization has a capability that ensures its vendors, including service providers and outsources, adhere to the organization's pertinent information security policies.</v>
      </c>
      <c r="J42" s="1" t="str">
        <f>IF(ISBLANK('Capabilities - Sec Controls'!F314),"", 'Capabilities - Sec Controls'!F314)</f>
        <v>Technical Security Standards</v>
      </c>
      <c r="K42" s="1" t="str">
        <f>IF(ISBLANK('Capabilities - Sec Controls'!I314),"", 'Capabilities - Sec Controls'!I314)</f>
        <v>AC-20,SA-1,SA-4,SA-9</v>
      </c>
      <c r="L42" s="1" t="str">
        <f>IF(ISBLANK('Capabilities - Sec Controls'!J314),"", 'Capabilities - Sec Controls'!J314)</f>
        <v/>
      </c>
      <c r="M42" s="1" t="str">
        <f>IF(ISBLANK('Capabilities - Sec Controls'!K314),"", 'Capabilities - Sec Controls'!K314)</f>
        <v>AC-20,SA-1,SA-4,SA-9</v>
      </c>
      <c r="N42" s="1" t="str">
        <f>IF(ISBLANK('Capabilities - Sec Controls'!L314),"", 'Capabilities - Sec Controls'!L314)</f>
        <v/>
      </c>
      <c r="O42" s="1" t="str">
        <f>IF(ISBLANK('Capabilities - Sec Controls'!M314),"", 'Capabilities - Sec Controls'!M314)</f>
        <v>SA-4(1),SA-4(2),SA-4(9),SA-9(2),SA-10,SA-11,SA-17</v>
      </c>
      <c r="P42" s="1" t="str">
        <f>IF(ISBLANK('Capabilities - Sec Controls'!N314),"", 'Capabilities - Sec Controls'!N314)</f>
        <v>SC-7(12)</v>
      </c>
      <c r="Q42" s="1" t="str">
        <f>IF(ISBLANK('Capabilities - Sec Controls'!O314),"", 'Capabilities - Sec Controls'!O314)</f>
        <v>SA-4(1),SA-4(2),SA-4(9),SA-9(2),SA-10,SA-11,SC-7(12)</v>
      </c>
      <c r="R42" s="1" t="str">
        <f>IF(ISBLANK('Capabilities - Sec Controls'!P314),"", 'Capabilities - Sec Controls'!P314)</f>
        <v>SA-17</v>
      </c>
      <c r="S42" s="1" t="str">
        <f>IF(ISBLANK('Capabilities - Sec Controls'!Q314),"", 'Capabilities - Sec Controls'!Q314)</f>
        <v>SA-12</v>
      </c>
      <c r="T42" s="1" t="str">
        <f>IF(ISBLANK('Capabilities - Sec Controls'!R314),"", 'Capabilities - Sec Controls'!R314)</f>
        <v>SA-9(3),SA-9(5),SA-21,SA-19</v>
      </c>
      <c r="U42" s="1" t="str">
        <f>IF(ISBLANK('Capabilities - Sec Controls'!S314),"", 'Capabilities - Sec Controls'!S314)</f>
        <v>SA-12</v>
      </c>
      <c r="V42" s="1" t="str">
        <f>IF(ISBLANK('Capabilities - Sec Controls'!T314),"", 'Capabilities - Sec Controls'!T314)</f>
        <v>SA-9(3),SA-9(5),SA-21,SA-19</v>
      </c>
      <c r="W42" s="1" t="str">
        <f>IF(ISBLANK('Capabilities - Sec Controls'!U314),"", 'Capabilities - Sec Controls'!U314)</f>
        <v xml:space="preserve"> </v>
      </c>
      <c r="X42" s="1" t="str">
        <f>IF(ISBLANK('Capabilities - Sec Controls'!V314),"", 'Capabilities - Sec Controls'!V314)</f>
        <v/>
      </c>
      <c r="Y42" s="1" t="str">
        <f>IF(ISBLANK('Capabilities - Sec Controls'!W314),"", 'Capabilities - Sec Controls'!W314)</f>
        <v/>
      </c>
      <c r="Z42" s="1" t="str">
        <f>IF(ISBLANK('Capabilities - Sec Controls'!X314),"", 'Capabilities - Sec Controls'!X314)</f>
        <v/>
      </c>
      <c r="AA42" s="1" t="str">
        <f>IF(ISBLANK('Capabilities - Sec Controls'!Y314),"", 'Capabilities - Sec Controls'!Y314)</f>
        <v>SA-9(3), SA-9(5), SA-19, and SA-21  are not selected in SP 800-53-defined baselines nor in the overall FedRAMP-defined baselines. They are noted in { } and  placed in the high impact baseline here specifically to support implementation of information security associated with the S &amp; RM Governance Risk &amp; Compliance Vendor Management  capability should an organization wish to contract with a cloud service provider to provide such a capability.</v>
      </c>
      <c r="AB42" s="1" t="str">
        <f>IF(ISBLANK('Capabilities - Sec Controls'!Z314),"", 'Capabilities - Sec Controls'!Z314)</f>
        <v/>
      </c>
      <c r="AC42" s="215">
        <f>IF(ISBLANK('Capabilities - Sec Controls'!AA314),"", 'Capabilities - Sec Controls'!AA314)</f>
        <v>1</v>
      </c>
      <c r="AD42" s="215">
        <f>IF(ISBLANK('Capabilities - Sec Controls'!AB314),"", 'Capabilities - Sec Controls'!AB314)</f>
        <v>2</v>
      </c>
      <c r="AE42" s="215">
        <f>IF(ISBLANK('Capabilities - Sec Controls'!AC314),"", 'Capabilities - Sec Controls'!AC314)</f>
        <v>1</v>
      </c>
      <c r="AF42" s="215">
        <f>IF(ISBLANK('Capabilities - Sec Controls'!AD314),"", 'Capabilities - Sec Controls'!AD314)</f>
        <v>4</v>
      </c>
      <c r="AG42" s="1" t="str">
        <f>IF(ISBLANK('Capabilities - Sec Controls'!AE314),"", 'Capabilities - Sec Controls'!AE314)</f>
        <v/>
      </c>
      <c r="AH42" s="1" t="str">
        <f>IF(ISBLANK('Capabilities - Sec Controls'!AF314),"", 'Capabilities - Sec Controls'!AF314)</f>
        <v>X</v>
      </c>
      <c r="AI42" s="1" t="str">
        <f>IF(ISBLANK('Capabilities - Sec Controls'!AG314),"", 'Capabilities - Sec Controls'!AG314)</f>
        <v>X</v>
      </c>
      <c r="AJ42" s="1" t="str">
        <f>IF(ISBLANK('Capabilities - Sec Controls'!AH314),"", 'Capabilities - Sec Controls'!AH314)</f>
        <v>X</v>
      </c>
      <c r="AK42" s="1" t="str">
        <f>IF(ISBLANK('Capabilities - Sec Controls'!AI314),"", 'Capabilities - Sec Controls'!AI314)</f>
        <v/>
      </c>
      <c r="AL42" s="1" t="str">
        <f>IF(ISBLANK('Capabilities - Sec Controls'!AJ314),"", 'Capabilities - Sec Controls'!AJ314)</f>
        <v>X</v>
      </c>
      <c r="AM42" s="1" t="str">
        <f>IF(ISBLANK('Capabilities - Sec Controls'!AK314),"", 'Capabilities - Sec Controls'!AK314)</f>
        <v>X*</v>
      </c>
      <c r="AN42" s="1" t="str">
        <f>IF(ISBLANK('Capabilities - Sec Controls'!AL314),"", 'Capabilities - Sec Controls'!AL314)</f>
        <v>X*</v>
      </c>
      <c r="AO42" s="1" t="str">
        <f>IF(ISBLANK('Capabilities - Sec Controls'!AM314),"", 'Capabilities - Sec Controls'!AM314)</f>
        <v/>
      </c>
      <c r="AP42" s="1" t="str">
        <f>IF(ISBLANK('Capabilities - Sec Controls'!AN314),"", 'Capabilities - Sec Controls'!AN314)</f>
        <v>B</v>
      </c>
      <c r="AQ42" s="1" t="str">
        <f>IF(ISBLANK('Capabilities - Sec Controls'!AO314),"", 'Capabilities - Sec Controls'!AO314)</f>
        <v>B</v>
      </c>
      <c r="AR42" s="1" t="str">
        <f>IF(ISBLANK('Capabilities - Sec Controls'!AP314),"", 'Capabilities - Sec Controls'!AP314)</f>
        <v>B</v>
      </c>
      <c r="AS42" s="1" t="str">
        <f>IF(ISBLANK('Capabilities - Sec Controls'!AQ314),"", 'Capabilities - Sec Controls'!AQ314)</f>
        <v/>
      </c>
      <c r="AT42" s="1" t="str">
        <f>IF(ISBLANK('Capabilities - Sec Controls'!AR314),"", 'Capabilities - Sec Controls'!AR314)</f>
        <v>A</v>
      </c>
      <c r="AU42" s="1" t="str">
        <f>IF(ISBLANK('Capabilities - Sec Controls'!AS314),"", 'Capabilities - Sec Controls'!AS314)</f>
        <v/>
      </c>
      <c r="AV42" s="1" t="str">
        <f>IF(ISBLANK('Capabilities - Sec Controls'!AT314),"", 'Capabilities - Sec Controls'!AT314)</f>
        <v>A</v>
      </c>
    </row>
    <row r="43" spans="1:48" ht="42" hidden="1" customHeight="1" x14ac:dyDescent="0.25">
      <c r="A43"/>
      <c r="D43" t="b">
        <f>IF(Resp11="Yes", FALSE, TRUE)</f>
        <v>1</v>
      </c>
      <c r="E43" s="1" t="str">
        <f>IF(ISBLANK('Capabilities - Sec Controls'!A4),"", 'Capabilities - Sec Controls'!A4)</f>
        <v>BOSS</v>
      </c>
      <c r="F43" s="1" t="str">
        <f>IF(ISBLANK('Capabilities - Sec Controls'!B4),"", 'Capabilities - Sec Controls'!B4)</f>
        <v>Compliance</v>
      </c>
      <c r="G43" s="1" t="str">
        <f>IF(ISBLANK('Capabilities - Sec Controls'!C4),"", 'Capabilities - Sec Controls'!C4)</f>
        <v>Intellectual Property Protection</v>
      </c>
      <c r="H43" s="1" t="str">
        <f>IF(ISBLANK('Capabilities - Sec Controls'!D4),"", 'Capabilities - Sec Controls'!D4)</f>
        <v/>
      </c>
      <c r="I43" s="1" t="str">
        <f>IF(ISBLANK('Capabilities - Sec Controls'!E4),"", 'Capabilities - Sec Controls'!E4)</f>
        <v xml:space="preserve">The system has a capability that prohibits disclosure of confidential information and trade secrets (18 U.S.C. § 1905); and prohibits theft of trade secrets (e.g. intellectual property) for commercial advantage (18 U.S.C. § 1832). The capability requires that disclosure of all trade secrets are authorized and further prevents trade secrets from being disclosed/transferred/shared by authorized individuals to unauthorized individuals. </v>
      </c>
      <c r="J43" s="1" t="str">
        <f>IF(ISBLANK('Capabilities - Sec Controls'!F4),"", 'Capabilities - Sec Controls'!F4)</f>
        <v>Intellectual Property Protection</v>
      </c>
      <c r="K43" s="1" t="str">
        <f>IF(ISBLANK('Capabilities - Sec Controls'!I4),"", 'Capabilities - Sec Controls'!I4)</f>
        <v>AC-1,AC-2,AC-3,AC-8,AC-17,AC-18,AC-19,AC-20,AU-1,AU-2,AU-3,AU-12,AU-6,AU-9,AT-1,AT-2,AT-3,CM-1,CM-2,CM-4,CM-6,CM-7,CM-8,CM-10,CM-11,IA-1,IA-2,IA-2(1),IA-4,IA-5,IA-5(1),IA-6,IA-7,IA-8,MA-1,MA-2,MA-4,MA-5,MP-1,MP-2,MP-6,PE-1,PE-2,PE-3,PE-6,PL-1,PL-4,PS-1,PS-2,PS-3,PS-4,PS-5,PS-6,PS-7,RA-1,RA-2,RA-3,RA-5,SC-1,SC-7,SC-12,SC-13,SC-15,SC-39</v>
      </c>
      <c r="L43" s="1" t="str">
        <f>IF(ISBLANK('Capabilities - Sec Controls'!J4),"", 'Capabilities - Sec Controls'!J4)</f>
        <v>CM-3,CM-5,MA-3,MP-4,MP-5,SC-8,SC-28</v>
      </c>
      <c r="M43" s="1" t="str">
        <f>IF(ISBLANK('Capabilities - Sec Controls'!K4),"", 'Capabilities - Sec Controls'!K4)</f>
        <v>AC-1,AC-2,AC-3,AC-8,AC-17,AC-18,AC-19,AC-20,AU-1,AU-2,AU-3,AU-12,AU-6,AU-9,AT-1,AT-2,AT-3,CM-1,CM-2,CM-4,CM-6,CM-7,CM-8,CM-10,CM-11,IA-1,IA-2,IA-2(1),IA-4,IA-5,IA-5(1),IA-6,IA-7,IA-8,MA-1,MA-2,MA-4,MA-5,MP-1,MP-2,MP-6,PE-1,PE-2,PE-3,PE-6,PL-1,PL-4,PS-1,PS-2,PS-3,PS-4,PS-5,PS-6,PS-7,RA-1,RA-2,RA-3,RA-5,SC-1,SC-7,SC-12,SC-13,SC-15,SC-39</v>
      </c>
      <c r="N43" s="1" t="str">
        <f>IF(ISBLANK('Capabilities - Sec Controls'!L4),"", 'Capabilities - Sec Controls'!L4)</f>
        <v>CM-3,CM-5,MA-3,MP-4,MP-5,SC-8,SC-28</v>
      </c>
      <c r="O43" s="1" t="str">
        <f>IF(ISBLANK('Capabilities - Sec Controls'!M4),"", 'Capabilities - Sec Controls'!M4)</f>
        <v>AC-2(1),AC-2(2),AC-2(3),AC-2(4),AC-4,AC-5,AC-6,AC-6(1),AC-6(2),AC-6(5),AC-6(9),AC-6(10),AC-11,AC-11(1),AC-12,AC-18(1),AC-19(5),AC-20(1),AC-20(2),AC-21,AU-2(3),AU-3(1),CM-2(1),CM-2(3),CM-2(7),CM-3(2),CM-5,CM-7(2),CM-8(1),CM-8(3),CM-8(5),MP-5(4),PE-4,PE-5,PE-6(1),PL-4(1),RA-5(1),RA-5(2),RA-5(5),SC-2,SC-4,SC-7(5),SC-7(7),SC-8(1),SC-10,SC-18,SC-23,SI-3(2),SI-3(2),SI-4(4),SI-7,SI-10,SI-16</v>
      </c>
      <c r="P43" s="1" t="str">
        <f>IF(ISBLANK('Capabilities - Sec Controls'!N4),"", 'Capabilities - Sec Controls'!N4)</f>
        <v>AC-2(5),AC-2(7),AC-2(9),AC-2(10),AC-2(12),AC-4(21),AC-10,AC-17(9),AC-19,CM-6,CM-7(5),IA-5(4),IA-5(6),IA-5(7),MA-3(3),MA-5(1),SC-28(1),SI-3(1)</v>
      </c>
      <c r="Q43" s="1" t="str">
        <f>IF(ISBLANK('Capabilities - Sec Controls'!O4),"", 'Capabilities - Sec Controls'!O4)</f>
        <v>AC-2(1),AC-2(2),AC-2(3),AC-2(4),AC-2(5),AC-2(7),AC-2(9),AC-2(10),AC-2(12),AC-4,AC-4(21),AC-5,AC-6,AC-6(1),AC-6(2),AC-6(5),AC-6(9),AC-6(10),AC-10,AC-11,AC-11(1),AC-12,AC-17(9),AC-18(1),AC-19(5),AC-20(1),AC-20(2),AC-21,AU-2(3),AU-3(1),CM-2(1),CM-2(3),CM-2(7),CM-5,CM-7(2),CM-7(5),CM-8(1),CM-8(3),CM-8(5),IA-5(4),IA-5(6),IA-5(7),MA-3(3),MA-5(1),MP-5(4),PE-4,PE-5,PE-6(1),PL-4(1),RA-5(1),RA-5(2),RA-5(5),SC-2,SC-4,SC-7(5),SC-7(7),SC-8(1),SC-10,SC-18,SC-23,SC-28(1),SI-3(1),SI-3(2),SI-4(4),SI-7,SI-10,SI-16</v>
      </c>
      <c r="R43" s="1" t="str">
        <f>IF(ISBLANK('Capabilities - Sec Controls'!P4),"", 'Capabilities - Sec Controls'!P4)</f>
        <v>AC-19,CM-3(2),CM-6</v>
      </c>
      <c r="S43" s="1" t="str">
        <f>IF(ISBLANK('Capabilities - Sec Controls'!Q4),"", 'Capabilities - Sec Controls'!Q4)</f>
        <v>AC-2(11),AC-2(13),AC-6(3),AC-18(4),CM-3(1),CM-5(1),CM-5(3),CM-6(2),CM-8(4),MA-4(3),PE-3(1),PE-6(4),PS-4(2),RA-5(4),SC-3,SC-7(8),SC-7(18),SC-7(21),SC-24</v>
      </c>
      <c r="T43" s="1" t="str">
        <f>IF(ISBLANK('Capabilities - Sec Controls'!R4),"", 'Capabilities - Sec Controls'!R4)</f>
        <v>AC-6(7),AC-6(8),AC-21(2),AU-13,CM-5(4),PE-2(3),PS-6(3),RA-5(6),RA-5(10),SC-7(10),SC-7(11),SC-7(14),SC-7(15),SI-7(10),SI-10(5)</v>
      </c>
      <c r="U43" s="1" t="str">
        <f>IF(ISBLANK('Capabilities - Sec Controls'!S4),"", 'Capabilities - Sec Controls'!S4)</f>
        <v>AC-2(11),AC-2(13),AC-6(3),AC-6(8),AC-18(4),CM-3(1),CM-5(4),CM-6(2),CM-8(4),MA-4(3),PE-2(3),PE-3(1),PE-6(4),PS-4(2),RA-5(4),RA-5(10),SC-3,SC-7(10),SC-7(14),SC-7(18),SC-7(21),SC-24,SI-7(10)</v>
      </c>
      <c r="V43" s="1" t="str">
        <f>IF(ISBLANK('Capabilities - Sec Controls'!T4),"", 'Capabilities - Sec Controls'!T4)</f>
        <v>AC-6(7),AC-21(2),AU-13,CM-5(1),CM-5(3),PS-6(3),RA-5(6),SC-7(8),SC-7(11),SC-7(15),SI-10(5)</v>
      </c>
      <c r="W43" s="1" t="str">
        <f>IF(ISBLANK('Capabilities - Sec Controls'!U4),"", 'Capabilities - Sec Controls'!U4)</f>
        <v/>
      </c>
      <c r="X43" s="1" t="str">
        <f>IF(ISBLANK('Capabilities - Sec Controls'!V4),"", 'Capabilities - Sec Controls'!V4)</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43" s="1" t="str">
        <f>IF(ISBLANK('Capabilities - Sec Controls'!W4),"", 'Capabilities - Sec Controls'!W4)</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43" s="1" t="str">
        <f>IF(ISBLANK('Capabilities - Sec Controls'!X4),"", 'Capabilities - Sec Controls'!X4)</f>
        <v>AC-2(11), AC-2(13), AC-6(3), AC-6(7), AC-6(8), AC-18(4), AC-21(2)
AU-13, 
CM-3(1), CM-5(1), CM-5(3), CM-5(4), CM-6(2), CM-8(4)
MA-4(3)
PE-2(3), PE-3(1), PE-6(4)
PS-4(2), PS-6(3)
RA-5(4), RA-5(6), RA-5(10)
SC-3, SC-7(8), SC-7(10), SC-7(11), SC-7(14),  SC-7(15), SC-7(18), SC-7(21), SC-24 
SI-7(10), SI-10(5)</v>
      </c>
      <c r="AA43" s="1" t="str">
        <f>IF(ISBLANK('Capabilities - Sec Controls'!Y4),"", 'Capabilities - Sec Controls'!Y4)</f>
        <v>The purpose of this capability is to protect information, so the necessary set of controls are not inseted under the "Information Protection" columns to not imply they need to be duplicated.</v>
      </c>
      <c r="AB43" s="1" t="str">
        <f>IF(ISBLANK('Capabilities - Sec Controls'!Z4),"", 'Capabilities - Sec Controls'!Z4)</f>
        <v/>
      </c>
      <c r="AC43" s="215">
        <f>IF(ISBLANK('Capabilities - Sec Controls'!AA4),"", 'Capabilities - Sec Controls'!AA4)</f>
        <v>2</v>
      </c>
      <c r="AD43" s="215">
        <f>IF(ISBLANK('Capabilities - Sec Controls'!AB4),"", 'Capabilities - Sec Controls'!AB4)</f>
        <v>2</v>
      </c>
      <c r="AE43" s="215">
        <f>IF(ISBLANK('Capabilities - Sec Controls'!AC4),"", 'Capabilities - Sec Controls'!AC4)</f>
        <v>2</v>
      </c>
      <c r="AF43" s="215">
        <f>IF(ISBLANK('Capabilities - Sec Controls'!AD4),"", 'Capabilities - Sec Controls'!AD4)</f>
        <v>6</v>
      </c>
      <c r="AG43" s="1" t="str">
        <f>IF(ISBLANK('Capabilities - Sec Controls'!AE4),"", 'Capabilities - Sec Controls'!AE4)</f>
        <v/>
      </c>
      <c r="AH43" s="1" t="str">
        <f>IF(ISBLANK('Capabilities - Sec Controls'!AF4),"", 'Capabilities - Sec Controls'!AF4)</f>
        <v>X</v>
      </c>
      <c r="AI43" s="1" t="str">
        <f>IF(ISBLANK('Capabilities - Sec Controls'!AG4),"", 'Capabilities - Sec Controls'!AG4)</f>
        <v>A</v>
      </c>
      <c r="AJ43" s="1" t="str">
        <f>IF(ISBLANK('Capabilities - Sec Controls'!AH4),"", 'Capabilities - Sec Controls'!AH4)</f>
        <v>A</v>
      </c>
      <c r="AK43" s="1" t="str">
        <f>IF(ISBLANK('Capabilities - Sec Controls'!AI4),"", 'Capabilities - Sec Controls'!AI4)</f>
        <v/>
      </c>
      <c r="AL43" s="1" t="str">
        <f>IF(ISBLANK('Capabilities - Sec Controls'!AJ4),"", 'Capabilities - Sec Controls'!AJ4)</f>
        <v>X</v>
      </c>
      <c r="AM43" s="1" t="str">
        <f>IF(ISBLANK('Capabilities - Sec Controls'!AK4),"", 'Capabilities - Sec Controls'!AK4)</f>
        <v>X*</v>
      </c>
      <c r="AN43" s="1" t="str">
        <f>IF(ISBLANK('Capabilities - Sec Controls'!AL4),"", 'Capabilities - Sec Controls'!AL4)</f>
        <v>X*</v>
      </c>
      <c r="AO43" s="1" t="str">
        <f>IF(ISBLANK('Capabilities - Sec Controls'!AM4),"", 'Capabilities - Sec Controls'!AM4)</f>
        <v/>
      </c>
      <c r="AP43" s="1" t="str">
        <f>IF(ISBLANK('Capabilities - Sec Controls'!AN4),"", 'Capabilities - Sec Controls'!AN4)</f>
        <v>A</v>
      </c>
      <c r="AQ43" s="1" t="str">
        <f>IF(ISBLANK('Capabilities - Sec Controls'!AO4),"", 'Capabilities - Sec Controls'!AO4)</f>
        <v>A</v>
      </c>
      <c r="AR43" s="1" t="str">
        <f>IF(ISBLANK('Capabilities - Sec Controls'!AP4),"", 'Capabilities - Sec Controls'!AP4)</f>
        <v>A</v>
      </c>
      <c r="AS43" s="1" t="str">
        <f>IF(ISBLANK('Capabilities - Sec Controls'!AQ4),"", 'Capabilities - Sec Controls'!AQ4)</f>
        <v/>
      </c>
      <c r="AT43" s="1" t="str">
        <f>IF(ISBLANK('Capabilities - Sec Controls'!AR4),"", 'Capabilities - Sec Controls'!AR4)</f>
        <v>A</v>
      </c>
      <c r="AU43" s="1" t="str">
        <f>IF(ISBLANK('Capabilities - Sec Controls'!AS4),"", 'Capabilities - Sec Controls'!AS4)</f>
        <v/>
      </c>
      <c r="AV43" s="1" t="str">
        <f>IF(ISBLANK('Capabilities - Sec Controls'!AT4),"", 'Capabilities - Sec Controls'!AT4)</f>
        <v>A</v>
      </c>
    </row>
    <row r="44" spans="1:48" ht="42" hidden="1" customHeight="1" x14ac:dyDescent="0.25">
      <c r="A44"/>
      <c r="D44" t="b">
        <f>IF(Resp11="Yes", FALSE, TRUE)</f>
        <v>1</v>
      </c>
      <c r="E44" s="1" t="str">
        <f>IF(ISBLANK('Capabilities - Sec Controls'!A34),"", 'Capabilities - Sec Controls'!A34)</f>
        <v>BOSS</v>
      </c>
      <c r="F44" s="1" t="str">
        <f>IF(ISBLANK('Capabilities - Sec Controls'!B34),"", 'Capabilities - Sec Controls'!B34)</f>
        <v>Human Resource Security</v>
      </c>
      <c r="G44" s="1" t="str">
        <f>IF(ISBLANK('Capabilities - Sec Controls'!C34),"", 'Capabilities - Sec Controls'!C34)</f>
        <v>Employment Agreements</v>
      </c>
      <c r="H44" s="1" t="str">
        <f>IF(ISBLANK('Capabilities - Sec Controls'!D34),"", 'Capabilities - Sec Controls'!D34)</f>
        <v/>
      </c>
      <c r="I44" s="1" t="str">
        <f>IF(ISBLANK('Capabilities - Sec Controls'!E34),"", 'Capabilities - Sec Controls'!E34)</f>
        <v xml:space="preserve">The system's organization has a process to facilitate agreements with employees, contractors, third-parties, and customers for the purpose of specifying terms and conditions prior to granting access to data, services, and systems. Terms and conditions include a privacy policy, intellectual property agreements, acceptable use, website terms and conditions, non-disclosures and non-competes. </v>
      </c>
      <c r="J44" s="1" t="str">
        <f>IF(ISBLANK('Capabilities - Sec Controls'!F34),"", 'Capabilities - Sec Controls'!F34)</f>
        <v>Employment Agreements</v>
      </c>
      <c r="K44" s="1" t="str">
        <f>IF(ISBLANK('Capabilities - Sec Controls'!I34),"", 'Capabilities - Sec Controls'!I34)</f>
        <v>AC-20,AT-2,CA-3,PL-4,PS-6,PS-7,SA-9</v>
      </c>
      <c r="L44" s="1" t="str">
        <f>IF(ISBLANK('Capabilities - Sec Controls'!J34),"", 'Capabilities - Sec Controls'!J34)</f>
        <v/>
      </c>
      <c r="M44" s="1" t="str">
        <f>IF(ISBLANK('Capabilities - Sec Controls'!K34),"", 'Capabilities - Sec Controls'!K34)</f>
        <v>AC-20,AT-2,CA-3,PL-4,PS-6,PS-7,SA-9</v>
      </c>
      <c r="N44" s="1" t="str">
        <f>IF(ISBLANK('Capabilities - Sec Controls'!L34),"", 'Capabilities - Sec Controls'!L34)</f>
        <v/>
      </c>
      <c r="O44" s="1" t="str">
        <f>IF(ISBLANK('Capabilities - Sec Controls'!M34),"", 'Capabilities - Sec Controls'!M34)</f>
        <v>AC-6,AC-20(1),AC-20(2),CP-6,CP-7,CP-8,PL-4(1)</v>
      </c>
      <c r="P44" s="1" t="str">
        <f>IF(ISBLANK('Capabilities - Sec Controls'!N34),"", 'Capabilities - Sec Controls'!N34)</f>
        <v/>
      </c>
      <c r="Q44" s="1" t="str">
        <f>IF(ISBLANK('Capabilities - Sec Controls'!O34),"", 'Capabilities - Sec Controls'!O34)</f>
        <v>AC-6,AC-20(1),AC-20(2),CP-6,CP-7,CP-8,PL-4(1)</v>
      </c>
      <c r="R44" s="1" t="str">
        <f>IF(ISBLANK('Capabilities - Sec Controls'!P34),"", 'Capabilities - Sec Controls'!P34)</f>
        <v/>
      </c>
      <c r="S44" s="1" t="str">
        <f>IF(ISBLANK('Capabilities - Sec Controls'!Q34),"", 'Capabilities - Sec Controls'!Q34)</f>
        <v>SA-12</v>
      </c>
      <c r="T44" s="1" t="str">
        <f>IF(ISBLANK('Capabilities - Sec Controls'!R34),"", 'Capabilities - Sec Controls'!R34)</f>
        <v>SA-12(12)</v>
      </c>
      <c r="U44" s="1" t="str">
        <f>IF(ISBLANK('Capabilities - Sec Controls'!S34),"", 'Capabilities - Sec Controls'!S34)</f>
        <v>SA-12</v>
      </c>
      <c r="V44" s="1" t="str">
        <f>IF(ISBLANK('Capabilities - Sec Controls'!T34),"", 'Capabilities - Sec Controls'!T34)</f>
        <v>SA-12(12)</v>
      </c>
      <c r="W44" s="1" t="str">
        <f>IF(ISBLANK('Capabilities - Sec Controls'!U34),"", 'Capabilities - Sec Controls'!U34)</f>
        <v/>
      </c>
      <c r="X44" s="1" t="str">
        <f>IF(ISBLANK('Capabilities - Sec Controls'!V34),"", 'Capabilities - Sec Controls'!V34)</f>
        <v/>
      </c>
      <c r="Y44" s="1" t="str">
        <f>IF(ISBLANK('Capabilities - Sec Controls'!W34),"", 'Capabilities - Sec Controls'!W34)</f>
        <v/>
      </c>
      <c r="Z44" s="1" t="str">
        <f>IF(ISBLANK('Capabilities - Sec Controls'!X34),"", 'Capabilities - Sec Controls'!X34)</f>
        <v/>
      </c>
      <c r="AA44" s="1" t="str">
        <f>IF(ISBLANK('Capabilities - Sec Controls'!Y34),"", 'Capabilities - Sec Controls'!Y34)</f>
        <v xml:space="preserve">SA-12(12) is not selected in SP 800-53-defined baselines nor in the overall FedRAMP-defined baselines. These SP-800-53 capabilities are noted in { } in the high impact baseline here specifically to support implementation of Employment Agreements capability across the enterprise should an organization wish to contract with a cloud service provider to provide such a capability.    ALSO NOTE that SP 800-53 Appendix J, Privacy Control Catalog, noted in Column L,    provides controls for supporting privacy to support implementation of information security of Employment Agreements capability across the enterprise should an organization wish to contract with a cloud service provider to provide such a capability.  </v>
      </c>
      <c r="AB44" s="1" t="str">
        <f>IF(ISBLANK('Capabilities - Sec Controls'!Z34),"", 'Capabilities - Sec Controls'!Z34)</f>
        <v/>
      </c>
      <c r="AC44" s="215">
        <f>IF(ISBLANK('Capabilities - Sec Controls'!AA34),"", 'Capabilities - Sec Controls'!AA34)</f>
        <v>2</v>
      </c>
      <c r="AD44" s="215">
        <f>IF(ISBLANK('Capabilities - Sec Controls'!AB34),"", 'Capabilities - Sec Controls'!AB34)</f>
        <v>2</v>
      </c>
      <c r="AE44" s="215">
        <f>IF(ISBLANK('Capabilities - Sec Controls'!AC34),"", 'Capabilities - Sec Controls'!AC34)</f>
        <v>2</v>
      </c>
      <c r="AF44" s="215">
        <f>IF(ISBLANK('Capabilities - Sec Controls'!AD34),"", 'Capabilities - Sec Controls'!AD34)</f>
        <v>6</v>
      </c>
      <c r="AG44" s="1" t="str">
        <f>IF(ISBLANK('Capabilities - Sec Controls'!AE34),"", 'Capabilities - Sec Controls'!AE34)</f>
        <v/>
      </c>
      <c r="AH44" s="1" t="str">
        <f>IF(ISBLANK('Capabilities - Sec Controls'!AF34),"", 'Capabilities - Sec Controls'!AF34)</f>
        <v>X</v>
      </c>
      <c r="AI44" s="1" t="str">
        <f>IF(ISBLANK('Capabilities - Sec Controls'!AG34),"", 'Capabilities - Sec Controls'!AG34)</f>
        <v>X</v>
      </c>
      <c r="AJ44" s="1" t="str">
        <f>IF(ISBLANK('Capabilities - Sec Controls'!AH34),"", 'Capabilities - Sec Controls'!AH34)</f>
        <v>X</v>
      </c>
      <c r="AK44" s="1" t="str">
        <f>IF(ISBLANK('Capabilities - Sec Controls'!AI34),"", 'Capabilities - Sec Controls'!AI34)</f>
        <v/>
      </c>
      <c r="AL44" s="1" t="str">
        <f>IF(ISBLANK('Capabilities - Sec Controls'!AJ34),"", 'Capabilities - Sec Controls'!AJ34)</f>
        <v>X</v>
      </c>
      <c r="AM44" s="1" t="str">
        <f>IF(ISBLANK('Capabilities - Sec Controls'!AK34),"", 'Capabilities - Sec Controls'!AK34)</f>
        <v>X</v>
      </c>
      <c r="AN44" s="1" t="str">
        <f>IF(ISBLANK('Capabilities - Sec Controls'!AL34),"", 'Capabilities - Sec Controls'!AL34)</f>
        <v>X</v>
      </c>
      <c r="AO44" s="1" t="str">
        <f>IF(ISBLANK('Capabilities - Sec Controls'!AM34),"", 'Capabilities - Sec Controls'!AM34)</f>
        <v/>
      </c>
      <c r="AP44" s="1" t="str">
        <f>IF(ISBLANK('Capabilities - Sec Controls'!AN34),"", 'Capabilities - Sec Controls'!AN34)</f>
        <v>B</v>
      </c>
      <c r="AQ44" s="1" t="str">
        <f>IF(ISBLANK('Capabilities - Sec Controls'!AO34),"", 'Capabilities - Sec Controls'!AO34)</f>
        <v>B</v>
      </c>
      <c r="AR44" s="1" t="str">
        <f>IF(ISBLANK('Capabilities - Sec Controls'!AP34),"", 'Capabilities - Sec Controls'!AP34)</f>
        <v>B</v>
      </c>
      <c r="AS44" s="1" t="str">
        <f>IF(ISBLANK('Capabilities - Sec Controls'!AQ34),"", 'Capabilities - Sec Controls'!AQ34)</f>
        <v/>
      </c>
      <c r="AT44" s="1" t="str">
        <f>IF(ISBLANK('Capabilities - Sec Controls'!AR34),"", 'Capabilities - Sec Controls'!AR34)</f>
        <v>A</v>
      </c>
      <c r="AU44" s="1" t="str">
        <f>IF(ISBLANK('Capabilities - Sec Controls'!AS34),"", 'Capabilities - Sec Controls'!AS34)</f>
        <v/>
      </c>
      <c r="AV44" s="1" t="str">
        <f>IF(ISBLANK('Capabilities - Sec Controls'!AT34),"", 'Capabilities - Sec Controls'!AT34)</f>
        <v>A</v>
      </c>
    </row>
    <row r="45" spans="1:48" ht="42" hidden="1" customHeight="1" x14ac:dyDescent="0.25">
      <c r="A45"/>
      <c r="D45" t="b">
        <f>IF(Resp11="Yes", FALSE, TRUE)</f>
        <v>1</v>
      </c>
      <c r="E45" s="1" t="str">
        <f>IF(ISBLANK('Capabilities - Sec Controls'!A38),"", 'Capabilities - Sec Controls'!A38)</f>
        <v>BOSS</v>
      </c>
      <c r="F45" s="1" t="str">
        <f>IF(ISBLANK('Capabilities - Sec Controls'!B38),"", 'Capabilities - Sec Controls'!B38)</f>
        <v>Human Resource Security</v>
      </c>
      <c r="G45" s="1" t="str">
        <f>IF(ISBLANK('Capabilities - Sec Controls'!C38),"", 'Capabilities - Sec Controls'!C38)</f>
        <v>Employee Code of Conduct</v>
      </c>
      <c r="H45" s="1" t="str">
        <f>IF(ISBLANK('Capabilities - Sec Controls'!D38),"", 'Capabilities - Sec Controls'!D38)</f>
        <v/>
      </c>
      <c r="I45" s="1" t="str">
        <f>IF(ISBLANK('Capabilities - Sec Controls'!E38),"", 'Capabilities - Sec Controls'!E38)</f>
        <v xml:space="preserve">The system has a capability in place to manage a Code of Conduct that all employees must agree to. The Code of Conduct stipulates rules that employees must agree to on how they interact with the organization's data, assets, and services. </v>
      </c>
      <c r="J45" s="1" t="str">
        <f>IF(ISBLANK('Capabilities - Sec Controls'!F38),"", 'Capabilities - Sec Controls'!F38)</f>
        <v>Employee Code of Conduct</v>
      </c>
      <c r="K45" s="1" t="str">
        <f>IF(ISBLANK('Capabilities - Sec Controls'!I38),"", 'Capabilities - Sec Controls'!I38)</f>
        <v>PL-4,PS-6,PS-8</v>
      </c>
      <c r="L45" s="1" t="str">
        <f>IF(ISBLANK('Capabilities - Sec Controls'!J38),"", 'Capabilities - Sec Controls'!J38)</f>
        <v/>
      </c>
      <c r="M45" s="1" t="str">
        <f>IF(ISBLANK('Capabilities - Sec Controls'!K38),"", 'Capabilities - Sec Controls'!K38)</f>
        <v>PL-4,PS-6,PS-8</v>
      </c>
      <c r="N45" s="1" t="str">
        <f>IF(ISBLANK('Capabilities - Sec Controls'!L38),"", 'Capabilities - Sec Controls'!L38)</f>
        <v/>
      </c>
      <c r="O45" s="1" t="str">
        <f>IF(ISBLANK('Capabilities - Sec Controls'!M38),"", 'Capabilities - Sec Controls'!M38)</f>
        <v>PL-4(1)</v>
      </c>
      <c r="P45" s="1" t="str">
        <f>IF(ISBLANK('Capabilities - Sec Controls'!N38),"", 'Capabilities - Sec Controls'!N38)</f>
        <v/>
      </c>
      <c r="Q45" s="1" t="str">
        <f>IF(ISBLANK('Capabilities - Sec Controls'!O38),"", 'Capabilities - Sec Controls'!O38)</f>
        <v>PL-4(1)</v>
      </c>
      <c r="R45" s="1" t="str">
        <f>IF(ISBLANK('Capabilities - Sec Controls'!P38),"", 'Capabilities - Sec Controls'!P38)</f>
        <v/>
      </c>
      <c r="S45" s="1" t="str">
        <f>IF(ISBLANK('Capabilities - Sec Controls'!Q38),"", 'Capabilities - Sec Controls'!Q38)</f>
        <v/>
      </c>
      <c r="T45" s="1" t="str">
        <f>IF(ISBLANK('Capabilities - Sec Controls'!R38),"", 'Capabilities - Sec Controls'!R38)</f>
        <v/>
      </c>
      <c r="U45" s="1" t="str">
        <f>IF(ISBLANK('Capabilities - Sec Controls'!S38),"", 'Capabilities - Sec Controls'!S38)</f>
        <v/>
      </c>
      <c r="V45" s="1" t="str">
        <f>IF(ISBLANK('Capabilities - Sec Controls'!T38),"", 'Capabilities - Sec Controls'!T38)</f>
        <v/>
      </c>
      <c r="W45" s="1" t="str">
        <f>IF(ISBLANK('Capabilities - Sec Controls'!U38),"", 'Capabilities - Sec Controls'!U38)</f>
        <v>PM-1</v>
      </c>
      <c r="X45" s="1" t="str">
        <f>IF(ISBLANK('Capabilities - Sec Controls'!V38),"", 'Capabilities - Sec Controls'!V38)</f>
        <v/>
      </c>
      <c r="Y45" s="1" t="str">
        <f>IF(ISBLANK('Capabilities - Sec Controls'!W38),"", 'Capabilities - Sec Controls'!W38)</f>
        <v/>
      </c>
      <c r="Z45" s="1" t="str">
        <f>IF(ISBLANK('Capabilities - Sec Controls'!X38),"", 'Capabilities - Sec Controls'!X38)</f>
        <v/>
      </c>
      <c r="AA45" s="1" t="str">
        <f>IF(ISBLANK('Capabilities - Sec Controls'!Y38),"", 'Capabilities - Sec Controls'!Y38)</f>
        <v/>
      </c>
      <c r="AB45" s="1" t="str">
        <f>IF(ISBLANK('Capabilities - Sec Controls'!Z38),"", 'Capabilities - Sec Controls'!Z38)</f>
        <v/>
      </c>
      <c r="AC45" s="215">
        <f>IF(ISBLANK('Capabilities - Sec Controls'!AA38),"", 'Capabilities - Sec Controls'!AA38)</f>
        <v>2</v>
      </c>
      <c r="AD45" s="215">
        <f>IF(ISBLANK('Capabilities - Sec Controls'!AB38),"", 'Capabilities - Sec Controls'!AB38)</f>
        <v>2</v>
      </c>
      <c r="AE45" s="215">
        <f>IF(ISBLANK('Capabilities - Sec Controls'!AC38),"", 'Capabilities - Sec Controls'!AC38)</f>
        <v>2</v>
      </c>
      <c r="AF45" s="215">
        <f>IF(ISBLANK('Capabilities - Sec Controls'!AD38),"", 'Capabilities - Sec Controls'!AD38)</f>
        <v>6</v>
      </c>
      <c r="AG45" s="1" t="str">
        <f>IF(ISBLANK('Capabilities - Sec Controls'!AE38),"", 'Capabilities - Sec Controls'!AE38)</f>
        <v/>
      </c>
      <c r="AH45" s="1" t="str">
        <f>IF(ISBLANK('Capabilities - Sec Controls'!AF38),"", 'Capabilities - Sec Controls'!AF38)</f>
        <v>X</v>
      </c>
      <c r="AI45" s="1" t="str">
        <f>IF(ISBLANK('Capabilities - Sec Controls'!AG38),"", 'Capabilities - Sec Controls'!AG38)</f>
        <v>X</v>
      </c>
      <c r="AJ45" s="1" t="str">
        <f>IF(ISBLANK('Capabilities - Sec Controls'!AH38),"", 'Capabilities - Sec Controls'!AH38)</f>
        <v>X</v>
      </c>
      <c r="AK45" s="1" t="str">
        <f>IF(ISBLANK('Capabilities - Sec Controls'!AI38),"", 'Capabilities - Sec Controls'!AI38)</f>
        <v/>
      </c>
      <c r="AL45" s="1" t="str">
        <f>IF(ISBLANK('Capabilities - Sec Controls'!AJ38),"", 'Capabilities - Sec Controls'!AJ38)</f>
        <v>X</v>
      </c>
      <c r="AM45" s="1" t="str">
        <f>IF(ISBLANK('Capabilities - Sec Controls'!AK38),"", 'Capabilities - Sec Controls'!AK38)</f>
        <v>X</v>
      </c>
      <c r="AN45" s="1" t="str">
        <f>IF(ISBLANK('Capabilities - Sec Controls'!AL38),"", 'Capabilities - Sec Controls'!AL38)</f>
        <v>X</v>
      </c>
      <c r="AO45" s="1" t="str">
        <f>IF(ISBLANK('Capabilities - Sec Controls'!AM38),"", 'Capabilities - Sec Controls'!AM38)</f>
        <v/>
      </c>
      <c r="AP45" s="1" t="str">
        <f>IF(ISBLANK('Capabilities - Sec Controls'!AN38),"", 'Capabilities - Sec Controls'!AN38)</f>
        <v>B</v>
      </c>
      <c r="AQ45" s="1" t="str">
        <f>IF(ISBLANK('Capabilities - Sec Controls'!AO38),"", 'Capabilities - Sec Controls'!AO38)</f>
        <v>B</v>
      </c>
      <c r="AR45" s="1" t="str">
        <f>IF(ISBLANK('Capabilities - Sec Controls'!AP38),"", 'Capabilities - Sec Controls'!AP38)</f>
        <v>B</v>
      </c>
      <c r="AS45" s="1" t="str">
        <f>IF(ISBLANK('Capabilities - Sec Controls'!AQ38),"", 'Capabilities - Sec Controls'!AQ38)</f>
        <v/>
      </c>
      <c r="AT45" s="1" t="str">
        <f>IF(ISBLANK('Capabilities - Sec Controls'!AR38),"", 'Capabilities - Sec Controls'!AR38)</f>
        <v>A</v>
      </c>
      <c r="AU45" s="1" t="str">
        <f>IF(ISBLANK('Capabilities - Sec Controls'!AS38),"", 'Capabilities - Sec Controls'!AS38)</f>
        <v/>
      </c>
      <c r="AV45" s="1" t="str">
        <f>IF(ISBLANK('Capabilities - Sec Controls'!AT38),"", 'Capabilities - Sec Controls'!AT38)</f>
        <v>A</v>
      </c>
    </row>
    <row r="46" spans="1:48" ht="42" hidden="1" customHeight="1" x14ac:dyDescent="0.25">
      <c r="A46"/>
      <c r="D46" t="b">
        <f>IF(Resp11="Yes", FALSE, TRUE)</f>
        <v>1</v>
      </c>
      <c r="E46" s="1" t="str">
        <f>IF(ISBLANK('Capabilities - Sec Controls'!A42),"", 'Capabilities - Sec Controls'!A42)</f>
        <v>BOSS</v>
      </c>
      <c r="F46" s="1" t="str">
        <f>IF(ISBLANK('Capabilities - Sec Controls'!B42),"", 'Capabilities - Sec Controls'!B42)</f>
        <v>Security Monitoring Services</v>
      </c>
      <c r="G46" s="1" t="str">
        <f>IF(ISBLANK('Capabilities - Sec Controls'!C42),"", 'Capabilities - Sec Controls'!C42)</f>
        <v xml:space="preserve">Managed (Outsourced) Security Services </v>
      </c>
      <c r="H46" s="1" t="str">
        <f>IF(ISBLANK('Capabilities - Sec Controls'!D42),"", 'Capabilities - Sec Controls'!D42)</f>
        <v/>
      </c>
      <c r="I46" s="1" t="str">
        <f>IF(ISBLANK('Capabilities - Sec Controls'!E42),"", 'Capabilities - Sec Controls'!E42)</f>
        <v xml:space="preserve">The system's organization has a policy in place that allows for outside managed service providers (third-parties) to provide some or all security operations. The policy includes security requirements for third-parties. </v>
      </c>
      <c r="J46" s="1" t="str">
        <f>IF(ISBLANK('Capabilities - Sec Controls'!F42),"", 'Capabilities - Sec Controls'!F42)</f>
        <v xml:space="preserve">Managed (Outsourced) Security Services </v>
      </c>
      <c r="K46" s="1" t="str">
        <f>IF(ISBLANK('Capabilities - Sec Controls'!I42),"", 'Capabilities - Sec Controls'!I42)</f>
        <v>AC-20,PS-7,SA-4,SA-9</v>
      </c>
      <c r="L46" s="1" t="str">
        <f>IF(ISBLANK('Capabilities - Sec Controls'!J42),"", 'Capabilities - Sec Controls'!J42)</f>
        <v/>
      </c>
      <c r="M46" s="1" t="str">
        <f>IF(ISBLANK('Capabilities - Sec Controls'!K42),"", 'Capabilities - Sec Controls'!K42)</f>
        <v>AC-20,PS-7,SA-4,SA-9</v>
      </c>
      <c r="N46" s="1" t="str">
        <f>IF(ISBLANK('Capabilities - Sec Controls'!L42),"", 'Capabilities - Sec Controls'!L42)</f>
        <v/>
      </c>
      <c r="O46" s="1" t="str">
        <f>IF(ISBLANK('Capabilities - Sec Controls'!M42),"", 'Capabilities - Sec Controls'!M42)</f>
        <v>AC-20(1),SA-4(1),SA-9(2)</v>
      </c>
      <c r="P46" s="1" t="str">
        <f>IF(ISBLANK('Capabilities - Sec Controls'!N42),"", 'Capabilities - Sec Controls'!N42)</f>
        <v/>
      </c>
      <c r="Q46" s="1" t="str">
        <f>IF(ISBLANK('Capabilities - Sec Controls'!O42),"", 'Capabilities - Sec Controls'!O42)</f>
        <v>AC-20(1),SA-4(1),SA-9(2)</v>
      </c>
      <c r="R46" s="1" t="str">
        <f>IF(ISBLANK('Capabilities - Sec Controls'!P42),"", 'Capabilities - Sec Controls'!P42)</f>
        <v/>
      </c>
      <c r="S46" s="1" t="str">
        <f>IF(ISBLANK('Capabilities - Sec Controls'!Q42),"", 'Capabilities - Sec Controls'!Q42)</f>
        <v/>
      </c>
      <c r="T46" s="1" t="str">
        <f>IF(ISBLANK('Capabilities - Sec Controls'!R42),"", 'Capabilities - Sec Controls'!R42)</f>
        <v>SA-4(5),SA-9(3),SA-9(5)</v>
      </c>
      <c r="U46" s="1" t="str">
        <f>IF(ISBLANK('Capabilities - Sec Controls'!S42),"", 'Capabilities - Sec Controls'!S42)</f>
        <v/>
      </c>
      <c r="V46" s="1" t="str">
        <f>IF(ISBLANK('Capabilities - Sec Controls'!T42),"", 'Capabilities - Sec Controls'!T42)</f>
        <v>SA-4(5),SA-9(3),SA-9(5)</v>
      </c>
      <c r="W46" s="1" t="str">
        <f>IF(ISBLANK('Capabilities - Sec Controls'!U42),"", 'Capabilities - Sec Controls'!U42)</f>
        <v/>
      </c>
      <c r="X46" s="1" t="str">
        <f>IF(ISBLANK('Capabilities - Sec Controls'!V42),"", 'Capabilities - Sec Controls'!V42)</f>
        <v/>
      </c>
      <c r="Y46" s="1" t="str">
        <f>IF(ISBLANK('Capabilities - Sec Controls'!W42),"", 'Capabilities - Sec Controls'!W42)</f>
        <v/>
      </c>
      <c r="Z46" s="1" t="str">
        <f>IF(ISBLANK('Capabilities - Sec Controls'!X42),"", 'Capabilities - Sec Controls'!X42)</f>
        <v/>
      </c>
      <c r="AA46" s="1" t="str">
        <f>IF(ISBLANK('Capabilities - Sec Controls'!Y42),"", 'Capabilities - Sec Controls'!Y42)</f>
        <v>Note that the controls referenced here do not actually implement the capability of outsourcing security operations but rather represent controls organizations implement as part of the outsourcing process in general.</v>
      </c>
      <c r="AB46" s="1" t="str">
        <f>IF(ISBLANK('Capabilities - Sec Controls'!Z42),"", 'Capabilities - Sec Controls'!Z42)</f>
        <v/>
      </c>
      <c r="AC46" s="215">
        <f>IF(ISBLANK('Capabilities - Sec Controls'!AA42),"", 'Capabilities - Sec Controls'!AA42)</f>
        <v>1</v>
      </c>
      <c r="AD46" s="215">
        <f>IF(ISBLANK('Capabilities - Sec Controls'!AB42),"", 'Capabilities - Sec Controls'!AB42)</f>
        <v>1</v>
      </c>
      <c r="AE46" s="215">
        <f>IF(ISBLANK('Capabilities - Sec Controls'!AC42),"", 'Capabilities - Sec Controls'!AC42)</f>
        <v>1</v>
      </c>
      <c r="AF46" s="215">
        <f>IF(ISBLANK('Capabilities - Sec Controls'!AD42),"", 'Capabilities - Sec Controls'!AD42)</f>
        <v>3</v>
      </c>
      <c r="AG46" s="1" t="str">
        <f>IF(ISBLANK('Capabilities - Sec Controls'!AE42),"", 'Capabilities - Sec Controls'!AE42)</f>
        <v/>
      </c>
      <c r="AH46" s="1" t="str">
        <f>IF(ISBLANK('Capabilities - Sec Controls'!AF42),"", 'Capabilities - Sec Controls'!AF42)</f>
        <v>X</v>
      </c>
      <c r="AI46" s="1" t="str">
        <f>IF(ISBLANK('Capabilities - Sec Controls'!AG42),"", 'Capabilities - Sec Controls'!AG42)</f>
        <v>X</v>
      </c>
      <c r="AJ46" s="1" t="str">
        <f>IF(ISBLANK('Capabilities - Sec Controls'!AH42),"", 'Capabilities - Sec Controls'!AH42)</f>
        <v>X</v>
      </c>
      <c r="AK46" s="1" t="str">
        <f>IF(ISBLANK('Capabilities - Sec Controls'!AI42),"", 'Capabilities - Sec Controls'!AI42)</f>
        <v/>
      </c>
      <c r="AL46" s="1" t="str">
        <f>IF(ISBLANK('Capabilities - Sec Controls'!AJ42),"", 'Capabilities - Sec Controls'!AJ42)</f>
        <v>A</v>
      </c>
      <c r="AM46" s="1" t="str">
        <f>IF(ISBLANK('Capabilities - Sec Controls'!AK42),"", 'Capabilities - Sec Controls'!AK42)</f>
        <v>X</v>
      </c>
      <c r="AN46" s="1" t="str">
        <f>IF(ISBLANK('Capabilities - Sec Controls'!AL42),"", 'Capabilities - Sec Controls'!AL42)</f>
        <v>X</v>
      </c>
      <c r="AO46" s="1" t="str">
        <f>IF(ISBLANK('Capabilities - Sec Controls'!AM42),"", 'Capabilities - Sec Controls'!AM42)</f>
        <v/>
      </c>
      <c r="AP46" s="1" t="str">
        <f>IF(ISBLANK('Capabilities - Sec Controls'!AN42),"", 'Capabilities - Sec Controls'!AN42)</f>
        <v>B</v>
      </c>
      <c r="AQ46" s="1" t="str">
        <f>IF(ISBLANK('Capabilities - Sec Controls'!AO42),"", 'Capabilities - Sec Controls'!AO42)</f>
        <v>B</v>
      </c>
      <c r="AR46" s="1" t="str">
        <f>IF(ISBLANK('Capabilities - Sec Controls'!AP42),"", 'Capabilities - Sec Controls'!AP42)</f>
        <v>B</v>
      </c>
      <c r="AS46" s="1" t="str">
        <f>IF(ISBLANK('Capabilities - Sec Controls'!AQ42),"", 'Capabilities - Sec Controls'!AQ42)</f>
        <v/>
      </c>
      <c r="AT46" s="1" t="str">
        <f>IF(ISBLANK('Capabilities - Sec Controls'!AR42),"", 'Capabilities - Sec Controls'!AR42)</f>
        <v>A</v>
      </c>
      <c r="AU46" s="1" t="str">
        <f>IF(ISBLANK('Capabilities - Sec Controls'!AS42),"", 'Capabilities - Sec Controls'!AS42)</f>
        <v/>
      </c>
      <c r="AV46" s="1" t="str">
        <f>IF(ISBLANK('Capabilities - Sec Controls'!AT42),"", 'Capabilities - Sec Controls'!AT42)</f>
        <v/>
      </c>
    </row>
    <row r="47" spans="1:48" ht="42" hidden="1" customHeight="1" x14ac:dyDescent="0.25">
      <c r="A47"/>
      <c r="D47" t="b">
        <f>IF(Resp12="Yes", FALSE, TRUE)</f>
        <v>1</v>
      </c>
      <c r="E47" s="1" t="str">
        <f>IF(ISBLANK('Capabilities - Sec Controls'!A40),"", 'Capabilities - Sec Controls'!A40)</f>
        <v>BOSS</v>
      </c>
      <c r="F47" s="1" t="str">
        <f>IF(ISBLANK('Capabilities - Sec Controls'!B40),"", 'Capabilities - Sec Controls'!B40)</f>
        <v>Data Governance</v>
      </c>
      <c r="G47" s="1" t="str">
        <f>IF(ISBLANK('Capabilities - Sec Controls'!C40),"", 'Capabilities - Sec Controls'!C40)</f>
        <v>Data Ownership / Stewardship</v>
      </c>
      <c r="H47" s="1" t="str">
        <f>IF(ISBLANK('Capabilities - Sec Controls'!D40),"", 'Capabilities - Sec Controls'!D40)</f>
        <v/>
      </c>
      <c r="I47" s="1" t="str">
        <f>IF(ISBLANK('Capabilities - Sec Controls'!E40),"", 'Capabilities - Sec Controls'!E40)</f>
        <v xml:space="preserve">The system has a capability that enables governance and management of data owners, data custodians, and data delegates. The capability enables the system owner to authorize these roles for varying levels of privileged access based on their job responsibilities. </v>
      </c>
      <c r="J47" s="1" t="str">
        <f>IF(ISBLANK('Capabilities - Sec Controls'!F40),"", 'Capabilities - Sec Controls'!F40)</f>
        <v>Data Ownership / Stewardship</v>
      </c>
      <c r="K47" s="1" t="str">
        <f>IF(ISBLANK('Capabilities - Sec Controls'!I40),"", 'Capabilities - Sec Controls'!I40)</f>
        <v>AC-1,AC-2,AC-3,AC-17,AC-18,AC-19,AC-20,AT-3,CM-8,IA-2,IA-8,MA-5,PL-4,PS-1,PS-2,PS-3,PS-4,PS-5,PS-6,PS-7,PS-8,RA-2</v>
      </c>
      <c r="L47" s="1" t="str">
        <f>IF(ISBLANK('Capabilities - Sec Controls'!J40),"", 'Capabilities - Sec Controls'!J40)</f>
        <v/>
      </c>
      <c r="M47" s="1" t="str">
        <f>IF(ISBLANK('Capabilities - Sec Controls'!K40),"", 'Capabilities - Sec Controls'!K40)</f>
        <v>AC-1,AC-2,AC-3,AC-17,AC-18,AC-19,AC-20,AT-3,CM-8,IA-2,IA-8,MA-5,PL-4,PS-1,PS-2,PS-3,PS-4,PS-5,PS-6,PS-7,PS-8,RA-2</v>
      </c>
      <c r="N47" s="1" t="str">
        <f>IF(ISBLANK('Capabilities - Sec Controls'!L40),"", 'Capabilities - Sec Controls'!L40)</f>
        <v/>
      </c>
      <c r="O47" s="1" t="str">
        <f>IF(ISBLANK('Capabilities - Sec Controls'!M40),"", 'Capabilities - Sec Controls'!M40)</f>
        <v>AC-4,AC-6,AC-12,CM-9</v>
      </c>
      <c r="P47" s="1" t="str">
        <f>IF(ISBLANK('Capabilities - Sec Controls'!N40),"", 'Capabilities - Sec Controls'!N40)</f>
        <v>AC-4(5),AC-4(6),AC-6(6),AC-10,CP-2</v>
      </c>
      <c r="Q47" s="1" t="str">
        <f>IF(ISBLANK('Capabilities - Sec Controls'!O40),"", 'Capabilities - Sec Controls'!O40)</f>
        <v>AC-4,AC-6,AC-10,AC-12,CM-9</v>
      </c>
      <c r="R47" s="1" t="str">
        <f>IF(ISBLANK('Capabilities - Sec Controls'!P40),"", 'Capabilities - Sec Controls'!P40)</f>
        <v>AC-4(5),AC-4(6),AC-6(6),CP-2</v>
      </c>
      <c r="S47" s="1" t="str">
        <f>IF(ISBLANK('Capabilities - Sec Controls'!Q40),"", 'Capabilities - Sec Controls'!Q40)</f>
        <v>SI-7(2)</v>
      </c>
      <c r="T47" s="1" t="str">
        <f>IF(ISBLANK('Capabilities - Sec Controls'!R40),"", 'Capabilities - Sec Controls'!R40)</f>
        <v>AC-9,AC-3(7),AC-3(8),AC-3(9),AC-4(8),AC-4(18),AC-6(7),AC-16,AC-24,PS-6,PS-6(3)</v>
      </c>
      <c r="U47" s="1" t="str">
        <f>IF(ISBLANK('Capabilities - Sec Controls'!S40),"", 'Capabilities - Sec Controls'!S40)</f>
        <v>AC-9,SI-7(2),AC-3(9)</v>
      </c>
      <c r="V47" s="1" t="str">
        <f>IF(ISBLANK('Capabilities - Sec Controls'!T40),"", 'Capabilities - Sec Controls'!T40)</f>
        <v>AC-3(7),AC-3(8),AC-4(8),AC-4(18),AC-6(7),AC-16,AC-24,PS-6,PS-6(3)</v>
      </c>
      <c r="W47" s="1" t="str">
        <f>IF(ISBLANK('Capabilities - Sec Controls'!U40),"", 'Capabilities - Sec Controls'!U40)</f>
        <v>PM-1</v>
      </c>
      <c r="X47" s="1" t="str">
        <f>IF(ISBLANK('Capabilities - Sec Controls'!V40),"", 'Capabilities - Sec Controls'!V40)</f>
        <v/>
      </c>
      <c r="Y47" s="1" t="str">
        <f>IF(ISBLANK('Capabilities - Sec Controls'!W40),"", 'Capabilities - Sec Controls'!W40)</f>
        <v/>
      </c>
      <c r="Z47" s="1" t="str">
        <f>IF(ISBLANK('Capabilities - Sec Controls'!X40),"", 'Capabilities - Sec Controls'!X40)</f>
        <v/>
      </c>
      <c r="AA47" s="1" t="str">
        <f>IF(ISBLANK('Capabilities - Sec Controls'!Y40),"", 'Capabilities - Sec Controls'!Y40)</f>
        <v>AC-3(7), AC-6(7), and PE-20 are not selected in SP 800-53-defined baselines nor in the overall FedRAMP-defined baselines. These SP 800-53 capabilities are noted in { } in the high impact baseline here specifically to support implementation of information security of Data Ownership / Stewardship capability across the enterprise should an organization wish to contract with a cloud service provider to provide such a capability.</v>
      </c>
      <c r="AB47" s="1" t="str">
        <f>IF(ISBLANK('Capabilities - Sec Controls'!Z40),"", 'Capabilities - Sec Controls'!Z40)</f>
        <v/>
      </c>
      <c r="AC47" s="215">
        <f>IF(ISBLANK('Capabilities - Sec Controls'!AA40),"", 'Capabilities - Sec Controls'!AA40)</f>
        <v>3</v>
      </c>
      <c r="AD47" s="215">
        <f>IF(ISBLANK('Capabilities - Sec Controls'!AB40),"", 'Capabilities - Sec Controls'!AB40)</f>
        <v>3</v>
      </c>
      <c r="AE47" s="215">
        <f>IF(ISBLANK('Capabilities - Sec Controls'!AC40),"", 'Capabilities - Sec Controls'!AC40)</f>
        <v>3</v>
      </c>
      <c r="AF47" s="215">
        <f>IF(ISBLANK('Capabilities - Sec Controls'!AD40),"", 'Capabilities - Sec Controls'!AD40)</f>
        <v>9</v>
      </c>
      <c r="AG47" s="1" t="str">
        <f>IF(ISBLANK('Capabilities - Sec Controls'!AE40),"", 'Capabilities - Sec Controls'!AE40)</f>
        <v/>
      </c>
      <c r="AH47" s="1" t="str">
        <f>IF(ISBLANK('Capabilities - Sec Controls'!AF40),"", 'Capabilities - Sec Controls'!AF40)</f>
        <v>X</v>
      </c>
      <c r="AI47" s="1" t="str">
        <f>IF(ISBLANK('Capabilities - Sec Controls'!AG40),"", 'Capabilities - Sec Controls'!AG40)</f>
        <v>X</v>
      </c>
      <c r="AJ47" s="1" t="str">
        <f>IF(ISBLANK('Capabilities - Sec Controls'!AH40),"", 'Capabilities - Sec Controls'!AH40)</f>
        <v>X</v>
      </c>
      <c r="AK47" s="1" t="str">
        <f>IF(ISBLANK('Capabilities - Sec Controls'!AI40),"", 'Capabilities - Sec Controls'!AI40)</f>
        <v/>
      </c>
      <c r="AL47" s="1" t="str">
        <f>IF(ISBLANK('Capabilities - Sec Controls'!AJ40),"", 'Capabilities - Sec Controls'!AJ40)</f>
        <v>A</v>
      </c>
      <c r="AM47" s="1" t="str">
        <f>IF(ISBLANK('Capabilities - Sec Controls'!AK40),"", 'Capabilities - Sec Controls'!AK40)</f>
        <v>X*</v>
      </c>
      <c r="AN47" s="1" t="str">
        <f>IF(ISBLANK('Capabilities - Sec Controls'!AL40),"", 'Capabilities - Sec Controls'!AL40)</f>
        <v>X*</v>
      </c>
      <c r="AO47" s="1" t="str">
        <f>IF(ISBLANK('Capabilities - Sec Controls'!AM40),"", 'Capabilities - Sec Controls'!AM40)</f>
        <v/>
      </c>
      <c r="AP47" s="1" t="str">
        <f>IF(ISBLANK('Capabilities - Sec Controls'!AN40),"", 'Capabilities - Sec Controls'!AN40)</f>
        <v>A</v>
      </c>
      <c r="AQ47" s="1" t="str">
        <f>IF(ISBLANK('Capabilities - Sec Controls'!AO40),"", 'Capabilities - Sec Controls'!AO40)</f>
        <v>A</v>
      </c>
      <c r="AR47" s="1" t="str">
        <f>IF(ISBLANK('Capabilities - Sec Controls'!AP40),"", 'Capabilities - Sec Controls'!AP40)</f>
        <v>A</v>
      </c>
      <c r="AS47" s="1" t="str">
        <f>IF(ISBLANK('Capabilities - Sec Controls'!AQ40),"", 'Capabilities - Sec Controls'!AQ40)</f>
        <v/>
      </c>
      <c r="AT47" s="1" t="str">
        <f>IF(ISBLANK('Capabilities - Sec Controls'!AR40),"", 'Capabilities - Sec Controls'!AR40)</f>
        <v>A</v>
      </c>
      <c r="AU47" s="1" t="str">
        <f>IF(ISBLANK('Capabilities - Sec Controls'!AS40),"", 'Capabilities - Sec Controls'!AS40)</f>
        <v/>
      </c>
      <c r="AV47" s="1" t="str">
        <f>IF(ISBLANK('Capabilities - Sec Controls'!AT40),"", 'Capabilities - Sec Controls'!AT40)</f>
        <v>A</v>
      </c>
    </row>
    <row r="48" spans="1:48" ht="42" hidden="1" customHeight="1" x14ac:dyDescent="0.25">
      <c r="A48"/>
      <c r="D48" t="b">
        <f>IF(Resp12="Yes", FALSE, TRUE)</f>
        <v>1</v>
      </c>
      <c r="E48" s="1" t="str">
        <f>IF(ISBLANK('Capabilities - Sec Controls'!A261),"", 'Capabilities - Sec Controls'!A261)</f>
        <v>S &amp; RM</v>
      </c>
      <c r="F48" s="1" t="str">
        <f>IF(ISBLANK('Capabilities - Sec Controls'!B261),"", 'Capabilities - Sec Controls'!B261)</f>
        <v>Policies and Standards</v>
      </c>
      <c r="G48" s="1" t="str">
        <f>IF(ISBLANK('Capabilities - Sec Controls'!C261),"", 'Capabilities - Sec Controls'!C261)</f>
        <v>Role Based Awareness</v>
      </c>
      <c r="H48" s="1" t="str">
        <f>IF(ISBLANK('Capabilities - Sec Controls'!D261),"", 'Capabilities - Sec Controls'!D261)</f>
        <v/>
      </c>
      <c r="I48" s="1" t="str">
        <f>IF(ISBLANK('Capabilities - Sec Controls'!E261),"", 'Capabilities - Sec Controls'!E261)</f>
        <v>The system has a capability that can associate a particular security policy with a certain role, in essence defining roles that each have a unique combination of privileges and rights.</v>
      </c>
      <c r="J48" s="1" t="str">
        <f>IF(ISBLANK('Capabilities - Sec Controls'!F261),"", 'Capabilities - Sec Controls'!F261)</f>
        <v>Role Based Awareness</v>
      </c>
      <c r="K48" s="1" t="str">
        <f>IF(ISBLANK('Capabilities - Sec Controls'!I261),"", 'Capabilities - Sec Controls'!I261)</f>
        <v>AC-1,AC-2,AC-3,AT-3</v>
      </c>
      <c r="L48" s="1" t="str">
        <f>IF(ISBLANK('Capabilities - Sec Controls'!J261),"", 'Capabilities - Sec Controls'!J261)</f>
        <v/>
      </c>
      <c r="M48" s="1" t="str">
        <f>IF(ISBLANK('Capabilities - Sec Controls'!K261),"", 'Capabilities - Sec Controls'!K261)</f>
        <v>AC-1,AC-2,AC-3,AT-3</v>
      </c>
      <c r="N48" s="1" t="str">
        <f>IF(ISBLANK('Capabilities - Sec Controls'!L261),"", 'Capabilities - Sec Controls'!L261)</f>
        <v/>
      </c>
      <c r="O48" s="1" t="str">
        <f>IF(ISBLANK('Capabilities - Sec Controls'!M261),"", 'Capabilities - Sec Controls'!M261)</f>
        <v>AC-2(4)</v>
      </c>
      <c r="P48" s="1" t="str">
        <f>IF(ISBLANK('Capabilities - Sec Controls'!N261),"", 'Capabilities - Sec Controls'!N261)</f>
        <v/>
      </c>
      <c r="Q48" s="1" t="str">
        <f>IF(ISBLANK('Capabilities - Sec Controls'!O261),"", 'Capabilities - Sec Controls'!O261)</f>
        <v>AC-2(4)</v>
      </c>
      <c r="R48" s="1" t="str">
        <f>IF(ISBLANK('Capabilities - Sec Controls'!P261),"", 'Capabilities - Sec Controls'!P261)</f>
        <v/>
      </c>
      <c r="S48" s="1" t="str">
        <f>IF(ISBLANK('Capabilities - Sec Controls'!Q261),"", 'Capabilities - Sec Controls'!Q261)</f>
        <v/>
      </c>
      <c r="T48" s="1" t="str">
        <f>IF(ISBLANK('Capabilities - Sec Controls'!R261),"", 'Capabilities - Sec Controls'!R261)</f>
        <v>AC-2(7),AC-3(7)</v>
      </c>
      <c r="U48" s="1" t="str">
        <f>IF(ISBLANK('Capabilities - Sec Controls'!S261),"", 'Capabilities - Sec Controls'!S261)</f>
        <v/>
      </c>
      <c r="V48" s="1" t="str">
        <f>IF(ISBLANK('Capabilities - Sec Controls'!T261),"", 'Capabilities - Sec Controls'!T261)</f>
        <v>AC-2(7),AC-3(7)</v>
      </c>
      <c r="W48" s="1" t="str">
        <f>IF(ISBLANK('Capabilities - Sec Controls'!U261),"", 'Capabilities - Sec Controls'!U261)</f>
        <v>PM-13</v>
      </c>
      <c r="X48" s="1" t="str">
        <f>IF(ISBLANK('Capabilities - Sec Controls'!V261),"", 'Capabilities - Sec Controls'!V261)</f>
        <v/>
      </c>
      <c r="Y48" s="1" t="str">
        <f>IF(ISBLANK('Capabilities - Sec Controls'!W261),"", 'Capabilities - Sec Controls'!W261)</f>
        <v/>
      </c>
      <c r="Z48" s="1" t="str">
        <f>IF(ISBLANK('Capabilities - Sec Controls'!X261),"", 'Capabilities - Sec Controls'!X261)</f>
        <v/>
      </c>
      <c r="AA48" s="1" t="str">
        <f>IF(ISBLANK('Capabilities - Sec Controls'!Y261),"", 'Capabilities - Sec Controls'!Y261)</f>
        <v>The description does not appear to be consistent with the capability name, "role-based awareness." The description appears to be more aligned with role-based access, but I am interpreting the intent of the capability as awareness of what each role is and what permissions each role is given. If that is incorrect and the intent is to more as described in the description, the control set would be the same as Role Management in row 281. AC-3(7), and SC-42(1)  are not selected in SP 800-53-defined baselines nor in the overall FedRAMP-defined baselines. They are noted in { } and  placed in the high impact baseline here specifically to support implementation of information security associated with the S &amp; RM Policies and Standards Role Based Awareness capability should an organization wish to contract with a cloud service provider to provide such a capability.</v>
      </c>
      <c r="AB48" s="1" t="str">
        <f>IF(ISBLANK('Capabilities - Sec Controls'!Z261),"", 'Capabilities - Sec Controls'!Z261)</f>
        <v/>
      </c>
      <c r="AC48" s="215">
        <f>IF(ISBLANK('Capabilities - Sec Controls'!AA261),"", 'Capabilities - Sec Controls'!AA261)</f>
        <v>2</v>
      </c>
      <c r="AD48" s="215">
        <f>IF(ISBLANK('Capabilities - Sec Controls'!AB261),"", 'Capabilities - Sec Controls'!AB261)</f>
        <v>2</v>
      </c>
      <c r="AE48" s="215">
        <f>IF(ISBLANK('Capabilities - Sec Controls'!AC261),"", 'Capabilities - Sec Controls'!AC261)</f>
        <v>2</v>
      </c>
      <c r="AF48" s="215">
        <f>IF(ISBLANK('Capabilities - Sec Controls'!AD261),"", 'Capabilities - Sec Controls'!AD261)</f>
        <v>6</v>
      </c>
      <c r="AG48" s="1" t="str">
        <f>IF(ISBLANK('Capabilities - Sec Controls'!AE261),"", 'Capabilities - Sec Controls'!AE261)</f>
        <v/>
      </c>
      <c r="AH48" s="1" t="str">
        <f>IF(ISBLANK('Capabilities - Sec Controls'!AF261),"", 'Capabilities - Sec Controls'!AF261)</f>
        <v>X</v>
      </c>
      <c r="AI48" s="1" t="str">
        <f>IF(ISBLANK('Capabilities - Sec Controls'!AG261),"", 'Capabilities - Sec Controls'!AG261)</f>
        <v>X</v>
      </c>
      <c r="AJ48" s="1" t="str">
        <f>IF(ISBLANK('Capabilities - Sec Controls'!AH261),"", 'Capabilities - Sec Controls'!AH261)</f>
        <v>X</v>
      </c>
      <c r="AK48" s="1" t="str">
        <f>IF(ISBLANK('Capabilities - Sec Controls'!AI261),"", 'Capabilities - Sec Controls'!AI261)</f>
        <v/>
      </c>
      <c r="AL48" s="1" t="str">
        <f>IF(ISBLANK('Capabilities - Sec Controls'!AJ261),"", 'Capabilities - Sec Controls'!AJ261)</f>
        <v>A</v>
      </c>
      <c r="AM48" s="1" t="str">
        <f>IF(ISBLANK('Capabilities - Sec Controls'!AK261),"", 'Capabilities - Sec Controls'!AK261)</f>
        <v>A</v>
      </c>
      <c r="AN48" s="1" t="str">
        <f>IF(ISBLANK('Capabilities - Sec Controls'!AL261),"", 'Capabilities - Sec Controls'!AL261)</f>
        <v>A</v>
      </c>
      <c r="AO48" s="1" t="str">
        <f>IF(ISBLANK('Capabilities - Sec Controls'!AM261),"", 'Capabilities - Sec Controls'!AM261)</f>
        <v/>
      </c>
      <c r="AP48" s="1" t="str">
        <f>IF(ISBLANK('Capabilities - Sec Controls'!AN261),"", 'Capabilities - Sec Controls'!AN261)</f>
        <v>A</v>
      </c>
      <c r="AQ48" s="1" t="str">
        <f>IF(ISBLANK('Capabilities - Sec Controls'!AO261),"", 'Capabilities - Sec Controls'!AO261)</f>
        <v>A</v>
      </c>
      <c r="AR48" s="1" t="str">
        <f>IF(ISBLANK('Capabilities - Sec Controls'!AP261),"", 'Capabilities - Sec Controls'!AP261)</f>
        <v>A</v>
      </c>
      <c r="AS48" s="1" t="str">
        <f>IF(ISBLANK('Capabilities - Sec Controls'!AQ261),"", 'Capabilities - Sec Controls'!AQ261)</f>
        <v/>
      </c>
      <c r="AT48" s="1" t="str">
        <f>IF(ISBLANK('Capabilities - Sec Controls'!AR261),"", 'Capabilities - Sec Controls'!AR261)</f>
        <v>A</v>
      </c>
      <c r="AU48" s="1" t="str">
        <f>IF(ISBLANK('Capabilities - Sec Controls'!AS261),"", 'Capabilities - Sec Controls'!AS261)</f>
        <v/>
      </c>
      <c r="AV48" s="1" t="str">
        <f>IF(ISBLANK('Capabilities - Sec Controls'!AT261),"", 'Capabilities - Sec Controls'!AT261)</f>
        <v>A</v>
      </c>
    </row>
    <row r="49" spans="1:48" ht="42" hidden="1" customHeight="1" x14ac:dyDescent="0.25">
      <c r="A49" s="210" t="s">
        <v>3229</v>
      </c>
      <c r="B49" s="211" t="s">
        <v>3230</v>
      </c>
      <c r="C49" s="211"/>
      <c r="D49" s="211" t="b">
        <f>AND(D50:D52)</f>
        <v>1</v>
      </c>
      <c r="E49" s="211"/>
      <c r="F49" s="210"/>
      <c r="G49" s="210"/>
      <c r="H49" s="210"/>
      <c r="I49" s="210"/>
      <c r="J49" s="210"/>
      <c r="K49" s="210"/>
      <c r="L49" s="210"/>
      <c r="M49" s="210"/>
      <c r="N49" s="210"/>
      <c r="O49" s="210"/>
      <c r="P49" s="210"/>
      <c r="Q49" s="210"/>
      <c r="R49" s="210"/>
      <c r="S49" s="210"/>
      <c r="T49" s="210"/>
      <c r="U49" s="210"/>
      <c r="V49" s="210"/>
      <c r="W49" s="210"/>
      <c r="X49" s="210"/>
      <c r="Y49" s="210"/>
      <c r="Z49" s="210"/>
      <c r="AA49" s="210"/>
      <c r="AB49" s="210"/>
      <c r="AC49" s="214"/>
      <c r="AD49" s="214"/>
      <c r="AE49" s="214"/>
      <c r="AF49" s="214"/>
      <c r="AG49" s="210"/>
      <c r="AH49" s="210"/>
      <c r="AI49" s="210"/>
      <c r="AJ49" s="210"/>
      <c r="AK49" s="210"/>
      <c r="AL49" s="210"/>
      <c r="AM49" s="210"/>
      <c r="AN49" s="210"/>
      <c r="AO49" s="210"/>
      <c r="AP49" s="210"/>
      <c r="AQ49" s="210"/>
      <c r="AR49" s="210"/>
      <c r="AS49" s="210"/>
      <c r="AT49" s="210"/>
      <c r="AU49" s="210"/>
      <c r="AV49" s="210"/>
    </row>
    <row r="50" spans="1:48" ht="42" hidden="1" customHeight="1" x14ac:dyDescent="0.25">
      <c r="A50"/>
      <c r="D50" t="b">
        <f>IF(Resp13="Yes", FALSE, TRUE)</f>
        <v>1</v>
      </c>
      <c r="E50" s="1" t="str">
        <f>IF(ISBLANK('Capabilities - Sec Controls'!A39),"", 'Capabilities - Sec Controls'!A39)</f>
        <v>BOSS</v>
      </c>
      <c r="F50" s="1" t="str">
        <f>IF(ISBLANK('Capabilities - Sec Controls'!B39),"", 'Capabilities - Sec Controls'!B39)</f>
        <v>Compliance</v>
      </c>
      <c r="G50" s="1" t="str">
        <f>IF(ISBLANK('Capabilities - Sec Controls'!C39),"", 'Capabilities - Sec Controls'!C39)</f>
        <v>Information Systems Regulatory Mapping</v>
      </c>
      <c r="H50" s="1" t="str">
        <f>IF(ISBLANK('Capabilities - Sec Controls'!D39),"", 'Capabilities - Sec Controls'!D39)</f>
        <v xml:space="preserve"> </v>
      </c>
      <c r="I50" s="1" t="str">
        <f>IF(ISBLANK('Capabilities - Sec Controls'!E39),"", 'Capabilities - Sec Controls'!E39)</f>
        <v>The system has a capability to manage regulatory requirements that are supported by the system. [Note: I don't know of any way that a system can automatically "identify" regulatory requirements which is why I did not use that word.]</v>
      </c>
      <c r="J50" s="1" t="str">
        <f>IF(ISBLANK('Capabilities - Sec Controls'!F39),"", 'Capabilities - Sec Controls'!F39)</f>
        <v>Information Systems Regulatory Mapping</v>
      </c>
      <c r="K50" s="1" t="str">
        <f>IF(ISBLANK('Capabilities - Sec Controls'!I39),"", 'Capabilities - Sec Controls'!I39)</f>
        <v>AC-1,AT-1,AU-1,CA-1,CM-1,CP-1,IA-1,IR-1,MA-1,MP-1,PE-1,PL-1,PL-4,PS-1,RA-1,SA-1,SC-1,SI-1</v>
      </c>
      <c r="L50" s="1" t="str">
        <f>IF(ISBLANK('Capabilities - Sec Controls'!J39),"", 'Capabilities - Sec Controls'!J39)</f>
        <v/>
      </c>
      <c r="M50" s="1" t="str">
        <f>IF(ISBLANK('Capabilities - Sec Controls'!K39),"", 'Capabilities - Sec Controls'!K39)</f>
        <v>AC-1,AT-1,AU-1,CA-1,CM-1,CP-1,IA-1,IR-1,MA-1,MP-1,PE-1,PL-1,PL-4,PS-1,RA-1,SA-1,SC-1,SI-1</v>
      </c>
      <c r="N50" s="1" t="str">
        <f>IF(ISBLANK('Capabilities - Sec Controls'!L39),"", 'Capabilities - Sec Controls'!L39)</f>
        <v/>
      </c>
      <c r="O50" s="1" t="str">
        <f>IF(ISBLANK('Capabilities - Sec Controls'!M39),"", 'Capabilities - Sec Controls'!M39)</f>
        <v/>
      </c>
      <c r="P50" s="1" t="str">
        <f>IF(ISBLANK('Capabilities - Sec Controls'!N39),"", 'Capabilities - Sec Controls'!N39)</f>
        <v/>
      </c>
      <c r="Q50" s="1" t="str">
        <f>IF(ISBLANK('Capabilities - Sec Controls'!O39),"", 'Capabilities - Sec Controls'!O39)</f>
        <v/>
      </c>
      <c r="R50" s="1" t="str">
        <f>IF(ISBLANK('Capabilities - Sec Controls'!P39),"", 'Capabilities - Sec Controls'!P39)</f>
        <v/>
      </c>
      <c r="S50" s="1" t="str">
        <f>IF(ISBLANK('Capabilities - Sec Controls'!Q39),"", 'Capabilities - Sec Controls'!Q39)</f>
        <v/>
      </c>
      <c r="T50" s="1" t="str">
        <f>IF(ISBLANK('Capabilities - Sec Controls'!R39),"", 'Capabilities - Sec Controls'!R39)</f>
        <v/>
      </c>
      <c r="U50" s="1" t="str">
        <f>IF(ISBLANK('Capabilities - Sec Controls'!S39),"", 'Capabilities - Sec Controls'!S39)</f>
        <v/>
      </c>
      <c r="V50" s="1" t="str">
        <f>IF(ISBLANK('Capabilities - Sec Controls'!T39),"", 'Capabilities - Sec Controls'!T39)</f>
        <v/>
      </c>
      <c r="W50" s="1" t="str">
        <f>IF(ISBLANK('Capabilities - Sec Controls'!U39),"", 'Capabilities - Sec Controls'!U39)</f>
        <v>PM-1, PM-9</v>
      </c>
      <c r="X50" s="1" t="str">
        <f>IF(ISBLANK('Capabilities - Sec Controls'!V39),"", 'Capabilities - Sec Controls'!V39)</f>
        <v/>
      </c>
      <c r="Y50" s="1" t="str">
        <f>IF(ISBLANK('Capabilities - Sec Controls'!W39),"", 'Capabilities - Sec Controls'!W39)</f>
        <v/>
      </c>
      <c r="Z50" s="1" t="str">
        <f>IF(ISBLANK('Capabilities - Sec Controls'!X39),"", 'Capabilities - Sec Controls'!X39)</f>
        <v/>
      </c>
      <c r="AA50" s="1" t="str">
        <f>IF(ISBLANK('Capabilities - Sec Controls'!Y39),"", 'Capabilities - Sec Controls'!Y39)</f>
        <v xml:space="preserve">The information system mapping to requlatory and business requirements is performed through processes and implementation of SP800-53 XX-1 controls capability, various capability planning documents, and implementation of "baselines &amp;  overlays" processes.   </v>
      </c>
      <c r="AB50" s="1" t="str">
        <f>IF(ISBLANK('Capabilities - Sec Controls'!Z39),"", 'Capabilities - Sec Controls'!Z39)</f>
        <v/>
      </c>
      <c r="AC50" s="215">
        <f>IF(ISBLANK('Capabilities - Sec Controls'!AA39),"", 'Capabilities - Sec Controls'!AA39)</f>
        <v>1</v>
      </c>
      <c r="AD50" s="215">
        <f>IF(ISBLANK('Capabilities - Sec Controls'!AB39),"", 'Capabilities - Sec Controls'!AB39)</f>
        <v>1</v>
      </c>
      <c r="AE50" s="215">
        <f>IF(ISBLANK('Capabilities - Sec Controls'!AC39),"", 'Capabilities - Sec Controls'!AC39)</f>
        <v>1</v>
      </c>
      <c r="AF50" s="215">
        <f>IF(ISBLANK('Capabilities - Sec Controls'!AD39),"", 'Capabilities - Sec Controls'!AD39)</f>
        <v>3</v>
      </c>
      <c r="AG50" s="1" t="str">
        <f>IF(ISBLANK('Capabilities - Sec Controls'!AE39),"", 'Capabilities - Sec Controls'!AE39)</f>
        <v/>
      </c>
      <c r="AH50" s="1" t="str">
        <f>IF(ISBLANK('Capabilities - Sec Controls'!AF39),"", 'Capabilities - Sec Controls'!AF39)</f>
        <v>A</v>
      </c>
      <c r="AI50" s="1" t="str">
        <f>IF(ISBLANK('Capabilities - Sec Controls'!AG39),"", 'Capabilities - Sec Controls'!AG39)</f>
        <v>A</v>
      </c>
      <c r="AJ50" s="1" t="str">
        <f>IF(ISBLANK('Capabilities - Sec Controls'!AH39),"", 'Capabilities - Sec Controls'!AH39)</f>
        <v>A</v>
      </c>
      <c r="AK50" s="1" t="str">
        <f>IF(ISBLANK('Capabilities - Sec Controls'!AI39),"", 'Capabilities - Sec Controls'!AI39)</f>
        <v/>
      </c>
      <c r="AL50" s="1" t="str">
        <f>IF(ISBLANK('Capabilities - Sec Controls'!AJ39),"", 'Capabilities - Sec Controls'!AJ39)</f>
        <v>X</v>
      </c>
      <c r="AM50" s="1" t="str">
        <f>IF(ISBLANK('Capabilities - Sec Controls'!AK39),"", 'Capabilities - Sec Controls'!AK39)</f>
        <v>X*</v>
      </c>
      <c r="AN50" s="1" t="str">
        <f>IF(ISBLANK('Capabilities - Sec Controls'!AL39),"", 'Capabilities - Sec Controls'!AL39)</f>
        <v>X*</v>
      </c>
      <c r="AO50" s="1" t="str">
        <f>IF(ISBLANK('Capabilities - Sec Controls'!AM39),"", 'Capabilities - Sec Controls'!AM39)</f>
        <v/>
      </c>
      <c r="AP50" s="1" t="str">
        <f>IF(ISBLANK('Capabilities - Sec Controls'!AN39),"", 'Capabilities - Sec Controls'!AN39)</f>
        <v>B</v>
      </c>
      <c r="AQ50" s="1" t="str">
        <f>IF(ISBLANK('Capabilities - Sec Controls'!AO39),"", 'Capabilities - Sec Controls'!AO39)</f>
        <v>B</v>
      </c>
      <c r="AR50" s="1" t="str">
        <f>IF(ISBLANK('Capabilities - Sec Controls'!AP39),"", 'Capabilities - Sec Controls'!AP39)</f>
        <v>B</v>
      </c>
      <c r="AS50" s="1" t="str">
        <f>IF(ISBLANK('Capabilities - Sec Controls'!AQ39),"", 'Capabilities - Sec Controls'!AQ39)</f>
        <v/>
      </c>
      <c r="AT50" s="1" t="str">
        <f>IF(ISBLANK('Capabilities - Sec Controls'!AR39),"", 'Capabilities - Sec Controls'!AR39)</f>
        <v>X</v>
      </c>
      <c r="AU50" s="1" t="str">
        <f>IF(ISBLANK('Capabilities - Sec Controls'!AS39),"", 'Capabilities - Sec Controls'!AS39)</f>
        <v/>
      </c>
      <c r="AV50" s="1" t="str">
        <f>IF(ISBLANK('Capabilities - Sec Controls'!AT39),"", 'Capabilities - Sec Controls'!AT39)</f>
        <v>A</v>
      </c>
    </row>
    <row r="51" spans="1:48" ht="42" hidden="1" customHeight="1" x14ac:dyDescent="0.25">
      <c r="A51"/>
      <c r="D51" t="b">
        <f>IF(Resp13="Yes", FALSE, TRUE)</f>
        <v>1</v>
      </c>
      <c r="E51" s="1" t="str">
        <f>IF(ISBLANK('Capabilities - Sec Controls'!A49),"", 'Capabilities - Sec Controls'!A49)</f>
        <v>BOSS</v>
      </c>
      <c r="F51" s="1" t="str">
        <f>IF(ISBLANK('Capabilities - Sec Controls'!B49),"", 'Capabilities - Sec Controls'!B49)</f>
        <v>Compliance</v>
      </c>
      <c r="G51" s="1" t="str">
        <f>IF(ISBLANK('Capabilities - Sec Controls'!C49),"", 'Capabilities - Sec Controls'!C49)</f>
        <v>Contract/ Authority Maintenance</v>
      </c>
      <c r="H51" s="1" t="str">
        <f>IF(ISBLANK('Capabilities - Sec Controls'!D49),"", 'Capabilities - Sec Controls'!D49)</f>
        <v/>
      </c>
      <c r="I51" s="1" t="str">
        <f>IF(ISBLANK('Capabilities - Sec Controls'!E49),"", 'Capabilities - Sec Controls'!E49)</f>
        <v xml:space="preserve">The system has a capability that tracks and monitors audit activities for internal, external, and third-party entities (including customers). The capability includes a requirement for the development of an audit plan. The system's organization uses a regulatory mapping process to map various regulatory requirements to each other and store the mappings in a risk register. </v>
      </c>
      <c r="J51" s="1" t="str">
        <f>IF(ISBLANK('Capabilities - Sec Controls'!F49),"", 'Capabilities - Sec Controls'!F49)</f>
        <v>Contract/ Authority Maintenance</v>
      </c>
      <c r="K51" s="1" t="str">
        <f>IF(ISBLANK('Capabilities - Sec Controls'!I49),"", 'Capabilities - Sec Controls'!I49)</f>
        <v>AC-2,AU-1,AU-2,AU-3,AU-6,AU-12,CA-2,CA-5,IR-5,PE-3,PE-6,PE-8,RA-1,RA-3,RA-5,SC-7,SI-2,SI-4</v>
      </c>
      <c r="L51" s="1" t="str">
        <f>IF(ISBLANK('Capabilities - Sec Controls'!J49),"", 'Capabilities - Sec Controls'!J49)</f>
        <v>SI-7</v>
      </c>
      <c r="M51" s="1" t="str">
        <f>IF(ISBLANK('Capabilities - Sec Controls'!K49),"", 'Capabilities - Sec Controls'!K49)</f>
        <v>AC-2,AU-1,AU-2,AU-3,AU-6,AU-12,CA-2,CA-5,IR-5,PE-3,PE-6,PE-8,RA-1,RA-3,RA-5,SC-7,SI-2,SI-4</v>
      </c>
      <c r="N51" s="1" t="str">
        <f>IF(ISBLANK('Capabilities - Sec Controls'!L49),"", 'Capabilities - Sec Controls'!L49)</f>
        <v>SI-7</v>
      </c>
      <c r="O51" s="1" t="str">
        <f>IF(ISBLANK('Capabilities - Sec Controls'!M49),"", 'Capabilities - Sec Controls'!M49)</f>
        <v>AC-2(4),AC-6,AC-6(9),AU-2(3),AU-3(1),AU-6(1),AU-6(3),CM-3,CM-5</v>
      </c>
      <c r="P51" s="1" t="str">
        <f>IF(ISBLANK('Capabilities - Sec Controls'!N49),"", 'Capabilities - Sec Controls'!N49)</f>
        <v/>
      </c>
      <c r="Q51" s="1" t="str">
        <f>IF(ISBLANK('Capabilities - Sec Controls'!O49),"", 'Capabilities - Sec Controls'!O49)</f>
        <v>AC-2(4),AC-6,AC-6(9),AU-2(3),AU-3(1),AU-6(1),AU-6(3),CM-3,CM-5</v>
      </c>
      <c r="R51" s="1" t="str">
        <f>IF(ISBLANK('Capabilities - Sec Controls'!P49),"", 'Capabilities - Sec Controls'!P49)</f>
        <v/>
      </c>
      <c r="S51" s="1" t="str">
        <f>IF(ISBLANK('Capabilities - Sec Controls'!Q49),"", 'Capabilities - Sec Controls'!Q49)</f>
        <v>AC-2(12),AU-6(5),AU-6(6),AU-12(1),AU-12(3),CM-5(1),IR-5(1)</v>
      </c>
      <c r="T51" s="1" t="str">
        <f>IF(ISBLANK('Capabilities - Sec Controls'!R49),"", 'Capabilities - Sec Controls'!R49)</f>
        <v>AU-3(2),AU-6(4),AU-6(7),AU-6(9),AU-12(2),AU-14,AU-14(2),AU-16,RA-5(8),RA-6,SC-7(9),SC-7(15),SI-7(8)</v>
      </c>
      <c r="U51" s="1" t="str">
        <f>IF(ISBLANK('Capabilities - Sec Controls'!S49),"", 'Capabilities - Sec Controls'!S49)</f>
        <v>AU-6(5),AU-6(6),AU-12(1),AU-12(3),IR-5(1),AU-6(7),AU-12(2)</v>
      </c>
      <c r="V51" s="1" t="str">
        <f>IF(ISBLANK('Capabilities - Sec Controls'!T49),"", 'Capabilities - Sec Controls'!T49)</f>
        <v>AC-2(12),AU-3(2),CM-5(1),AU-6(4),AU-6(9),AU-14,AU-14(2),AU-16,RA-5(8),RA-6,SC-7(9),SC-7(15),SI-7(8)</v>
      </c>
      <c r="W51" s="1" t="str">
        <f>IF(ISBLANK('Capabilities - Sec Controls'!U49),"", 'Capabilities - Sec Controls'!U49)</f>
        <v>PM-4</v>
      </c>
      <c r="X51" s="1" t="str">
        <f>IF(ISBLANK('Capabilities - Sec Controls'!V49),"", 'Capabilities - Sec Controls'!V49)</f>
        <v/>
      </c>
      <c r="Y51" s="1" t="str">
        <f>IF(ISBLANK('Capabilities - Sec Controls'!W49),"", 'Capabilities - Sec Controls'!W49)</f>
        <v/>
      </c>
      <c r="Z51" s="1" t="str">
        <f>IF(ISBLANK('Capabilities - Sec Controls'!X49),"", 'Capabilities - Sec Controls'!X49)</f>
        <v/>
      </c>
      <c r="AA51" s="1" t="str">
        <f>IF(ISBLANK('Capabilities - Sec Controls'!Y49),"", 'Capabilities - Sec Controls'!Y49)</f>
        <v>AU-6(4), AU-6(7), AU-6(9), AU-16, AU-14(2), RA-6), SC-40(4), and SC-42  are not selected in SP 800-53-defined baselines nor in the overall FedRAMP-defined baselines. These 53R4 capabilities are noted in { } and placed in the high impact baseline here specifically to address implementation of information security of a Contract/Authority Maintenance described capability should an organization wish to contract with a cloud service provider to provide such capabilities</v>
      </c>
      <c r="AB51" s="1" t="str">
        <f>IF(ISBLANK('Capabilities - Sec Controls'!Z49),"", 'Capabilities - Sec Controls'!Z49)</f>
        <v/>
      </c>
      <c r="AC51" s="215">
        <f>IF(ISBLANK('Capabilities - Sec Controls'!AA49),"", 'Capabilities - Sec Controls'!AA49)</f>
        <v>2</v>
      </c>
      <c r="AD51" s="215">
        <f>IF(ISBLANK('Capabilities - Sec Controls'!AB49),"", 'Capabilities - Sec Controls'!AB49)</f>
        <v>2</v>
      </c>
      <c r="AE51" s="215">
        <f>IF(ISBLANK('Capabilities - Sec Controls'!AC49),"", 'Capabilities - Sec Controls'!AC49)</f>
        <v>2</v>
      </c>
      <c r="AF51" s="215">
        <f>IF(ISBLANK('Capabilities - Sec Controls'!AD49),"", 'Capabilities - Sec Controls'!AD49)</f>
        <v>6</v>
      </c>
      <c r="AG51" s="1" t="str">
        <f>IF(ISBLANK('Capabilities - Sec Controls'!AE49),"", 'Capabilities - Sec Controls'!AE49)</f>
        <v/>
      </c>
      <c r="AH51" s="1" t="str">
        <f>IF(ISBLANK('Capabilities - Sec Controls'!AF49),"", 'Capabilities - Sec Controls'!AF49)</f>
        <v>X</v>
      </c>
      <c r="AI51" s="1" t="str">
        <f>IF(ISBLANK('Capabilities - Sec Controls'!AG49),"", 'Capabilities - Sec Controls'!AG49)</f>
        <v>X</v>
      </c>
      <c r="AJ51" s="1" t="str">
        <f>IF(ISBLANK('Capabilities - Sec Controls'!AH49),"", 'Capabilities - Sec Controls'!AH49)</f>
        <v>A</v>
      </c>
      <c r="AK51" s="1" t="str">
        <f>IF(ISBLANK('Capabilities - Sec Controls'!AI49),"", 'Capabilities - Sec Controls'!AI49)</f>
        <v/>
      </c>
      <c r="AL51" s="1" t="str">
        <f>IF(ISBLANK('Capabilities - Sec Controls'!AJ49),"", 'Capabilities - Sec Controls'!AJ49)</f>
        <v>A</v>
      </c>
      <c r="AM51" s="1" t="str">
        <f>IF(ISBLANK('Capabilities - Sec Controls'!AK49),"", 'Capabilities - Sec Controls'!AK49)</f>
        <v>A</v>
      </c>
      <c r="AN51" s="1" t="str">
        <f>IF(ISBLANK('Capabilities - Sec Controls'!AL49),"", 'Capabilities - Sec Controls'!AL49)</f>
        <v>X*</v>
      </c>
      <c r="AO51" s="1" t="str">
        <f>IF(ISBLANK('Capabilities - Sec Controls'!AM49),"", 'Capabilities - Sec Controls'!AM49)</f>
        <v/>
      </c>
      <c r="AP51" s="1" t="str">
        <f>IF(ISBLANK('Capabilities - Sec Controls'!AN49),"", 'Capabilities - Sec Controls'!AN49)</f>
        <v>B</v>
      </c>
      <c r="AQ51" s="1" t="str">
        <f>IF(ISBLANK('Capabilities - Sec Controls'!AO49),"", 'Capabilities - Sec Controls'!AO49)</f>
        <v>B</v>
      </c>
      <c r="AR51" s="1" t="str">
        <f>IF(ISBLANK('Capabilities - Sec Controls'!AP49),"", 'Capabilities - Sec Controls'!AP49)</f>
        <v>B</v>
      </c>
      <c r="AS51" s="1" t="str">
        <f>IF(ISBLANK('Capabilities - Sec Controls'!AQ49),"", 'Capabilities - Sec Controls'!AQ49)</f>
        <v/>
      </c>
      <c r="AT51" s="1" t="str">
        <f>IF(ISBLANK('Capabilities - Sec Controls'!AR49),"", 'Capabilities - Sec Controls'!AR49)</f>
        <v>X</v>
      </c>
      <c r="AU51" s="1" t="str">
        <f>IF(ISBLANK('Capabilities - Sec Controls'!AS49),"", 'Capabilities - Sec Controls'!AS49)</f>
        <v/>
      </c>
      <c r="AV51" s="1" t="str">
        <f>IF(ISBLANK('Capabilities - Sec Controls'!AT49),"", 'Capabilities - Sec Controls'!AT49)</f>
        <v>A</v>
      </c>
    </row>
    <row r="52" spans="1:48" ht="42" hidden="1" customHeight="1" x14ac:dyDescent="0.25">
      <c r="A52"/>
      <c r="D52" t="b">
        <f>IF(Resp13="Yes", FALSE, TRUE)</f>
        <v>1</v>
      </c>
      <c r="E52" s="1" t="str">
        <f>IF(ISBLANK('Capabilities - Sec Controls'!A267),"", 'Capabilities - Sec Controls'!A267)</f>
        <v>S &amp; RM</v>
      </c>
      <c r="F52" s="1" t="str">
        <f>IF(ISBLANK('Capabilities - Sec Controls'!B267),"", 'Capabilities - Sec Controls'!B267)</f>
        <v>Policies and Standards</v>
      </c>
      <c r="G52" s="1" t="str">
        <f>IF(ISBLANK('Capabilities - Sec Controls'!C267),"", 'Capabilities - Sec Controls'!C267)</f>
        <v>Best Practices &amp; Regulatory correlation</v>
      </c>
      <c r="H52" s="1" t="str">
        <f>IF(ISBLANK('Capabilities - Sec Controls'!D267),"", 'Capabilities - Sec Controls'!D267)</f>
        <v/>
      </c>
      <c r="I52" s="1" t="str">
        <f>IF(ISBLANK('Capabilities - Sec Controls'!E267),"", 'Capabilities - Sec Controls'!E267)</f>
        <v>The system's organization has a capability that maps security best practices to legal and regulatory requirements to demonstrate how they correlate.</v>
      </c>
      <c r="J52" s="1" t="str">
        <f>IF(ISBLANK('Capabilities - Sec Controls'!F267),"", 'Capabilities - Sec Controls'!F267)</f>
        <v>Best Practices &amp; Regulatory correlation</v>
      </c>
      <c r="K52" s="1" t="str">
        <f>IF(ISBLANK('Capabilities - Sec Controls'!I267),"", 'Capabilities - Sec Controls'!I267)</f>
        <v>AC-1,AT-1,AU-1,CA-1,CM-1,CP-1,IA-1,IR-1,MA-1,MP-1,PE-1,PL-1,PS-1,RA-1,SA-1,SC-1,SI-1</v>
      </c>
      <c r="L52" s="1" t="str">
        <f>IF(ISBLANK('Capabilities - Sec Controls'!J267),"", 'Capabilities - Sec Controls'!J267)</f>
        <v/>
      </c>
      <c r="M52" s="1" t="str">
        <f>IF(ISBLANK('Capabilities - Sec Controls'!K267),"", 'Capabilities - Sec Controls'!K267)</f>
        <v>AC-1,AT-1,AU-1,CA-1,CM-1,CP-1,IA-1,IR-1,MA-1,MP-1,PE-1,PL-1,PS-1,RA-1,SA-1,SC-1,SI-1</v>
      </c>
      <c r="N52" s="1" t="str">
        <f>IF(ISBLANK('Capabilities - Sec Controls'!L267),"", 'Capabilities - Sec Controls'!L267)</f>
        <v/>
      </c>
      <c r="O52" s="1" t="str">
        <f>IF(ISBLANK('Capabilities - Sec Controls'!M267),"", 'Capabilities - Sec Controls'!M267)</f>
        <v/>
      </c>
      <c r="P52" s="1" t="str">
        <f>IF(ISBLANK('Capabilities - Sec Controls'!N267),"", 'Capabilities - Sec Controls'!N267)</f>
        <v/>
      </c>
      <c r="Q52" s="1" t="str">
        <f>IF(ISBLANK('Capabilities - Sec Controls'!O267),"", 'Capabilities - Sec Controls'!O267)</f>
        <v/>
      </c>
      <c r="R52" s="1" t="str">
        <f>IF(ISBLANK('Capabilities - Sec Controls'!P267),"", 'Capabilities - Sec Controls'!P267)</f>
        <v/>
      </c>
      <c r="S52" s="1" t="str">
        <f>IF(ISBLANK('Capabilities - Sec Controls'!Q267),"", 'Capabilities - Sec Controls'!Q267)</f>
        <v/>
      </c>
      <c r="T52" s="1" t="str">
        <f>IF(ISBLANK('Capabilities - Sec Controls'!R267),"", 'Capabilities - Sec Controls'!R267)</f>
        <v/>
      </c>
      <c r="U52" s="1" t="str">
        <f>IF(ISBLANK('Capabilities - Sec Controls'!S267),"", 'Capabilities - Sec Controls'!S267)</f>
        <v/>
      </c>
      <c r="V52" s="1" t="str">
        <f>IF(ISBLANK('Capabilities - Sec Controls'!T267),"", 'Capabilities - Sec Controls'!T267)</f>
        <v/>
      </c>
      <c r="W52" s="1" t="str">
        <f>IF(ISBLANK('Capabilities - Sec Controls'!U267),"", 'Capabilities - Sec Controls'!U267)</f>
        <v>PM-1, PM-7, PM-9, PM-11</v>
      </c>
      <c r="X52" s="1" t="str">
        <f>IF(ISBLANK('Capabilities - Sec Controls'!V267),"", 'Capabilities - Sec Controls'!V267)</f>
        <v/>
      </c>
      <c r="Y52" s="1" t="str">
        <f>IF(ISBLANK('Capabilities - Sec Controls'!W267),"", 'Capabilities - Sec Controls'!W267)</f>
        <v/>
      </c>
      <c r="Z52" s="1" t="str">
        <f>IF(ISBLANK('Capabilities - Sec Controls'!X267),"", 'Capabilities - Sec Controls'!X267)</f>
        <v/>
      </c>
      <c r="AA52" s="1" t="str">
        <f>IF(ISBLANK('Capabilities - Sec Controls'!Y267),"", 'Capabilities - Sec Controls'!Y267)</f>
        <v/>
      </c>
      <c r="AB52" s="1" t="str">
        <f>IF(ISBLANK('Capabilities - Sec Controls'!Z267),"", 'Capabilities - Sec Controls'!Z267)</f>
        <v/>
      </c>
      <c r="AC52" s="215">
        <f>IF(ISBLANK('Capabilities - Sec Controls'!AA267),"", 'Capabilities - Sec Controls'!AA267)</f>
        <v>2</v>
      </c>
      <c r="AD52" s="215">
        <f>IF(ISBLANK('Capabilities - Sec Controls'!AB267),"", 'Capabilities - Sec Controls'!AB267)</f>
        <v>2</v>
      </c>
      <c r="AE52" s="215">
        <f>IF(ISBLANK('Capabilities - Sec Controls'!AC267),"", 'Capabilities - Sec Controls'!AC267)</f>
        <v>2</v>
      </c>
      <c r="AF52" s="215">
        <f>IF(ISBLANK('Capabilities - Sec Controls'!AD267),"", 'Capabilities - Sec Controls'!AD267)</f>
        <v>6</v>
      </c>
      <c r="AG52" s="1" t="str">
        <f>IF(ISBLANK('Capabilities - Sec Controls'!AE267),"", 'Capabilities - Sec Controls'!AE267)</f>
        <v/>
      </c>
      <c r="AH52" s="1" t="str">
        <f>IF(ISBLANK('Capabilities - Sec Controls'!AF267),"", 'Capabilities - Sec Controls'!AF267)</f>
        <v>A</v>
      </c>
      <c r="AI52" s="1" t="str">
        <f>IF(ISBLANK('Capabilities - Sec Controls'!AG267),"", 'Capabilities - Sec Controls'!AG267)</f>
        <v>A</v>
      </c>
      <c r="AJ52" s="1" t="str">
        <f>IF(ISBLANK('Capabilities - Sec Controls'!AH267),"", 'Capabilities - Sec Controls'!AH267)</f>
        <v>A</v>
      </c>
      <c r="AK52" s="1" t="str">
        <f>IF(ISBLANK('Capabilities - Sec Controls'!AI267),"", 'Capabilities - Sec Controls'!AI267)</f>
        <v/>
      </c>
      <c r="AL52" s="1" t="str">
        <f>IF(ISBLANK('Capabilities - Sec Controls'!AJ267),"", 'Capabilities - Sec Controls'!AJ267)</f>
        <v>X</v>
      </c>
      <c r="AM52" s="1" t="str">
        <f>IF(ISBLANK('Capabilities - Sec Controls'!AK267),"", 'Capabilities - Sec Controls'!AK267)</f>
        <v>X</v>
      </c>
      <c r="AN52" s="1" t="str">
        <f>IF(ISBLANK('Capabilities - Sec Controls'!AL267),"", 'Capabilities - Sec Controls'!AL267)</f>
        <v>X</v>
      </c>
      <c r="AO52" s="1" t="str">
        <f>IF(ISBLANK('Capabilities - Sec Controls'!AM267),"", 'Capabilities - Sec Controls'!AM267)</f>
        <v/>
      </c>
      <c r="AP52" s="1" t="str">
        <f>IF(ISBLANK('Capabilities - Sec Controls'!AN267),"", 'Capabilities - Sec Controls'!AN267)</f>
        <v>A</v>
      </c>
      <c r="AQ52" s="1" t="str">
        <f>IF(ISBLANK('Capabilities - Sec Controls'!AO267),"", 'Capabilities - Sec Controls'!AO267)</f>
        <v>A</v>
      </c>
      <c r="AR52" s="1" t="str">
        <f>IF(ISBLANK('Capabilities - Sec Controls'!AP267),"", 'Capabilities - Sec Controls'!AP267)</f>
        <v>A</v>
      </c>
      <c r="AS52" s="1" t="str">
        <f>IF(ISBLANK('Capabilities - Sec Controls'!AQ267),"", 'Capabilities - Sec Controls'!AQ267)</f>
        <v/>
      </c>
      <c r="AT52" s="1" t="str">
        <f>IF(ISBLANK('Capabilities - Sec Controls'!AR267),"", 'Capabilities - Sec Controls'!AR267)</f>
        <v>X</v>
      </c>
      <c r="AU52" s="1" t="str">
        <f>IF(ISBLANK('Capabilities - Sec Controls'!AS267),"", 'Capabilities - Sec Controls'!AS267)</f>
        <v/>
      </c>
      <c r="AV52" s="1" t="str">
        <f>IF(ISBLANK('Capabilities - Sec Controls'!AT267),"", 'Capabilities - Sec Controls'!AT267)</f>
        <v>A</v>
      </c>
    </row>
    <row r="53" spans="1:48" ht="42" hidden="1" customHeight="1" x14ac:dyDescent="0.25">
      <c r="A53" s="210" t="s">
        <v>3231</v>
      </c>
      <c r="B53" s="211" t="s">
        <v>3232</v>
      </c>
      <c r="C53" s="211"/>
      <c r="D53" s="211" t="b">
        <f>AND(D54:D58)</f>
        <v>1</v>
      </c>
      <c r="E53" s="211"/>
      <c r="F53" s="210"/>
      <c r="G53" s="210"/>
      <c r="H53" s="210"/>
      <c r="I53" s="210"/>
      <c r="J53" s="210"/>
      <c r="K53" s="210"/>
      <c r="L53" s="210"/>
      <c r="M53" s="210"/>
      <c r="N53" s="210"/>
      <c r="O53" s="210"/>
      <c r="P53" s="210"/>
      <c r="Q53" s="210"/>
      <c r="R53" s="210"/>
      <c r="S53" s="210"/>
      <c r="T53" s="210"/>
      <c r="U53" s="210"/>
      <c r="V53" s="210"/>
      <c r="W53" s="210"/>
      <c r="X53" s="210"/>
      <c r="Y53" s="210"/>
      <c r="Z53" s="210"/>
      <c r="AA53" s="210"/>
      <c r="AB53" s="210"/>
      <c r="AC53" s="214"/>
      <c r="AD53" s="214"/>
      <c r="AE53" s="214"/>
      <c r="AF53" s="214"/>
      <c r="AG53" s="210"/>
      <c r="AH53" s="210"/>
      <c r="AI53" s="210"/>
      <c r="AJ53" s="210"/>
      <c r="AK53" s="210"/>
      <c r="AL53" s="210"/>
      <c r="AM53" s="210"/>
      <c r="AN53" s="210"/>
      <c r="AO53" s="210"/>
      <c r="AP53" s="210"/>
      <c r="AQ53" s="210"/>
      <c r="AR53" s="210"/>
      <c r="AS53" s="210"/>
      <c r="AT53" s="210"/>
      <c r="AU53" s="210"/>
      <c r="AV53" s="210"/>
    </row>
    <row r="54" spans="1:48" ht="42" hidden="1" customHeight="1" x14ac:dyDescent="0.25">
      <c r="A54"/>
      <c r="D54" t="b">
        <f>IF(Resp14="Yes", FALSE, TRUE)</f>
        <v>1</v>
      </c>
      <c r="E54" s="1" t="str">
        <f>IF(ISBLANK('Capabilities - Sec Controls'!A101),"", 'Capabilities - Sec Controls'!A101)</f>
        <v>ITOS</v>
      </c>
      <c r="F54" s="1" t="str">
        <f>IF(ISBLANK('Capabilities - Sec Controls'!B101),"", 'Capabilities - Sec Controls'!B101)</f>
        <v>Service Delivery</v>
      </c>
      <c r="G54" s="1" t="str">
        <f>IF(ISBLANK('Capabilities - Sec Controls'!C101),"", 'Capabilities - Sec Controls'!C101)</f>
        <v>Service Level Management</v>
      </c>
      <c r="H54" s="1" t="str">
        <f>IF(ISBLANK('Capabilities - Sec Controls'!D101),"", 'Capabilities - Sec Controls'!D101)</f>
        <v>Objectives</v>
      </c>
      <c r="I54" s="1" t="str">
        <f>IF(ISBLANK('Capabilities - Sec Controls'!E101),"", 'Capabilities - Sec Controls'!E101)</f>
        <v>The system's organization has a capability for defining measures for objectives for services and their delivery, then taking those measures to assess performance against an SLA.</v>
      </c>
      <c r="J54" s="1" t="str">
        <f>IF(ISBLANK('Capabilities - Sec Controls'!F101),"", 'Capabilities - Sec Controls'!F101)</f>
        <v>Objectives</v>
      </c>
      <c r="K54" s="1" t="str">
        <f>IF(ISBLANK('Capabilities - Sec Controls'!I101),"", 'Capabilities - Sec Controls'!I101)</f>
        <v>SA-9</v>
      </c>
      <c r="L54" s="1" t="str">
        <f>IF(ISBLANK('Capabilities - Sec Controls'!J101),"", 'Capabilities - Sec Controls'!J101)</f>
        <v/>
      </c>
      <c r="M54" s="1" t="str">
        <f>IF(ISBLANK('Capabilities - Sec Controls'!K101),"", 'Capabilities - Sec Controls'!K101)</f>
        <v>SA-9</v>
      </c>
      <c r="N54" s="1" t="str">
        <f>IF(ISBLANK('Capabilities - Sec Controls'!L101),"", 'Capabilities - Sec Controls'!L101)</f>
        <v/>
      </c>
      <c r="O54" s="1" t="str">
        <f>IF(ISBLANK('Capabilities - Sec Controls'!M101),"", 'Capabilities - Sec Controls'!M101)</f>
        <v>CP-8</v>
      </c>
      <c r="P54" s="1" t="str">
        <f>IF(ISBLANK('Capabilities - Sec Controls'!N101),"", 'Capabilities - Sec Controls'!N101)</f>
        <v/>
      </c>
      <c r="Q54" s="1" t="str">
        <f>IF(ISBLANK('Capabilities - Sec Controls'!O101),"", 'Capabilities - Sec Controls'!O101)</f>
        <v>CP-8</v>
      </c>
      <c r="R54" s="1" t="str">
        <f>IF(ISBLANK('Capabilities - Sec Controls'!P101),"", 'Capabilities - Sec Controls'!P101)</f>
        <v/>
      </c>
      <c r="S54" s="1" t="str">
        <f>IF(ISBLANK('Capabilities - Sec Controls'!Q101),"", 'Capabilities - Sec Controls'!Q101)</f>
        <v/>
      </c>
      <c r="T54" s="1" t="str">
        <f>IF(ISBLANK('Capabilities - Sec Controls'!R101),"", 'Capabilities - Sec Controls'!R101)</f>
        <v/>
      </c>
      <c r="U54" s="1" t="str">
        <f>IF(ISBLANK('Capabilities - Sec Controls'!S101),"", 'Capabilities - Sec Controls'!S101)</f>
        <v/>
      </c>
      <c r="V54" s="1" t="str">
        <f>IF(ISBLANK('Capabilities - Sec Controls'!T101),"", 'Capabilities - Sec Controls'!T101)</f>
        <v/>
      </c>
      <c r="W54" s="1" t="str">
        <f>IF(ISBLANK('Capabilities - Sec Controls'!U101),"", 'Capabilities - Sec Controls'!U101)</f>
        <v>PM-6</v>
      </c>
      <c r="X54" s="1" t="str">
        <f>IF(ISBLANK('Capabilities - Sec Controls'!V101),"", 'Capabilities - Sec Controls'!V101)</f>
        <v/>
      </c>
      <c r="Y54" s="1" t="str">
        <f>IF(ISBLANK('Capabilities - Sec Controls'!W101),"", 'Capabilities - Sec Controls'!W101)</f>
        <v/>
      </c>
      <c r="Z54" s="1" t="str">
        <f>IF(ISBLANK('Capabilities - Sec Controls'!X101),"", 'Capabilities - Sec Controls'!X101)</f>
        <v/>
      </c>
      <c r="AA54" s="1" t="str">
        <f>IF(ISBLANK('Capabilities - Sec Controls'!Y101),"", 'Capabilities - Sec Controls'!Y101)</f>
        <v>Controls cited are with respect to information security only</v>
      </c>
      <c r="AB54" s="1" t="str">
        <f>IF(ISBLANK('Capabilities - Sec Controls'!Z101),"", 'Capabilities - Sec Controls'!Z101)</f>
        <v/>
      </c>
      <c r="AC54" s="215">
        <f>IF(ISBLANK('Capabilities - Sec Controls'!AA101),"", 'Capabilities - Sec Controls'!AA101)</f>
        <v>2</v>
      </c>
      <c r="AD54" s="215">
        <f>IF(ISBLANK('Capabilities - Sec Controls'!AB101),"", 'Capabilities - Sec Controls'!AB101)</f>
        <v>2</v>
      </c>
      <c r="AE54" s="215">
        <f>IF(ISBLANK('Capabilities - Sec Controls'!AC101),"", 'Capabilities - Sec Controls'!AC101)</f>
        <v>2</v>
      </c>
      <c r="AF54" s="215">
        <f>IF(ISBLANK('Capabilities - Sec Controls'!AD101),"", 'Capabilities - Sec Controls'!AD101)</f>
        <v>6</v>
      </c>
      <c r="AG54" s="1" t="str">
        <f>IF(ISBLANK('Capabilities - Sec Controls'!AE101),"", 'Capabilities - Sec Controls'!AE101)</f>
        <v/>
      </c>
      <c r="AH54" s="1" t="str">
        <f>IF(ISBLANK('Capabilities - Sec Controls'!AF101),"", 'Capabilities - Sec Controls'!AF101)</f>
        <v>X</v>
      </c>
      <c r="AI54" s="1" t="str">
        <f>IF(ISBLANK('Capabilities - Sec Controls'!AG101),"", 'Capabilities - Sec Controls'!AG101)</f>
        <v>X</v>
      </c>
      <c r="AJ54" s="1" t="str">
        <f>IF(ISBLANK('Capabilities - Sec Controls'!AH101),"", 'Capabilities - Sec Controls'!AH101)</f>
        <v>X</v>
      </c>
      <c r="AK54" s="1" t="str">
        <f>IF(ISBLANK('Capabilities - Sec Controls'!AI101),"", 'Capabilities - Sec Controls'!AI101)</f>
        <v/>
      </c>
      <c r="AL54" s="1" t="str">
        <f>IF(ISBLANK('Capabilities - Sec Controls'!AJ101),"", 'Capabilities - Sec Controls'!AJ101)</f>
        <v>X</v>
      </c>
      <c r="AM54" s="1" t="str">
        <f>IF(ISBLANK('Capabilities - Sec Controls'!AK101),"", 'Capabilities - Sec Controls'!AK101)</f>
        <v>X*</v>
      </c>
      <c r="AN54" s="1" t="str">
        <f>IF(ISBLANK('Capabilities - Sec Controls'!AL101),"", 'Capabilities - Sec Controls'!AL101)</f>
        <v>X*</v>
      </c>
      <c r="AO54" s="1" t="str">
        <f>IF(ISBLANK('Capabilities - Sec Controls'!AM101),"", 'Capabilities - Sec Controls'!AM101)</f>
        <v/>
      </c>
      <c r="AP54" s="1" t="str">
        <f>IF(ISBLANK('Capabilities - Sec Controls'!AN101),"", 'Capabilities - Sec Controls'!AN101)</f>
        <v>B</v>
      </c>
      <c r="AQ54" s="1" t="str">
        <f>IF(ISBLANK('Capabilities - Sec Controls'!AO101),"", 'Capabilities - Sec Controls'!AO101)</f>
        <v>B</v>
      </c>
      <c r="AR54" s="1" t="str">
        <f>IF(ISBLANK('Capabilities - Sec Controls'!AP101),"", 'Capabilities - Sec Controls'!AP101)</f>
        <v>B</v>
      </c>
      <c r="AS54" s="1" t="str">
        <f>IF(ISBLANK('Capabilities - Sec Controls'!AQ101),"", 'Capabilities - Sec Controls'!AQ101)</f>
        <v/>
      </c>
      <c r="AT54" s="1" t="str">
        <f>IF(ISBLANK('Capabilities - Sec Controls'!AR101),"", 'Capabilities - Sec Controls'!AR101)</f>
        <v>X</v>
      </c>
      <c r="AU54" s="1" t="str">
        <f>IF(ISBLANK('Capabilities - Sec Controls'!AS101),"", 'Capabilities - Sec Controls'!AS101)</f>
        <v/>
      </c>
      <c r="AV54" s="1" t="str">
        <f>IF(ISBLANK('Capabilities - Sec Controls'!AT101),"", 'Capabilities - Sec Controls'!AT101)</f>
        <v/>
      </c>
    </row>
    <row r="55" spans="1:48" ht="42" hidden="1" customHeight="1" x14ac:dyDescent="0.25">
      <c r="A55"/>
      <c r="D55" t="b">
        <f>IF(Resp14="Yes", FALSE, TRUE)</f>
        <v>1</v>
      </c>
      <c r="E55" s="1" t="str">
        <f>IF(ISBLANK('Capabilities - Sec Controls'!A106),"", 'Capabilities - Sec Controls'!A106)</f>
        <v>ITOS</v>
      </c>
      <c r="F55" s="1" t="str">
        <f>IF(ISBLANK('Capabilities - Sec Controls'!B106),"", 'Capabilities - Sec Controls'!B106)</f>
        <v>Service Delivery</v>
      </c>
      <c r="G55" s="1" t="str">
        <f>IF(ISBLANK('Capabilities - Sec Controls'!C106),"", 'Capabilities - Sec Controls'!C106)</f>
        <v>Service Level Management</v>
      </c>
      <c r="H55" s="1" t="str">
        <f>IF(ISBLANK('Capabilities - Sec Controls'!D106),"", 'Capabilities - Sec Controls'!D106)</f>
        <v>Service Dashboard</v>
      </c>
      <c r="I55" s="1" t="str">
        <f>IF(ISBLANK('Capabilities - Sec Controls'!E106),"", 'Capabilities - Sec Controls'!E106)</f>
        <v>The system has a capability that provides a service dashboard, to include Key Performance Indicators, Key Goal Indicators, and Key Risk Indicators.</v>
      </c>
      <c r="J55" s="1" t="str">
        <f>IF(ISBLANK('Capabilities - Sec Controls'!F106),"", 'Capabilities - Sec Controls'!F106)</f>
        <v>Service Dashboard</v>
      </c>
      <c r="K55" s="1" t="str">
        <f>IF(ISBLANK('Capabilities - Sec Controls'!I106),"", 'Capabilities - Sec Controls'!I106)</f>
        <v>AU-12,CA-7,SA-4,SA-9,SI-4</v>
      </c>
      <c r="L55" s="1" t="str">
        <f>IF(ISBLANK('Capabilities - Sec Controls'!J106),"", 'Capabilities - Sec Controls'!J106)</f>
        <v/>
      </c>
      <c r="M55" s="1" t="str">
        <f>IF(ISBLANK('Capabilities - Sec Controls'!K106),"", 'Capabilities - Sec Controls'!K106)</f>
        <v>AU-12,CA-7,SA-4,SA-9,SI-4</v>
      </c>
      <c r="N55" s="1" t="str">
        <f>IF(ISBLANK('Capabilities - Sec Controls'!L106),"", 'Capabilities - Sec Controls'!L106)</f>
        <v/>
      </c>
      <c r="O55" s="1" t="str">
        <f>IF(ISBLANK('Capabilities - Sec Controls'!M106),"", 'Capabilities - Sec Controls'!M106)</f>
        <v>CA-7(1),SA-4(1),SA-4(2),SA-4(9),SI-4(2),SI-4(4),SI-4(5)</v>
      </c>
      <c r="P55" s="1" t="str">
        <f>IF(ISBLANK('Capabilities - Sec Controls'!N106),"", 'Capabilities - Sec Controls'!N106)</f>
        <v>SA-4(10),SA-9(1),SA-9(3)</v>
      </c>
      <c r="Q55" s="1" t="str">
        <f>IF(ISBLANK('Capabilities - Sec Controls'!O106),"", 'Capabilities - Sec Controls'!O106)</f>
        <v>CA-7(1),SA-4(1),SA-4(2),SA-4(9),SA-9(1),SI-4(2),SI-4(4),SI-4(5)</v>
      </c>
      <c r="R55" s="1" t="str">
        <f>IF(ISBLANK('Capabilities - Sec Controls'!P106),"", 'Capabilities - Sec Controls'!P106)</f>
        <v>SA-4(10),SA-9(3)</v>
      </c>
      <c r="S55" s="1" t="str">
        <f>IF(ISBLANK('Capabilities - Sec Controls'!Q106),"", 'Capabilities - Sec Controls'!Q106)</f>
        <v>AU-12(1),AU-12(3)</v>
      </c>
      <c r="T55" s="1" t="str">
        <f>IF(ISBLANK('Capabilities - Sec Controls'!R106),"", 'Capabilities - Sec Controls'!R106)</f>
        <v>SI-4(3),SI-4(16),SI-4(17),SI-4(23)</v>
      </c>
      <c r="U55" s="1" t="str">
        <f>IF(ISBLANK('Capabilities - Sec Controls'!S106),"", 'Capabilities - Sec Controls'!S106)</f>
        <v>AU-12(1),AU-12(3)</v>
      </c>
      <c r="V55" s="1" t="str">
        <f>IF(ISBLANK('Capabilities - Sec Controls'!T106),"", 'Capabilities - Sec Controls'!T106)</f>
        <v>SI-4(3),SI-4(16),SI-4(17),SI-4(23)</v>
      </c>
      <c r="W55" s="1" t="str">
        <f>IF(ISBLANK('Capabilities - Sec Controls'!U106),"", 'Capabilities - Sec Controls'!U106)</f>
        <v>PM-1, PM-6</v>
      </c>
      <c r="X55" s="1" t="str">
        <f>IF(ISBLANK('Capabilities - Sec Controls'!V106),"", 'Capabilities - Sec Controls'!V106)</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55" s="1" t="str">
        <f>IF(ISBLANK('Capabilities - Sec Controls'!W106),"", 'Capabilities - Sec Controls'!W106)</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55" s="1" t="str">
        <f>IF(ISBLANK('Capabilities - Sec Controls'!X106),"", 'Capabilities - Sec Controls'!X106)</f>
        <v>AC-2(11), AC-2(13), AC-6(3), AC-6(7), AC-6(8), AC-18(4), AC-21(2)
AU-13, 
CM-3(1), CM-5(1), CM-5(3), CM-5(4), CM-6(2), CM-8(4)
MA-4(3)
PE-2(3), PE-3(1), PE-6(4)
PS-4(2), PS-6(3)
RA-5(4), RA-5(6), RA-5(10)
SC-3, SC-7(8), SC-7(10), SC-7(11), SC-7(14),  SC-7(15), SC-7(18), SC-7(21), SC-24 
SI-7(10), SI-10(5)</v>
      </c>
      <c r="AA55" s="1" t="str">
        <f>IF(ISBLANK('Capabilities - Sec Controls'!Y106),"", 'Capabilities - Sec Controls'!Y106)</f>
        <v/>
      </c>
      <c r="AB55" s="1" t="str">
        <f>IF(ISBLANK('Capabilities - Sec Controls'!Z106),"", 'Capabilities - Sec Controls'!Z106)</f>
        <v/>
      </c>
      <c r="AC55" s="215">
        <f>IF(ISBLANK('Capabilities - Sec Controls'!AA106),"", 'Capabilities - Sec Controls'!AA106)</f>
        <v>1</v>
      </c>
      <c r="AD55" s="215">
        <f>IF(ISBLANK('Capabilities - Sec Controls'!AB106),"", 'Capabilities - Sec Controls'!AB106)</f>
        <v>1</v>
      </c>
      <c r="AE55" s="215">
        <f>IF(ISBLANK('Capabilities - Sec Controls'!AC106),"", 'Capabilities - Sec Controls'!AC106)</f>
        <v>1</v>
      </c>
      <c r="AF55" s="215">
        <f>IF(ISBLANK('Capabilities - Sec Controls'!AD106),"", 'Capabilities - Sec Controls'!AD106)</f>
        <v>3</v>
      </c>
      <c r="AG55" s="1" t="str">
        <f>IF(ISBLANK('Capabilities - Sec Controls'!AE106),"", 'Capabilities - Sec Controls'!AE106)</f>
        <v/>
      </c>
      <c r="AH55" s="1" t="str">
        <f>IF(ISBLANK('Capabilities - Sec Controls'!AF106),"", 'Capabilities - Sec Controls'!AF106)</f>
        <v>X</v>
      </c>
      <c r="AI55" s="1" t="str">
        <f>IF(ISBLANK('Capabilities - Sec Controls'!AG106),"", 'Capabilities - Sec Controls'!AG106)</f>
        <v>A</v>
      </c>
      <c r="AJ55" s="1" t="str">
        <f>IF(ISBLANK('Capabilities - Sec Controls'!AH106),"", 'Capabilities - Sec Controls'!AH106)</f>
        <v>A</v>
      </c>
      <c r="AK55" s="1" t="str">
        <f>IF(ISBLANK('Capabilities - Sec Controls'!AI106),"", 'Capabilities - Sec Controls'!AI106)</f>
        <v/>
      </c>
      <c r="AL55" s="1" t="str">
        <f>IF(ISBLANK('Capabilities - Sec Controls'!AJ106),"", 'Capabilities - Sec Controls'!AJ106)</f>
        <v>X</v>
      </c>
      <c r="AM55" s="1" t="str">
        <f>IF(ISBLANK('Capabilities - Sec Controls'!AK106),"", 'Capabilities - Sec Controls'!AK106)</f>
        <v>X*</v>
      </c>
      <c r="AN55" s="1" t="str">
        <f>IF(ISBLANK('Capabilities - Sec Controls'!AL106),"", 'Capabilities - Sec Controls'!AL106)</f>
        <v>X*</v>
      </c>
      <c r="AO55" s="1" t="str">
        <f>IF(ISBLANK('Capabilities - Sec Controls'!AM106),"", 'Capabilities - Sec Controls'!AM106)</f>
        <v/>
      </c>
      <c r="AP55" s="1" t="str">
        <f>IF(ISBLANK('Capabilities - Sec Controls'!AN106),"", 'Capabilities - Sec Controls'!AN106)</f>
        <v>B</v>
      </c>
      <c r="AQ55" s="1" t="str">
        <f>IF(ISBLANK('Capabilities - Sec Controls'!AO106),"", 'Capabilities - Sec Controls'!AO106)</f>
        <v>B</v>
      </c>
      <c r="AR55" s="1" t="str">
        <f>IF(ISBLANK('Capabilities - Sec Controls'!AP106),"", 'Capabilities - Sec Controls'!AP106)</f>
        <v>B</v>
      </c>
      <c r="AS55" s="1" t="str">
        <f>IF(ISBLANK('Capabilities - Sec Controls'!AQ106),"", 'Capabilities - Sec Controls'!AQ106)</f>
        <v/>
      </c>
      <c r="AT55" s="1" t="str">
        <f>IF(ISBLANK('Capabilities - Sec Controls'!AR106),"", 'Capabilities - Sec Controls'!AR106)</f>
        <v>A</v>
      </c>
      <c r="AU55" s="1" t="str">
        <f>IF(ISBLANK('Capabilities - Sec Controls'!AS106),"", 'Capabilities - Sec Controls'!AS106)</f>
        <v/>
      </c>
      <c r="AV55" s="1" t="str">
        <f>IF(ISBLANK('Capabilities - Sec Controls'!AT106),"", 'Capabilities - Sec Controls'!AT106)</f>
        <v>A</v>
      </c>
    </row>
    <row r="56" spans="1:48" ht="42" hidden="1" customHeight="1" x14ac:dyDescent="0.25">
      <c r="A56"/>
      <c r="D56" t="b">
        <f>IF(Resp15="Yes", FALSE, TRUE)</f>
        <v>1</v>
      </c>
      <c r="E56" s="1" t="str">
        <f>IF(ISBLANK('Capabilities - Sec Controls'!A94),"", 'Capabilities - Sec Controls'!A94)</f>
        <v>ITOS</v>
      </c>
      <c r="F56" s="1" t="str">
        <f>IF(ISBLANK('Capabilities - Sec Controls'!B94),"", 'Capabilities - Sec Controls'!B94)</f>
        <v>IT Operations</v>
      </c>
      <c r="G56" s="1" t="str">
        <f>IF(ISBLANK('Capabilities - Sec Controls'!C94),"", 'Capabilities - Sec Controls'!C94)</f>
        <v>IT Governance</v>
      </c>
      <c r="H56" s="1" t="str">
        <f>IF(ISBLANK('Capabilities - Sec Controls'!D94),"", 'Capabilities - Sec Controls'!D94)</f>
        <v>Architecture Governance</v>
      </c>
      <c r="I56" s="1" t="str">
        <f>IF(ISBLANK('Capabilities - Sec Controls'!E94),"", 'Capabilities - Sec Controls'!E94)</f>
        <v>The system's organization has a capability that provides architecture governance, including the ability to use a set of tools to develop and integrate different architecture perspectives into a single common architecture framework.</v>
      </c>
      <c r="J56" s="1" t="str">
        <f>IF(ISBLANK('Capabilities - Sec Controls'!F94),"", 'Capabilities - Sec Controls'!F94)</f>
        <v>Architecture Governance</v>
      </c>
      <c r="K56" s="1" t="str">
        <f>IF(ISBLANK('Capabilities - Sec Controls'!I94),"", 'Capabilities - Sec Controls'!I94)</f>
        <v/>
      </c>
      <c r="L56" s="1" t="str">
        <f>IF(ISBLANK('Capabilities - Sec Controls'!J94),"", 'Capabilities - Sec Controls'!J94)</f>
        <v/>
      </c>
      <c r="M56" s="1" t="str">
        <f>IF(ISBLANK('Capabilities - Sec Controls'!K94),"", 'Capabilities - Sec Controls'!K94)</f>
        <v/>
      </c>
      <c r="N56" s="1" t="str">
        <f>IF(ISBLANK('Capabilities - Sec Controls'!L94),"", 'Capabilities - Sec Controls'!L94)</f>
        <v/>
      </c>
      <c r="O56" s="1" t="str">
        <f>IF(ISBLANK('Capabilities - Sec Controls'!M94),"", 'Capabilities - Sec Controls'!M94)</f>
        <v>PL-8,SA-8</v>
      </c>
      <c r="P56" s="1" t="str">
        <f>IF(ISBLANK('Capabilities - Sec Controls'!N94),"", 'Capabilities - Sec Controls'!N94)</f>
        <v/>
      </c>
      <c r="Q56" s="1" t="str">
        <f>IF(ISBLANK('Capabilities - Sec Controls'!O94),"", 'Capabilities - Sec Controls'!O94)</f>
        <v>PL-8,SA-8</v>
      </c>
      <c r="R56" s="1" t="str">
        <f>IF(ISBLANK('Capabilities - Sec Controls'!P94),"", 'Capabilities - Sec Controls'!P94)</f>
        <v/>
      </c>
      <c r="S56" s="1" t="str">
        <f>IF(ISBLANK('Capabilities - Sec Controls'!Q94),"", 'Capabilities - Sec Controls'!Q94)</f>
        <v>SA-15,SA-17</v>
      </c>
      <c r="T56" s="1" t="str">
        <f>IF(ISBLANK('Capabilities - Sec Controls'!R94),"", 'Capabilities - Sec Controls'!R94)</f>
        <v>SA-17(1),SA-17(3)</v>
      </c>
      <c r="U56" s="1" t="str">
        <f>IF(ISBLANK('Capabilities - Sec Controls'!S94),"", 'Capabilities - Sec Controls'!S94)</f>
        <v>SA-15,SA-17</v>
      </c>
      <c r="V56" s="1" t="str">
        <f>IF(ISBLANK('Capabilities - Sec Controls'!T94),"", 'Capabilities - Sec Controls'!T94)</f>
        <v>SA-17(1),SA-17(3)</v>
      </c>
      <c r="W56" s="1" t="str">
        <f>IF(ISBLANK('Capabilities - Sec Controls'!U94),"", 'Capabilities - Sec Controls'!U94)</f>
        <v>PM-7</v>
      </c>
      <c r="X56" s="1" t="str">
        <f>IF(ISBLANK('Capabilities - Sec Controls'!V94),"", 'Capabilities - Sec Controls'!V94)</f>
        <v/>
      </c>
      <c r="Y56" s="1" t="str">
        <f>IF(ISBLANK('Capabilities - Sec Controls'!W94),"", 'Capabilities - Sec Controls'!W94)</f>
        <v/>
      </c>
      <c r="Z56" s="1" t="str">
        <f>IF(ISBLANK('Capabilities - Sec Controls'!X94),"", 'Capabilities - Sec Controls'!X94)</f>
        <v/>
      </c>
      <c r="AA56" s="1" t="str">
        <f>IF(ISBLANK('Capabilities - Sec Controls'!Y94),"", 'Capabilities - Sec Controls'!Y94)</f>
        <v>SA-17(1) and SA-17(3) are not selected in SP 800-53-defined baselines nor in the overall FedRAMP-defined baselines. These 53R4 capabilities are noted in { } and placed in the high impact baseline here specifically to support implementation of a IT Governance Architecture Governance capability should an organization wish to contract with a cloud service provider to provide such a capability.</v>
      </c>
      <c r="AB56" s="1" t="str">
        <f>IF(ISBLANK('Capabilities - Sec Controls'!Z94),"", 'Capabilities - Sec Controls'!Z94)</f>
        <v xml:space="preserve"> </v>
      </c>
      <c r="AC56" s="1">
        <f>IF(ISBLANK('Capabilities - Sec Controls'!AA94),"", 'Capabilities - Sec Controls'!AA94)</f>
        <v>1</v>
      </c>
      <c r="AD56" s="1">
        <f>IF(ISBLANK('Capabilities - Sec Controls'!AB94),"", 'Capabilities - Sec Controls'!AB94)</f>
        <v>2</v>
      </c>
      <c r="AE56" s="1">
        <f>IF(ISBLANK('Capabilities - Sec Controls'!AC94),"", 'Capabilities - Sec Controls'!AC94)</f>
        <v>1</v>
      </c>
      <c r="AF56" s="1">
        <f>IF(ISBLANK('Capabilities - Sec Controls'!AD94),"", 'Capabilities - Sec Controls'!AD94)</f>
        <v>4</v>
      </c>
      <c r="AG56" s="1" t="str">
        <f>IF(ISBLANK('Capabilities - Sec Controls'!AE94),"", 'Capabilities - Sec Controls'!AE94)</f>
        <v/>
      </c>
      <c r="AH56" s="1" t="str">
        <f>IF(ISBLANK('Capabilities - Sec Controls'!AF94),"", 'Capabilities - Sec Controls'!AF94)</f>
        <v>A</v>
      </c>
      <c r="AI56" s="1" t="str">
        <f>IF(ISBLANK('Capabilities - Sec Controls'!AG94),"", 'Capabilities - Sec Controls'!AG94)</f>
        <v>A</v>
      </c>
      <c r="AJ56" s="1" t="str">
        <f>IF(ISBLANK('Capabilities - Sec Controls'!AH94),"", 'Capabilities - Sec Controls'!AH94)</f>
        <v>A</v>
      </c>
      <c r="AK56" s="1" t="str">
        <f>IF(ISBLANK('Capabilities - Sec Controls'!AI94),"", 'Capabilities - Sec Controls'!AI94)</f>
        <v/>
      </c>
      <c r="AL56" s="1" t="str">
        <f>IF(ISBLANK('Capabilities - Sec Controls'!AJ94),"", 'Capabilities - Sec Controls'!AJ94)</f>
        <v>A</v>
      </c>
      <c r="AM56" s="1" t="str">
        <f>IF(ISBLANK('Capabilities - Sec Controls'!AK94),"", 'Capabilities - Sec Controls'!AK94)</f>
        <v>A</v>
      </c>
      <c r="AN56" s="1" t="str">
        <f>IF(ISBLANK('Capabilities - Sec Controls'!AL94),"", 'Capabilities - Sec Controls'!AL94)</f>
        <v>A</v>
      </c>
      <c r="AO56" s="1" t="str">
        <f>IF(ISBLANK('Capabilities - Sec Controls'!AM94),"", 'Capabilities - Sec Controls'!AM94)</f>
        <v/>
      </c>
      <c r="AP56" s="1" t="str">
        <f>IF(ISBLANK('Capabilities - Sec Controls'!AN94),"", 'Capabilities - Sec Controls'!AN94)</f>
        <v>A</v>
      </c>
      <c r="AQ56" s="1" t="str">
        <f>IF(ISBLANK('Capabilities - Sec Controls'!AO94),"", 'Capabilities - Sec Controls'!AO94)</f>
        <v>A</v>
      </c>
      <c r="AR56" s="1" t="str">
        <f>IF(ISBLANK('Capabilities - Sec Controls'!AP94),"", 'Capabilities - Sec Controls'!AP94)</f>
        <v>A</v>
      </c>
      <c r="AS56" s="1" t="str">
        <f>IF(ISBLANK('Capabilities - Sec Controls'!AQ94),"", 'Capabilities - Sec Controls'!AQ94)</f>
        <v/>
      </c>
      <c r="AT56" s="1" t="str">
        <f>IF(ISBLANK('Capabilities - Sec Controls'!AR94),"", 'Capabilities - Sec Controls'!AR94)</f>
        <v>A</v>
      </c>
      <c r="AU56" s="1" t="str">
        <f>IF(ISBLANK('Capabilities - Sec Controls'!AS94),"", 'Capabilities - Sec Controls'!AS94)</f>
        <v/>
      </c>
      <c r="AV56" s="1" t="str">
        <f>IF(ISBLANK('Capabilities - Sec Controls'!AT94),"", 'Capabilities - Sec Controls'!AT94)</f>
        <v/>
      </c>
    </row>
    <row r="57" spans="1:48" ht="42" hidden="1" customHeight="1" x14ac:dyDescent="0.25">
      <c r="A57"/>
      <c r="D57" t="b">
        <f>IF(Resp15="Yes", FALSE, TRUE)</f>
        <v>1</v>
      </c>
      <c r="E57" s="1" t="str">
        <f>IF(ISBLANK('Capabilities - Sec Controls'!A95),"", 'Capabilities - Sec Controls'!A95)</f>
        <v>ITOS</v>
      </c>
      <c r="F57" s="1" t="str">
        <f>IF(ISBLANK('Capabilities - Sec Controls'!B95),"", 'Capabilities - Sec Controls'!B95)</f>
        <v>IT Operations</v>
      </c>
      <c r="G57" s="1" t="str">
        <f>IF(ISBLANK('Capabilities - Sec Controls'!C95),"", 'Capabilities - Sec Controls'!C95)</f>
        <v>IT Governance</v>
      </c>
      <c r="H57" s="1" t="str">
        <f>IF(ISBLANK('Capabilities - Sec Controls'!D95),"", 'Capabilities - Sec Controls'!D95)</f>
        <v>Standards and Guidelines</v>
      </c>
      <c r="I57" s="1" t="str">
        <f>IF(ISBLANK('Capabilities - Sec Controls'!E95),"", 'Capabilities - Sec Controls'!E95)</f>
        <v>The system's organization has a capability to select and outline all applicable technology standards and all applicable guidelines for how they can be consumed throughout the organization.</v>
      </c>
      <c r="J57" s="1" t="str">
        <f>IF(ISBLANK('Capabilities - Sec Controls'!F95),"", 'Capabilities - Sec Controls'!F95)</f>
        <v>Standards and Guidelines</v>
      </c>
      <c r="K57" s="1" t="str">
        <f>IF(ISBLANK('Capabilities - Sec Controls'!I95),"", 'Capabilities - Sec Controls'!I95)</f>
        <v/>
      </c>
      <c r="L57" s="1" t="str">
        <f>IF(ISBLANK('Capabilities - Sec Controls'!J95),"", 'Capabilities - Sec Controls'!J95)</f>
        <v/>
      </c>
      <c r="M57" s="1" t="str">
        <f>IF(ISBLANK('Capabilities - Sec Controls'!K95),"", 'Capabilities - Sec Controls'!K95)</f>
        <v/>
      </c>
      <c r="N57" s="1" t="str">
        <f>IF(ISBLANK('Capabilities - Sec Controls'!L95),"", 'Capabilities - Sec Controls'!L95)</f>
        <v/>
      </c>
      <c r="O57" s="1" t="str">
        <f>IF(ISBLANK('Capabilities - Sec Controls'!M95),"", 'Capabilities - Sec Controls'!M95)</f>
        <v/>
      </c>
      <c r="P57" s="1" t="str">
        <f>IF(ISBLANK('Capabilities - Sec Controls'!N95),"", 'Capabilities - Sec Controls'!N95)</f>
        <v/>
      </c>
      <c r="Q57" s="1" t="str">
        <f>IF(ISBLANK('Capabilities - Sec Controls'!O95),"", 'Capabilities - Sec Controls'!O95)</f>
        <v/>
      </c>
      <c r="R57" s="1" t="str">
        <f>IF(ISBLANK('Capabilities - Sec Controls'!P95),"", 'Capabilities - Sec Controls'!P95)</f>
        <v/>
      </c>
      <c r="S57" s="1" t="str">
        <f>IF(ISBLANK('Capabilities - Sec Controls'!Q95),"", 'Capabilities - Sec Controls'!Q95)</f>
        <v/>
      </c>
      <c r="T57" s="1" t="str">
        <f>IF(ISBLANK('Capabilities - Sec Controls'!R95),"", 'Capabilities - Sec Controls'!R95)</f>
        <v/>
      </c>
      <c r="U57" s="1" t="str">
        <f>IF(ISBLANK('Capabilities - Sec Controls'!S95),"", 'Capabilities - Sec Controls'!S95)</f>
        <v/>
      </c>
      <c r="V57" s="1" t="str">
        <f>IF(ISBLANK('Capabilities - Sec Controls'!T95),"", 'Capabilities - Sec Controls'!T95)</f>
        <v/>
      </c>
      <c r="W57" s="1" t="str">
        <f>IF(ISBLANK('Capabilities - Sec Controls'!U95),"", 'Capabilities - Sec Controls'!U95)</f>
        <v/>
      </c>
      <c r="X57" s="1" t="str">
        <f>IF(ISBLANK('Capabilities - Sec Controls'!V95),"", 'Capabilities - Sec Controls'!V95)</f>
        <v/>
      </c>
      <c r="Y57" s="1" t="str">
        <f>IF(ISBLANK('Capabilities - Sec Controls'!W95),"", 'Capabilities - Sec Controls'!W95)</f>
        <v/>
      </c>
      <c r="Z57" s="1" t="str">
        <f>IF(ISBLANK('Capabilities - Sec Controls'!X95),"", 'Capabilities - Sec Controls'!X95)</f>
        <v/>
      </c>
      <c r="AA57" s="1" t="str">
        <f>IF(ISBLANK('Capabilities - Sec Controls'!Y95),"", 'Capabilities - Sec Controls'!Y95)</f>
        <v xml:space="preserve">Note that SP 800-53 Appendix A references technology standards and guidelines that provide further details for  implementation of the SP 800-53  security controls,  Further many of the SP 800-53 defined security contols are complemented with Supplemental Guidance on  how these controls may be consumed by the organization, and  identify the applicable references for the controlsl from Appendix A.  </v>
      </c>
      <c r="AB57" s="1" t="str">
        <f>IF(ISBLANK('Capabilities - Sec Controls'!Z95),"", 'Capabilities - Sec Controls'!Z95)</f>
        <v/>
      </c>
      <c r="AC57" s="1">
        <f>IF(ISBLANK('Capabilities - Sec Controls'!AA95),"", 'Capabilities - Sec Controls'!AA95)</f>
        <v>1</v>
      </c>
      <c r="AD57" s="1">
        <f>IF(ISBLANK('Capabilities - Sec Controls'!AB95),"", 'Capabilities - Sec Controls'!AB95)</f>
        <v>2</v>
      </c>
      <c r="AE57" s="1">
        <f>IF(ISBLANK('Capabilities - Sec Controls'!AC95),"", 'Capabilities - Sec Controls'!AC95)</f>
        <v>1</v>
      </c>
      <c r="AF57" s="1">
        <f>IF(ISBLANK('Capabilities - Sec Controls'!AD95),"", 'Capabilities - Sec Controls'!AD95)</f>
        <v>4</v>
      </c>
      <c r="AG57" s="1" t="str">
        <f>IF(ISBLANK('Capabilities - Sec Controls'!AE95),"", 'Capabilities - Sec Controls'!AE95)</f>
        <v/>
      </c>
      <c r="AH57" s="1" t="str">
        <f>IF(ISBLANK('Capabilities - Sec Controls'!AF95),"", 'Capabilities - Sec Controls'!AF95)</f>
        <v>X</v>
      </c>
      <c r="AI57" s="1" t="str">
        <f>IF(ISBLANK('Capabilities - Sec Controls'!AG95),"", 'Capabilities - Sec Controls'!AG95)</f>
        <v>X</v>
      </c>
      <c r="AJ57" s="1" t="str">
        <f>IF(ISBLANK('Capabilities - Sec Controls'!AH95),"", 'Capabilities - Sec Controls'!AH95)</f>
        <v>X</v>
      </c>
      <c r="AK57" s="1" t="str">
        <f>IF(ISBLANK('Capabilities - Sec Controls'!AI95),"", 'Capabilities - Sec Controls'!AI95)</f>
        <v/>
      </c>
      <c r="AL57" s="1" t="str">
        <f>IF(ISBLANK('Capabilities - Sec Controls'!AJ95),"", 'Capabilities - Sec Controls'!AJ95)</f>
        <v>A</v>
      </c>
      <c r="AM57" s="1" t="str">
        <f>IF(ISBLANK('Capabilities - Sec Controls'!AK95),"", 'Capabilities - Sec Controls'!AK95)</f>
        <v>X</v>
      </c>
      <c r="AN57" s="1" t="str">
        <f>IF(ISBLANK('Capabilities - Sec Controls'!AL95),"", 'Capabilities - Sec Controls'!AL95)</f>
        <v>X</v>
      </c>
      <c r="AO57" s="1" t="str">
        <f>IF(ISBLANK('Capabilities - Sec Controls'!AM95),"", 'Capabilities - Sec Controls'!AM95)</f>
        <v/>
      </c>
      <c r="AP57" s="1" t="str">
        <f>IF(ISBLANK('Capabilities - Sec Controls'!AN95),"", 'Capabilities - Sec Controls'!AN95)</f>
        <v>A</v>
      </c>
      <c r="AQ57" s="1" t="str">
        <f>IF(ISBLANK('Capabilities - Sec Controls'!AO95),"", 'Capabilities - Sec Controls'!AO95)</f>
        <v>A</v>
      </c>
      <c r="AR57" s="1" t="str">
        <f>IF(ISBLANK('Capabilities - Sec Controls'!AP95),"", 'Capabilities - Sec Controls'!AP95)</f>
        <v>A</v>
      </c>
      <c r="AS57" s="1" t="str">
        <f>IF(ISBLANK('Capabilities - Sec Controls'!AQ95),"", 'Capabilities - Sec Controls'!AQ95)</f>
        <v/>
      </c>
      <c r="AT57" s="1" t="str">
        <f>IF(ISBLANK('Capabilities - Sec Controls'!AR95),"", 'Capabilities - Sec Controls'!AR95)</f>
        <v>A</v>
      </c>
      <c r="AU57" s="1" t="str">
        <f>IF(ISBLANK('Capabilities - Sec Controls'!AS95),"", 'Capabilities - Sec Controls'!AS95)</f>
        <v/>
      </c>
      <c r="AV57" s="1" t="str">
        <f>IF(ISBLANK('Capabilities - Sec Controls'!AT95),"", 'Capabilities - Sec Controls'!AT95)</f>
        <v/>
      </c>
    </row>
    <row r="58" spans="1:48" ht="42" hidden="1" customHeight="1" x14ac:dyDescent="0.25">
      <c r="A58"/>
      <c r="D58" t="b">
        <f>IF(Resp15="Yes", FALSE, TRUE)</f>
        <v>1</v>
      </c>
      <c r="E58" s="1" t="str">
        <f>IF(ISBLANK('Capabilities - Sec Controls'!A203),"", 'Capabilities - Sec Controls'!A203)</f>
        <v>Information Services</v>
      </c>
      <c r="F58" s="1" t="str">
        <f>IF(ISBLANK('Capabilities - Sec Controls'!B203),"", 'Capabilities - Sec Controls'!B203)</f>
        <v>Risk Management</v>
      </c>
      <c r="G58" s="1" t="str">
        <f>IF(ISBLANK('Capabilities - Sec Controls'!C203),"", 'Capabilities - Sec Controls'!C203)</f>
        <v>GRC - Governance, Risk &amp; Compliance</v>
      </c>
      <c r="H58" s="1" t="str">
        <f>IF(ISBLANK('Capabilities - Sec Controls'!D203),"", 'Capabilities - Sec Controls'!D203)</f>
        <v/>
      </c>
      <c r="I58" s="1" t="str">
        <f>IF(ISBLANK('Capabilities - Sec Controls'!E203),"", 'Capabilities - Sec Controls'!E203)</f>
        <v>The system's organization has a capability that defines its approach to governance, risk, and compliance, then refines that approach as needed.</v>
      </c>
      <c r="J58" s="1" t="str">
        <f>IF(ISBLANK('Capabilities - Sec Controls'!F203),"", 'Capabilities - Sec Controls'!F203)</f>
        <v>GRC</v>
      </c>
      <c r="K58" s="1" t="str">
        <f>IF(ISBLANK('Capabilities - Sec Controls'!I203),"", 'Capabilities - Sec Controls'!I203)</f>
        <v>AC-1,AT-1,AU-1,CA-1,CM-1,CP-1,IA-1,IR-1,MA-1,MP-1,PE-1,PL-1,PS-1,RA-1,SA-1,SC-1,SI-1</v>
      </c>
      <c r="L58" s="1" t="str">
        <f>IF(ISBLANK('Capabilities - Sec Controls'!J203),"", 'Capabilities - Sec Controls'!J203)</f>
        <v/>
      </c>
      <c r="M58" s="1" t="str">
        <f>IF(ISBLANK('Capabilities - Sec Controls'!K203),"", 'Capabilities - Sec Controls'!K203)</f>
        <v>AC-1,AT-1,AU-1,CA-1,CM-1,CP-1,IA-1,IR-1,MA-1,MP-1,PE-1,PL-1,PS-1,RA-1,SA-1,SC-1,SI-1</v>
      </c>
      <c r="N58" s="1" t="str">
        <f>IF(ISBLANK('Capabilities - Sec Controls'!L203),"", 'Capabilities - Sec Controls'!L203)</f>
        <v/>
      </c>
      <c r="O58" s="1" t="str">
        <f>IF(ISBLANK('Capabilities - Sec Controls'!M203),"", 'Capabilities - Sec Controls'!M203)</f>
        <v/>
      </c>
      <c r="P58" s="1" t="str">
        <f>IF(ISBLANK('Capabilities - Sec Controls'!N203),"", 'Capabilities - Sec Controls'!N203)</f>
        <v/>
      </c>
      <c r="Q58" s="1" t="str">
        <f>IF(ISBLANK('Capabilities - Sec Controls'!O203),"", 'Capabilities - Sec Controls'!O203)</f>
        <v/>
      </c>
      <c r="R58" s="1" t="str">
        <f>IF(ISBLANK('Capabilities - Sec Controls'!P203),"", 'Capabilities - Sec Controls'!P203)</f>
        <v/>
      </c>
      <c r="S58" s="1" t="str">
        <f>IF(ISBLANK('Capabilities - Sec Controls'!Q203),"", 'Capabilities - Sec Controls'!Q203)</f>
        <v/>
      </c>
      <c r="T58" s="1" t="str">
        <f>IF(ISBLANK('Capabilities - Sec Controls'!R203),"", 'Capabilities - Sec Controls'!R203)</f>
        <v/>
      </c>
      <c r="U58" s="1" t="str">
        <f>IF(ISBLANK('Capabilities - Sec Controls'!S203),"", 'Capabilities - Sec Controls'!S203)</f>
        <v/>
      </c>
      <c r="V58" s="1" t="str">
        <f>IF(ISBLANK('Capabilities - Sec Controls'!T203),"", 'Capabilities - Sec Controls'!T203)</f>
        <v/>
      </c>
      <c r="W58" s="1" t="str">
        <f>IF(ISBLANK('Capabilities - Sec Controls'!U203),"", 'Capabilities - Sec Controls'!U203)</f>
        <v>PM-1, PM-2, PM-9, PM-10</v>
      </c>
      <c r="X58" s="1" t="str">
        <f>IF(ISBLANK('Capabilities - Sec Controls'!V203),"", 'Capabilities - Sec Controls'!V203)</f>
        <v/>
      </c>
      <c r="Y58" s="1" t="str">
        <f>IF(ISBLANK('Capabilities - Sec Controls'!W203),"", 'Capabilities - Sec Controls'!W203)</f>
        <v/>
      </c>
      <c r="Z58" s="1" t="str">
        <f>IF(ISBLANK('Capabilities - Sec Controls'!X203),"", 'Capabilities - Sec Controls'!X203)</f>
        <v/>
      </c>
      <c r="AA58" s="1" t="str">
        <f>IF(ISBLANK('Capabilities - Sec Controls'!Y203),"", 'Capabilities - Sec Controls'!Y203)</f>
        <v/>
      </c>
      <c r="AB58" s="1" t="str">
        <f>IF(ISBLANK('Capabilities - Sec Controls'!Z203),"", 'Capabilities - Sec Controls'!Z203)</f>
        <v/>
      </c>
      <c r="AC58" s="215">
        <f>IF(ISBLANK('Capabilities - Sec Controls'!AA203),"", 'Capabilities - Sec Controls'!AA203)</f>
        <v>1</v>
      </c>
      <c r="AD58" s="215">
        <f>IF(ISBLANK('Capabilities - Sec Controls'!AB203),"", 'Capabilities - Sec Controls'!AB203)</f>
        <v>2</v>
      </c>
      <c r="AE58" s="215">
        <f>IF(ISBLANK('Capabilities - Sec Controls'!AC203),"", 'Capabilities - Sec Controls'!AC203)</f>
        <v>1</v>
      </c>
      <c r="AF58" s="215">
        <f>IF(ISBLANK('Capabilities - Sec Controls'!AD203),"", 'Capabilities - Sec Controls'!AD203)</f>
        <v>4</v>
      </c>
      <c r="AG58" s="1" t="str">
        <f>IF(ISBLANK('Capabilities - Sec Controls'!AE203),"", 'Capabilities - Sec Controls'!AE203)</f>
        <v/>
      </c>
      <c r="AH58" s="1" t="str">
        <f>IF(ISBLANK('Capabilities - Sec Controls'!AF203),"", 'Capabilities - Sec Controls'!AF203)</f>
        <v>X</v>
      </c>
      <c r="AI58" s="1" t="str">
        <f>IF(ISBLANK('Capabilities - Sec Controls'!AG203),"", 'Capabilities - Sec Controls'!AG203)</f>
        <v>X</v>
      </c>
      <c r="AJ58" s="1" t="str">
        <f>IF(ISBLANK('Capabilities - Sec Controls'!AH203),"", 'Capabilities - Sec Controls'!AH203)</f>
        <v>X</v>
      </c>
      <c r="AK58" s="1" t="str">
        <f>IF(ISBLANK('Capabilities - Sec Controls'!AI203),"", 'Capabilities - Sec Controls'!AI203)</f>
        <v/>
      </c>
      <c r="AL58" s="1" t="str">
        <f>IF(ISBLANK('Capabilities - Sec Controls'!AJ203),"", 'Capabilities - Sec Controls'!AJ203)</f>
        <v>A</v>
      </c>
      <c r="AM58" s="1" t="str">
        <f>IF(ISBLANK('Capabilities - Sec Controls'!AK203),"", 'Capabilities - Sec Controls'!AK203)</f>
        <v>X</v>
      </c>
      <c r="AN58" s="1" t="str">
        <f>IF(ISBLANK('Capabilities - Sec Controls'!AL203),"", 'Capabilities - Sec Controls'!AL203)</f>
        <v>X</v>
      </c>
      <c r="AO58" s="1" t="str">
        <f>IF(ISBLANK('Capabilities - Sec Controls'!AM203),"", 'Capabilities - Sec Controls'!AM203)</f>
        <v/>
      </c>
      <c r="AP58" s="1" t="str">
        <f>IF(ISBLANK('Capabilities - Sec Controls'!AN203),"", 'Capabilities - Sec Controls'!AN203)</f>
        <v>A</v>
      </c>
      <c r="AQ58" s="1" t="str">
        <f>IF(ISBLANK('Capabilities - Sec Controls'!AO203),"", 'Capabilities - Sec Controls'!AO203)</f>
        <v>A</v>
      </c>
      <c r="AR58" s="1" t="str">
        <f>IF(ISBLANK('Capabilities - Sec Controls'!AP203),"", 'Capabilities - Sec Controls'!AP203)</f>
        <v>A</v>
      </c>
      <c r="AS58" s="1" t="str">
        <f>IF(ISBLANK('Capabilities - Sec Controls'!AQ203),"", 'Capabilities - Sec Controls'!AQ203)</f>
        <v/>
      </c>
      <c r="AT58" s="1" t="str">
        <f>IF(ISBLANK('Capabilities - Sec Controls'!AR203),"", 'Capabilities - Sec Controls'!AR203)</f>
        <v>A</v>
      </c>
      <c r="AU58" s="1" t="str">
        <f>IF(ISBLANK('Capabilities - Sec Controls'!AS203),"", 'Capabilities - Sec Controls'!AS203)</f>
        <v/>
      </c>
      <c r="AV58" s="1" t="str">
        <f>IF(ISBLANK('Capabilities - Sec Controls'!AT203),"", 'Capabilities - Sec Controls'!AT203)</f>
        <v>A</v>
      </c>
    </row>
    <row r="59" spans="1:48" ht="42" hidden="1" customHeight="1" x14ac:dyDescent="0.25">
      <c r="A59" s="180" t="s">
        <v>3233</v>
      </c>
      <c r="B59" s="181" t="s">
        <v>3397</v>
      </c>
      <c r="C59" s="181"/>
      <c r="D59" s="181" t="b">
        <f>AND(D60,D62,D68,D71,D75)</f>
        <v>1</v>
      </c>
      <c r="E59" s="181"/>
      <c r="F59" s="181"/>
      <c r="G59" s="181"/>
      <c r="H59" s="181"/>
      <c r="I59" s="181"/>
      <c r="J59" s="181"/>
      <c r="K59" s="181"/>
      <c r="L59" s="181"/>
      <c r="M59" s="181"/>
      <c r="N59" s="181"/>
      <c r="O59" s="181"/>
      <c r="P59" s="181"/>
      <c r="Q59" s="181"/>
      <c r="R59" s="181"/>
      <c r="S59" s="181"/>
      <c r="T59" s="181"/>
      <c r="U59" s="181"/>
      <c r="V59" s="181"/>
      <c r="W59" s="181"/>
      <c r="X59" s="181"/>
      <c r="Y59" s="181"/>
      <c r="Z59" s="181"/>
      <c r="AA59" s="181"/>
      <c r="AB59" s="181"/>
      <c r="AC59" s="213"/>
      <c r="AD59" s="213"/>
      <c r="AE59" s="213"/>
      <c r="AF59" s="213"/>
      <c r="AG59" s="181"/>
      <c r="AH59" s="181"/>
      <c r="AI59" s="181"/>
      <c r="AJ59" s="181"/>
      <c r="AK59" s="181"/>
      <c r="AL59" s="181"/>
      <c r="AM59" s="181"/>
      <c r="AN59" s="181"/>
      <c r="AO59" s="181"/>
      <c r="AP59" s="181"/>
      <c r="AQ59" s="181"/>
      <c r="AR59" s="181"/>
      <c r="AS59" s="181"/>
      <c r="AT59" s="181"/>
      <c r="AU59" s="181"/>
      <c r="AV59" s="181"/>
    </row>
    <row r="60" spans="1:48" ht="42" hidden="1" customHeight="1" x14ac:dyDescent="0.25">
      <c r="A60" s="210" t="s">
        <v>3234</v>
      </c>
      <c r="B60" s="211" t="s">
        <v>3235</v>
      </c>
      <c r="C60" s="211">
        <v>2.2000000000000002</v>
      </c>
      <c r="D60" s="211" t="b">
        <f>D61</f>
        <v>1</v>
      </c>
      <c r="E60" s="211"/>
      <c r="F60" s="210"/>
      <c r="G60" s="210"/>
      <c r="H60" s="210"/>
      <c r="I60" s="210"/>
      <c r="J60" s="210"/>
      <c r="K60" s="210"/>
      <c r="L60" s="210"/>
      <c r="M60" s="210"/>
      <c r="N60" s="210"/>
      <c r="O60" s="210"/>
      <c r="P60" s="210"/>
      <c r="Q60" s="210"/>
      <c r="R60" s="210"/>
      <c r="S60" s="210"/>
      <c r="T60" s="210"/>
      <c r="U60" s="210"/>
      <c r="V60" s="210"/>
      <c r="W60" s="210"/>
      <c r="X60" s="210"/>
      <c r="Y60" s="210"/>
      <c r="Z60" s="210"/>
      <c r="AA60" s="210"/>
      <c r="AB60" s="210"/>
      <c r="AC60" s="214"/>
      <c r="AD60" s="214"/>
      <c r="AE60" s="214"/>
      <c r="AF60" s="214"/>
      <c r="AG60" s="210"/>
      <c r="AH60" s="210"/>
      <c r="AI60" s="210"/>
      <c r="AJ60" s="210"/>
      <c r="AK60" s="210"/>
      <c r="AL60" s="210"/>
      <c r="AM60" s="210"/>
      <c r="AN60" s="210"/>
      <c r="AO60" s="210"/>
      <c r="AP60" s="210"/>
      <c r="AQ60" s="210"/>
      <c r="AR60" s="210"/>
      <c r="AS60" s="210"/>
      <c r="AT60" s="210"/>
      <c r="AU60" s="210"/>
      <c r="AV60" s="210"/>
    </row>
    <row r="61" spans="1:48" ht="42" hidden="1" customHeight="1" x14ac:dyDescent="0.25">
      <c r="A61"/>
      <c r="D61" t="b">
        <f>IF(Resp16="Yes", FALSE, TRUE)</f>
        <v>1</v>
      </c>
      <c r="E61" s="1" t="str">
        <f>IF(ISBLANK('Capabilities - Sec Controls'!A45),"", 'Capabilities - Sec Controls'!A45)</f>
        <v>BOSS</v>
      </c>
      <c r="F61" s="1" t="str">
        <f>IF(ISBLANK('Capabilities - Sec Controls'!B45),"", 'Capabilities - Sec Controls'!B45)</f>
        <v>Security Monitoring Services</v>
      </c>
      <c r="G61" s="1" t="str">
        <f>IF(ISBLANK('Capabilities - Sec Controls'!C45),"", 'Capabilities - Sec Controls'!C45)</f>
        <v>Real Time Internetwork Defense (SCAP)</v>
      </c>
      <c r="H61" s="1" t="str">
        <f>IF(ISBLANK('Capabilities - Sec Controls'!D45),"", 'Capabilities - Sec Controls'!D45)</f>
        <v/>
      </c>
      <c r="I61" s="1" t="str">
        <f>IF(ISBLANK('Capabilities - Sec Controls'!E45),"", 'Capabilities - Sec Controls'!E45)</f>
        <v xml:space="preserve">The system incorporates the use of the Security Content Automation Protocol (SCAP) to detect vulnerabilities and verify and detect whether or not the system's configuration has changed for the purpose of detecting unauthorized changes. </v>
      </c>
      <c r="J61" s="1" t="str">
        <f>IF(ISBLANK('Capabilities - Sec Controls'!F45),"", 'Capabilities - Sec Controls'!F45)</f>
        <v>Real Time Internetwork Defense (SCAP)</v>
      </c>
      <c r="K61" s="1" t="str">
        <f>IF(ISBLANK('Capabilities - Sec Controls'!I45),"", 'Capabilities - Sec Controls'!I45)</f>
        <v>CA-7,SI-4</v>
      </c>
      <c r="L61" s="1" t="str">
        <f>IF(ISBLANK('Capabilities - Sec Controls'!J45),"", 'Capabilities - Sec Controls'!J45)</f>
        <v/>
      </c>
      <c r="M61" s="1" t="str">
        <f>IF(ISBLANK('Capabilities - Sec Controls'!K45),"", 'Capabilities - Sec Controls'!K45)</f>
        <v>CA-7,SI-4</v>
      </c>
      <c r="N61" s="1" t="str">
        <f>IF(ISBLANK('Capabilities - Sec Controls'!L45),"", 'Capabilities - Sec Controls'!L45)</f>
        <v/>
      </c>
      <c r="O61" s="1" t="str">
        <f>IF(ISBLANK('Capabilities - Sec Controls'!M45),"", 'Capabilities - Sec Controls'!M45)</f>
        <v>CA-7(1),SI-4(2),SI-4(4)</v>
      </c>
      <c r="P61" s="1" t="str">
        <f>IF(ISBLANK('Capabilities - Sec Controls'!N45),"", 'Capabilities - Sec Controls'!N45)</f>
        <v/>
      </c>
      <c r="Q61" s="1" t="str">
        <f>IF(ISBLANK('Capabilities - Sec Controls'!O45),"", 'Capabilities - Sec Controls'!O45)</f>
        <v>CA-7(1),SI-4(2),SI-4(4)</v>
      </c>
      <c r="R61" s="1" t="str">
        <f>IF(ISBLANK('Capabilities - Sec Controls'!P45),"", 'Capabilities - Sec Controls'!P45)</f>
        <v/>
      </c>
      <c r="S61" s="1" t="str">
        <f>IF(ISBLANK('Capabilities - Sec Controls'!Q45),"", 'Capabilities - Sec Controls'!Q45)</f>
        <v/>
      </c>
      <c r="T61" s="1" t="str">
        <f>IF(ISBLANK('Capabilities - Sec Controls'!R45),"", 'Capabilities - Sec Controls'!R45)</f>
        <v>SI-4(11),SI-4(12),SI-4(18),SI-4(22)</v>
      </c>
      <c r="U61" s="1" t="str">
        <f>IF(ISBLANK('Capabilities - Sec Controls'!S45),"", 'Capabilities - Sec Controls'!S45)</f>
        <v>SI-4(11),SI-4(18),SI-4(22)</v>
      </c>
      <c r="V61" s="1" t="str">
        <f>IF(ISBLANK('Capabilities - Sec Controls'!T45),"", 'Capabilities - Sec Controls'!T45)</f>
        <v>SI-4(12)</v>
      </c>
      <c r="W61" s="1" t="str">
        <f>IF(ISBLANK('Capabilities - Sec Controls'!U45),"", 'Capabilities - Sec Controls'!U45)</f>
        <v/>
      </c>
      <c r="X61" s="1" t="str">
        <f>IF(ISBLANK('Capabilities - Sec Controls'!V45),"", 'Capabilities - Sec Controls'!V45)</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61" s="1" t="str">
        <f>IF(ISBLANK('Capabilities - Sec Controls'!W45),"", 'Capabilities - Sec Controls'!W45)</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61" s="1" t="str">
        <f>IF(ISBLANK('Capabilities - Sec Controls'!X45),"", 'Capabilities - Sec Controls'!X45)</f>
        <v>AC-2(11), AC-2(13), AC-6(3), AC-6(7), AC-6(8), AC-18(4), AC-21(2)
AU-13, 
CM-3(1), CM-5(1), CM-5(3), CM-5(4), CM-6(2), CM-8(4)
MA-4(3)
PE-2(3), PE-3(1), PE-6(4)
PS-4(2), PS-6(3)
RA-5(4), RA-5(6), RA-5(10)
SC-3, SC-7(8), SC-7(10), SC-7(11), SC-7(14),  SC-7(15), SC-7(18), SC-7(21), SC-24 
SI-7(10), SI-10(5)</v>
      </c>
      <c r="AA61" s="1" t="str">
        <f>IF(ISBLANK('Capabilities - Sec Controls'!Y45),"", 'Capabilities - Sec Controls'!Y45)</f>
        <v xml:space="preserve">Unclear how the capability "real time internetwork" and the description about SCAP are related. Note that SCAP is a suite of specifications that can be used to express machine readable checklists. These checklists can be process by SCAP enabled products that scan or monitor target systems for compliance to the checklist. SCAP is not a "process" or a product itself.
Also, the SI-4 enhancements listed in the High impact column are not selected in SP 800-53 or FedRAMP baselines but would likely be needed to implement automated realtime network monitoring. </v>
      </c>
      <c r="AB61" s="1" t="str">
        <f>IF(ISBLANK('Capabilities - Sec Controls'!Z45),"", 'Capabilities - Sec Controls'!Z45)</f>
        <v/>
      </c>
      <c r="AC61" s="215">
        <f>IF(ISBLANK('Capabilities - Sec Controls'!AA45),"", 'Capabilities - Sec Controls'!AA45)</f>
        <v>3</v>
      </c>
      <c r="AD61" s="215">
        <f>IF(ISBLANK('Capabilities - Sec Controls'!AB45),"", 'Capabilities - Sec Controls'!AB45)</f>
        <v>3</v>
      </c>
      <c r="AE61" s="215">
        <f>IF(ISBLANK('Capabilities - Sec Controls'!AC45),"", 'Capabilities - Sec Controls'!AC45)</f>
        <v>3</v>
      </c>
      <c r="AF61" s="215">
        <f>IF(ISBLANK('Capabilities - Sec Controls'!AD45),"", 'Capabilities - Sec Controls'!AD45)</f>
        <v>9</v>
      </c>
      <c r="AG61" s="1" t="str">
        <f>IF(ISBLANK('Capabilities - Sec Controls'!AE45),"", 'Capabilities - Sec Controls'!AE45)</f>
        <v/>
      </c>
      <c r="AH61" s="1" t="str">
        <f>IF(ISBLANK('Capabilities - Sec Controls'!AF45),"", 'Capabilities - Sec Controls'!AF45)</f>
        <v>A</v>
      </c>
      <c r="AI61" s="1" t="str">
        <f>IF(ISBLANK('Capabilities - Sec Controls'!AG45),"", 'Capabilities - Sec Controls'!AG45)</f>
        <v>A</v>
      </c>
      <c r="AJ61" s="1" t="str">
        <f>IF(ISBLANK('Capabilities - Sec Controls'!AH45),"", 'Capabilities - Sec Controls'!AH45)</f>
        <v>A</v>
      </c>
      <c r="AK61" s="1" t="str">
        <f>IF(ISBLANK('Capabilities - Sec Controls'!AI45),"", 'Capabilities - Sec Controls'!AI45)</f>
        <v/>
      </c>
      <c r="AL61" s="1" t="str">
        <f>IF(ISBLANK('Capabilities - Sec Controls'!AJ45),"", 'Capabilities - Sec Controls'!AJ45)</f>
        <v>X</v>
      </c>
      <c r="AM61" s="1" t="str">
        <f>IF(ISBLANK('Capabilities - Sec Controls'!AK45),"", 'Capabilities - Sec Controls'!AK45)</f>
        <v>X</v>
      </c>
      <c r="AN61" s="1" t="str">
        <f>IF(ISBLANK('Capabilities - Sec Controls'!AL45),"", 'Capabilities - Sec Controls'!AL45)</f>
        <v>X</v>
      </c>
      <c r="AO61" s="1" t="str">
        <f>IF(ISBLANK('Capabilities - Sec Controls'!AM45),"", 'Capabilities - Sec Controls'!AM45)</f>
        <v/>
      </c>
      <c r="AP61" s="1" t="str">
        <f>IF(ISBLANK('Capabilities - Sec Controls'!AN45),"", 'Capabilities - Sec Controls'!AN45)</f>
        <v>B</v>
      </c>
      <c r="AQ61" s="1" t="str">
        <f>IF(ISBLANK('Capabilities - Sec Controls'!AO45),"", 'Capabilities - Sec Controls'!AO45)</f>
        <v>B</v>
      </c>
      <c r="AR61" s="1" t="str">
        <f>IF(ISBLANK('Capabilities - Sec Controls'!AP45),"", 'Capabilities - Sec Controls'!AP45)</f>
        <v>B</v>
      </c>
      <c r="AS61" s="1" t="str">
        <f>IF(ISBLANK('Capabilities - Sec Controls'!AQ45),"", 'Capabilities - Sec Controls'!AQ45)</f>
        <v/>
      </c>
      <c r="AT61" s="1" t="str">
        <f>IF(ISBLANK('Capabilities - Sec Controls'!AR45),"", 'Capabilities - Sec Controls'!AR45)</f>
        <v>X</v>
      </c>
      <c r="AU61" s="1" t="str">
        <f>IF(ISBLANK('Capabilities - Sec Controls'!AS45),"", 'Capabilities - Sec Controls'!AS45)</f>
        <v/>
      </c>
      <c r="AV61" s="1" t="str">
        <f>IF(ISBLANK('Capabilities - Sec Controls'!AT45),"", 'Capabilities - Sec Controls'!AT45)</f>
        <v/>
      </c>
    </row>
    <row r="62" spans="1:48" ht="42" hidden="1" customHeight="1" x14ac:dyDescent="0.25">
      <c r="A62" s="210" t="s">
        <v>3236</v>
      </c>
      <c r="B62" s="211" t="s">
        <v>3237</v>
      </c>
      <c r="C62" s="211"/>
      <c r="D62" s="211" t="b">
        <f>AND(D63:D67)</f>
        <v>1</v>
      </c>
      <c r="E62" s="211"/>
      <c r="F62" s="210"/>
      <c r="G62" s="210"/>
      <c r="H62" s="210"/>
      <c r="I62" s="210"/>
      <c r="J62" s="210"/>
      <c r="K62" s="210"/>
      <c r="L62" s="210"/>
      <c r="M62" s="210"/>
      <c r="N62" s="210"/>
      <c r="O62" s="210"/>
      <c r="P62" s="210"/>
      <c r="Q62" s="210"/>
      <c r="R62" s="210"/>
      <c r="S62" s="210"/>
      <c r="T62" s="210"/>
      <c r="U62" s="210"/>
      <c r="V62" s="210"/>
      <c r="W62" s="210"/>
      <c r="X62" s="210"/>
      <c r="Y62" s="210"/>
      <c r="Z62" s="210"/>
      <c r="AA62" s="210"/>
      <c r="AB62" s="210"/>
      <c r="AC62" s="214"/>
      <c r="AD62" s="214"/>
      <c r="AE62" s="214"/>
      <c r="AF62" s="214"/>
      <c r="AG62" s="210"/>
      <c r="AH62" s="210"/>
      <c r="AI62" s="210"/>
      <c r="AJ62" s="210"/>
      <c r="AK62" s="210"/>
      <c r="AL62" s="210"/>
      <c r="AM62" s="210"/>
      <c r="AN62" s="210"/>
      <c r="AO62" s="210"/>
      <c r="AP62" s="210"/>
      <c r="AQ62" s="210"/>
      <c r="AR62" s="210"/>
      <c r="AS62" s="210"/>
      <c r="AT62" s="210"/>
      <c r="AU62" s="210"/>
      <c r="AV62" s="210"/>
    </row>
    <row r="63" spans="1:48" ht="42" hidden="1" customHeight="1" x14ac:dyDescent="0.25">
      <c r="A63"/>
      <c r="D63" t="b">
        <f>IF(Resp17="Yes", FALSE, TRUE)</f>
        <v>1</v>
      </c>
      <c r="E63" s="1" t="str">
        <f>IF(ISBLANK('Capabilities - Sec Controls'!A9),"", 'Capabilities - Sec Controls'!A9)</f>
        <v>BOSS</v>
      </c>
      <c r="F63" s="1" t="str">
        <f>IF(ISBLANK('Capabilities - Sec Controls'!B9),"", 'Capabilities - Sec Controls'!B9)</f>
        <v>Security Monitoring Services</v>
      </c>
      <c r="G63" s="1" t="str">
        <f>IF(ISBLANK('Capabilities - Sec Controls'!C9),"", 'Capabilities - Sec Controls'!C9)</f>
        <v>Threat Intelligence</v>
      </c>
      <c r="H63" s="1" t="str">
        <f>IF(ISBLANK('Capabilities - Sec Controls'!D9),"", 'Capabilities - Sec Controls'!D9)</f>
        <v/>
      </c>
      <c r="I63" s="1" t="str">
        <f>IF(ISBLANK('Capabilities - Sec Controls'!E9),"", 'Capabilities - Sec Controls'!E9)</f>
        <v xml:space="preserve">The system has a capability that collects information from IDS sensors to be used for threat intelligence analysis. The capability can import threat intelligence information from industry peers and vendors.  </v>
      </c>
      <c r="J63" s="1" t="str">
        <f>IF(ISBLANK('Capabilities - Sec Controls'!F9),"", 'Capabilities - Sec Controls'!F9)</f>
        <v>Market Threat Intelligence</v>
      </c>
      <c r="K63" s="1" t="str">
        <f>IF(ISBLANK('Capabilities - Sec Controls'!I9),"", 'Capabilities - Sec Controls'!I9)</f>
        <v>AU-6,CA-2,IR-4,IR-5</v>
      </c>
      <c r="L63" s="1" t="str">
        <f>IF(ISBLANK('Capabilities - Sec Controls'!J9),"", 'Capabilities - Sec Controls'!J9)</f>
        <v/>
      </c>
      <c r="M63" s="1" t="str">
        <f>IF(ISBLANK('Capabilities - Sec Controls'!K9),"", 'Capabilities - Sec Controls'!K9)</f>
        <v>AU-6,CA-2,IR-4,IR-5</v>
      </c>
      <c r="N63" s="1" t="str">
        <f>IF(ISBLANK('Capabilities - Sec Controls'!L9),"", 'Capabilities - Sec Controls'!L9)</f>
        <v/>
      </c>
      <c r="O63" s="1" t="str">
        <f>IF(ISBLANK('Capabilities - Sec Controls'!M9),"", 'Capabilities - Sec Controls'!M9)</f>
        <v>AU-6(1),AU-6(3)</v>
      </c>
      <c r="P63" s="1" t="str">
        <f>IF(ISBLANK('Capabilities - Sec Controls'!N9),"", 'Capabilities - Sec Controls'!N9)</f>
        <v>CA-2(2)</v>
      </c>
      <c r="Q63" s="1" t="str">
        <f>IF(ISBLANK('Capabilities - Sec Controls'!O9),"", 'Capabilities - Sec Controls'!O9)</f>
        <v>AU-6(1),AU-6(3),CA-2(2)</v>
      </c>
      <c r="R63" s="1" t="str">
        <f>IF(ISBLANK('Capabilities - Sec Controls'!P9),"", 'Capabilities - Sec Controls'!P9)</f>
        <v/>
      </c>
      <c r="S63" s="1" t="str">
        <f>IF(ISBLANK('Capabilities - Sec Controls'!Q9),"", 'Capabilities - Sec Controls'!Q9)</f>
        <v>AU-6(5),AU-6(6),IR-4(4),IR-5(1)</v>
      </c>
      <c r="T63" s="1" t="str">
        <f>IF(ISBLANK('Capabilities - Sec Controls'!R9),"", 'Capabilities - Sec Controls'!R9)</f>
        <v>IR-4(6),IR-4(7),IR-4(8),SI-4(19),AU-6(9)</v>
      </c>
      <c r="U63" s="1" t="str">
        <f>IF(ISBLANK('Capabilities - Sec Controls'!S9),"", 'Capabilities - Sec Controls'!S9)</f>
        <v>AU-6(5),AU-6(6),IR-4(4),IR-4(6),IR-4(7),IR-4(8),IR-5(1)</v>
      </c>
      <c r="V63" s="1" t="str">
        <f>IF(ISBLANK('Capabilities - Sec Controls'!T9),"", 'Capabilities - Sec Controls'!T9)</f>
        <v>SI-4(19),AU-6(9)</v>
      </c>
      <c r="W63" s="1" t="str">
        <f>IF(ISBLANK('Capabilities - Sec Controls'!U9),"", 'Capabilities - Sec Controls'!U9)</f>
        <v>PM-12</v>
      </c>
      <c r="X63" s="1" t="str">
        <f>IF(ISBLANK('Capabilities - Sec Controls'!V9),"", 'Capabilities - Sec Controls'!V9)</f>
        <v/>
      </c>
      <c r="Y63" s="1" t="str">
        <f>IF(ISBLANK('Capabilities - Sec Controls'!W9),"", 'Capabilities - Sec Controls'!W9)</f>
        <v/>
      </c>
      <c r="Z63" s="1" t="str">
        <f>IF(ISBLANK('Capabilities - Sec Controls'!X9),"", 'Capabilities - Sec Controls'!X9)</f>
        <v/>
      </c>
      <c r="AA63" s="1" t="str">
        <f>IF(ISBLANK('Capabilities - Sec Controls'!Y9),"", 'Capabilities - Sec Controls'!Y9)</f>
        <v/>
      </c>
      <c r="AB63" s="1" t="str">
        <f>IF(ISBLANK('Capabilities - Sec Controls'!Z9),"", 'Capabilities - Sec Controls'!Z9)</f>
        <v/>
      </c>
      <c r="AC63" s="215">
        <f>IF(ISBLANK('Capabilities - Sec Controls'!AA9),"", 'Capabilities - Sec Controls'!AA9)</f>
        <v>1</v>
      </c>
      <c r="AD63" s="215">
        <f>IF(ISBLANK('Capabilities - Sec Controls'!AB9),"", 'Capabilities - Sec Controls'!AB9)</f>
        <v>1</v>
      </c>
      <c r="AE63" s="215">
        <f>IF(ISBLANK('Capabilities - Sec Controls'!AC9),"", 'Capabilities - Sec Controls'!AC9)</f>
        <v>1</v>
      </c>
      <c r="AF63" s="215">
        <f>IF(ISBLANK('Capabilities - Sec Controls'!AD9),"", 'Capabilities - Sec Controls'!AD9)</f>
        <v>3</v>
      </c>
      <c r="AG63" s="1" t="str">
        <f>IF(ISBLANK('Capabilities - Sec Controls'!AE9),"", 'Capabilities - Sec Controls'!AE9)</f>
        <v/>
      </c>
      <c r="AH63" s="1" t="str">
        <f>IF(ISBLANK('Capabilities - Sec Controls'!AF9),"", 'Capabilities - Sec Controls'!AF9)</f>
        <v>A</v>
      </c>
      <c r="AI63" s="1" t="str">
        <f>IF(ISBLANK('Capabilities - Sec Controls'!AG9),"", 'Capabilities - Sec Controls'!AG9)</f>
        <v>A</v>
      </c>
      <c r="AJ63" s="1" t="str">
        <f>IF(ISBLANK('Capabilities - Sec Controls'!AH9),"", 'Capabilities - Sec Controls'!AH9)</f>
        <v>A</v>
      </c>
      <c r="AK63" s="1" t="str">
        <f>IF(ISBLANK('Capabilities - Sec Controls'!AI9),"", 'Capabilities - Sec Controls'!AI9)</f>
        <v/>
      </c>
      <c r="AL63" s="1" t="str">
        <f>IF(ISBLANK('Capabilities - Sec Controls'!AJ9),"", 'Capabilities - Sec Controls'!AJ9)</f>
        <v>X</v>
      </c>
      <c r="AM63" s="1" t="str">
        <f>IF(ISBLANK('Capabilities - Sec Controls'!AK9),"", 'Capabilities - Sec Controls'!AK9)</f>
        <v>X</v>
      </c>
      <c r="AN63" s="1" t="str">
        <f>IF(ISBLANK('Capabilities - Sec Controls'!AL9),"", 'Capabilities - Sec Controls'!AL9)</f>
        <v>X</v>
      </c>
      <c r="AO63" s="1" t="str">
        <f>IF(ISBLANK('Capabilities - Sec Controls'!AM9),"", 'Capabilities - Sec Controls'!AM9)</f>
        <v/>
      </c>
      <c r="AP63" s="1" t="str">
        <f>IF(ISBLANK('Capabilities - Sec Controls'!AN9),"", 'Capabilities - Sec Controls'!AN9)</f>
        <v>B</v>
      </c>
      <c r="AQ63" s="1" t="str">
        <f>IF(ISBLANK('Capabilities - Sec Controls'!AO9),"", 'Capabilities - Sec Controls'!AO9)</f>
        <v>B</v>
      </c>
      <c r="AR63" s="1" t="str">
        <f>IF(ISBLANK('Capabilities - Sec Controls'!AP9),"", 'Capabilities - Sec Controls'!AP9)</f>
        <v>B</v>
      </c>
      <c r="AS63" s="1" t="str">
        <f>IF(ISBLANK('Capabilities - Sec Controls'!AQ9),"", 'Capabilities - Sec Controls'!AQ9)</f>
        <v/>
      </c>
      <c r="AT63" s="1" t="str">
        <f>IF(ISBLANK('Capabilities - Sec Controls'!AR9),"", 'Capabilities - Sec Controls'!AR9)</f>
        <v>A</v>
      </c>
      <c r="AU63" s="1" t="str">
        <f>IF(ISBLANK('Capabilities - Sec Controls'!AS9),"", 'Capabilities - Sec Controls'!AS9)</f>
        <v/>
      </c>
      <c r="AV63" s="1" t="str">
        <f>IF(ISBLANK('Capabilities - Sec Controls'!AT9),"", 'Capabilities - Sec Controls'!AT9)</f>
        <v>A</v>
      </c>
    </row>
    <row r="64" spans="1:48" ht="42" hidden="1" customHeight="1" x14ac:dyDescent="0.25">
      <c r="A64"/>
      <c r="D64" t="b">
        <f>IF(Resp17="Yes", FALSE, TRUE)</f>
        <v>1</v>
      </c>
      <c r="E64" s="1" t="str">
        <f>IF(ISBLANK('Capabilities - Sec Controls'!A10),"", 'Capabilities - Sec Controls'!A10)</f>
        <v>BOSS</v>
      </c>
      <c r="F64" s="1" t="str">
        <f>IF(ISBLANK('Capabilities - Sec Controls'!B10),"", 'Capabilities - Sec Controls'!B10)</f>
        <v>Security Monitoring Services</v>
      </c>
      <c r="G64" s="1" t="str">
        <f>IF(ISBLANK('Capabilities - Sec Controls'!C10),"", 'Capabilities - Sec Controls'!C10)</f>
        <v>Knowledge Base</v>
      </c>
      <c r="H64" s="1" t="str">
        <f>IF(ISBLANK('Capabilities - Sec Controls'!D10),"", 'Capabilities - Sec Controls'!D10)</f>
        <v/>
      </c>
      <c r="I64" s="1" t="str">
        <f>IF(ISBLANK('Capabilities - Sec Controls'!E10),"", 'Capabilities - Sec Controls'!E10)</f>
        <v xml:space="preserve">The system has a capability that enables a monitoring center to research threats and vulnerabilities, and manage security events. </v>
      </c>
      <c r="J64" s="1" t="str">
        <f>IF(ISBLANK('Capabilities - Sec Controls'!F10),"", 'Capabilities - Sec Controls'!F10)</f>
        <v>Knowledge Base</v>
      </c>
      <c r="K64" s="1" t="str">
        <f>IF(ISBLANK('Capabilities - Sec Controls'!I10),"", 'Capabilities - Sec Controls'!I10)</f>
        <v>PL-2,SA-5</v>
      </c>
      <c r="L64" s="1" t="str">
        <f>IF(ISBLANK('Capabilities - Sec Controls'!J10),"", 'Capabilities - Sec Controls'!J10)</f>
        <v/>
      </c>
      <c r="M64" s="1" t="str">
        <f>IF(ISBLANK('Capabilities - Sec Controls'!K10),"", 'Capabilities - Sec Controls'!K10)</f>
        <v>PL-2,SA-5</v>
      </c>
      <c r="N64" s="1" t="str">
        <f>IF(ISBLANK('Capabilities - Sec Controls'!L10),"", 'Capabilities - Sec Controls'!L10)</f>
        <v/>
      </c>
      <c r="O64" s="1" t="str">
        <f>IF(ISBLANK('Capabilities - Sec Controls'!M10),"", 'Capabilities - Sec Controls'!M10)</f>
        <v>PL-8</v>
      </c>
      <c r="P64" s="1" t="str">
        <f>IF(ISBLANK('Capabilities - Sec Controls'!N10),"", 'Capabilities - Sec Controls'!N10)</f>
        <v>PL-7</v>
      </c>
      <c r="Q64" s="1" t="str">
        <f>IF(ISBLANK('Capabilities - Sec Controls'!O10),"", 'Capabilities - Sec Controls'!O10)</f>
        <v>PL-8</v>
      </c>
      <c r="R64" s="1" t="str">
        <f>IF(ISBLANK('Capabilities - Sec Controls'!P10),"", 'Capabilities - Sec Controls'!P10)</f>
        <v>PL-7</v>
      </c>
      <c r="S64" s="1" t="str">
        <f>IF(ISBLANK('Capabilities - Sec Controls'!Q10),"", 'Capabilities - Sec Controls'!Q10)</f>
        <v/>
      </c>
      <c r="T64" s="1" t="str">
        <f>IF(ISBLANK('Capabilities - Sec Controls'!R10),"", 'Capabilities - Sec Controls'!R10)</f>
        <v/>
      </c>
      <c r="U64" s="1" t="str">
        <f>IF(ISBLANK('Capabilities - Sec Controls'!S10),"", 'Capabilities - Sec Controls'!S10)</f>
        <v/>
      </c>
      <c r="V64" s="1" t="str">
        <f>IF(ISBLANK('Capabilities - Sec Controls'!T10),"", 'Capabilities - Sec Controls'!T10)</f>
        <v/>
      </c>
      <c r="W64" s="1" t="str">
        <f>IF(ISBLANK('Capabilities - Sec Controls'!U10),"", 'Capabilities - Sec Controls'!U10)</f>
        <v/>
      </c>
      <c r="X64" s="1" t="str">
        <f>IF(ISBLANK('Capabilities - Sec Controls'!V10),"", 'Capabilities - Sec Controls'!V10)</f>
        <v/>
      </c>
      <c r="Y64" s="1" t="str">
        <f>IF(ISBLANK('Capabilities - Sec Controls'!W10),"", 'Capabilities - Sec Controls'!W10)</f>
        <v/>
      </c>
      <c r="Z64" s="1" t="str">
        <f>IF(ISBLANK('Capabilities - Sec Controls'!X10),"", 'Capabilities - Sec Controls'!X10)</f>
        <v/>
      </c>
      <c r="AA64" s="1" t="str">
        <f>IF(ISBLANK('Capabilities - Sec Controls'!Y10),"", 'Capabilities - Sec Controls'!Y10)</f>
        <v/>
      </c>
      <c r="AB64" s="1" t="str">
        <f>IF(ISBLANK('Capabilities - Sec Controls'!Z10),"", 'Capabilities - Sec Controls'!Z10)</f>
        <v/>
      </c>
      <c r="AC64" s="215">
        <f>IF(ISBLANK('Capabilities - Sec Controls'!AA10),"", 'Capabilities - Sec Controls'!AA10)</f>
        <v>1</v>
      </c>
      <c r="AD64" s="215">
        <f>IF(ISBLANK('Capabilities - Sec Controls'!AB10),"", 'Capabilities - Sec Controls'!AB10)</f>
        <v>2</v>
      </c>
      <c r="AE64" s="215">
        <f>IF(ISBLANK('Capabilities - Sec Controls'!AC10),"", 'Capabilities - Sec Controls'!AC10)</f>
        <v>2</v>
      </c>
      <c r="AF64" s="215">
        <f>IF(ISBLANK('Capabilities - Sec Controls'!AD10),"", 'Capabilities - Sec Controls'!AD10)</f>
        <v>5</v>
      </c>
      <c r="AG64" s="1" t="str">
        <f>IF(ISBLANK('Capabilities - Sec Controls'!AE10),"", 'Capabilities - Sec Controls'!AE10)</f>
        <v/>
      </c>
      <c r="AH64" s="1" t="str">
        <f>IF(ISBLANK('Capabilities - Sec Controls'!AF10),"", 'Capabilities - Sec Controls'!AF10)</f>
        <v>A</v>
      </c>
      <c r="AI64" s="1" t="str">
        <f>IF(ISBLANK('Capabilities - Sec Controls'!AG10),"", 'Capabilities - Sec Controls'!AG10)</f>
        <v>A</v>
      </c>
      <c r="AJ64" s="1" t="str">
        <f>IF(ISBLANK('Capabilities - Sec Controls'!AH10),"", 'Capabilities - Sec Controls'!AH10)</f>
        <v>A</v>
      </c>
      <c r="AK64" s="1" t="str">
        <f>IF(ISBLANK('Capabilities - Sec Controls'!AI10),"", 'Capabilities - Sec Controls'!AI10)</f>
        <v/>
      </c>
      <c r="AL64" s="1" t="str">
        <f>IF(ISBLANK('Capabilities - Sec Controls'!AJ10),"", 'Capabilities - Sec Controls'!AJ10)</f>
        <v>A</v>
      </c>
      <c r="AM64" s="1" t="str">
        <f>IF(ISBLANK('Capabilities - Sec Controls'!AK10),"", 'Capabilities - Sec Controls'!AK10)</f>
        <v>A</v>
      </c>
      <c r="AN64" s="1" t="str">
        <f>IF(ISBLANK('Capabilities - Sec Controls'!AL10),"", 'Capabilities - Sec Controls'!AL10)</f>
        <v>A</v>
      </c>
      <c r="AO64" s="1" t="str">
        <f>IF(ISBLANK('Capabilities - Sec Controls'!AM10),"", 'Capabilities - Sec Controls'!AM10)</f>
        <v/>
      </c>
      <c r="AP64" s="1" t="str">
        <f>IF(ISBLANK('Capabilities - Sec Controls'!AN10),"", 'Capabilities - Sec Controls'!AN10)</f>
        <v>B</v>
      </c>
      <c r="AQ64" s="1" t="str">
        <f>IF(ISBLANK('Capabilities - Sec Controls'!AO10),"", 'Capabilities - Sec Controls'!AO10)</f>
        <v>B</v>
      </c>
      <c r="AR64" s="1" t="str">
        <f>IF(ISBLANK('Capabilities - Sec Controls'!AP10),"", 'Capabilities - Sec Controls'!AP10)</f>
        <v>B</v>
      </c>
      <c r="AS64" s="1" t="str">
        <f>IF(ISBLANK('Capabilities - Sec Controls'!AQ10),"", 'Capabilities - Sec Controls'!AQ10)</f>
        <v/>
      </c>
      <c r="AT64" s="1" t="str">
        <f>IF(ISBLANK('Capabilities - Sec Controls'!AR10),"", 'Capabilities - Sec Controls'!AR10)</f>
        <v>A</v>
      </c>
      <c r="AU64" s="1" t="str">
        <f>IF(ISBLANK('Capabilities - Sec Controls'!AS10),"", 'Capabilities - Sec Controls'!AS10)</f>
        <v/>
      </c>
      <c r="AV64" s="1" t="str">
        <f>IF(ISBLANK('Capabilities - Sec Controls'!AT10),"", 'Capabilities - Sec Controls'!AT10)</f>
        <v/>
      </c>
    </row>
    <row r="65" spans="1:48" ht="42" hidden="1" customHeight="1" x14ac:dyDescent="0.25">
      <c r="A65"/>
      <c r="D65" t="b">
        <f>IF(Resp17="Yes", FALSE, TRUE)</f>
        <v>1</v>
      </c>
      <c r="E65" s="1" t="str">
        <f>IF(ISBLANK('Capabilities - Sec Controls'!A306),"", 'Capabilities - Sec Controls'!A306)</f>
        <v>S &amp; RM</v>
      </c>
      <c r="F65" s="1" t="str">
        <f>IF(ISBLANK('Capabilities - Sec Controls'!B306),"", 'Capabilities - Sec Controls'!B306)</f>
        <v>Threat and Vulnerability Management</v>
      </c>
      <c r="G65" s="1" t="str">
        <f>IF(ISBLANK('Capabilities - Sec Controls'!C306),"", 'Capabilities - Sec Controls'!C306)</f>
        <v>Vulnerability Management</v>
      </c>
      <c r="H65" s="1" t="str">
        <f>IF(ISBLANK('Capabilities - Sec Controls'!D306),"", 'Capabilities - Sec Controls'!D306)</f>
        <v>Applications</v>
      </c>
      <c r="I65" s="1" t="str">
        <f>IF(ISBLANK('Capabilities - Sec Controls'!E306),"", 'Capabilities - Sec Controls'!E306)</f>
        <v>The system has a capability that provides information on application vulnerabilities for administrators who are responsible for vulnerability management.</v>
      </c>
      <c r="J65" s="1" t="str">
        <f>IF(ISBLANK('Capabilities - Sec Controls'!F306),"", 'Capabilities - Sec Controls'!F306)</f>
        <v>application</v>
      </c>
      <c r="K65" s="1" t="str">
        <f>IF(ISBLANK('Capabilities - Sec Controls'!I306),"", 'Capabilities - Sec Controls'!I306)</f>
        <v>AU-6,CA-2,CA-5,CA-7,RA-1,RA-5,SI-2</v>
      </c>
      <c r="L65" s="1" t="str">
        <f>IF(ISBLANK('Capabilities - Sec Controls'!J306),"", 'Capabilities - Sec Controls'!J306)</f>
        <v>CA-8</v>
      </c>
      <c r="M65" s="1" t="str">
        <f>IF(ISBLANK('Capabilities - Sec Controls'!K306),"", 'Capabilities - Sec Controls'!K306)</f>
        <v>AU-6,CA-2,CA-5,CA-7,RA-1,RA-5,SI-2</v>
      </c>
      <c r="N65" s="1" t="str">
        <f>IF(ISBLANK('Capabilities - Sec Controls'!L306),"", 'Capabilities - Sec Controls'!L306)</f>
        <v>CA-8</v>
      </c>
      <c r="O65" s="1" t="str">
        <f>IF(ISBLANK('Capabilities - Sec Controls'!M306),"", 'Capabilities - Sec Controls'!M306)</f>
        <v>AU-6(1),AU-6(3),RA-5(1),RA-5(2),SI-2(2)</v>
      </c>
      <c r="P65" s="1" t="str">
        <f>IF(ISBLANK('Capabilities - Sec Controls'!N306),"", 'Capabilities - Sec Controls'!N306)</f>
        <v/>
      </c>
      <c r="Q65" s="1" t="str">
        <f>IF(ISBLANK('Capabilities - Sec Controls'!O306),"", 'Capabilities - Sec Controls'!O306)</f>
        <v>AU-6(1),AU-6(3),RA-5(1),RA-5(2),SI-2(2)</v>
      </c>
      <c r="R65" s="1" t="str">
        <f>IF(ISBLANK('Capabilities - Sec Controls'!P306),"", 'Capabilities - Sec Controls'!P306)</f>
        <v/>
      </c>
      <c r="S65" s="1" t="str">
        <f>IF(ISBLANK('Capabilities - Sec Controls'!Q306),"", 'Capabilities - Sec Controls'!Q306)</f>
        <v>AU-6(5),AU-6(6),CA-2(2),SA-15</v>
      </c>
      <c r="T65" s="1" t="str">
        <f>IF(ISBLANK('Capabilities - Sec Controls'!R306),"", 'Capabilities - Sec Controls'!R306)</f>
        <v>RA-5(6),SA-11(2),SA-15(2),SA-15(4),SA-15(7),SI-2(1)</v>
      </c>
      <c r="U65" s="1" t="str">
        <f>IF(ISBLANK('Capabilities - Sec Controls'!S306),"", 'Capabilities - Sec Controls'!S306)</f>
        <v>AU-6(5),AU-6(6),SA-15</v>
      </c>
      <c r="V65" s="1" t="str">
        <f>IF(ISBLANK('Capabilities - Sec Controls'!T306),"", 'Capabilities - Sec Controls'!T306)</f>
        <v>CA-2(2),RA-5(6),SA-11(2),SA-15(2),SA-15(4),SA-15(7),SI-2(1)</v>
      </c>
      <c r="W65" s="1" t="str">
        <f>IF(ISBLANK('Capabilities - Sec Controls'!U306),"", 'Capabilities - Sec Controls'!U306)</f>
        <v>PM-4</v>
      </c>
      <c r="X65" s="1" t="str">
        <f>IF(ISBLANK('Capabilities - Sec Controls'!V306),"", 'Capabilities - Sec Controls'!V306)</f>
        <v/>
      </c>
      <c r="Y65" s="1" t="str">
        <f>IF(ISBLANK('Capabilities - Sec Controls'!W306),"", 'Capabilities - Sec Controls'!W306)</f>
        <v/>
      </c>
      <c r="Z65" s="1" t="str">
        <f>IF(ISBLANK('Capabilities - Sec Controls'!X306),"", 'Capabilities - Sec Controls'!X306)</f>
        <v/>
      </c>
      <c r="AA65" s="1" t="str">
        <f>IF(ISBLANK('Capabilities - Sec Controls'!Y306),"", 'Capabilities - Sec Controls'!Y306)</f>
        <v xml:space="preserve">For the vulnerability management capability specifically,asessor independence (CA-2, CA-7) may not be necessary.
SA-11(2), SA-15(2), SA-15(4), SA-15(7) are not selected in any baselines but may be necessary to support the capability. </v>
      </c>
      <c r="AB65" s="1" t="str">
        <f>IF(ISBLANK('Capabilities - Sec Controls'!Z306),"", 'Capabilities - Sec Controls'!Z306)</f>
        <v/>
      </c>
      <c r="AC65" s="215">
        <f>IF(ISBLANK('Capabilities - Sec Controls'!AA306),"", 'Capabilities - Sec Controls'!AA306)</f>
        <v>3</v>
      </c>
      <c r="AD65" s="215">
        <f>IF(ISBLANK('Capabilities - Sec Controls'!AB306),"", 'Capabilities - Sec Controls'!AB306)</f>
        <v>3</v>
      </c>
      <c r="AE65" s="215">
        <f>IF(ISBLANK('Capabilities - Sec Controls'!AC306),"", 'Capabilities - Sec Controls'!AC306)</f>
        <v>3</v>
      </c>
      <c r="AF65" s="215">
        <f>IF(ISBLANK('Capabilities - Sec Controls'!AD306),"", 'Capabilities - Sec Controls'!AD306)</f>
        <v>9</v>
      </c>
      <c r="AG65" s="1" t="str">
        <f>IF(ISBLANK('Capabilities - Sec Controls'!AE306),"", 'Capabilities - Sec Controls'!AE306)</f>
        <v/>
      </c>
      <c r="AH65" s="1" t="str">
        <f>IF(ISBLANK('Capabilities - Sec Controls'!AF306),"", 'Capabilities - Sec Controls'!AF306)</f>
        <v>X</v>
      </c>
      <c r="AI65" s="1" t="str">
        <f>IF(ISBLANK('Capabilities - Sec Controls'!AG306),"", 'Capabilities - Sec Controls'!AG306)</f>
        <v>X</v>
      </c>
      <c r="AJ65" s="1" t="str">
        <f>IF(ISBLANK('Capabilities - Sec Controls'!AH306),"", 'Capabilities - Sec Controls'!AH306)</f>
        <v>A</v>
      </c>
      <c r="AK65" s="1" t="str">
        <f>IF(ISBLANK('Capabilities - Sec Controls'!AI306),"", 'Capabilities - Sec Controls'!AI306)</f>
        <v/>
      </c>
      <c r="AL65" s="1" t="str">
        <f>IF(ISBLANK('Capabilities - Sec Controls'!AJ306),"", 'Capabilities - Sec Controls'!AJ306)</f>
        <v>X</v>
      </c>
      <c r="AM65" s="1" t="str">
        <f>IF(ISBLANK('Capabilities - Sec Controls'!AK306),"", 'Capabilities - Sec Controls'!AK306)</f>
        <v>X</v>
      </c>
      <c r="AN65" s="1" t="str">
        <f>IF(ISBLANK('Capabilities - Sec Controls'!AL306),"", 'Capabilities - Sec Controls'!AL306)</f>
        <v>X</v>
      </c>
      <c r="AO65" s="1" t="str">
        <f>IF(ISBLANK('Capabilities - Sec Controls'!AM306),"", 'Capabilities - Sec Controls'!AM306)</f>
        <v/>
      </c>
      <c r="AP65" s="1" t="str">
        <f>IF(ISBLANK('Capabilities - Sec Controls'!AN306),"", 'Capabilities - Sec Controls'!AN306)</f>
        <v>B</v>
      </c>
      <c r="AQ65" s="1" t="str">
        <f>IF(ISBLANK('Capabilities - Sec Controls'!AO306),"", 'Capabilities - Sec Controls'!AO306)</f>
        <v>B</v>
      </c>
      <c r="AR65" s="1" t="str">
        <f>IF(ISBLANK('Capabilities - Sec Controls'!AP306),"", 'Capabilities - Sec Controls'!AP306)</f>
        <v>B</v>
      </c>
      <c r="AS65" s="1" t="str">
        <f>IF(ISBLANK('Capabilities - Sec Controls'!AQ306),"", 'Capabilities - Sec Controls'!AQ306)</f>
        <v/>
      </c>
      <c r="AT65" s="1" t="str">
        <f>IF(ISBLANK('Capabilities - Sec Controls'!AR306),"", 'Capabilities - Sec Controls'!AR306)</f>
        <v>A</v>
      </c>
      <c r="AU65" s="1" t="str">
        <f>IF(ISBLANK('Capabilities - Sec Controls'!AS306),"", 'Capabilities - Sec Controls'!AS306)</f>
        <v/>
      </c>
      <c r="AV65" s="1" t="str">
        <f>IF(ISBLANK('Capabilities - Sec Controls'!AT306),"", 'Capabilities - Sec Controls'!AT306)</f>
        <v>A</v>
      </c>
    </row>
    <row r="66" spans="1:48" ht="42" hidden="1" customHeight="1" x14ac:dyDescent="0.25">
      <c r="A66"/>
      <c r="D66" t="b">
        <f>IF(Resp17="Yes", FALSE, TRUE)</f>
        <v>1</v>
      </c>
      <c r="E66" s="1" t="str">
        <f>IF(ISBLANK('Capabilities - Sec Controls'!A307),"", 'Capabilities - Sec Controls'!A307)</f>
        <v>S &amp; RM</v>
      </c>
      <c r="F66" s="1" t="str">
        <f>IF(ISBLANK('Capabilities - Sec Controls'!B307),"", 'Capabilities - Sec Controls'!B307)</f>
        <v>Threat and Vulnerability Management</v>
      </c>
      <c r="G66" s="1" t="str">
        <f>IF(ISBLANK('Capabilities - Sec Controls'!C307),"", 'Capabilities - Sec Controls'!C307)</f>
        <v>Vulnerability Management</v>
      </c>
      <c r="H66" s="1" t="str">
        <f>IF(ISBLANK('Capabilities - Sec Controls'!D307),"", 'Capabilities - Sec Controls'!D307)</f>
        <v>Infrastructure</v>
      </c>
      <c r="I66" s="1" t="str">
        <f>IF(ISBLANK('Capabilities - Sec Controls'!E307),"", 'Capabilities - Sec Controls'!E307)</f>
        <v>The system has a capability that provides information on infrastructure vulnerabilities for administrators who are responsible for vulnerability management.</v>
      </c>
      <c r="J66" s="1" t="str">
        <f>IF(ISBLANK('Capabilities - Sec Controls'!F307),"", 'Capabilities - Sec Controls'!F307)</f>
        <v>Infrastructure</v>
      </c>
      <c r="K66" s="1" t="str">
        <f>IF(ISBLANK('Capabilities - Sec Controls'!I307),"", 'Capabilities - Sec Controls'!I307)</f>
        <v>AU-6,CA-2,CA-5,CA-7,RA-1,RA-5,SI-2</v>
      </c>
      <c r="L66" s="1" t="str">
        <f>IF(ISBLANK('Capabilities - Sec Controls'!J307),"", 'Capabilities - Sec Controls'!J307)</f>
        <v>CA-8</v>
      </c>
      <c r="M66" s="1" t="str">
        <f>IF(ISBLANK('Capabilities - Sec Controls'!K307),"", 'Capabilities - Sec Controls'!K307)</f>
        <v>AU-6,CA-2,CA-5,CA-7,RA-1,RA-5,SI-2</v>
      </c>
      <c r="N66" s="1" t="str">
        <f>IF(ISBLANK('Capabilities - Sec Controls'!L307),"", 'Capabilities - Sec Controls'!L307)</f>
        <v>CA-8</v>
      </c>
      <c r="O66" s="1" t="str">
        <f>IF(ISBLANK('Capabilities - Sec Controls'!M307),"", 'Capabilities - Sec Controls'!M307)</f>
        <v>AU-6(1),AU-6(3),RA-5(1),RA-5(2),RA-5(5),SI-2(2)</v>
      </c>
      <c r="P66" s="1" t="str">
        <f>IF(ISBLANK('Capabilities - Sec Controls'!N307),"", 'Capabilities - Sec Controls'!N307)</f>
        <v/>
      </c>
      <c r="Q66" s="1" t="str">
        <f>IF(ISBLANK('Capabilities - Sec Controls'!O307),"", 'Capabilities - Sec Controls'!O307)</f>
        <v>AU-6(1),AU-6(3),RA-5(1),RA-5(2),RA-5(5),SI-2(2)</v>
      </c>
      <c r="R66" s="1" t="str">
        <f>IF(ISBLANK('Capabilities - Sec Controls'!P307),"", 'Capabilities - Sec Controls'!P307)</f>
        <v/>
      </c>
      <c r="S66" s="1" t="str">
        <f>IF(ISBLANK('Capabilities - Sec Controls'!Q307),"", 'Capabilities - Sec Controls'!Q307)</f>
        <v>AU-6(5),AU-6(6),CA-2(2),SA-15</v>
      </c>
      <c r="T66" s="1" t="str">
        <f>IF(ISBLANK('Capabilities - Sec Controls'!R307),"", 'Capabilities - Sec Controls'!R307)</f>
        <v>RA-5(6),SA-11(2),SA-15(2),SA-15(4),SA-15(7),SI-2(1)</v>
      </c>
      <c r="U66" s="1" t="str">
        <f>IF(ISBLANK('Capabilities - Sec Controls'!S307),"", 'Capabilities - Sec Controls'!S307)</f>
        <v>AU-6(5),AU-6(6),SA-15</v>
      </c>
      <c r="V66" s="1" t="str">
        <f>IF(ISBLANK('Capabilities - Sec Controls'!T307),"", 'Capabilities - Sec Controls'!T307)</f>
        <v>CA-2(2),RA-5(6),SA-11(2),SA-15(2),SA-15(4),SA-15(7),SI-2(1)</v>
      </c>
      <c r="W66" s="1" t="str">
        <f>IF(ISBLANK('Capabilities - Sec Controls'!U307),"", 'Capabilities - Sec Controls'!U307)</f>
        <v>PM-4</v>
      </c>
      <c r="X66" s="1" t="str">
        <f>IF(ISBLANK('Capabilities - Sec Controls'!V307),"", 'Capabilities - Sec Controls'!V307)</f>
        <v/>
      </c>
      <c r="Y66" s="1" t="str">
        <f>IF(ISBLANK('Capabilities - Sec Controls'!W307),"", 'Capabilities - Sec Controls'!W307)</f>
        <v/>
      </c>
      <c r="Z66" s="1" t="str">
        <f>IF(ISBLANK('Capabilities - Sec Controls'!X307),"", 'Capabilities - Sec Controls'!X307)</f>
        <v/>
      </c>
      <c r="AA66" s="1" t="str">
        <f>IF(ISBLANK('Capabilities - Sec Controls'!Y307),"", 'Capabilities - Sec Controls'!Y307)</f>
        <v xml:space="preserve">For the vulnerability management capability specifically,asessor independence (CA-2, CA-7) may not be necessary.
SA-11(2), SA-15(2), SA-15(4), SA-15(7) are not selected in any baselines but may be necessary to support the capability. </v>
      </c>
      <c r="AB66" s="1" t="str">
        <f>IF(ISBLANK('Capabilities - Sec Controls'!Z307),"", 'Capabilities - Sec Controls'!Z307)</f>
        <v/>
      </c>
      <c r="AC66" s="215">
        <f>IF(ISBLANK('Capabilities - Sec Controls'!AA307),"", 'Capabilities - Sec Controls'!AA307)</f>
        <v>3</v>
      </c>
      <c r="AD66" s="215">
        <f>IF(ISBLANK('Capabilities - Sec Controls'!AB307),"", 'Capabilities - Sec Controls'!AB307)</f>
        <v>3</v>
      </c>
      <c r="AE66" s="215">
        <f>IF(ISBLANK('Capabilities - Sec Controls'!AC307),"", 'Capabilities - Sec Controls'!AC307)</f>
        <v>3</v>
      </c>
      <c r="AF66" s="215">
        <f>IF(ISBLANK('Capabilities - Sec Controls'!AD307),"", 'Capabilities - Sec Controls'!AD307)</f>
        <v>9</v>
      </c>
      <c r="AG66" s="1" t="str">
        <f>IF(ISBLANK('Capabilities - Sec Controls'!AE307),"", 'Capabilities - Sec Controls'!AE307)</f>
        <v/>
      </c>
      <c r="AH66" s="1" t="str">
        <f>IF(ISBLANK('Capabilities - Sec Controls'!AF307),"", 'Capabilities - Sec Controls'!AF307)</f>
        <v>X</v>
      </c>
      <c r="AI66" s="1" t="str">
        <f>IF(ISBLANK('Capabilities - Sec Controls'!AG307),"", 'Capabilities - Sec Controls'!AG307)</f>
        <v>A</v>
      </c>
      <c r="AJ66" s="1" t="str">
        <f>IF(ISBLANK('Capabilities - Sec Controls'!AH307),"", 'Capabilities - Sec Controls'!AH307)</f>
        <v>A</v>
      </c>
      <c r="AK66" s="1" t="str">
        <f>IF(ISBLANK('Capabilities - Sec Controls'!AI307),"", 'Capabilities - Sec Controls'!AI307)</f>
        <v/>
      </c>
      <c r="AL66" s="1" t="str">
        <f>IF(ISBLANK('Capabilities - Sec Controls'!AJ307),"", 'Capabilities - Sec Controls'!AJ307)</f>
        <v>X</v>
      </c>
      <c r="AM66" s="1" t="str">
        <f>IF(ISBLANK('Capabilities - Sec Controls'!AK307),"", 'Capabilities - Sec Controls'!AK307)</f>
        <v>X*</v>
      </c>
      <c r="AN66" s="1" t="str">
        <f>IF(ISBLANK('Capabilities - Sec Controls'!AL307),"", 'Capabilities - Sec Controls'!AL307)</f>
        <v>X*</v>
      </c>
      <c r="AO66" s="1" t="str">
        <f>IF(ISBLANK('Capabilities - Sec Controls'!AM307),"", 'Capabilities - Sec Controls'!AM307)</f>
        <v/>
      </c>
      <c r="AP66" s="1" t="str">
        <f>IF(ISBLANK('Capabilities - Sec Controls'!AN307),"", 'Capabilities - Sec Controls'!AN307)</f>
        <v>B</v>
      </c>
      <c r="AQ66" s="1" t="str">
        <f>IF(ISBLANK('Capabilities - Sec Controls'!AO307),"", 'Capabilities - Sec Controls'!AO307)</f>
        <v>B</v>
      </c>
      <c r="AR66" s="1" t="str">
        <f>IF(ISBLANK('Capabilities - Sec Controls'!AP307),"", 'Capabilities - Sec Controls'!AP307)</f>
        <v>B</v>
      </c>
      <c r="AS66" s="1" t="str">
        <f>IF(ISBLANK('Capabilities - Sec Controls'!AQ307),"", 'Capabilities - Sec Controls'!AQ307)</f>
        <v/>
      </c>
      <c r="AT66" s="1" t="str">
        <f>IF(ISBLANK('Capabilities - Sec Controls'!AR307),"", 'Capabilities - Sec Controls'!AR307)</f>
        <v>A</v>
      </c>
      <c r="AU66" s="1" t="str">
        <f>IF(ISBLANK('Capabilities - Sec Controls'!AS307),"", 'Capabilities - Sec Controls'!AS307)</f>
        <v/>
      </c>
      <c r="AV66" s="1" t="str">
        <f>IF(ISBLANK('Capabilities - Sec Controls'!AT307),"", 'Capabilities - Sec Controls'!AT307)</f>
        <v>A</v>
      </c>
    </row>
    <row r="67" spans="1:48" ht="42" hidden="1" customHeight="1" x14ac:dyDescent="0.25">
      <c r="A67"/>
      <c r="D67" t="b">
        <f>IF(Resp17="Yes", FALSE, TRUE)</f>
        <v>1</v>
      </c>
      <c r="E67" s="1" t="str">
        <f>IF(ISBLANK('Capabilities - Sec Controls'!A308),"", 'Capabilities - Sec Controls'!A308)</f>
        <v>S &amp; RM</v>
      </c>
      <c r="F67" s="1" t="str">
        <f>IF(ISBLANK('Capabilities - Sec Controls'!B308),"", 'Capabilities - Sec Controls'!B308)</f>
        <v>Threat and Vulnerability Management</v>
      </c>
      <c r="G67" s="1" t="str">
        <f>IF(ISBLANK('Capabilities - Sec Controls'!C308),"", 'Capabilities - Sec Controls'!C308)</f>
        <v>Vulnerability Management</v>
      </c>
      <c r="H67" s="1" t="str">
        <f>IF(ISBLANK('Capabilities - Sec Controls'!D308),"", 'Capabilities - Sec Controls'!D308)</f>
        <v>DB</v>
      </c>
      <c r="I67" s="1" t="str">
        <f>IF(ISBLANK('Capabilities - Sec Controls'!E308),"", 'Capabilities - Sec Controls'!E308)</f>
        <v>The system has a capability that can access and use vulnerability management databases for its threat and vulnerability management functions. An example is using such databases for vulnerability scanning and assessment functions.</v>
      </c>
      <c r="J67" s="1" t="str">
        <f>IF(ISBLANK('Capabilities - Sec Controls'!F308),"", 'Capabilities - Sec Controls'!F308)</f>
        <v>DB</v>
      </c>
      <c r="K67" s="1" t="str">
        <f>IF(ISBLANK('Capabilities - Sec Controls'!I308),"", 'Capabilities - Sec Controls'!I308)</f>
        <v>AU-6,CA-2,CA-5,CA-7,RA-1,RA-5,SI-2</v>
      </c>
      <c r="L67" s="1" t="str">
        <f>IF(ISBLANK('Capabilities - Sec Controls'!J308),"", 'Capabilities - Sec Controls'!J308)</f>
        <v>CA-8</v>
      </c>
      <c r="M67" s="1" t="str">
        <f>IF(ISBLANK('Capabilities - Sec Controls'!K308),"", 'Capabilities - Sec Controls'!K308)</f>
        <v>AU-6,CA-2,CA-5,CA-7,RA-1,RA-5,SI-2</v>
      </c>
      <c r="N67" s="1" t="str">
        <f>IF(ISBLANK('Capabilities - Sec Controls'!L308),"", 'Capabilities - Sec Controls'!L308)</f>
        <v>CA-8</v>
      </c>
      <c r="O67" s="1" t="str">
        <f>IF(ISBLANK('Capabilities - Sec Controls'!M308),"", 'Capabilities - Sec Controls'!M308)</f>
        <v>AU-6(1),AU-6(3),RA-5(1),RA-5(2),SI-2(2)</v>
      </c>
      <c r="P67" s="1" t="str">
        <f>IF(ISBLANK('Capabilities - Sec Controls'!N308),"", 'Capabilities - Sec Controls'!N308)</f>
        <v/>
      </c>
      <c r="Q67" s="1" t="str">
        <f>IF(ISBLANK('Capabilities - Sec Controls'!O308),"", 'Capabilities - Sec Controls'!O308)</f>
        <v>AU-6(1),AU-6(3),RA-5(1),RA-5(2),SI-2(2)</v>
      </c>
      <c r="R67" s="1" t="str">
        <f>IF(ISBLANK('Capabilities - Sec Controls'!P308),"", 'Capabilities - Sec Controls'!P308)</f>
        <v/>
      </c>
      <c r="S67" s="1" t="str">
        <f>IF(ISBLANK('Capabilities - Sec Controls'!Q308),"", 'Capabilities - Sec Controls'!Q308)</f>
        <v>AU-6(5),AU-6(6),CA-2(2),SA-15</v>
      </c>
      <c r="T67" s="1" t="str">
        <f>IF(ISBLANK('Capabilities - Sec Controls'!R308),"", 'Capabilities - Sec Controls'!R308)</f>
        <v>RA-5(6),SA-11(2),SA-15(2),SA-15(4),SA-15(7),SI-2(1)</v>
      </c>
      <c r="U67" s="1" t="str">
        <f>IF(ISBLANK('Capabilities - Sec Controls'!S308),"", 'Capabilities - Sec Controls'!S308)</f>
        <v>AU-6(5),AU-6(6),SA-15</v>
      </c>
      <c r="V67" s="1" t="str">
        <f>IF(ISBLANK('Capabilities - Sec Controls'!T308),"", 'Capabilities - Sec Controls'!T308)</f>
        <v>CA-2(2),RA-5(6),SA-11(2),SA-15(2),SA-15(4),SA-15(7),SI-2(1)</v>
      </c>
      <c r="W67" s="1" t="str">
        <f>IF(ISBLANK('Capabilities - Sec Controls'!U308),"", 'Capabilities - Sec Controls'!U308)</f>
        <v>PM-4</v>
      </c>
      <c r="X67" s="1" t="str">
        <f>IF(ISBLANK('Capabilities - Sec Controls'!V308),"", 'Capabilities - Sec Controls'!V308)</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67" s="1" t="str">
        <f>IF(ISBLANK('Capabilities - Sec Controls'!W308),"", 'Capabilities - Sec Controls'!W308)</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67" s="1" t="str">
        <f>IF(ISBLANK('Capabilities - Sec Controls'!X308),"", 'Capabilities - Sec Controls'!X308)</f>
        <v>AC-2(11), AC-2(13), AC-6(3), AC-6(7), AC-6(8), AC-18(4), AC-21(2)
AU-13, 
CM-3(1), CM-5(1), CM-5(3), CM-5(4), CM-6(2), CM-8(4)
MA-4(3)
PE-2(3), PE-3(1), PE-6(4)
PS-4(2), PS-6(3)
RA-5(4), RA-5(6), RA-5(10)
SC-3, SC-7(8), SC-7(10), SC-7(11), SC-7(14),  SC-7(15), SC-7(18), SC-7(21), SC-24 
SI-7(10), SI-10(5)</v>
      </c>
      <c r="AA67" s="1" t="str">
        <f>IF(ISBLANK('Capabilities - Sec Controls'!Y308),"", 'Capabilities - Sec Controls'!Y308)</f>
        <v xml:space="preserve">For the vulnerability management capability specifically,asessor independence (CA-2, CA-7) may not be necessary.
SA-11(2), SA-15(2), SA-15(4), SA-15(7) are not selected in any baselines but may be necessary to support the capability. </v>
      </c>
      <c r="AB67" s="1" t="str">
        <f>IF(ISBLANK('Capabilities - Sec Controls'!Z308),"", 'Capabilities - Sec Controls'!Z308)</f>
        <v/>
      </c>
      <c r="AC67" s="215">
        <f>IF(ISBLANK('Capabilities - Sec Controls'!AA308),"", 'Capabilities - Sec Controls'!AA308)</f>
        <v>3</v>
      </c>
      <c r="AD67" s="215">
        <f>IF(ISBLANK('Capabilities - Sec Controls'!AB308),"", 'Capabilities - Sec Controls'!AB308)</f>
        <v>3</v>
      </c>
      <c r="AE67" s="215">
        <f>IF(ISBLANK('Capabilities - Sec Controls'!AC308),"", 'Capabilities - Sec Controls'!AC308)</f>
        <v>3</v>
      </c>
      <c r="AF67" s="215">
        <f>IF(ISBLANK('Capabilities - Sec Controls'!AD308),"", 'Capabilities - Sec Controls'!AD308)</f>
        <v>9</v>
      </c>
      <c r="AG67" s="1" t="str">
        <f>IF(ISBLANK('Capabilities - Sec Controls'!AE308),"", 'Capabilities - Sec Controls'!AE308)</f>
        <v/>
      </c>
      <c r="AH67" s="1" t="str">
        <f>IF(ISBLANK('Capabilities - Sec Controls'!AF308),"", 'Capabilities - Sec Controls'!AF308)</f>
        <v>X</v>
      </c>
      <c r="AI67" s="1" t="str">
        <f>IF(ISBLANK('Capabilities - Sec Controls'!AG308),"", 'Capabilities - Sec Controls'!AG308)</f>
        <v>X</v>
      </c>
      <c r="AJ67" s="1" t="str">
        <f>IF(ISBLANK('Capabilities - Sec Controls'!AH308),"", 'Capabilities - Sec Controls'!AH308)</f>
        <v>A</v>
      </c>
      <c r="AK67" s="1" t="str">
        <f>IF(ISBLANK('Capabilities - Sec Controls'!AI308),"", 'Capabilities - Sec Controls'!AI308)</f>
        <v/>
      </c>
      <c r="AL67" s="1" t="str">
        <f>IF(ISBLANK('Capabilities - Sec Controls'!AJ308),"", 'Capabilities - Sec Controls'!AJ308)</f>
        <v>X</v>
      </c>
      <c r="AM67" s="1" t="str">
        <f>IF(ISBLANK('Capabilities - Sec Controls'!AK308),"", 'Capabilities - Sec Controls'!AK308)</f>
        <v>X</v>
      </c>
      <c r="AN67" s="1" t="str">
        <f>IF(ISBLANK('Capabilities - Sec Controls'!AL308),"", 'Capabilities - Sec Controls'!AL308)</f>
        <v>X</v>
      </c>
      <c r="AO67" s="1" t="str">
        <f>IF(ISBLANK('Capabilities - Sec Controls'!AM308),"", 'Capabilities - Sec Controls'!AM308)</f>
        <v/>
      </c>
      <c r="AP67" s="1" t="str">
        <f>IF(ISBLANK('Capabilities - Sec Controls'!AN308),"", 'Capabilities - Sec Controls'!AN308)</f>
        <v>B</v>
      </c>
      <c r="AQ67" s="1" t="str">
        <f>IF(ISBLANK('Capabilities - Sec Controls'!AO308),"", 'Capabilities - Sec Controls'!AO308)</f>
        <v>B</v>
      </c>
      <c r="AR67" s="1" t="str">
        <f>IF(ISBLANK('Capabilities - Sec Controls'!AP308),"", 'Capabilities - Sec Controls'!AP308)</f>
        <v>B</v>
      </c>
      <c r="AS67" s="1" t="str">
        <f>IF(ISBLANK('Capabilities - Sec Controls'!AQ308),"", 'Capabilities - Sec Controls'!AQ308)</f>
        <v/>
      </c>
      <c r="AT67" s="1" t="str">
        <f>IF(ISBLANK('Capabilities - Sec Controls'!AR308),"", 'Capabilities - Sec Controls'!AR308)</f>
        <v>A</v>
      </c>
      <c r="AU67" s="1" t="str">
        <f>IF(ISBLANK('Capabilities - Sec Controls'!AS308),"", 'Capabilities - Sec Controls'!AS308)</f>
        <v/>
      </c>
      <c r="AV67" s="1" t="str">
        <f>IF(ISBLANK('Capabilities - Sec Controls'!AT308),"", 'Capabilities - Sec Controls'!AT308)</f>
        <v>A</v>
      </c>
    </row>
    <row r="68" spans="1:48" ht="42" hidden="1" customHeight="1" x14ac:dyDescent="0.25">
      <c r="A68" s="210" t="s">
        <v>3238</v>
      </c>
      <c r="B68" s="211" t="s">
        <v>3240</v>
      </c>
      <c r="C68" s="211">
        <v>2.35</v>
      </c>
      <c r="D68" s="211" t="b">
        <f>AND(D69:D70)</f>
        <v>1</v>
      </c>
      <c r="E68" s="211"/>
      <c r="F68" s="210"/>
      <c r="G68" s="210"/>
      <c r="H68" s="210"/>
      <c r="I68" s="210"/>
      <c r="J68" s="210"/>
      <c r="K68" s="210"/>
      <c r="L68" s="210"/>
      <c r="M68" s="210"/>
      <c r="N68" s="210"/>
      <c r="O68" s="210"/>
      <c r="P68" s="210"/>
      <c r="Q68" s="210"/>
      <c r="R68" s="210"/>
      <c r="S68" s="210"/>
      <c r="T68" s="210"/>
      <c r="U68" s="210"/>
      <c r="V68" s="210"/>
      <c r="W68" s="210"/>
      <c r="X68" s="210"/>
      <c r="Y68" s="210"/>
      <c r="Z68" s="210"/>
      <c r="AA68" s="210"/>
      <c r="AB68" s="210"/>
      <c r="AC68" s="214"/>
      <c r="AD68" s="214"/>
      <c r="AE68" s="214"/>
      <c r="AF68" s="214"/>
      <c r="AG68" s="210"/>
      <c r="AH68" s="210"/>
      <c r="AI68" s="210"/>
      <c r="AJ68" s="210"/>
      <c r="AK68" s="210"/>
      <c r="AL68" s="210"/>
      <c r="AM68" s="210"/>
      <c r="AN68" s="210"/>
      <c r="AO68" s="210"/>
      <c r="AP68" s="210"/>
      <c r="AQ68" s="210"/>
      <c r="AR68" s="210"/>
      <c r="AS68" s="210"/>
      <c r="AT68" s="210"/>
      <c r="AU68" s="210"/>
      <c r="AV68" s="210"/>
    </row>
    <row r="69" spans="1:48" ht="42" hidden="1" customHeight="1" x14ac:dyDescent="0.25">
      <c r="A69"/>
      <c r="D69" t="b">
        <f>IF(Resp18="Yes", FALSE, TRUE)</f>
        <v>1</v>
      </c>
      <c r="E69" s="1" t="str">
        <f>IF(ISBLANK('Capabilities - Sec Controls'!A52),"", 'Capabilities - Sec Controls'!A52)</f>
        <v>BOSS</v>
      </c>
      <c r="F69" s="1" t="str">
        <f>IF(ISBLANK('Capabilities - Sec Controls'!B52),"", 'Capabilities - Sec Controls'!B52)</f>
        <v>Security Monitoring Services</v>
      </c>
      <c r="G69" s="1" t="str">
        <f>IF(ISBLANK('Capabilities - Sec Controls'!C52),"", 'Capabilities - Sec Controls'!C52)</f>
        <v>Counter Threat Management</v>
      </c>
      <c r="H69" s="1" t="str">
        <f>IF(ISBLANK('Capabilities - Sec Controls'!D52),"", 'Capabilities - Sec Controls'!D52)</f>
        <v/>
      </c>
      <c r="I69" s="1" t="str">
        <f>IF(ISBLANK('Capabilities - Sec Controls'!E52),"", 'Capabilities - Sec Controls'!E52)</f>
        <v>The system's organization has a capability that manages information security threats and countermeasures.</v>
      </c>
      <c r="J69" s="1" t="str">
        <f>IF(ISBLANK('Capabilities - Sec Controls'!F52),"", 'Capabilities - Sec Controls'!F52)</f>
        <v>Counter Threat Management</v>
      </c>
      <c r="K69" s="1" t="str">
        <f>IF(ISBLANK('Capabilities - Sec Controls'!I52),"", 'Capabilities - Sec Controls'!I52)</f>
        <v>CA-7,RA-3</v>
      </c>
      <c r="L69" s="1" t="str">
        <f>IF(ISBLANK('Capabilities - Sec Controls'!J52),"", 'Capabilities - Sec Controls'!J52)</f>
        <v/>
      </c>
      <c r="M69" s="1" t="str">
        <f>IF(ISBLANK('Capabilities - Sec Controls'!K52),"", 'Capabilities - Sec Controls'!K52)</f>
        <v>CA-7,RA-3</v>
      </c>
      <c r="N69" s="1" t="str">
        <f>IF(ISBLANK('Capabilities - Sec Controls'!L52),"", 'Capabilities - Sec Controls'!L52)</f>
        <v/>
      </c>
      <c r="O69" s="1" t="str">
        <f>IF(ISBLANK('Capabilities - Sec Controls'!M52),"", 'Capabilities - Sec Controls'!M52)</f>
        <v>CA-7(1)</v>
      </c>
      <c r="P69" s="1" t="str">
        <f>IF(ISBLANK('Capabilities - Sec Controls'!N52),"", 'Capabilities - Sec Controls'!N52)</f>
        <v>CA-8,CA-8(1)</v>
      </c>
      <c r="Q69" s="1" t="str">
        <f>IF(ISBLANK('Capabilities - Sec Controls'!O52),"", 'Capabilities - Sec Controls'!O52)</f>
        <v>CA-7(1),CA-8,CA-8(1)</v>
      </c>
      <c r="R69" s="1" t="str">
        <f>IF(ISBLANK('Capabilities - Sec Controls'!P52),"", 'Capabilities - Sec Controls'!P52)</f>
        <v/>
      </c>
      <c r="S69" s="1" t="str">
        <f>IF(ISBLANK('Capabilities - Sec Controls'!Q52),"", 'Capabilities - Sec Controls'!Q52)</f>
        <v/>
      </c>
      <c r="T69" s="1" t="str">
        <f>IF(ISBLANK('Capabilities - Sec Controls'!R52),"", 'Capabilities - Sec Controls'!R52)</f>
        <v>CA-7(3)</v>
      </c>
      <c r="U69" s="1" t="str">
        <f>IF(ISBLANK('Capabilities - Sec Controls'!S52),"", 'Capabilities - Sec Controls'!S52)</f>
        <v>CA-7(3)</v>
      </c>
      <c r="V69" s="1" t="str">
        <f>IF(ISBLANK('Capabilities - Sec Controls'!T52),"", 'Capabilities - Sec Controls'!T52)</f>
        <v/>
      </c>
      <c r="W69" s="1" t="str">
        <f>IF(ISBLANK('Capabilities - Sec Controls'!U52),"", 'Capabilities - Sec Controls'!U52)</f>
        <v>PM-9, PM-12, PM-16</v>
      </c>
      <c r="X69" s="1" t="str">
        <f>IF(ISBLANK('Capabilities - Sec Controls'!V52),"", 'Capabilities - Sec Controls'!V52)</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69" s="1" t="str">
        <f>IF(ISBLANK('Capabilities - Sec Controls'!W52),"", 'Capabilities - Sec Controls'!W52)</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69" s="1" t="str">
        <f>IF(ISBLANK('Capabilities - Sec Controls'!X52),"", 'Capabilities - Sec Controls'!X52)</f>
        <v>AC-2(11), AC-2(13), AC-6(3), AC-6(7), AC-6(8), AC-18(4), AC-21(2)
AU-13, 
CM-3(1), CM-5(1), CM-5(3), CM-5(4), CM-6(2), CM-8(4)
MA-4(3)
PE-2(3), PE-3(1), PE-6(4)
PS-4(2), PS-6(3)
RA-5(4), RA-5(6), RA-5(10)
SC-3, SC-7(8), SC-7(10), SC-7(11), SC-7(14),  SC-7(15), SC-7(18), SC-7(21), SC-24 
SI-7(10), SI-10(5)</v>
      </c>
      <c r="AA69" s="1" t="str">
        <f>IF(ISBLANK('Capabilities - Sec Controls'!Y52),"", 'Capabilities - Sec Controls'!Y52)</f>
        <v/>
      </c>
      <c r="AB69" s="1" t="str">
        <f>IF(ISBLANK('Capabilities - Sec Controls'!Z52),"", 'Capabilities - Sec Controls'!Z52)</f>
        <v/>
      </c>
      <c r="AC69" s="215">
        <f>IF(ISBLANK('Capabilities - Sec Controls'!AA52),"", 'Capabilities - Sec Controls'!AA52)</f>
        <v>1</v>
      </c>
      <c r="AD69" s="215">
        <f>IF(ISBLANK('Capabilities - Sec Controls'!AB52),"", 'Capabilities - Sec Controls'!AB52)</f>
        <v>1</v>
      </c>
      <c r="AE69" s="215">
        <f>IF(ISBLANK('Capabilities - Sec Controls'!AC52),"", 'Capabilities - Sec Controls'!AC52)</f>
        <v>1</v>
      </c>
      <c r="AF69" s="215">
        <f>IF(ISBLANK('Capabilities - Sec Controls'!AD52),"", 'Capabilities - Sec Controls'!AD52)</f>
        <v>3</v>
      </c>
      <c r="AG69" s="1" t="str">
        <f>IF(ISBLANK('Capabilities - Sec Controls'!AE52),"", 'Capabilities - Sec Controls'!AE52)</f>
        <v/>
      </c>
      <c r="AH69" s="1" t="str">
        <f>IF(ISBLANK('Capabilities - Sec Controls'!AF52),"", 'Capabilities - Sec Controls'!AF52)</f>
        <v>A</v>
      </c>
      <c r="AI69" s="1" t="str">
        <f>IF(ISBLANK('Capabilities - Sec Controls'!AG52),"", 'Capabilities - Sec Controls'!AG52)</f>
        <v>A</v>
      </c>
      <c r="AJ69" s="1" t="str">
        <f>IF(ISBLANK('Capabilities - Sec Controls'!AH52),"", 'Capabilities - Sec Controls'!AH52)</f>
        <v>A</v>
      </c>
      <c r="AK69" s="1" t="str">
        <f>IF(ISBLANK('Capabilities - Sec Controls'!AI52),"", 'Capabilities - Sec Controls'!AI52)</f>
        <v/>
      </c>
      <c r="AL69" s="1" t="str">
        <f>IF(ISBLANK('Capabilities - Sec Controls'!AJ52),"", 'Capabilities - Sec Controls'!AJ52)</f>
        <v>X</v>
      </c>
      <c r="AM69" s="1" t="str">
        <f>IF(ISBLANK('Capabilities - Sec Controls'!AK52),"", 'Capabilities - Sec Controls'!AK52)</f>
        <v>X</v>
      </c>
      <c r="AN69" s="1" t="str">
        <f>IF(ISBLANK('Capabilities - Sec Controls'!AL52),"", 'Capabilities - Sec Controls'!AL52)</f>
        <v>X</v>
      </c>
      <c r="AO69" s="1" t="str">
        <f>IF(ISBLANK('Capabilities - Sec Controls'!AM52),"", 'Capabilities - Sec Controls'!AM52)</f>
        <v/>
      </c>
      <c r="AP69" s="1" t="str">
        <f>IF(ISBLANK('Capabilities - Sec Controls'!AN52),"", 'Capabilities - Sec Controls'!AN52)</f>
        <v>B</v>
      </c>
      <c r="AQ69" s="1" t="str">
        <f>IF(ISBLANK('Capabilities - Sec Controls'!AO52),"", 'Capabilities - Sec Controls'!AO52)</f>
        <v>B</v>
      </c>
      <c r="AR69" s="1" t="str">
        <f>IF(ISBLANK('Capabilities - Sec Controls'!AP52),"", 'Capabilities - Sec Controls'!AP52)</f>
        <v>B</v>
      </c>
      <c r="AS69" s="1" t="str">
        <f>IF(ISBLANK('Capabilities - Sec Controls'!AQ52),"", 'Capabilities - Sec Controls'!AQ52)</f>
        <v/>
      </c>
      <c r="AT69" s="1" t="str">
        <f>IF(ISBLANK('Capabilities - Sec Controls'!AR52),"", 'Capabilities - Sec Controls'!AR52)</f>
        <v>A</v>
      </c>
      <c r="AU69" s="1" t="str">
        <f>IF(ISBLANK('Capabilities - Sec Controls'!AS52),"", 'Capabilities - Sec Controls'!AS52)</f>
        <v/>
      </c>
      <c r="AV69" s="1" t="str">
        <f>IF(ISBLANK('Capabilities - Sec Controls'!AT52),"", 'Capabilities - Sec Controls'!AT52)</f>
        <v xml:space="preserve"> </v>
      </c>
    </row>
    <row r="70" spans="1:48" ht="42" hidden="1" customHeight="1" x14ac:dyDescent="0.25">
      <c r="A70"/>
      <c r="D70" t="b">
        <f>IF(Resp18="Yes", FALSE, TRUE)</f>
        <v>1</v>
      </c>
      <c r="E70" s="1" t="str">
        <f>IF(ISBLANK('Capabilities - Sec Controls'!A312),"", 'Capabilities - Sec Controls'!A312)</f>
        <v>S &amp; RM</v>
      </c>
      <c r="F70" s="1" t="str">
        <f>IF(ISBLANK('Capabilities - Sec Controls'!B312),"", 'Capabilities - Sec Controls'!B312)</f>
        <v>Threat and Vulnerability Management</v>
      </c>
      <c r="G70" s="1" t="str">
        <f>IF(ISBLANK('Capabilities - Sec Controls'!C312),"", 'Capabilities - Sec Controls'!C312)</f>
        <v>Threat Management</v>
      </c>
      <c r="H70" s="1" t="str">
        <f>IF(ISBLANK('Capabilities - Sec Controls'!D312),"", 'Capabilities - Sec Controls'!D312)</f>
        <v>Risk Taxonomy</v>
      </c>
      <c r="I70" s="1" t="str">
        <f>IF(ISBLANK('Capabilities - Sec Controls'!E312),"", 'Capabilities - Sec Controls'!E312)</f>
        <v>The system has a capability that uses an established risk taxonomy to identify, categorize, and characterize known threats against the system.</v>
      </c>
      <c r="J70" s="1" t="str">
        <f>IF(ISBLANK('Capabilities - Sec Controls'!F312),"", 'Capabilities - Sec Controls'!F312)</f>
        <v>Risk Taxonomy</v>
      </c>
      <c r="K70" s="1" t="str">
        <f>IF(ISBLANK('Capabilities - Sec Controls'!I312),"", 'Capabilities - Sec Controls'!I312)</f>
        <v>RA-3</v>
      </c>
      <c r="L70" s="1" t="str">
        <f>IF(ISBLANK('Capabilities - Sec Controls'!J312),"", 'Capabilities - Sec Controls'!J312)</f>
        <v/>
      </c>
      <c r="M70" s="1" t="str">
        <f>IF(ISBLANK('Capabilities - Sec Controls'!K312),"", 'Capabilities - Sec Controls'!K312)</f>
        <v>RA-3</v>
      </c>
      <c r="N70" s="1" t="str">
        <f>IF(ISBLANK('Capabilities - Sec Controls'!L312),"", 'Capabilities - Sec Controls'!L312)</f>
        <v/>
      </c>
      <c r="O70" s="1" t="str">
        <f>IF(ISBLANK('Capabilities - Sec Controls'!M312),"", 'Capabilities - Sec Controls'!M312)</f>
        <v>SA-11</v>
      </c>
      <c r="P70" s="1" t="str">
        <f>IF(ISBLANK('Capabilities - Sec Controls'!N312),"", 'Capabilities - Sec Controls'!N312)</f>
        <v/>
      </c>
      <c r="Q70" s="1" t="str">
        <f>IF(ISBLANK('Capabilities - Sec Controls'!O312),"", 'Capabilities - Sec Controls'!O312)</f>
        <v>SA-11</v>
      </c>
      <c r="R70" s="1" t="str">
        <f>IF(ISBLANK('Capabilities - Sec Controls'!P312),"", 'Capabilities - Sec Controls'!P312)</f>
        <v/>
      </c>
      <c r="S70" s="1" t="str">
        <f>IF(ISBLANK('Capabilities - Sec Controls'!Q312),"", 'Capabilities - Sec Controls'!Q312)</f>
        <v>SA-15</v>
      </c>
      <c r="T70" s="1" t="str">
        <f>IF(ISBLANK('Capabilities - Sec Controls'!R312),"", 'Capabilities - Sec Controls'!R312)</f>
        <v>SA-11(2),SA-15(4),SA-15(8)</v>
      </c>
      <c r="U70" s="1" t="str">
        <f>IF(ISBLANK('Capabilities - Sec Controls'!S312),"", 'Capabilities - Sec Controls'!S312)</f>
        <v>SA-15</v>
      </c>
      <c r="V70" s="1" t="str">
        <f>IF(ISBLANK('Capabilities - Sec Controls'!T312),"", 'Capabilities - Sec Controls'!T312)</f>
        <v>SA-11(2),SA-15(4),SA-15(8)</v>
      </c>
      <c r="W70" s="1" t="str">
        <f>IF(ISBLANK('Capabilities - Sec Controls'!U312),"", 'Capabilities - Sec Controls'!U312)</f>
        <v>PM-16</v>
      </c>
      <c r="X70" s="1" t="str">
        <f>IF(ISBLANK('Capabilities - Sec Controls'!V312),"", 'Capabilities - Sec Controls'!V312)</f>
        <v/>
      </c>
      <c r="Y70" s="1" t="str">
        <f>IF(ISBLANK('Capabilities - Sec Controls'!W312),"", 'Capabilities - Sec Controls'!W312)</f>
        <v/>
      </c>
      <c r="Z70" s="1" t="str">
        <f>IF(ISBLANK('Capabilities - Sec Controls'!X312),"", 'Capabilities - Sec Controls'!X312)</f>
        <v/>
      </c>
      <c r="AA70" s="1" t="str">
        <f>IF(ISBLANK('Capabilities - Sec Controls'!Y312),"", 'Capabilities - Sec Controls'!Y312)</f>
        <v>SA-8, SA-15(4), and SA-15(8) are not selected in SP 800-53-defined baselines nor in the overall FedRAMP-defined baselines. They are noted in { } and  placed in the high impact baseline here specifically to support implementation of information security associated with the S &amp; RM Threat and Vulnerability Management Threat Management Risk Taxonomy capability should an organization wish to contract with a cloud service provider to provide such a capability.</v>
      </c>
      <c r="AB70" s="1" t="str">
        <f>IF(ISBLANK('Capabilities - Sec Controls'!Z312),"", 'Capabilities - Sec Controls'!Z312)</f>
        <v/>
      </c>
      <c r="AC70" s="215">
        <f>IF(ISBLANK('Capabilities - Sec Controls'!AA312),"", 'Capabilities - Sec Controls'!AA312)</f>
        <v>2</v>
      </c>
      <c r="AD70" s="215">
        <f>IF(ISBLANK('Capabilities - Sec Controls'!AB312),"", 'Capabilities - Sec Controls'!AB312)</f>
        <v>2</v>
      </c>
      <c r="AE70" s="215">
        <f>IF(ISBLANK('Capabilities - Sec Controls'!AC312),"", 'Capabilities - Sec Controls'!AC312)</f>
        <v>2</v>
      </c>
      <c r="AF70" s="215">
        <f>IF(ISBLANK('Capabilities - Sec Controls'!AD312),"", 'Capabilities - Sec Controls'!AD312)</f>
        <v>6</v>
      </c>
      <c r="AG70" s="1" t="str">
        <f>IF(ISBLANK('Capabilities - Sec Controls'!AE312),"", 'Capabilities - Sec Controls'!AE312)</f>
        <v/>
      </c>
      <c r="AH70" s="1" t="str">
        <f>IF(ISBLANK('Capabilities - Sec Controls'!AF312),"", 'Capabilities - Sec Controls'!AF312)</f>
        <v>X</v>
      </c>
      <c r="AI70" s="1" t="str">
        <f>IF(ISBLANK('Capabilities - Sec Controls'!AG312),"", 'Capabilities - Sec Controls'!AG312)</f>
        <v>X</v>
      </c>
      <c r="AJ70" s="1" t="str">
        <f>IF(ISBLANK('Capabilities - Sec Controls'!AH312),"", 'Capabilities - Sec Controls'!AH312)</f>
        <v>X</v>
      </c>
      <c r="AK70" s="1" t="str">
        <f>IF(ISBLANK('Capabilities - Sec Controls'!AI312),"", 'Capabilities - Sec Controls'!AI312)</f>
        <v/>
      </c>
      <c r="AL70" s="1" t="str">
        <f>IF(ISBLANK('Capabilities - Sec Controls'!AJ312),"", 'Capabilities - Sec Controls'!AJ312)</f>
        <v>A</v>
      </c>
      <c r="AM70" s="1" t="str">
        <f>IF(ISBLANK('Capabilities - Sec Controls'!AK312),"", 'Capabilities - Sec Controls'!AK312)</f>
        <v>X*</v>
      </c>
      <c r="AN70" s="1" t="str">
        <f>IF(ISBLANK('Capabilities - Sec Controls'!AL312),"", 'Capabilities - Sec Controls'!AL312)</f>
        <v>X*</v>
      </c>
      <c r="AO70" s="1" t="str">
        <f>IF(ISBLANK('Capabilities - Sec Controls'!AM312),"", 'Capabilities - Sec Controls'!AM312)</f>
        <v/>
      </c>
      <c r="AP70" s="1" t="str">
        <f>IF(ISBLANK('Capabilities - Sec Controls'!AN312),"", 'Capabilities - Sec Controls'!AN312)</f>
        <v>B</v>
      </c>
      <c r="AQ70" s="1" t="str">
        <f>IF(ISBLANK('Capabilities - Sec Controls'!AO312),"", 'Capabilities - Sec Controls'!AO312)</f>
        <v>B</v>
      </c>
      <c r="AR70" s="1" t="str">
        <f>IF(ISBLANK('Capabilities - Sec Controls'!AP312),"", 'Capabilities - Sec Controls'!AP312)</f>
        <v>B</v>
      </c>
      <c r="AS70" s="1" t="str">
        <f>IF(ISBLANK('Capabilities - Sec Controls'!AQ312),"", 'Capabilities - Sec Controls'!AQ312)</f>
        <v/>
      </c>
      <c r="AT70" s="1" t="str">
        <f>IF(ISBLANK('Capabilities - Sec Controls'!AR312),"", 'Capabilities - Sec Controls'!AR312)</f>
        <v>A</v>
      </c>
      <c r="AU70" s="1" t="str">
        <f>IF(ISBLANK('Capabilities - Sec Controls'!AS312),"", 'Capabilities - Sec Controls'!AS312)</f>
        <v/>
      </c>
      <c r="AV70" s="1" t="str">
        <f>IF(ISBLANK('Capabilities - Sec Controls'!AT312),"", 'Capabilities - Sec Controls'!AT312)</f>
        <v/>
      </c>
    </row>
    <row r="71" spans="1:48" ht="42" hidden="1" customHeight="1" x14ac:dyDescent="0.25">
      <c r="A71" s="210" t="s">
        <v>3239</v>
      </c>
      <c r="B71" s="211" t="s">
        <v>3241</v>
      </c>
      <c r="C71" s="211"/>
      <c r="D71" s="211" t="b">
        <f>AND(D72:D74)</f>
        <v>1</v>
      </c>
      <c r="E71" s="211"/>
      <c r="F71" s="210"/>
      <c r="G71" s="210"/>
      <c r="H71" s="210"/>
      <c r="I71" s="210"/>
      <c r="J71" s="210"/>
      <c r="K71" s="210"/>
      <c r="L71" s="210"/>
      <c r="M71" s="210"/>
      <c r="N71" s="210"/>
      <c r="O71" s="210"/>
      <c r="P71" s="210"/>
      <c r="Q71" s="210"/>
      <c r="R71" s="210"/>
      <c r="S71" s="210"/>
      <c r="T71" s="210"/>
      <c r="U71" s="210"/>
      <c r="V71" s="210"/>
      <c r="W71" s="210"/>
      <c r="X71" s="210"/>
      <c r="Y71" s="210"/>
      <c r="Z71" s="210"/>
      <c r="AA71" s="210"/>
      <c r="AB71" s="210"/>
      <c r="AC71" s="214"/>
      <c r="AD71" s="214"/>
      <c r="AE71" s="214"/>
      <c r="AF71" s="214"/>
      <c r="AG71" s="210"/>
      <c r="AH71" s="210"/>
      <c r="AI71" s="210"/>
      <c r="AJ71" s="210"/>
      <c r="AK71" s="210"/>
      <c r="AL71" s="210"/>
      <c r="AM71" s="210"/>
      <c r="AN71" s="210"/>
      <c r="AO71" s="210"/>
      <c r="AP71" s="210"/>
      <c r="AQ71" s="210"/>
      <c r="AR71" s="210"/>
      <c r="AS71" s="210"/>
      <c r="AT71" s="210"/>
      <c r="AU71" s="210"/>
      <c r="AV71" s="210"/>
    </row>
    <row r="72" spans="1:48" ht="42" hidden="1" customHeight="1" x14ac:dyDescent="0.25">
      <c r="A72"/>
      <c r="D72" t="b">
        <f>IF(Resp19="Yes", FALSE, TRUE)</f>
        <v>1</v>
      </c>
      <c r="E72" s="1" t="str">
        <f>IF(ISBLANK('Capabilities - Sec Controls'!A51),"", 'Capabilities - Sec Controls'!A51)</f>
        <v>BOSS</v>
      </c>
      <c r="F72" s="1" t="str">
        <f>IF(ISBLANK('Capabilities - Sec Controls'!B51),"", 'Capabilities - Sec Controls'!B51)</f>
        <v>Operational Risk Management</v>
      </c>
      <c r="G72" s="1" t="str">
        <f>IF(ISBLANK('Capabilities - Sec Controls'!C51),"", 'Capabilities - Sec Controls'!C51)</f>
        <v>Key Risk Indicators</v>
      </c>
      <c r="H72" s="1" t="str">
        <f>IF(ISBLANK('Capabilities - Sec Controls'!D51),"", 'Capabilities - Sec Controls'!D51)</f>
        <v/>
      </c>
      <c r="I72" s="1" t="str">
        <f>IF(ISBLANK('Capabilities - Sec Controls'!E51),"", 'Capabilities - Sec Controls'!E51)</f>
        <v>The system's organization has a capability that establishes and tracks Key Risk Indicators (KRIs) for the organization.</v>
      </c>
      <c r="J72" s="1" t="str">
        <f>IF(ISBLANK('Capabilities - Sec Controls'!F51),"", 'Capabilities - Sec Controls'!F51)</f>
        <v>Key Risk Indicators</v>
      </c>
      <c r="K72" s="1" t="str">
        <f>IF(ISBLANK('Capabilities - Sec Controls'!I51),"", 'Capabilities - Sec Controls'!I51)</f>
        <v>RA-1,RA-3</v>
      </c>
      <c r="L72" s="1" t="str">
        <f>IF(ISBLANK('Capabilities - Sec Controls'!J51),"", 'Capabilities - Sec Controls'!J51)</f>
        <v/>
      </c>
      <c r="M72" s="1" t="str">
        <f>IF(ISBLANK('Capabilities - Sec Controls'!K51),"", 'Capabilities - Sec Controls'!K51)</f>
        <v>RA-1,RA-3</v>
      </c>
      <c r="N72" s="1" t="str">
        <f>IF(ISBLANK('Capabilities - Sec Controls'!L51),"", 'Capabilities - Sec Controls'!L51)</f>
        <v/>
      </c>
      <c r="O72" s="1" t="str">
        <f>IF(ISBLANK('Capabilities - Sec Controls'!M51),"", 'Capabilities - Sec Controls'!M51)</f>
        <v/>
      </c>
      <c r="P72" s="1" t="str">
        <f>IF(ISBLANK('Capabilities - Sec Controls'!N51),"", 'Capabilities - Sec Controls'!N51)</f>
        <v/>
      </c>
      <c r="Q72" s="1" t="str">
        <f>IF(ISBLANK('Capabilities - Sec Controls'!O51),"", 'Capabilities - Sec Controls'!O51)</f>
        <v/>
      </c>
      <c r="R72" s="1" t="str">
        <f>IF(ISBLANK('Capabilities - Sec Controls'!P51),"", 'Capabilities - Sec Controls'!P51)</f>
        <v/>
      </c>
      <c r="S72" s="1" t="str">
        <f>IF(ISBLANK('Capabilities - Sec Controls'!Q51),"", 'Capabilities - Sec Controls'!Q51)</f>
        <v/>
      </c>
      <c r="T72" s="1" t="str">
        <f>IF(ISBLANK('Capabilities - Sec Controls'!R51),"", 'Capabilities - Sec Controls'!R51)</f>
        <v>RA-6,SA-14</v>
      </c>
      <c r="U72" s="1" t="str">
        <f>IF(ISBLANK('Capabilities - Sec Controls'!S51),"", 'Capabilities - Sec Controls'!S51)</f>
        <v/>
      </c>
      <c r="V72" s="1" t="str">
        <f>IF(ISBLANK('Capabilities - Sec Controls'!T51),"", 'Capabilities - Sec Controls'!T51)</f>
        <v>RA-6,SA-14</v>
      </c>
      <c r="W72" s="1" t="str">
        <f>IF(ISBLANK('Capabilities - Sec Controls'!U51),"", 'Capabilities - Sec Controls'!U51)</f>
        <v>PM-6, PM-9</v>
      </c>
      <c r="X72" s="1" t="str">
        <f>IF(ISBLANK('Capabilities - Sec Controls'!V51),"", 'Capabilities - Sec Controls'!V51)</f>
        <v/>
      </c>
      <c r="Y72" s="1" t="str">
        <f>IF(ISBLANK('Capabilities - Sec Controls'!W51),"", 'Capabilities - Sec Controls'!W51)</f>
        <v/>
      </c>
      <c r="Z72" s="1" t="str">
        <f>IF(ISBLANK('Capabilities - Sec Controls'!X51),"", 'Capabilities - Sec Controls'!X51)</f>
        <v/>
      </c>
      <c r="AA72" s="1" t="str">
        <f>IF(ISBLANK('Capabilities - Sec Controls'!Y51),"", 'Capabilities - Sec Controls'!Y51)</f>
        <v>RA-6 is not selected in SP 800-53-defined baselines nor in the overall FedRAMP-defined baselines. They are placed in the high impact baseline here specifically to address/support implementation of  Key Risk Indicators described capability should an organization wish to contract with a cloud service provider to provide such capabilities.      The Key Risk Indicators capability description identifies management  or executive level business risk key risk factors affecting business.  SP800-39, specifically Task 1-3 &amp; 1-4 of the RMF more extensively supports thiis Key Risk Indicators capability.</v>
      </c>
      <c r="AB72" s="1" t="str">
        <f>IF(ISBLANK('Capabilities - Sec Controls'!Z51),"", 'Capabilities - Sec Controls'!Z51)</f>
        <v/>
      </c>
      <c r="AC72" s="215">
        <f>IF(ISBLANK('Capabilities - Sec Controls'!AA51),"", 'Capabilities - Sec Controls'!AA51)</f>
        <v>1</v>
      </c>
      <c r="AD72" s="215">
        <f>IF(ISBLANK('Capabilities - Sec Controls'!AB51),"", 'Capabilities - Sec Controls'!AB51)</f>
        <v>2</v>
      </c>
      <c r="AE72" s="215">
        <f>IF(ISBLANK('Capabilities - Sec Controls'!AC51),"", 'Capabilities - Sec Controls'!AC51)</f>
        <v>1</v>
      </c>
      <c r="AF72" s="215">
        <f>IF(ISBLANK('Capabilities - Sec Controls'!AD51),"", 'Capabilities - Sec Controls'!AD51)</f>
        <v>4</v>
      </c>
      <c r="AG72" s="1" t="str">
        <f>IF(ISBLANK('Capabilities - Sec Controls'!AE51),"", 'Capabilities - Sec Controls'!AE51)</f>
        <v/>
      </c>
      <c r="AH72" s="1" t="str">
        <f>IF(ISBLANK('Capabilities - Sec Controls'!AF51),"", 'Capabilities - Sec Controls'!AF51)</f>
        <v>X</v>
      </c>
      <c r="AI72" s="1" t="str">
        <f>IF(ISBLANK('Capabilities - Sec Controls'!AG51),"", 'Capabilities - Sec Controls'!AG51)</f>
        <v>X</v>
      </c>
      <c r="AJ72" s="1" t="str">
        <f>IF(ISBLANK('Capabilities - Sec Controls'!AH51),"", 'Capabilities - Sec Controls'!AH51)</f>
        <v>A</v>
      </c>
      <c r="AK72" s="1" t="str">
        <f>IF(ISBLANK('Capabilities - Sec Controls'!AI51),"", 'Capabilities - Sec Controls'!AI51)</f>
        <v/>
      </c>
      <c r="AL72" s="1" t="str">
        <f>IF(ISBLANK('Capabilities - Sec Controls'!AJ51),"", 'Capabilities - Sec Controls'!AJ51)</f>
        <v>A</v>
      </c>
      <c r="AM72" s="1" t="str">
        <f>IF(ISBLANK('Capabilities - Sec Controls'!AK51),"", 'Capabilities - Sec Controls'!AK51)</f>
        <v>A</v>
      </c>
      <c r="AN72" s="1" t="str">
        <f>IF(ISBLANK('Capabilities - Sec Controls'!AL51),"", 'Capabilities - Sec Controls'!AL51)</f>
        <v>X</v>
      </c>
      <c r="AO72" s="1" t="str">
        <f>IF(ISBLANK('Capabilities - Sec Controls'!AM51),"", 'Capabilities - Sec Controls'!AM51)</f>
        <v/>
      </c>
      <c r="AP72" s="1" t="str">
        <f>IF(ISBLANK('Capabilities - Sec Controls'!AN51),"", 'Capabilities - Sec Controls'!AN51)</f>
        <v>A</v>
      </c>
      <c r="AQ72" s="1" t="str">
        <f>IF(ISBLANK('Capabilities - Sec Controls'!AO51),"", 'Capabilities - Sec Controls'!AO51)</f>
        <v>A</v>
      </c>
      <c r="AR72" s="1" t="str">
        <f>IF(ISBLANK('Capabilities - Sec Controls'!AP51),"", 'Capabilities - Sec Controls'!AP51)</f>
        <v>A</v>
      </c>
      <c r="AS72" s="1" t="str">
        <f>IF(ISBLANK('Capabilities - Sec Controls'!AQ51),"", 'Capabilities - Sec Controls'!AQ51)</f>
        <v/>
      </c>
      <c r="AT72" s="1" t="str">
        <f>IF(ISBLANK('Capabilities - Sec Controls'!AR51),"", 'Capabilities - Sec Controls'!AR51)</f>
        <v>A</v>
      </c>
      <c r="AU72" s="1" t="str">
        <f>IF(ISBLANK('Capabilities - Sec Controls'!AS51),"", 'Capabilities - Sec Controls'!AS51)</f>
        <v/>
      </c>
      <c r="AV72" s="1" t="str">
        <f>IF(ISBLANK('Capabilities - Sec Controls'!AT51),"", 'Capabilities - Sec Controls'!AT51)</f>
        <v/>
      </c>
    </row>
    <row r="73" spans="1:48" ht="42" hidden="1" customHeight="1" x14ac:dyDescent="0.25">
      <c r="A73"/>
      <c r="D73" t="b">
        <f>IF(Resp19="Yes", FALSE, TRUE)</f>
        <v>1</v>
      </c>
      <c r="E73" s="1" t="str">
        <f>IF(ISBLANK('Capabilities - Sec Controls'!A179),"", 'Capabilities - Sec Controls'!A179)</f>
        <v>Information Services</v>
      </c>
      <c r="F73" s="1" t="str">
        <f>IF(ISBLANK('Capabilities - Sec Controls'!B179),"", 'Capabilities - Sec Controls'!B179)</f>
        <v>Risk Management</v>
      </c>
      <c r="G73" s="1" t="str">
        <f>IF(ISBLANK('Capabilities - Sec Controls'!C179),"", 'Capabilities - Sec Controls'!C179)</f>
        <v>TVM - Threat and Vulnerability Management</v>
      </c>
      <c r="H73" s="1" t="str">
        <f>IF(ISBLANK('Capabilities - Sec Controls'!D179),"", 'Capabilities - Sec Controls'!D179)</f>
        <v/>
      </c>
      <c r="I73" s="1" t="str">
        <f>IF(ISBLANK('Capabilities - Sec Controls'!E179),"", 'Capabilities - Sec Controls'!E179)</f>
        <v>The system's organization has a capability that manages risk using threat information, vulnerability management testing, penetration testing, and compliance testing.</v>
      </c>
      <c r="J73" s="1" t="str">
        <f>IF(ISBLANK('Capabilities - Sec Controls'!F179),"", 'Capabilities - Sec Controls'!F179)</f>
        <v>BIA</v>
      </c>
      <c r="K73" s="1" t="str">
        <f>IF(ISBLANK('Capabilities - Sec Controls'!I179),"", 'Capabilities - Sec Controls'!I179)</f>
        <v>CA-2,CA-7,PE-3,RA-3,RA-5</v>
      </c>
      <c r="L73" s="1" t="str">
        <f>IF(ISBLANK('Capabilities - Sec Controls'!J179),"", 'Capabilities - Sec Controls'!J179)</f>
        <v/>
      </c>
      <c r="M73" s="1" t="str">
        <f>IF(ISBLANK('Capabilities - Sec Controls'!K179),"", 'Capabilities - Sec Controls'!K179)</f>
        <v>CA-2,CA-7,PE-3,RA-3,RA-5</v>
      </c>
      <c r="N73" s="1" t="str">
        <f>IF(ISBLANK('Capabilities - Sec Controls'!L179),"", 'Capabilities - Sec Controls'!L179)</f>
        <v/>
      </c>
      <c r="O73" s="1" t="str">
        <f>IF(ISBLANK('Capabilities - Sec Controls'!M179),"", 'Capabilities - Sec Controls'!M179)</f>
        <v>RA-5(2),SA-11</v>
      </c>
      <c r="P73" s="1" t="str">
        <f>IF(ISBLANK('Capabilities - Sec Controls'!N179),"", 'Capabilities - Sec Controls'!N179)</f>
        <v>CA-2(2),CA-8,CA-8(2),RA-5(3),RA-5(8),SA-11(2)</v>
      </c>
      <c r="Q73" s="1" t="str">
        <f>IF(ISBLANK('Capabilities - Sec Controls'!O179),"", 'Capabilities - Sec Controls'!O179)</f>
        <v>CA-2(2),CA-8,RA-5(2),RA-5(3),RA-5(8),SA-11,SA-11(2)</v>
      </c>
      <c r="R73" s="1" t="str">
        <f>IF(ISBLANK('Capabilities - Sec Controls'!P179),"", 'Capabilities - Sec Controls'!P179)</f>
        <v>CA-8(2)</v>
      </c>
      <c r="S73" s="1" t="str">
        <f>IF(ISBLANK('Capabilities - Sec Controls'!Q179),"", 'Capabilities - Sec Controls'!Q179)</f>
        <v/>
      </c>
      <c r="T73" s="1" t="str">
        <f>IF(ISBLANK('Capabilities - Sec Controls'!R179),"", 'Capabilities - Sec Controls'!R179)</f>
        <v>SA-11(5),PE-3(6),SC-38</v>
      </c>
      <c r="U73" s="1" t="str">
        <f>IF(ISBLANK('Capabilities - Sec Controls'!S179),"", 'Capabilities - Sec Controls'!S179)</f>
        <v>SA-11(5)</v>
      </c>
      <c r="V73" s="1" t="str">
        <f>IF(ISBLANK('Capabilities - Sec Controls'!T179),"", 'Capabilities - Sec Controls'!T179)</f>
        <v>PE-3(6),SC-38</v>
      </c>
      <c r="W73" s="1" t="str">
        <f>IF(ISBLANK('Capabilities - Sec Controls'!U179),"", 'Capabilities - Sec Controls'!U179)</f>
        <v>PM-14, PM-16</v>
      </c>
      <c r="X73" s="1" t="str">
        <f>IF(ISBLANK('Capabilities - Sec Controls'!V179),"", 'Capabilities - Sec Controls'!V179)</f>
        <v/>
      </c>
      <c r="Y73" s="1" t="str">
        <f>IF(ISBLANK('Capabilities - Sec Controls'!W179),"", 'Capabilities - Sec Controls'!W179)</f>
        <v/>
      </c>
      <c r="Z73" s="1" t="str">
        <f>IF(ISBLANK('Capabilities - Sec Controls'!X179),"", 'Capabilities - Sec Controls'!X179)</f>
        <v/>
      </c>
      <c r="AA73" s="1" t="str">
        <f>IF(ISBLANK('Capabilities - Sec Controls'!Y179),"", 'Capabilities - Sec Controls'!Y179)</f>
        <v xml:space="preserve">CA-8(2), PE-3(6), and SC-38 are not selected in SP 800-53-defined baselines nor in the overall FedRAMP-defined baselines. They are noted in { } and  placed in the high impact baseline here specifically to support implementation of information security associated with the Information Services Risk Management TVM - Threat and Vulnerability Management capability should an organization wish to contract with a cloud service provider to provide such a capability. </v>
      </c>
      <c r="AB73" s="1" t="str">
        <f>IF(ISBLANK('Capabilities - Sec Controls'!Z179),"", 'Capabilities - Sec Controls'!Z179)</f>
        <v/>
      </c>
      <c r="AC73" s="215">
        <f>IF(ISBLANK('Capabilities - Sec Controls'!AA179),"", 'Capabilities - Sec Controls'!AA179)</f>
        <v>1</v>
      </c>
      <c r="AD73" s="215">
        <f>IF(ISBLANK('Capabilities - Sec Controls'!AB179),"", 'Capabilities - Sec Controls'!AB179)</f>
        <v>1</v>
      </c>
      <c r="AE73" s="215">
        <f>IF(ISBLANK('Capabilities - Sec Controls'!AC179),"", 'Capabilities - Sec Controls'!AC179)</f>
        <v>1</v>
      </c>
      <c r="AF73" s="215">
        <f>IF(ISBLANK('Capabilities - Sec Controls'!AD179),"", 'Capabilities - Sec Controls'!AD179)</f>
        <v>3</v>
      </c>
      <c r="AG73" s="1" t="str">
        <f>IF(ISBLANK('Capabilities - Sec Controls'!AE179),"", 'Capabilities - Sec Controls'!AE179)</f>
        <v/>
      </c>
      <c r="AH73" s="1" t="str">
        <f>IF(ISBLANK('Capabilities - Sec Controls'!AF179),"", 'Capabilities - Sec Controls'!AF179)</f>
        <v>X</v>
      </c>
      <c r="AI73" s="1" t="str">
        <f>IF(ISBLANK('Capabilities - Sec Controls'!AG179),"", 'Capabilities - Sec Controls'!AG179)</f>
        <v>X</v>
      </c>
      <c r="AJ73" s="1" t="str">
        <f>IF(ISBLANK('Capabilities - Sec Controls'!AH179),"", 'Capabilities - Sec Controls'!AH179)</f>
        <v>X</v>
      </c>
      <c r="AK73" s="1" t="str">
        <f>IF(ISBLANK('Capabilities - Sec Controls'!AI179),"", 'Capabilities - Sec Controls'!AI179)</f>
        <v/>
      </c>
      <c r="AL73" s="1" t="str">
        <f>IF(ISBLANK('Capabilities - Sec Controls'!AJ179),"", 'Capabilities - Sec Controls'!AJ179)</f>
        <v>A</v>
      </c>
      <c r="AM73" s="1" t="str">
        <f>IF(ISBLANK('Capabilities - Sec Controls'!AK179),"", 'Capabilities - Sec Controls'!AK179)</f>
        <v>A</v>
      </c>
      <c r="AN73" s="1" t="str">
        <f>IF(ISBLANK('Capabilities - Sec Controls'!AL179),"", 'Capabilities - Sec Controls'!AL179)</f>
        <v>X</v>
      </c>
      <c r="AO73" s="1" t="str">
        <f>IF(ISBLANK('Capabilities - Sec Controls'!AM179),"", 'Capabilities - Sec Controls'!AM179)</f>
        <v/>
      </c>
      <c r="AP73" s="1" t="str">
        <f>IF(ISBLANK('Capabilities - Sec Controls'!AN179),"", 'Capabilities - Sec Controls'!AN179)</f>
        <v>B</v>
      </c>
      <c r="AQ73" s="1" t="str">
        <f>IF(ISBLANK('Capabilities - Sec Controls'!AO179),"", 'Capabilities - Sec Controls'!AO179)</f>
        <v>B</v>
      </c>
      <c r="AR73" s="1" t="str">
        <f>IF(ISBLANK('Capabilities - Sec Controls'!AP179),"", 'Capabilities - Sec Controls'!AP179)</f>
        <v>B</v>
      </c>
      <c r="AS73" s="1" t="str">
        <f>IF(ISBLANK('Capabilities - Sec Controls'!AQ179),"", 'Capabilities - Sec Controls'!AQ179)</f>
        <v/>
      </c>
      <c r="AT73" s="1" t="str">
        <f>IF(ISBLANK('Capabilities - Sec Controls'!AR179),"", 'Capabilities - Sec Controls'!AR179)</f>
        <v>X</v>
      </c>
      <c r="AU73" s="1" t="str">
        <f>IF(ISBLANK('Capabilities - Sec Controls'!AS179),"", 'Capabilities - Sec Controls'!AS179)</f>
        <v/>
      </c>
      <c r="AV73" s="1" t="str">
        <f>IF(ISBLANK('Capabilities - Sec Controls'!AT179),"", 'Capabilities - Sec Controls'!AT179)</f>
        <v/>
      </c>
    </row>
    <row r="74" spans="1:48" ht="42" hidden="1" customHeight="1" x14ac:dyDescent="0.25">
      <c r="A74"/>
      <c r="D74" t="b">
        <f>IF(Resp19="Yes", FALSE, TRUE)</f>
        <v>1</v>
      </c>
      <c r="E74" s="1" t="str">
        <f>IF(ISBLANK('Capabilities - Sec Controls'!A199),"", 'Capabilities - Sec Controls'!A199)</f>
        <v>Information Services</v>
      </c>
      <c r="F74" s="1" t="str">
        <f>IF(ISBLANK('Capabilities - Sec Controls'!B199),"", 'Capabilities - Sec Controls'!B199)</f>
        <v>BOSS</v>
      </c>
      <c r="G74" s="1" t="str">
        <f>IF(ISBLANK('Capabilities - Sec Controls'!C199),"", 'Capabilities - Sec Controls'!C199)</f>
        <v>Risk Assessments</v>
      </c>
      <c r="H74" s="1" t="str">
        <f>IF(ISBLANK('Capabilities - Sec Controls'!D199),"", 'Capabilities - Sec Controls'!D199)</f>
        <v/>
      </c>
      <c r="I74" s="1" t="str">
        <f>IF(ISBLANK('Capabilities - Sec Controls'!E199),"", 'Capabilities - Sec Controls'!E199)</f>
        <v>The system's organization has a capability that uses risk management principles to identify, assess, and prioritize risks and to determine how to mitigate those risks.</v>
      </c>
      <c r="J74" s="1" t="str">
        <f>IF(ISBLANK('Capabilities - Sec Controls'!F199),"", 'Capabilities - Sec Controls'!F199)</f>
        <v>Risk- Assessments</v>
      </c>
      <c r="K74" s="1" t="str">
        <f>IF(ISBLANK('Capabilities - Sec Controls'!I199),"", 'Capabilities - Sec Controls'!I199)</f>
        <v>RA-1,RA-2,RA-3,RA-5</v>
      </c>
      <c r="L74" s="1" t="str">
        <f>IF(ISBLANK('Capabilities - Sec Controls'!J199),"", 'Capabilities - Sec Controls'!J199)</f>
        <v/>
      </c>
      <c r="M74" s="1" t="str">
        <f>IF(ISBLANK('Capabilities - Sec Controls'!K199),"", 'Capabilities - Sec Controls'!K199)</f>
        <v>RA-1,RA-2,RA-3,RA-5</v>
      </c>
      <c r="N74" s="1" t="str">
        <f>IF(ISBLANK('Capabilities - Sec Controls'!L199),"", 'Capabilities - Sec Controls'!L199)</f>
        <v/>
      </c>
      <c r="O74" s="1" t="str">
        <f>IF(ISBLANK('Capabilities - Sec Controls'!M199),"", 'Capabilities - Sec Controls'!M199)</f>
        <v/>
      </c>
      <c r="P74" s="1" t="str">
        <f>IF(ISBLANK('Capabilities - Sec Controls'!N199),"", 'Capabilities - Sec Controls'!N199)</f>
        <v/>
      </c>
      <c r="Q74" s="1" t="str">
        <f>IF(ISBLANK('Capabilities - Sec Controls'!O199),"", 'Capabilities - Sec Controls'!O199)</f>
        <v/>
      </c>
      <c r="R74" s="1" t="str">
        <f>IF(ISBLANK('Capabilities - Sec Controls'!P199),"", 'Capabilities - Sec Controls'!P199)</f>
        <v/>
      </c>
      <c r="S74" s="1" t="str">
        <f>IF(ISBLANK('Capabilities - Sec Controls'!Q199),"", 'Capabilities - Sec Controls'!Q199)</f>
        <v/>
      </c>
      <c r="T74" s="1" t="str">
        <f>IF(ISBLANK('Capabilities - Sec Controls'!R199),"", 'Capabilities - Sec Controls'!R199)</f>
        <v>SC-38</v>
      </c>
      <c r="U74" s="1" t="str">
        <f>IF(ISBLANK('Capabilities - Sec Controls'!S199),"", 'Capabilities - Sec Controls'!S199)</f>
        <v/>
      </c>
      <c r="V74" s="1" t="str">
        <f>IF(ISBLANK('Capabilities - Sec Controls'!T199),"", 'Capabilities - Sec Controls'!T199)</f>
        <v>SC-38</v>
      </c>
      <c r="W74" s="1" t="str">
        <f>IF(ISBLANK('Capabilities - Sec Controls'!U199),"", 'Capabilities - Sec Controls'!U199)</f>
        <v>PM-9</v>
      </c>
      <c r="X74" s="1" t="str">
        <f>IF(ISBLANK('Capabilities - Sec Controls'!V199),"", 'Capabilities - Sec Controls'!V199)</f>
        <v/>
      </c>
      <c r="Y74" s="1" t="str">
        <f>IF(ISBLANK('Capabilities - Sec Controls'!W199),"", 'Capabilities - Sec Controls'!W199)</f>
        <v/>
      </c>
      <c r="Z74" s="1" t="str">
        <f>IF(ISBLANK('Capabilities - Sec Controls'!X199),"", 'Capabilities - Sec Controls'!X199)</f>
        <v/>
      </c>
      <c r="AA74" s="1" t="str">
        <f>IF(ISBLANK('Capabilities - Sec Controls'!Y199),"", 'Capabilities - Sec Controls'!Y199)</f>
        <v xml:space="preserve">RA-6 and SC-38 are is not selected in SP 800-53-defined baselines nor in the overall FedRAMP-defined baselines. They are It is noted in { } and  placed in the high impact baseline here specifically to support implementation of information security associated with the Information Services BOSS Risk Assessments capability should an organization wish to contract with a cloud service provider to provide such a capability. </v>
      </c>
      <c r="AB74" s="1" t="str">
        <f>IF(ISBLANK('Capabilities - Sec Controls'!Z199),"", 'Capabilities - Sec Controls'!Z199)</f>
        <v/>
      </c>
      <c r="AC74" s="215">
        <f>IF(ISBLANK('Capabilities - Sec Controls'!AA199),"", 'Capabilities - Sec Controls'!AA199)</f>
        <v>1</v>
      </c>
      <c r="AD74" s="215">
        <f>IF(ISBLANK('Capabilities - Sec Controls'!AB199),"", 'Capabilities - Sec Controls'!AB199)</f>
        <v>2</v>
      </c>
      <c r="AE74" s="215">
        <f>IF(ISBLANK('Capabilities - Sec Controls'!AC199),"", 'Capabilities - Sec Controls'!AC199)</f>
        <v>1</v>
      </c>
      <c r="AF74" s="215">
        <f>IF(ISBLANK('Capabilities - Sec Controls'!AD199),"", 'Capabilities - Sec Controls'!AD199)</f>
        <v>4</v>
      </c>
      <c r="AG74" s="1" t="str">
        <f>IF(ISBLANK('Capabilities - Sec Controls'!AE199),"", 'Capabilities - Sec Controls'!AE199)</f>
        <v/>
      </c>
      <c r="AH74" s="1" t="str">
        <f>IF(ISBLANK('Capabilities - Sec Controls'!AF199),"", 'Capabilities - Sec Controls'!AF199)</f>
        <v>X</v>
      </c>
      <c r="AI74" s="1" t="str">
        <f>IF(ISBLANK('Capabilities - Sec Controls'!AG199),"", 'Capabilities - Sec Controls'!AG199)</f>
        <v>X</v>
      </c>
      <c r="AJ74" s="1" t="str">
        <f>IF(ISBLANK('Capabilities - Sec Controls'!AH199),"", 'Capabilities - Sec Controls'!AH199)</f>
        <v>X</v>
      </c>
      <c r="AK74" s="1" t="str">
        <f>IF(ISBLANK('Capabilities - Sec Controls'!AI199),"", 'Capabilities - Sec Controls'!AI199)</f>
        <v/>
      </c>
      <c r="AL74" s="1" t="str">
        <f>IF(ISBLANK('Capabilities - Sec Controls'!AJ199),"", 'Capabilities - Sec Controls'!AJ199)</f>
        <v>A</v>
      </c>
      <c r="AM74" s="1" t="str">
        <f>IF(ISBLANK('Capabilities - Sec Controls'!AK199),"", 'Capabilities - Sec Controls'!AK199)</f>
        <v>A</v>
      </c>
      <c r="AN74" s="1" t="str">
        <f>IF(ISBLANK('Capabilities - Sec Controls'!AL199),"", 'Capabilities - Sec Controls'!AL199)</f>
        <v>A</v>
      </c>
      <c r="AO74" s="1" t="str">
        <f>IF(ISBLANK('Capabilities - Sec Controls'!AM199),"", 'Capabilities - Sec Controls'!AM199)</f>
        <v/>
      </c>
      <c r="AP74" s="1" t="str">
        <f>IF(ISBLANK('Capabilities - Sec Controls'!AN199),"", 'Capabilities - Sec Controls'!AN199)</f>
        <v>A</v>
      </c>
      <c r="AQ74" s="1" t="str">
        <f>IF(ISBLANK('Capabilities - Sec Controls'!AO199),"", 'Capabilities - Sec Controls'!AO199)</f>
        <v>A</v>
      </c>
      <c r="AR74" s="1" t="str">
        <f>IF(ISBLANK('Capabilities - Sec Controls'!AP199),"", 'Capabilities - Sec Controls'!AP199)</f>
        <v>A</v>
      </c>
      <c r="AS74" s="1" t="str">
        <f>IF(ISBLANK('Capabilities - Sec Controls'!AQ199),"", 'Capabilities - Sec Controls'!AQ199)</f>
        <v/>
      </c>
      <c r="AT74" s="1" t="str">
        <f>IF(ISBLANK('Capabilities - Sec Controls'!AR199),"", 'Capabilities - Sec Controls'!AR199)</f>
        <v>X</v>
      </c>
      <c r="AU74" s="1" t="str">
        <f>IF(ISBLANK('Capabilities - Sec Controls'!AS199),"", 'Capabilities - Sec Controls'!AS199)</f>
        <v/>
      </c>
      <c r="AV74" s="1" t="str">
        <f>IF(ISBLANK('Capabilities - Sec Controls'!AT199),"", 'Capabilities - Sec Controls'!AT199)</f>
        <v/>
      </c>
    </row>
    <row r="75" spans="1:48" ht="42" hidden="1" customHeight="1" x14ac:dyDescent="0.25">
      <c r="A75" s="210" t="s">
        <v>3242</v>
      </c>
      <c r="B75" s="211" t="s">
        <v>3243</v>
      </c>
      <c r="C75" s="211"/>
      <c r="D75" s="211" t="b">
        <f>AND(D76:D77)</f>
        <v>1</v>
      </c>
      <c r="E75" s="211"/>
      <c r="F75" s="210"/>
      <c r="G75" s="210"/>
      <c r="H75" s="210"/>
      <c r="I75" s="210"/>
      <c r="J75" s="210"/>
      <c r="K75" s="210"/>
      <c r="L75" s="210"/>
      <c r="M75" s="210"/>
      <c r="N75" s="210"/>
      <c r="O75" s="210"/>
      <c r="P75" s="210"/>
      <c r="Q75" s="210"/>
      <c r="R75" s="210"/>
      <c r="S75" s="210"/>
      <c r="T75" s="210"/>
      <c r="U75" s="210"/>
      <c r="V75" s="210"/>
      <c r="W75" s="210"/>
      <c r="X75" s="210"/>
      <c r="Y75" s="210"/>
      <c r="Z75" s="210"/>
      <c r="AA75" s="210"/>
      <c r="AB75" s="210"/>
      <c r="AC75" s="214"/>
      <c r="AD75" s="214"/>
      <c r="AE75" s="214"/>
      <c r="AF75" s="214"/>
      <c r="AG75" s="210"/>
      <c r="AH75" s="210"/>
      <c r="AI75" s="210"/>
      <c r="AJ75" s="210"/>
      <c r="AK75" s="210"/>
      <c r="AL75" s="210"/>
      <c r="AM75" s="210"/>
      <c r="AN75" s="210"/>
      <c r="AO75" s="210"/>
      <c r="AP75" s="210"/>
      <c r="AQ75" s="210"/>
      <c r="AR75" s="210"/>
      <c r="AS75" s="210"/>
      <c r="AT75" s="210"/>
      <c r="AU75" s="210"/>
      <c r="AV75" s="210"/>
    </row>
    <row r="76" spans="1:48" ht="42" hidden="1" customHeight="1" x14ac:dyDescent="0.25">
      <c r="A76"/>
      <c r="D76" t="b">
        <f>IF(Resp20="Yes", FALSE, TRUE)</f>
        <v>1</v>
      </c>
      <c r="E76" s="1" t="str">
        <f>IF(ISBLANK('Capabilities - Sec Controls'!A52),"", 'Capabilities - Sec Controls'!A52)</f>
        <v>BOSS</v>
      </c>
      <c r="F76" s="1" t="str">
        <f>IF(ISBLANK('Capabilities - Sec Controls'!B52),"", 'Capabilities - Sec Controls'!B52)</f>
        <v>Security Monitoring Services</v>
      </c>
      <c r="G76" s="1" t="str">
        <f>IF(ISBLANK('Capabilities - Sec Controls'!C52),"", 'Capabilities - Sec Controls'!C52)</f>
        <v>Counter Threat Management</v>
      </c>
      <c r="H76" s="1" t="str">
        <f>IF(ISBLANK('Capabilities - Sec Controls'!D52),"", 'Capabilities - Sec Controls'!D52)</f>
        <v/>
      </c>
      <c r="I76" s="1" t="str">
        <f>IF(ISBLANK('Capabilities - Sec Controls'!E52),"", 'Capabilities - Sec Controls'!E52)</f>
        <v>The system's organization has a capability that manages information security threats and countermeasures.</v>
      </c>
      <c r="J76" s="1" t="str">
        <f>IF(ISBLANK('Capabilities - Sec Controls'!F52),"", 'Capabilities - Sec Controls'!F52)</f>
        <v>Counter Threat Management</v>
      </c>
      <c r="K76" s="1" t="str">
        <f>IF(ISBLANK('Capabilities - Sec Controls'!I52),"", 'Capabilities - Sec Controls'!I52)</f>
        <v>CA-7,RA-3</v>
      </c>
      <c r="L76" s="1" t="str">
        <f>IF(ISBLANK('Capabilities - Sec Controls'!J52),"", 'Capabilities - Sec Controls'!J52)</f>
        <v/>
      </c>
      <c r="M76" s="1" t="str">
        <f>IF(ISBLANK('Capabilities - Sec Controls'!K52),"", 'Capabilities - Sec Controls'!K52)</f>
        <v>CA-7,RA-3</v>
      </c>
      <c r="N76" s="1" t="str">
        <f>IF(ISBLANK('Capabilities - Sec Controls'!L52),"", 'Capabilities - Sec Controls'!L52)</f>
        <v/>
      </c>
      <c r="O76" s="1" t="str">
        <f>IF(ISBLANK('Capabilities - Sec Controls'!M52),"", 'Capabilities - Sec Controls'!M52)</f>
        <v>CA-7(1)</v>
      </c>
      <c r="P76" s="1" t="str">
        <f>IF(ISBLANK('Capabilities - Sec Controls'!N52),"", 'Capabilities - Sec Controls'!N52)</f>
        <v>CA-8,CA-8(1)</v>
      </c>
      <c r="Q76" s="1" t="str">
        <f>IF(ISBLANK('Capabilities - Sec Controls'!O52),"", 'Capabilities - Sec Controls'!O52)</f>
        <v>CA-7(1),CA-8,CA-8(1)</v>
      </c>
      <c r="R76" s="1" t="str">
        <f>IF(ISBLANK('Capabilities - Sec Controls'!P52),"", 'Capabilities - Sec Controls'!P52)</f>
        <v/>
      </c>
      <c r="S76" s="1" t="str">
        <f>IF(ISBLANK('Capabilities - Sec Controls'!Q52),"", 'Capabilities - Sec Controls'!Q52)</f>
        <v/>
      </c>
      <c r="T76" s="1" t="str">
        <f>IF(ISBLANK('Capabilities - Sec Controls'!R52),"", 'Capabilities - Sec Controls'!R52)</f>
        <v>CA-7(3)</v>
      </c>
      <c r="U76" s="1" t="str">
        <f>IF(ISBLANK('Capabilities - Sec Controls'!S52),"", 'Capabilities - Sec Controls'!S52)</f>
        <v>CA-7(3)</v>
      </c>
      <c r="V76" s="1" t="str">
        <f>IF(ISBLANK('Capabilities - Sec Controls'!T52),"", 'Capabilities - Sec Controls'!T52)</f>
        <v/>
      </c>
      <c r="W76" s="1" t="str">
        <f>IF(ISBLANK('Capabilities - Sec Controls'!U52),"", 'Capabilities - Sec Controls'!U52)</f>
        <v>PM-9, PM-12, PM-16</v>
      </c>
      <c r="X76" s="1" t="str">
        <f>IF(ISBLANK('Capabilities - Sec Controls'!V52),"", 'Capabilities - Sec Controls'!V52)</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76" s="1" t="str">
        <f>IF(ISBLANK('Capabilities - Sec Controls'!W52),"", 'Capabilities - Sec Controls'!W52)</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76" s="1" t="str">
        <f>IF(ISBLANK('Capabilities - Sec Controls'!X52),"", 'Capabilities - Sec Controls'!X52)</f>
        <v>AC-2(11), AC-2(13), AC-6(3), AC-6(7), AC-6(8), AC-18(4), AC-21(2)
AU-13, 
CM-3(1), CM-5(1), CM-5(3), CM-5(4), CM-6(2), CM-8(4)
MA-4(3)
PE-2(3), PE-3(1), PE-6(4)
PS-4(2), PS-6(3)
RA-5(4), RA-5(6), RA-5(10)
SC-3, SC-7(8), SC-7(10), SC-7(11), SC-7(14),  SC-7(15), SC-7(18), SC-7(21), SC-24 
SI-7(10), SI-10(5)</v>
      </c>
      <c r="AA76" s="1" t="str">
        <f>IF(ISBLANK('Capabilities - Sec Controls'!Y52),"", 'Capabilities - Sec Controls'!Y52)</f>
        <v/>
      </c>
      <c r="AB76" s="1" t="str">
        <f>IF(ISBLANK('Capabilities - Sec Controls'!Z52),"", 'Capabilities - Sec Controls'!Z52)</f>
        <v/>
      </c>
      <c r="AC76" s="215">
        <f>IF(ISBLANK('Capabilities - Sec Controls'!AA52),"", 'Capabilities - Sec Controls'!AA52)</f>
        <v>1</v>
      </c>
      <c r="AD76" s="215">
        <f>IF(ISBLANK('Capabilities - Sec Controls'!AB52),"", 'Capabilities - Sec Controls'!AB52)</f>
        <v>1</v>
      </c>
      <c r="AE76" s="215">
        <f>IF(ISBLANK('Capabilities - Sec Controls'!AC52),"", 'Capabilities - Sec Controls'!AC52)</f>
        <v>1</v>
      </c>
      <c r="AF76" s="215">
        <f>IF(ISBLANK('Capabilities - Sec Controls'!AD52),"", 'Capabilities - Sec Controls'!AD52)</f>
        <v>3</v>
      </c>
      <c r="AG76" s="1" t="str">
        <f>IF(ISBLANK('Capabilities - Sec Controls'!AE52),"", 'Capabilities - Sec Controls'!AE52)</f>
        <v/>
      </c>
      <c r="AH76" s="1" t="str">
        <f>IF(ISBLANK('Capabilities - Sec Controls'!AF52),"", 'Capabilities - Sec Controls'!AF52)</f>
        <v>A</v>
      </c>
      <c r="AI76" s="1" t="str">
        <f>IF(ISBLANK('Capabilities - Sec Controls'!AG52),"", 'Capabilities - Sec Controls'!AG52)</f>
        <v>A</v>
      </c>
      <c r="AJ76" s="1" t="str">
        <f>IF(ISBLANK('Capabilities - Sec Controls'!AH52),"", 'Capabilities - Sec Controls'!AH52)</f>
        <v>A</v>
      </c>
      <c r="AK76" s="1" t="str">
        <f>IF(ISBLANK('Capabilities - Sec Controls'!AI52),"", 'Capabilities - Sec Controls'!AI52)</f>
        <v/>
      </c>
      <c r="AL76" s="1" t="str">
        <f>IF(ISBLANK('Capabilities - Sec Controls'!AJ52),"", 'Capabilities - Sec Controls'!AJ52)</f>
        <v>X</v>
      </c>
      <c r="AM76" s="1" t="str">
        <f>IF(ISBLANK('Capabilities - Sec Controls'!AK52),"", 'Capabilities - Sec Controls'!AK52)</f>
        <v>X</v>
      </c>
      <c r="AN76" s="1" t="str">
        <f>IF(ISBLANK('Capabilities - Sec Controls'!AL52),"", 'Capabilities - Sec Controls'!AL52)</f>
        <v>X</v>
      </c>
      <c r="AO76" s="1" t="str">
        <f>IF(ISBLANK('Capabilities - Sec Controls'!AM52),"", 'Capabilities - Sec Controls'!AM52)</f>
        <v/>
      </c>
      <c r="AP76" s="1" t="str">
        <f>IF(ISBLANK('Capabilities - Sec Controls'!AN52),"", 'Capabilities - Sec Controls'!AN52)</f>
        <v>B</v>
      </c>
      <c r="AQ76" s="1" t="str">
        <f>IF(ISBLANK('Capabilities - Sec Controls'!AO52),"", 'Capabilities - Sec Controls'!AO52)</f>
        <v>B</v>
      </c>
      <c r="AR76" s="1" t="str">
        <f>IF(ISBLANK('Capabilities - Sec Controls'!AP52),"", 'Capabilities - Sec Controls'!AP52)</f>
        <v>B</v>
      </c>
      <c r="AS76" s="1" t="str">
        <f>IF(ISBLANK('Capabilities - Sec Controls'!AQ52),"", 'Capabilities - Sec Controls'!AQ52)</f>
        <v/>
      </c>
      <c r="AT76" s="1" t="str">
        <f>IF(ISBLANK('Capabilities - Sec Controls'!AR52),"", 'Capabilities - Sec Controls'!AR52)</f>
        <v>A</v>
      </c>
      <c r="AU76" s="1" t="str">
        <f>IF(ISBLANK('Capabilities - Sec Controls'!AS52),"", 'Capabilities - Sec Controls'!AS52)</f>
        <v/>
      </c>
      <c r="AV76" s="1" t="str">
        <f>IF(ISBLANK('Capabilities - Sec Controls'!AT52),"", 'Capabilities - Sec Controls'!AT52)</f>
        <v xml:space="preserve"> </v>
      </c>
    </row>
    <row r="77" spans="1:48" ht="42" hidden="1" customHeight="1" x14ac:dyDescent="0.25">
      <c r="A77"/>
      <c r="D77" t="b">
        <f>IF(Resp20="Yes", FALSE, TRUE)</f>
        <v>1</v>
      </c>
      <c r="E77" s="1" t="str">
        <f>IF(ISBLANK('Capabilities - Sec Controls'!A262),"", 'Capabilities - Sec Controls'!A262)</f>
        <v>S &amp; RM</v>
      </c>
      <c r="F77" s="1" t="str">
        <f>IF(ISBLANK('Capabilities - Sec Controls'!B262),"", 'Capabilities - Sec Controls'!B262)</f>
        <v>Governance Risk &amp; Compliance</v>
      </c>
      <c r="G77" s="1" t="str">
        <f>IF(ISBLANK('Capabilities - Sec Controls'!C262),"", 'Capabilities - Sec Controls'!C262)</f>
        <v>Technical Awareness and Training</v>
      </c>
      <c r="H77" s="1" t="str">
        <f>IF(ISBLANK('Capabilities - Sec Controls'!D262),"", 'Capabilities - Sec Controls'!D262)</f>
        <v/>
      </c>
      <c r="I77" s="1" t="str">
        <f>IF(ISBLANK('Capabilities - Sec Controls'!E262),"", 'Capabilities - Sec Controls'!E262)</f>
        <v>The system's organization has a capability that selects and implements effective technical security mechanisms, products, processes, and tools through a systematic, repeatable, documented approach.</v>
      </c>
      <c r="J77" s="1" t="str">
        <f>IF(ISBLANK('Capabilities - Sec Controls'!F262),"", 'Capabilities - Sec Controls'!F262)</f>
        <v>Technical Awareness and Training</v>
      </c>
      <c r="K77" s="1" t="str">
        <f>IF(ISBLANK('Capabilities - Sec Controls'!I262),"", 'Capabilities - Sec Controls'!I262)</f>
        <v>AT-3</v>
      </c>
      <c r="L77" s="1" t="str">
        <f>IF(ISBLANK('Capabilities - Sec Controls'!J262),"", 'Capabilities - Sec Controls'!J262)</f>
        <v/>
      </c>
      <c r="M77" s="1" t="str">
        <f>IF(ISBLANK('Capabilities - Sec Controls'!K262),"", 'Capabilities - Sec Controls'!K262)</f>
        <v>AT-3</v>
      </c>
      <c r="N77" s="1" t="str">
        <f>IF(ISBLANK('Capabilities - Sec Controls'!L262),"", 'Capabilities - Sec Controls'!L262)</f>
        <v/>
      </c>
      <c r="O77" s="1" t="str">
        <f>IF(ISBLANK('Capabilities - Sec Controls'!M262),"", 'Capabilities - Sec Controls'!M262)</f>
        <v/>
      </c>
      <c r="P77" s="1" t="str">
        <f>IF(ISBLANK('Capabilities - Sec Controls'!N262),"", 'Capabilities - Sec Controls'!N262)</f>
        <v/>
      </c>
      <c r="Q77" s="1" t="str">
        <f>IF(ISBLANK('Capabilities - Sec Controls'!O262),"", 'Capabilities - Sec Controls'!O262)</f>
        <v/>
      </c>
      <c r="R77" s="1" t="str">
        <f>IF(ISBLANK('Capabilities - Sec Controls'!P262),"", 'Capabilities - Sec Controls'!P262)</f>
        <v/>
      </c>
      <c r="S77" s="1" t="str">
        <f>IF(ISBLANK('Capabilities - Sec Controls'!Q262),"", 'Capabilities - Sec Controls'!Q262)</f>
        <v/>
      </c>
      <c r="T77" s="1" t="str">
        <f>IF(ISBLANK('Capabilities - Sec Controls'!R262),"", 'Capabilities - Sec Controls'!R262)</f>
        <v/>
      </c>
      <c r="U77" s="1" t="str">
        <f>IF(ISBLANK('Capabilities - Sec Controls'!S262),"", 'Capabilities - Sec Controls'!S262)</f>
        <v/>
      </c>
      <c r="V77" s="1" t="str">
        <f>IF(ISBLANK('Capabilities - Sec Controls'!T262),"", 'Capabilities - Sec Controls'!T262)</f>
        <v/>
      </c>
      <c r="W77" s="1" t="str">
        <f>IF(ISBLANK('Capabilities - Sec Controls'!U262),"", 'Capabilities - Sec Controls'!U262)</f>
        <v>PM-13, PM-15</v>
      </c>
      <c r="X77" s="1" t="str">
        <f>IF(ISBLANK('Capabilities - Sec Controls'!V262),"", 'Capabilities - Sec Controls'!V262)</f>
        <v/>
      </c>
      <c r="Y77" s="1" t="str">
        <f>IF(ISBLANK('Capabilities - Sec Controls'!W262),"", 'Capabilities - Sec Controls'!W262)</f>
        <v/>
      </c>
      <c r="Z77" s="1" t="str">
        <f>IF(ISBLANK('Capabilities - Sec Controls'!X262),"", 'Capabilities - Sec Controls'!X262)</f>
        <v/>
      </c>
      <c r="AA77" s="1" t="str">
        <f>IF(ISBLANK('Capabilities - Sec Controls'!Y262),"", 'Capabilities - Sec Controls'!Y262)</f>
        <v>AT-3 applies in the context of training staff for the specific security role of selecting and implementing effective technical security mechanisms, products, process and tools</v>
      </c>
      <c r="AB77" s="1" t="str">
        <f>IF(ISBLANK('Capabilities - Sec Controls'!Z262),"", 'Capabilities - Sec Controls'!Z262)</f>
        <v/>
      </c>
      <c r="AC77" s="215">
        <f>IF(ISBLANK('Capabilities - Sec Controls'!AA262),"", 'Capabilities - Sec Controls'!AA262)</f>
        <v>2</v>
      </c>
      <c r="AD77" s="215">
        <f>IF(ISBLANK('Capabilities - Sec Controls'!AB262),"", 'Capabilities - Sec Controls'!AB262)</f>
        <v>2</v>
      </c>
      <c r="AE77" s="215">
        <f>IF(ISBLANK('Capabilities - Sec Controls'!AC262),"", 'Capabilities - Sec Controls'!AC262)</f>
        <v>2</v>
      </c>
      <c r="AF77" s="215">
        <f>IF(ISBLANK('Capabilities - Sec Controls'!AD262),"", 'Capabilities - Sec Controls'!AD262)</f>
        <v>6</v>
      </c>
      <c r="AG77" s="1" t="str">
        <f>IF(ISBLANK('Capabilities - Sec Controls'!AE262),"", 'Capabilities - Sec Controls'!AE262)</f>
        <v/>
      </c>
      <c r="AH77" s="1" t="str">
        <f>IF(ISBLANK('Capabilities - Sec Controls'!AF262),"", 'Capabilities - Sec Controls'!AF262)</f>
        <v>X</v>
      </c>
      <c r="AI77" s="1" t="str">
        <f>IF(ISBLANK('Capabilities - Sec Controls'!AG262),"", 'Capabilities - Sec Controls'!AG262)</f>
        <v>X</v>
      </c>
      <c r="AJ77" s="1" t="str">
        <f>IF(ISBLANK('Capabilities - Sec Controls'!AH262),"", 'Capabilities - Sec Controls'!AH262)</f>
        <v>X</v>
      </c>
      <c r="AK77" s="1" t="str">
        <f>IF(ISBLANK('Capabilities - Sec Controls'!AI262),"", 'Capabilities - Sec Controls'!AI262)</f>
        <v/>
      </c>
      <c r="AL77" s="1" t="str">
        <f>IF(ISBLANK('Capabilities - Sec Controls'!AJ262),"", 'Capabilities - Sec Controls'!AJ262)</f>
        <v>X</v>
      </c>
      <c r="AM77" s="1" t="str">
        <f>IF(ISBLANK('Capabilities - Sec Controls'!AK262),"", 'Capabilities - Sec Controls'!AK262)</f>
        <v>X</v>
      </c>
      <c r="AN77" s="1" t="str">
        <f>IF(ISBLANK('Capabilities - Sec Controls'!AL262),"", 'Capabilities - Sec Controls'!AL262)</f>
        <v>X</v>
      </c>
      <c r="AO77" s="1" t="str">
        <f>IF(ISBLANK('Capabilities - Sec Controls'!AM262),"", 'Capabilities - Sec Controls'!AM262)</f>
        <v/>
      </c>
      <c r="AP77" s="1" t="str">
        <f>IF(ISBLANK('Capabilities - Sec Controls'!AN262),"", 'Capabilities - Sec Controls'!AN262)</f>
        <v>B</v>
      </c>
      <c r="AQ77" s="1" t="str">
        <f>IF(ISBLANK('Capabilities - Sec Controls'!AO262),"", 'Capabilities - Sec Controls'!AO262)</f>
        <v>B</v>
      </c>
      <c r="AR77" s="1" t="str">
        <f>IF(ISBLANK('Capabilities - Sec Controls'!AP262),"", 'Capabilities - Sec Controls'!AP262)</f>
        <v>B</v>
      </c>
      <c r="AS77" s="1" t="str">
        <f>IF(ISBLANK('Capabilities - Sec Controls'!AQ262),"", 'Capabilities - Sec Controls'!AQ262)</f>
        <v/>
      </c>
      <c r="AT77" s="1" t="str">
        <f>IF(ISBLANK('Capabilities - Sec Controls'!AR262),"", 'Capabilities - Sec Controls'!AR262)</f>
        <v>A</v>
      </c>
      <c r="AU77" s="1" t="str">
        <f>IF(ISBLANK('Capabilities - Sec Controls'!AS262),"", 'Capabilities - Sec Controls'!AS262)</f>
        <v/>
      </c>
      <c r="AV77" s="1" t="str">
        <f>IF(ISBLANK('Capabilities - Sec Controls'!AT262),"", 'Capabilities - Sec Controls'!AT262)</f>
        <v/>
      </c>
    </row>
    <row r="78" spans="1:48" ht="42" hidden="1" customHeight="1" x14ac:dyDescent="0.25">
      <c r="A78" s="180" t="s">
        <v>3244</v>
      </c>
      <c r="B78" s="181" t="s">
        <v>3398</v>
      </c>
      <c r="C78" s="181"/>
      <c r="D78" s="181" t="b">
        <f>AND(D79,D102)</f>
        <v>1</v>
      </c>
      <c r="E78" s="181"/>
      <c r="F78" s="181"/>
      <c r="G78" s="181"/>
      <c r="H78" s="181"/>
      <c r="I78" s="181"/>
      <c r="J78" s="181"/>
      <c r="K78" s="181"/>
      <c r="L78" s="181"/>
      <c r="M78" s="181"/>
      <c r="N78" s="181"/>
      <c r="O78" s="181"/>
      <c r="P78" s="181"/>
      <c r="Q78" s="181"/>
      <c r="R78" s="181"/>
      <c r="S78" s="181"/>
      <c r="T78" s="181"/>
      <c r="U78" s="181"/>
      <c r="V78" s="181"/>
      <c r="W78" s="181"/>
      <c r="X78" s="181"/>
      <c r="Y78" s="181"/>
      <c r="Z78" s="181"/>
      <c r="AA78" s="181"/>
      <c r="AB78" s="181"/>
      <c r="AC78" s="213"/>
      <c r="AD78" s="213"/>
      <c r="AE78" s="213"/>
      <c r="AF78" s="213"/>
      <c r="AG78" s="181"/>
      <c r="AH78" s="181"/>
      <c r="AI78" s="181"/>
      <c r="AJ78" s="181"/>
      <c r="AK78" s="181"/>
      <c r="AL78" s="181"/>
      <c r="AM78" s="181"/>
      <c r="AN78" s="181"/>
      <c r="AO78" s="181"/>
      <c r="AP78" s="181"/>
      <c r="AQ78" s="181"/>
      <c r="AR78" s="181"/>
      <c r="AS78" s="181"/>
      <c r="AT78" s="181"/>
      <c r="AU78" s="181"/>
      <c r="AV78" s="181"/>
    </row>
    <row r="79" spans="1:48" ht="42" hidden="1" customHeight="1" x14ac:dyDescent="0.25">
      <c r="A79" s="210" t="s">
        <v>3245</v>
      </c>
      <c r="B79" s="211" t="s">
        <v>3246</v>
      </c>
      <c r="C79" s="211"/>
      <c r="D79" s="211" t="b">
        <f>AND(D80:D101)</f>
        <v>1</v>
      </c>
      <c r="E79" s="211"/>
      <c r="F79" s="210"/>
      <c r="G79" s="210"/>
      <c r="H79" s="210"/>
      <c r="I79" s="210"/>
      <c r="J79" s="210"/>
      <c r="K79" s="210"/>
      <c r="L79" s="210"/>
      <c r="M79" s="210"/>
      <c r="N79" s="210"/>
      <c r="O79" s="210"/>
      <c r="P79" s="210"/>
      <c r="Q79" s="210"/>
      <c r="R79" s="210"/>
      <c r="S79" s="210"/>
      <c r="T79" s="210"/>
      <c r="U79" s="210"/>
      <c r="V79" s="210"/>
      <c r="W79" s="210"/>
      <c r="X79" s="210"/>
      <c r="Y79" s="210"/>
      <c r="Z79" s="210"/>
      <c r="AA79" s="210"/>
      <c r="AB79" s="210"/>
      <c r="AC79" s="214"/>
      <c r="AD79" s="214"/>
      <c r="AE79" s="214"/>
      <c r="AF79" s="214"/>
      <c r="AG79" s="210"/>
      <c r="AH79" s="210"/>
      <c r="AI79" s="210"/>
      <c r="AJ79" s="210"/>
      <c r="AK79" s="210"/>
      <c r="AL79" s="210"/>
      <c r="AM79" s="210"/>
      <c r="AN79" s="210"/>
      <c r="AO79" s="210"/>
      <c r="AP79" s="210"/>
      <c r="AQ79" s="210"/>
      <c r="AR79" s="210"/>
      <c r="AS79" s="210"/>
      <c r="AT79" s="210"/>
      <c r="AU79" s="210"/>
      <c r="AV79" s="210"/>
    </row>
    <row r="80" spans="1:48" ht="42" hidden="1" customHeight="1" x14ac:dyDescent="0.25">
      <c r="A80"/>
      <c r="D80" t="b">
        <f t="shared" ref="D80:D94" si="1">IF(Resp21="Yes", FALSE, TRUE)</f>
        <v>1</v>
      </c>
      <c r="E80" s="1" t="str">
        <f>IF(ISBLANK('Capabilities - Sec Controls'!A11),"", 'Capabilities - Sec Controls'!A11)</f>
        <v>BOSS</v>
      </c>
      <c r="F80" s="1" t="str">
        <f>IF(ISBLANK('Capabilities - Sec Controls'!B11),"", 'Capabilities - Sec Controls'!B11)</f>
        <v>Compliance</v>
      </c>
      <c r="G80" s="1" t="str">
        <f>IF(ISBLANK('Capabilities - Sec Controls'!C11),"", 'Capabilities - Sec Controls'!C11)</f>
        <v>Audit Planning</v>
      </c>
      <c r="H80" s="1" t="str">
        <f>IF(ISBLANK('Capabilities - Sec Controls'!D11),"", 'Capabilities - Sec Controls'!D11)</f>
        <v/>
      </c>
      <c r="I80" s="1" t="str">
        <f>IF(ISBLANK('Capabilities - Sec Controls'!E11),"", 'Capabilities - Sec Controls'!E11)</f>
        <v xml:space="preserve">The system has a governance capability that enables audits to be scheduled, executed, tracked, and adequately staffed. The capability can be configured to provide a status of each of the governance activities. </v>
      </c>
      <c r="J80" s="1" t="str">
        <f>IF(ISBLANK('Capabilities - Sec Controls'!F11),"", 'Capabilities - Sec Controls'!F11)</f>
        <v>Audit Planning</v>
      </c>
      <c r="K80" s="1" t="str">
        <f>IF(ISBLANK('Capabilities - Sec Controls'!I11),"", 'Capabilities - Sec Controls'!I11)</f>
        <v>CA-2,CA-7,PL-2</v>
      </c>
      <c r="L80" s="1" t="str">
        <f>IF(ISBLANK('Capabilities - Sec Controls'!J11),"", 'Capabilities - Sec Controls'!J11)</f>
        <v>CA-2(1)</v>
      </c>
      <c r="M80" s="1" t="str">
        <f>IF(ISBLANK('Capabilities - Sec Controls'!K11),"", 'Capabilities - Sec Controls'!K11)</f>
        <v>CA-2,CA-2(1),CA-7,PL-2</v>
      </c>
      <c r="N80" s="1" t="str">
        <f>IF(ISBLANK('Capabilities - Sec Controls'!L11),"", 'Capabilities - Sec Controls'!L11)</f>
        <v/>
      </c>
      <c r="O80" s="1" t="str">
        <f>IF(ISBLANK('Capabilities - Sec Controls'!M11),"", 'Capabilities - Sec Controls'!M11)</f>
        <v>CA-7(1),PL-2(3)</v>
      </c>
      <c r="P80" s="1" t="str">
        <f>IF(ISBLANK('Capabilities - Sec Controls'!N11),"", 'Capabilities - Sec Controls'!N11)</f>
        <v>CA-2(2)</v>
      </c>
      <c r="Q80" s="1" t="str">
        <f>IF(ISBLANK('Capabilities - Sec Controls'!O11),"", 'Capabilities - Sec Controls'!O11)</f>
        <v>CA-2(2),CA-7(1),PL-2(3)</v>
      </c>
      <c r="R80" s="1" t="str">
        <f>IF(ISBLANK('Capabilities - Sec Controls'!P11),"", 'Capabilities - Sec Controls'!P11)</f>
        <v/>
      </c>
      <c r="S80" s="1" t="str">
        <f>IF(ISBLANK('Capabilities - Sec Controls'!Q11),"", 'Capabilities - Sec Controls'!Q11)</f>
        <v/>
      </c>
      <c r="T80" s="1" t="str">
        <f>IF(ISBLANK('Capabilities - Sec Controls'!R11),"", 'Capabilities - Sec Controls'!R11)</f>
        <v>PL-8(1),PL-8(2)</v>
      </c>
      <c r="U80" s="1" t="str">
        <f>IF(ISBLANK('Capabilities - Sec Controls'!S11),"", 'Capabilities - Sec Controls'!S11)</f>
        <v/>
      </c>
      <c r="V80" s="1" t="str">
        <f>IF(ISBLANK('Capabilities - Sec Controls'!T11),"", 'Capabilities - Sec Controls'!T11)</f>
        <v>PL-8(1),PL-8(2)</v>
      </c>
      <c r="W80" s="1" t="str">
        <f>IF(ISBLANK('Capabilities - Sec Controls'!U11),"", 'Capabilities - Sec Controls'!U11)</f>
        <v/>
      </c>
      <c r="X80" s="1" t="str">
        <f>IF(ISBLANK('Capabilities - Sec Controls'!V11),"", 'Capabilities - Sec Controls'!V11)</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80" s="1" t="str">
        <f>IF(ISBLANK('Capabilities - Sec Controls'!W11),"", 'Capabilities - Sec Controls'!W11)</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80" s="1" t="str">
        <f>IF(ISBLANK('Capabilities - Sec Controls'!X11),"", 'Capabilities - Sec Controls'!X11)</f>
        <v>AC-2(11), AC-2(13), AC-6(3), AC-6(7), AC-6(8), AC-18(4), AC-21(2)
AU-13, 
CM-3(1), CM-5(1), CM-5(3), CM-5(4), CM-6(2), CM-8(4)
MA-4(3)
PE-2(3), PE-3(1), PE-6(4)
PS-4(2), PS-6(3)
RA-5(4), RA-5(6), RA-5(10)
SC-3, SC-7(8), SC-7(10), SC-7(11), SC-7(14),  SC-7(15), SC-7(18), SC-7(21), SC-24 
SI-7(10), SI-10(5)</v>
      </c>
      <c r="AA80" s="1" t="str">
        <f>IF(ISBLANK('Capabilities - Sec Controls'!Y11),"", 'Capabilities - Sec Controls'!Y11)</f>
        <v/>
      </c>
      <c r="AB80" s="1" t="str">
        <f>IF(ISBLANK('Capabilities - Sec Controls'!Z11),"", 'Capabilities - Sec Controls'!Z11)</f>
        <v/>
      </c>
      <c r="AC80" s="215">
        <f>IF(ISBLANK('Capabilities - Sec Controls'!AA11),"", 'Capabilities - Sec Controls'!AA11)</f>
        <v>2</v>
      </c>
      <c r="AD80" s="215">
        <f>IF(ISBLANK('Capabilities - Sec Controls'!AB11),"", 'Capabilities - Sec Controls'!AB11)</f>
        <v>2</v>
      </c>
      <c r="AE80" s="215">
        <f>IF(ISBLANK('Capabilities - Sec Controls'!AC11),"", 'Capabilities - Sec Controls'!AC11)</f>
        <v>2</v>
      </c>
      <c r="AF80" s="215">
        <f>IF(ISBLANK('Capabilities - Sec Controls'!AD11),"", 'Capabilities - Sec Controls'!AD11)</f>
        <v>6</v>
      </c>
      <c r="AG80" s="1" t="str">
        <f>IF(ISBLANK('Capabilities - Sec Controls'!AE11),"", 'Capabilities - Sec Controls'!AE11)</f>
        <v/>
      </c>
      <c r="AH80" s="1" t="str">
        <f>IF(ISBLANK('Capabilities - Sec Controls'!AF11),"", 'Capabilities - Sec Controls'!AF11)</f>
        <v>A</v>
      </c>
      <c r="AI80" s="1" t="str">
        <f>IF(ISBLANK('Capabilities - Sec Controls'!AG11),"", 'Capabilities - Sec Controls'!AG11)</f>
        <v>A</v>
      </c>
      <c r="AJ80" s="1" t="str">
        <f>IF(ISBLANK('Capabilities - Sec Controls'!AH11),"", 'Capabilities - Sec Controls'!AH11)</f>
        <v>A</v>
      </c>
      <c r="AK80" s="1" t="str">
        <f>IF(ISBLANK('Capabilities - Sec Controls'!AI11),"", 'Capabilities - Sec Controls'!AI11)</f>
        <v/>
      </c>
      <c r="AL80" s="1" t="str">
        <f>IF(ISBLANK('Capabilities - Sec Controls'!AJ11),"", 'Capabilities - Sec Controls'!AJ11)</f>
        <v>A</v>
      </c>
      <c r="AM80" s="1" t="str">
        <f>IF(ISBLANK('Capabilities - Sec Controls'!AK11),"", 'Capabilities - Sec Controls'!AK11)</f>
        <v>A</v>
      </c>
      <c r="AN80" s="1" t="str">
        <f>IF(ISBLANK('Capabilities - Sec Controls'!AL11),"", 'Capabilities - Sec Controls'!AL11)</f>
        <v>A</v>
      </c>
      <c r="AO80" s="1" t="str">
        <f>IF(ISBLANK('Capabilities - Sec Controls'!AM11),"", 'Capabilities - Sec Controls'!AM11)</f>
        <v/>
      </c>
      <c r="AP80" s="1" t="str">
        <f>IF(ISBLANK('Capabilities - Sec Controls'!AN11),"", 'Capabilities - Sec Controls'!AN11)</f>
        <v>B</v>
      </c>
      <c r="AQ80" s="1" t="str">
        <f>IF(ISBLANK('Capabilities - Sec Controls'!AO11),"", 'Capabilities - Sec Controls'!AO11)</f>
        <v>B</v>
      </c>
      <c r="AR80" s="1" t="str">
        <f>IF(ISBLANK('Capabilities - Sec Controls'!AP11),"", 'Capabilities - Sec Controls'!AP11)</f>
        <v>B</v>
      </c>
      <c r="AS80" s="1" t="str">
        <f>IF(ISBLANK('Capabilities - Sec Controls'!AQ11),"", 'Capabilities - Sec Controls'!AQ11)</f>
        <v/>
      </c>
      <c r="AT80" s="1" t="str">
        <f>IF(ISBLANK('Capabilities - Sec Controls'!AR11),"", 'Capabilities - Sec Controls'!AR11)</f>
        <v>X</v>
      </c>
      <c r="AU80" s="1" t="str">
        <f>IF(ISBLANK('Capabilities - Sec Controls'!AS11),"", 'Capabilities - Sec Controls'!AS11)</f>
        <v/>
      </c>
      <c r="AV80" s="1" t="str">
        <f>IF(ISBLANK('Capabilities - Sec Controls'!AT11),"", 'Capabilities - Sec Controls'!AT11)</f>
        <v>A</v>
      </c>
    </row>
    <row r="81" spans="2:48" customFormat="1" ht="42" hidden="1" customHeight="1" x14ac:dyDescent="0.25">
      <c r="B81" s="1"/>
      <c r="D81" t="b">
        <f t="shared" si="1"/>
        <v>1</v>
      </c>
      <c r="E81" s="1" t="str">
        <f>IF(ISBLANK('Capabilities - Sec Controls'!A21),"", 'Capabilities - Sec Controls'!A21)</f>
        <v>BOSS</v>
      </c>
      <c r="F81" s="1" t="str">
        <f>IF(ISBLANK('Capabilities - Sec Controls'!B21),"", 'Capabilities - Sec Controls'!B21)</f>
        <v>Compliance</v>
      </c>
      <c r="G81" s="1" t="str">
        <f>IF(ISBLANK('Capabilities - Sec Controls'!C21),"", 'Capabilities - Sec Controls'!C21)</f>
        <v>Independent Audits</v>
      </c>
      <c r="H81" s="1" t="str">
        <f>IF(ISBLANK('Capabilities - Sec Controls'!D21),"", 'Capabilities - Sec Controls'!D21)</f>
        <v/>
      </c>
      <c r="I81" s="1" t="str">
        <f>IF(ISBLANK('Capabilities - Sec Controls'!E21),"", 'Capabilities - Sec Controls'!E21)</f>
        <v xml:space="preserve">The system has a capability to enable independent third-parties to perform periodic compliance audits on controls, policies, processes, and procedures. </v>
      </c>
      <c r="J81" s="1" t="str">
        <f>IF(ISBLANK('Capabilities - Sec Controls'!F21),"", 'Capabilities - Sec Controls'!F21)</f>
        <v>Independent Audits</v>
      </c>
      <c r="K81" s="1" t="str">
        <f>IF(ISBLANK('Capabilities - Sec Controls'!I21),"", 'Capabilities - Sec Controls'!I21)</f>
        <v>CA-1,CA-2,CA-7,RA-3,RA-5</v>
      </c>
      <c r="L81" s="1" t="str">
        <f>IF(ISBLANK('Capabilities - Sec Controls'!J21),"", 'Capabilities - Sec Controls'!J21)</f>
        <v>CA-2(1)</v>
      </c>
      <c r="M81" s="1" t="str">
        <f>IF(ISBLANK('Capabilities - Sec Controls'!K21),"", 'Capabilities - Sec Controls'!K21)</f>
        <v>CA-1,CA-2,CA-2(1),CA-7,RA-3,RA-5</v>
      </c>
      <c r="N81" s="1" t="str">
        <f>IF(ISBLANK('Capabilities - Sec Controls'!L21),"", 'Capabilities - Sec Controls'!L21)</f>
        <v/>
      </c>
      <c r="O81" s="1" t="str">
        <f>IF(ISBLANK('Capabilities - Sec Controls'!M21),"", 'Capabilities - Sec Controls'!M21)</f>
        <v>CA-7(1),RA-5(1),RA-5(2),SA-11</v>
      </c>
      <c r="P81" s="1" t="str">
        <f>IF(ISBLANK('Capabilities - Sec Controls'!N21),"", 'Capabilities - Sec Controls'!N21)</f>
        <v>CA-2(2),CA-8,CA-8(1),RA-5(3),RA-5(6)</v>
      </c>
      <c r="Q81" s="1" t="str">
        <f>IF(ISBLANK('Capabilities - Sec Controls'!O21),"", 'Capabilities - Sec Controls'!O21)</f>
        <v>CA-2(2),CA-7(1),CA-8,CA-8(1),RA-5(1),RA-5(2),RA-5(3),RA-5(6),SA-11</v>
      </c>
      <c r="R81" s="1" t="str">
        <f>IF(ISBLANK('Capabilities - Sec Controls'!P21),"", 'Capabilities - Sec Controls'!P21)</f>
        <v/>
      </c>
      <c r="S81" s="1" t="str">
        <f>IF(ISBLANK('Capabilities - Sec Controls'!Q21),"", 'Capabilities - Sec Controls'!Q21)</f>
        <v/>
      </c>
      <c r="T81" s="1" t="str">
        <f>IF(ISBLANK('Capabilities - Sec Controls'!R21),"", 'Capabilities - Sec Controls'!R21)</f>
        <v>CA-7(3),SA-11(3)</v>
      </c>
      <c r="U81" s="1" t="str">
        <f>IF(ISBLANK('Capabilities - Sec Controls'!S21),"", 'Capabilities - Sec Controls'!S21)</f>
        <v>CA-7(3)</v>
      </c>
      <c r="V81" s="1" t="str">
        <f>IF(ISBLANK('Capabilities - Sec Controls'!T21),"", 'Capabilities - Sec Controls'!T21)</f>
        <v>SA-11(3)</v>
      </c>
      <c r="W81" s="1" t="str">
        <f>IF(ISBLANK('Capabilities - Sec Controls'!U21),"", 'Capabilities - Sec Controls'!U21)</f>
        <v/>
      </c>
      <c r="X81" s="1" t="str">
        <f>IF(ISBLANK('Capabilities - Sec Controls'!V21),"", 'Capabilities - Sec Controls'!V21)</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81" s="1" t="str">
        <f>IF(ISBLANK('Capabilities - Sec Controls'!W21),"", 'Capabilities - Sec Controls'!W21)</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81" s="1" t="str">
        <f>IF(ISBLANK('Capabilities - Sec Controls'!X21),"", 'Capabilities - Sec Controls'!X21)</f>
        <v>AC-2(11), AC-2(13), AC-6(3), AC-6(7), AC-6(8), AC-18(4), AC-21(2)
AU-13, 
CM-3(1), CM-5(1), CM-5(3), CM-5(4), CM-6(2), CM-8(4)
MA-4(3)
PE-2(3), PE-3(1), PE-6(4)
PS-4(2), PS-6(3)
RA-5(4), RA-5(6), RA-5(10)
SC-3, SC-7(8), SC-7(10), SC-7(11), SC-7(14),  SC-7(15), SC-7(18), SC-7(21), SC-24 
SI-7(10), SI-10(5)</v>
      </c>
      <c r="AA81" s="1" t="str">
        <f>IF(ISBLANK('Capabilities - Sec Controls'!Y21),"", 'Capabilities - Sec Controls'!Y21)</f>
        <v>Independent audit may involve risk assessment, vulnerability scanning, penetration testing, configuration scanning, and much more. All these option are decided when the scope of the audit is determined (see CA-2 control). Implementation of many other controls (e.g. RA-3, RA-4, RA-5 and enhancements) might be requiered to conduct the audit or to provide output to the auditor.</v>
      </c>
      <c r="AB81" s="1" t="str">
        <f>IF(ISBLANK('Capabilities - Sec Controls'!Z21),"", 'Capabilities - Sec Controls'!Z21)</f>
        <v/>
      </c>
      <c r="AC81" s="215">
        <f>IF(ISBLANK('Capabilities - Sec Controls'!AA21),"", 'Capabilities - Sec Controls'!AA21)</f>
        <v>1</v>
      </c>
      <c r="AD81" s="215">
        <f>IF(ISBLANK('Capabilities - Sec Controls'!AB21),"", 'Capabilities - Sec Controls'!AB21)</f>
        <v>2</v>
      </c>
      <c r="AE81" s="215">
        <f>IF(ISBLANK('Capabilities - Sec Controls'!AC21),"", 'Capabilities - Sec Controls'!AC21)</f>
        <v>2</v>
      </c>
      <c r="AF81" s="215">
        <f>IF(ISBLANK('Capabilities - Sec Controls'!AD21),"", 'Capabilities - Sec Controls'!AD21)</f>
        <v>5</v>
      </c>
      <c r="AG81" s="1" t="str">
        <f>IF(ISBLANK('Capabilities - Sec Controls'!AE21),"", 'Capabilities - Sec Controls'!AE21)</f>
        <v/>
      </c>
      <c r="AH81" s="1" t="str">
        <f>IF(ISBLANK('Capabilities - Sec Controls'!AF21),"", 'Capabilities - Sec Controls'!AF21)</f>
        <v>A</v>
      </c>
      <c r="AI81" s="1" t="str">
        <f>IF(ISBLANK('Capabilities - Sec Controls'!AG21),"", 'Capabilities - Sec Controls'!AG21)</f>
        <v>A</v>
      </c>
      <c r="AJ81" s="1" t="str">
        <f>IF(ISBLANK('Capabilities - Sec Controls'!AH21),"", 'Capabilities - Sec Controls'!AH21)</f>
        <v>A</v>
      </c>
      <c r="AK81" s="1" t="str">
        <f>IF(ISBLANK('Capabilities - Sec Controls'!AI21),"", 'Capabilities - Sec Controls'!AI21)</f>
        <v/>
      </c>
      <c r="AL81" s="1" t="str">
        <f>IF(ISBLANK('Capabilities - Sec Controls'!AJ21),"", 'Capabilities - Sec Controls'!AJ21)</f>
        <v>A</v>
      </c>
      <c r="AM81" s="1" t="str">
        <f>IF(ISBLANK('Capabilities - Sec Controls'!AK21),"", 'Capabilities - Sec Controls'!AK21)</f>
        <v>A</v>
      </c>
      <c r="AN81" s="1" t="str">
        <f>IF(ISBLANK('Capabilities - Sec Controls'!AL21),"", 'Capabilities - Sec Controls'!AL21)</f>
        <v>A</v>
      </c>
      <c r="AO81" s="1" t="str">
        <f>IF(ISBLANK('Capabilities - Sec Controls'!AM21),"", 'Capabilities - Sec Controls'!AM21)</f>
        <v/>
      </c>
      <c r="AP81" s="1" t="str">
        <f>IF(ISBLANK('Capabilities - Sec Controls'!AN21),"", 'Capabilities - Sec Controls'!AN21)</f>
        <v>B</v>
      </c>
      <c r="AQ81" s="1" t="str">
        <f>IF(ISBLANK('Capabilities - Sec Controls'!AO21),"", 'Capabilities - Sec Controls'!AO21)</f>
        <v>B</v>
      </c>
      <c r="AR81" s="1" t="str">
        <f>IF(ISBLANK('Capabilities - Sec Controls'!AP21),"", 'Capabilities - Sec Controls'!AP21)</f>
        <v>B</v>
      </c>
      <c r="AS81" s="1" t="str">
        <f>IF(ISBLANK('Capabilities - Sec Controls'!AQ21),"", 'Capabilities - Sec Controls'!AQ21)</f>
        <v/>
      </c>
      <c r="AT81" s="1" t="str">
        <f>IF(ISBLANK('Capabilities - Sec Controls'!AR21),"", 'Capabilities - Sec Controls'!AR21)</f>
        <v>X</v>
      </c>
      <c r="AU81" s="1" t="str">
        <f>IF(ISBLANK('Capabilities - Sec Controls'!AS21),"", 'Capabilities - Sec Controls'!AS21)</f>
        <v/>
      </c>
      <c r="AV81" s="1" t="str">
        <f>IF(ISBLANK('Capabilities - Sec Controls'!AT21),"", 'Capabilities - Sec Controls'!AT21)</f>
        <v>A</v>
      </c>
    </row>
    <row r="82" spans="2:48" customFormat="1" ht="42" hidden="1" customHeight="1" x14ac:dyDescent="0.25">
      <c r="B82" s="1"/>
      <c r="D82" t="b">
        <f t="shared" si="1"/>
        <v>1</v>
      </c>
      <c r="E82" s="1" t="str">
        <f>IF(ISBLANK('Capabilities - Sec Controls'!A22),"", 'Capabilities - Sec Controls'!A22)</f>
        <v>BOSS</v>
      </c>
      <c r="F82" s="1" t="str">
        <f>IF(ISBLANK('Capabilities - Sec Controls'!B22),"", 'Capabilities - Sec Controls'!B22)</f>
        <v>Compliance</v>
      </c>
      <c r="G82" s="1" t="str">
        <f>IF(ISBLANK('Capabilities - Sec Controls'!C22),"", 'Capabilities - Sec Controls'!C22)</f>
        <v>Third Party's Compliance</v>
      </c>
      <c r="H82" s="1" t="str">
        <f>IF(ISBLANK('Capabilities - Sec Controls'!D22),"", 'Capabilities - Sec Controls'!D22)</f>
        <v/>
      </c>
      <c r="I82" s="1" t="str">
        <f>IF(ISBLANK('Capabilities - Sec Controls'!E22),"", 'Capabilities - Sec Controls'!E22)</f>
        <v xml:space="preserve">The system has a capability to perform audits on external service providers (that the system relies on via interconnections or other methods) to verify that the external providers are performing services in accordance with contracts. </v>
      </c>
      <c r="J82" s="1" t="str">
        <f>IF(ISBLANK('Capabilities - Sec Controls'!F22),"", 'Capabilities - Sec Controls'!F22)</f>
        <v>Third Party Audits</v>
      </c>
      <c r="K82" s="1" t="str">
        <f>IF(ISBLANK('Capabilities - Sec Controls'!I22),"", 'Capabilities - Sec Controls'!I22)</f>
        <v>AC-20,CA-3,PS-7,SA-9</v>
      </c>
      <c r="L82" s="1" t="str">
        <f>IF(ISBLANK('Capabilities - Sec Controls'!J22),"", 'Capabilities - Sec Controls'!J22)</f>
        <v>SA-12</v>
      </c>
      <c r="M82" s="1" t="str">
        <f>IF(ISBLANK('Capabilities - Sec Controls'!K22),"", 'Capabilities - Sec Controls'!K22)</f>
        <v>AC-20,CA-3,PS-7,SA-9</v>
      </c>
      <c r="N82" s="1" t="str">
        <f>IF(ISBLANK('Capabilities - Sec Controls'!L22),"", 'Capabilities - Sec Controls'!L22)</f>
        <v>SA-12</v>
      </c>
      <c r="O82" s="1" t="str">
        <f>IF(ISBLANK('Capabilities - Sec Controls'!M22),"", 'Capabilities - Sec Controls'!M22)</f>
        <v>AC-20(1),SA-9(2)</v>
      </c>
      <c r="P82" s="1" t="str">
        <f>IF(ISBLANK('Capabilities - Sec Controls'!N22),"", 'Capabilities - Sec Controls'!N22)</f>
        <v>SA-9(1),SA-9(3),SA-9(4),SA-9(5)</v>
      </c>
      <c r="Q82" s="1" t="str">
        <f>IF(ISBLANK('Capabilities - Sec Controls'!O22),"", 'Capabilities - Sec Controls'!O22)</f>
        <v>AC-20(1),SA-9(1),SA-9(2),SA-9(4),SA-9(5)</v>
      </c>
      <c r="R82" s="1" t="str">
        <f>IF(ISBLANK('Capabilities - Sec Controls'!P22),"", 'Capabilities - Sec Controls'!P22)</f>
        <v>SA-9(3)</v>
      </c>
      <c r="S82" s="1" t="str">
        <f>IF(ISBLANK('Capabilities - Sec Controls'!Q22),"", 'Capabilities - Sec Controls'!Q22)</f>
        <v/>
      </c>
      <c r="T82" s="1" t="str">
        <f>IF(ISBLANK('Capabilities - Sec Controls'!R22),"", 'Capabilities - Sec Controls'!R22)</f>
        <v/>
      </c>
      <c r="U82" s="1" t="str">
        <f>IF(ISBLANK('Capabilities - Sec Controls'!S22),"", 'Capabilities - Sec Controls'!S22)</f>
        <v/>
      </c>
      <c r="V82" s="1" t="str">
        <f>IF(ISBLANK('Capabilities - Sec Controls'!T22),"", 'Capabilities - Sec Controls'!T22)</f>
        <v/>
      </c>
      <c r="W82" s="1" t="str">
        <f>IF(ISBLANK('Capabilities - Sec Controls'!U22),"", 'Capabilities - Sec Controls'!U22)</f>
        <v/>
      </c>
      <c r="X82" s="1" t="str">
        <f>IF(ISBLANK('Capabilities - Sec Controls'!V22),"", 'Capabilities - Sec Controls'!V22)</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82" s="1" t="str">
        <f>IF(ISBLANK('Capabilities - Sec Controls'!W22),"", 'Capabilities - Sec Controls'!W22)</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82" s="1" t="str">
        <f>IF(ISBLANK('Capabilities - Sec Controls'!X22),"", 'Capabilities - Sec Controls'!X22)</f>
        <v>AC-2(11), AC-2(13), AC-6(3), AC-6(7), AC-6(8), AC-18(4), AC-21(2)
AU-13, 
CM-3(1), CM-5(1), CM-5(3), CM-5(4), CM-6(2), CM-8(4)
MA-4(3)
PE-2(3), PE-3(1), PE-6(4)
PS-4(2), PS-6(3)
RA-5(4), RA-5(6), RA-5(10)
SC-3, SC-7(8), SC-7(10), SC-7(11), SC-7(14),  SC-7(15), SC-7(18), SC-7(21), SC-24 
SI-7(10), SI-10(5)</v>
      </c>
      <c r="AA82" s="1" t="str">
        <f>IF(ISBLANK('Capabilities - Sec Controls'!Y22),"", 'Capabilities - Sec Controls'!Y22)</f>
        <v/>
      </c>
      <c r="AB82" s="1" t="str">
        <f>IF(ISBLANK('Capabilities - Sec Controls'!Z22),"", 'Capabilities - Sec Controls'!Z22)</f>
        <v/>
      </c>
      <c r="AC82" s="215">
        <f>IF(ISBLANK('Capabilities - Sec Controls'!AA22),"", 'Capabilities - Sec Controls'!AA22)</f>
        <v>1</v>
      </c>
      <c r="AD82" s="215">
        <f>IF(ISBLANK('Capabilities - Sec Controls'!AB22),"", 'Capabilities - Sec Controls'!AB22)</f>
        <v>2</v>
      </c>
      <c r="AE82" s="215">
        <f>IF(ISBLANK('Capabilities - Sec Controls'!AC22),"", 'Capabilities - Sec Controls'!AC22)</f>
        <v>2</v>
      </c>
      <c r="AF82" s="215">
        <f>IF(ISBLANK('Capabilities - Sec Controls'!AD22),"", 'Capabilities - Sec Controls'!AD22)</f>
        <v>5</v>
      </c>
      <c r="AG82" s="1" t="str">
        <f>IF(ISBLANK('Capabilities - Sec Controls'!AE22),"", 'Capabilities - Sec Controls'!AE22)</f>
        <v/>
      </c>
      <c r="AH82" s="1" t="str">
        <f>IF(ISBLANK('Capabilities - Sec Controls'!AF22),"", 'Capabilities - Sec Controls'!AF22)</f>
        <v>A</v>
      </c>
      <c r="AI82" s="1" t="str">
        <f>IF(ISBLANK('Capabilities - Sec Controls'!AG22),"", 'Capabilities - Sec Controls'!AG22)</f>
        <v>A</v>
      </c>
      <c r="AJ82" s="1" t="str">
        <f>IF(ISBLANK('Capabilities - Sec Controls'!AH22),"", 'Capabilities - Sec Controls'!AH22)</f>
        <v>A</v>
      </c>
      <c r="AK82" s="1" t="str">
        <f>IF(ISBLANK('Capabilities - Sec Controls'!AI22),"", 'Capabilities - Sec Controls'!AI22)</f>
        <v/>
      </c>
      <c r="AL82" s="1" t="str">
        <f>IF(ISBLANK('Capabilities - Sec Controls'!AJ22),"", 'Capabilities - Sec Controls'!AJ22)</f>
        <v>A</v>
      </c>
      <c r="AM82" s="1" t="str">
        <f>IF(ISBLANK('Capabilities - Sec Controls'!AK22),"", 'Capabilities - Sec Controls'!AK22)</f>
        <v>A</v>
      </c>
      <c r="AN82" s="1" t="str">
        <f>IF(ISBLANK('Capabilities - Sec Controls'!AL22),"", 'Capabilities - Sec Controls'!AL22)</f>
        <v>A</v>
      </c>
      <c r="AO82" s="1" t="str">
        <f>IF(ISBLANK('Capabilities - Sec Controls'!AM22),"", 'Capabilities - Sec Controls'!AM22)</f>
        <v/>
      </c>
      <c r="AP82" s="1" t="str">
        <f>IF(ISBLANK('Capabilities - Sec Controls'!AN22),"", 'Capabilities - Sec Controls'!AN22)</f>
        <v>B</v>
      </c>
      <c r="AQ82" s="1" t="str">
        <f>IF(ISBLANK('Capabilities - Sec Controls'!AO22),"", 'Capabilities - Sec Controls'!AO22)</f>
        <v>B</v>
      </c>
      <c r="AR82" s="1" t="str">
        <f>IF(ISBLANK('Capabilities - Sec Controls'!AP22),"", 'Capabilities - Sec Controls'!AP22)</f>
        <v>B</v>
      </c>
      <c r="AS82" s="1" t="str">
        <f>IF(ISBLANK('Capabilities - Sec Controls'!AQ22),"", 'Capabilities - Sec Controls'!AQ22)</f>
        <v/>
      </c>
      <c r="AT82" s="1" t="str">
        <f>IF(ISBLANK('Capabilities - Sec Controls'!AR22),"", 'Capabilities - Sec Controls'!AR22)</f>
        <v>X</v>
      </c>
      <c r="AU82" s="1" t="str">
        <f>IF(ISBLANK('Capabilities - Sec Controls'!AS22),"", 'Capabilities - Sec Controls'!AS22)</f>
        <v/>
      </c>
      <c r="AV82" s="1" t="str">
        <f>IF(ISBLANK('Capabilities - Sec Controls'!AT22),"", 'Capabilities - Sec Controls'!AT22)</f>
        <v>A</v>
      </c>
    </row>
    <row r="83" spans="2:48" customFormat="1" ht="42" hidden="1" customHeight="1" x14ac:dyDescent="0.25">
      <c r="B83" s="1"/>
      <c r="D83" t="b">
        <f t="shared" si="1"/>
        <v>1</v>
      </c>
      <c r="E83" s="1" t="str">
        <f>IF(ISBLANK('Capabilities - Sec Controls'!A26),"", 'Capabilities - Sec Controls'!A26)</f>
        <v>BOSS</v>
      </c>
      <c r="F83" s="1" t="str">
        <f>IF(ISBLANK('Capabilities - Sec Controls'!B26),"", 'Capabilities - Sec Controls'!B26)</f>
        <v>Operational Risk Management</v>
      </c>
      <c r="G83" s="1" t="str">
        <f>IF(ISBLANK('Capabilities - Sec Controls'!C26),"", 'Capabilities - Sec Controls'!C26)</f>
        <v>Risk Management Framework</v>
      </c>
      <c r="H83" s="1" t="str">
        <f>IF(ISBLANK('Capabilities - Sec Controls'!D26),"", 'Capabilities - Sec Controls'!D26)</f>
        <v>Business &amp; Technical Assessment</v>
      </c>
      <c r="I83" s="1" t="str">
        <f>IF(ISBLANK('Capabilities - Sec Controls'!E26),"", 'Capabilities - Sec Controls'!E26)</f>
        <v xml:space="preserve">The system's organization uses a documented repeatable Risk Management Framework (RMF) to identify and mitigate risks to the system. The RMF process includes both business risks and technical risks and includes templates for documenting the outcome of risk assessments.  </v>
      </c>
      <c r="J83" s="1" t="str">
        <f>IF(ISBLANK('Capabilities - Sec Controls'!F26),"", 'Capabilities - Sec Controls'!F26)</f>
        <v>Risk Management Framework</v>
      </c>
      <c r="K83" s="1" t="str">
        <f>IF(ISBLANK('Capabilities - Sec Controls'!I26),"", 'Capabilities - Sec Controls'!I26)</f>
        <v>RA-3</v>
      </c>
      <c r="L83" s="1" t="str">
        <f>IF(ISBLANK('Capabilities - Sec Controls'!J26),"", 'Capabilities - Sec Controls'!J26)</f>
        <v/>
      </c>
      <c r="M83" s="1" t="str">
        <f>IF(ISBLANK('Capabilities - Sec Controls'!K26),"", 'Capabilities - Sec Controls'!K26)</f>
        <v>RA-3</v>
      </c>
      <c r="N83" s="1" t="str">
        <f>IF(ISBLANK('Capabilities - Sec Controls'!L26),"", 'Capabilities - Sec Controls'!L26)</f>
        <v/>
      </c>
      <c r="O83" s="1" t="str">
        <f>IF(ISBLANK('Capabilities - Sec Controls'!M26),"", 'Capabilities - Sec Controls'!M26)</f>
        <v/>
      </c>
      <c r="P83" s="1" t="str">
        <f>IF(ISBLANK('Capabilities - Sec Controls'!N26),"", 'Capabilities - Sec Controls'!N26)</f>
        <v/>
      </c>
      <c r="Q83" s="1" t="str">
        <f>IF(ISBLANK('Capabilities - Sec Controls'!O26),"", 'Capabilities - Sec Controls'!O26)</f>
        <v/>
      </c>
      <c r="R83" s="1" t="str">
        <f>IF(ISBLANK('Capabilities - Sec Controls'!P26),"", 'Capabilities - Sec Controls'!P26)</f>
        <v/>
      </c>
      <c r="S83" s="1" t="str">
        <f>IF(ISBLANK('Capabilities - Sec Controls'!Q26),"", 'Capabilities - Sec Controls'!Q26)</f>
        <v/>
      </c>
      <c r="T83" s="1" t="str">
        <f>IF(ISBLANK('Capabilities - Sec Controls'!R26),"", 'Capabilities - Sec Controls'!R26)</f>
        <v>SA-14</v>
      </c>
      <c r="U83" s="1" t="str">
        <f>IF(ISBLANK('Capabilities - Sec Controls'!S26),"", 'Capabilities - Sec Controls'!S26)</f>
        <v/>
      </c>
      <c r="V83" s="1" t="str">
        <f>IF(ISBLANK('Capabilities - Sec Controls'!T26),"", 'Capabilities - Sec Controls'!T26)</f>
        <v>SA-14</v>
      </c>
      <c r="W83" s="1" t="str">
        <f>IF(ISBLANK('Capabilities - Sec Controls'!U26),"", 'Capabilities - Sec Controls'!U26)</f>
        <v>PM-9, PM-10, PM-11</v>
      </c>
      <c r="X83" s="1" t="str">
        <f>IF(ISBLANK('Capabilities - Sec Controls'!V26),"", 'Capabilities - Sec Controls'!V26)</f>
        <v/>
      </c>
      <c r="Y83" s="1" t="str">
        <f>IF(ISBLANK('Capabilities - Sec Controls'!W26),"", 'Capabilities - Sec Controls'!W26)</f>
        <v/>
      </c>
      <c r="Z83" s="1" t="str">
        <f>IF(ISBLANK('Capabilities - Sec Controls'!X26),"", 'Capabilities - Sec Controls'!X26)</f>
        <v/>
      </c>
      <c r="AA83" s="1" t="str">
        <f>IF(ISBLANK('Capabilities - Sec Controls'!Y26),"", 'Capabilities - Sec Controls'!Y26)</f>
        <v/>
      </c>
      <c r="AB83" s="1" t="str">
        <f>IF(ISBLANK('Capabilities - Sec Controls'!Z26),"", 'Capabilities - Sec Controls'!Z26)</f>
        <v/>
      </c>
      <c r="AC83" s="215">
        <f>IF(ISBLANK('Capabilities - Sec Controls'!AA26),"", 'Capabilities - Sec Controls'!AA26)</f>
        <v>1</v>
      </c>
      <c r="AD83" s="215">
        <f>IF(ISBLANK('Capabilities - Sec Controls'!AB26),"", 'Capabilities - Sec Controls'!AB26)</f>
        <v>2</v>
      </c>
      <c r="AE83" s="215">
        <f>IF(ISBLANK('Capabilities - Sec Controls'!AC26),"", 'Capabilities - Sec Controls'!AC26)</f>
        <v>2</v>
      </c>
      <c r="AF83" s="215">
        <f>IF(ISBLANK('Capabilities - Sec Controls'!AD26),"", 'Capabilities - Sec Controls'!AD26)</f>
        <v>5</v>
      </c>
      <c r="AG83" s="1" t="str">
        <f>IF(ISBLANK('Capabilities - Sec Controls'!AE26),"", 'Capabilities - Sec Controls'!AE26)</f>
        <v/>
      </c>
      <c r="AH83" s="1" t="str">
        <f>IF(ISBLANK('Capabilities - Sec Controls'!AF26),"", 'Capabilities - Sec Controls'!AF26)</f>
        <v>A</v>
      </c>
      <c r="AI83" s="1" t="str">
        <f>IF(ISBLANK('Capabilities - Sec Controls'!AG26),"", 'Capabilities - Sec Controls'!AG26)</f>
        <v>A</v>
      </c>
      <c r="AJ83" s="1" t="str">
        <f>IF(ISBLANK('Capabilities - Sec Controls'!AH26),"", 'Capabilities - Sec Controls'!AH26)</f>
        <v>A</v>
      </c>
      <c r="AK83" s="1" t="str">
        <f>IF(ISBLANK('Capabilities - Sec Controls'!AI26),"", 'Capabilities - Sec Controls'!AI26)</f>
        <v/>
      </c>
      <c r="AL83" s="1" t="str">
        <f>IF(ISBLANK('Capabilities - Sec Controls'!AJ26),"", 'Capabilities - Sec Controls'!AJ26)</f>
        <v>A</v>
      </c>
      <c r="AM83" s="1" t="str">
        <f>IF(ISBLANK('Capabilities - Sec Controls'!AK26),"", 'Capabilities - Sec Controls'!AK26)</f>
        <v>A</v>
      </c>
      <c r="AN83" s="1" t="str">
        <f>IF(ISBLANK('Capabilities - Sec Controls'!AL26),"", 'Capabilities - Sec Controls'!AL26)</f>
        <v>A</v>
      </c>
      <c r="AO83" s="1" t="str">
        <f>IF(ISBLANK('Capabilities - Sec Controls'!AM26),"", 'Capabilities - Sec Controls'!AM26)</f>
        <v/>
      </c>
      <c r="AP83" s="1" t="str">
        <f>IF(ISBLANK('Capabilities - Sec Controls'!AN26),"", 'Capabilities - Sec Controls'!AN26)</f>
        <v>A</v>
      </c>
      <c r="AQ83" s="1" t="str">
        <f>IF(ISBLANK('Capabilities - Sec Controls'!AO26),"", 'Capabilities - Sec Controls'!AO26)</f>
        <v>A</v>
      </c>
      <c r="AR83" s="1" t="str">
        <f>IF(ISBLANK('Capabilities - Sec Controls'!AP26),"", 'Capabilities - Sec Controls'!AP26)</f>
        <v>A</v>
      </c>
      <c r="AS83" s="1" t="str">
        <f>IF(ISBLANK('Capabilities - Sec Controls'!AQ26),"", 'Capabilities - Sec Controls'!AQ26)</f>
        <v/>
      </c>
      <c r="AT83" s="1" t="str">
        <f>IF(ISBLANK('Capabilities - Sec Controls'!AR26),"", 'Capabilities - Sec Controls'!AR26)</f>
        <v>A</v>
      </c>
      <c r="AU83" s="1" t="str">
        <f>IF(ISBLANK('Capabilities - Sec Controls'!AS26),"", 'Capabilities - Sec Controls'!AS26)</f>
        <v/>
      </c>
      <c r="AV83" s="1" t="str">
        <f>IF(ISBLANK('Capabilities - Sec Controls'!AT26),"", 'Capabilities - Sec Controls'!AT26)</f>
        <v>A</v>
      </c>
    </row>
    <row r="84" spans="2:48" customFormat="1" ht="42" hidden="1" customHeight="1" x14ac:dyDescent="0.25">
      <c r="B84" s="1"/>
      <c r="D84" t="b">
        <f t="shared" si="1"/>
        <v>1</v>
      </c>
      <c r="E84" s="1" t="str">
        <f>IF(ISBLANK('Capabilities - Sec Controls'!A27),"", 'Capabilities - Sec Controls'!A27)</f>
        <v>BOSS</v>
      </c>
      <c r="F84" s="1" t="str">
        <f>IF(ISBLANK('Capabilities - Sec Controls'!B27),"", 'Capabilities - Sec Controls'!B27)</f>
        <v>Operational Risk Management</v>
      </c>
      <c r="G84" s="1" t="str">
        <f>IF(ISBLANK('Capabilities - Sec Controls'!C27),"", 'Capabilities - Sec Controls'!C27)</f>
        <v>Independent Risk Management</v>
      </c>
      <c r="H84" s="1" t="str">
        <f>IF(ISBLANK('Capabilities - Sec Controls'!D27),"", 'Capabilities - Sec Controls'!D27)</f>
        <v/>
      </c>
      <c r="I84" s="1" t="str">
        <f>IF(ISBLANK('Capabilities - Sec Controls'!E27),"", 'Capabilities - Sec Controls'!E27)</f>
        <v xml:space="preserve">The system's organization has a policy that requires that risk assessments are performed by an independent third-party that has competencies in performing reference framework based risk assessments (e.g. COBIT, ISO27001) and regulatory risk assessments (e.g. SOX, PCI). </v>
      </c>
      <c r="J84" s="1" t="str">
        <f>IF(ISBLANK('Capabilities - Sec Controls'!F27),"", 'Capabilities - Sec Controls'!F27)</f>
        <v>Independent Risk Management</v>
      </c>
      <c r="K84" s="1" t="str">
        <f>IF(ISBLANK('Capabilities - Sec Controls'!I27),"", 'Capabilities - Sec Controls'!I27)</f>
        <v>CA-2,CA-7,RA-3</v>
      </c>
      <c r="L84" s="1" t="str">
        <f>IF(ISBLANK('Capabilities - Sec Controls'!J27),"", 'Capabilities - Sec Controls'!J27)</f>
        <v/>
      </c>
      <c r="M84" s="1" t="str">
        <f>IF(ISBLANK('Capabilities - Sec Controls'!K27),"", 'Capabilities - Sec Controls'!K27)</f>
        <v>CA-2,CA-7,RA-3</v>
      </c>
      <c r="N84" s="1" t="str">
        <f>IF(ISBLANK('Capabilities - Sec Controls'!L27),"", 'Capabilities - Sec Controls'!L27)</f>
        <v/>
      </c>
      <c r="O84" s="1" t="str">
        <f>IF(ISBLANK('Capabilities - Sec Controls'!M27),"", 'Capabilities - Sec Controls'!M27)</f>
        <v>CA-2(1),CA-7(1)</v>
      </c>
      <c r="P84" s="1" t="str">
        <f>IF(ISBLANK('Capabilities - Sec Controls'!N27),"", 'Capabilities - Sec Controls'!N27)</f>
        <v/>
      </c>
      <c r="Q84" s="1" t="str">
        <f>IF(ISBLANK('Capabilities - Sec Controls'!O27),"", 'Capabilities - Sec Controls'!O27)</f>
        <v>CA-7(1)</v>
      </c>
      <c r="R84" s="1" t="str">
        <f>IF(ISBLANK('Capabilities - Sec Controls'!P27),"", 'Capabilities - Sec Controls'!P27)</f>
        <v>CA-2(1)</v>
      </c>
      <c r="S84" s="1" t="str">
        <f>IF(ISBLANK('Capabilities - Sec Controls'!Q27),"", 'Capabilities - Sec Controls'!Q27)</f>
        <v>CA-8</v>
      </c>
      <c r="T84" s="1" t="str">
        <f>IF(ISBLANK('Capabilities - Sec Controls'!R27),"", 'Capabilities - Sec Controls'!R27)</f>
        <v>CA-8(1)</v>
      </c>
      <c r="U84" s="1" t="str">
        <f>IF(ISBLANK('Capabilities - Sec Controls'!S27),"", 'Capabilities - Sec Controls'!S27)</f>
        <v/>
      </c>
      <c r="V84" s="1" t="str">
        <f>IF(ISBLANK('Capabilities - Sec Controls'!T27),"", 'Capabilities - Sec Controls'!T27)</f>
        <v>CA-8,CA-8(1)</v>
      </c>
      <c r="W84" s="1" t="str">
        <f>IF(ISBLANK('Capabilities - Sec Controls'!U27),"", 'Capabilities - Sec Controls'!U27)</f>
        <v>PM-9</v>
      </c>
      <c r="X84" s="1" t="str">
        <f>IF(ISBLANK('Capabilities - Sec Controls'!V27),"", 'Capabilities - Sec Controls'!V27)</f>
        <v/>
      </c>
      <c r="Y84" s="1" t="str">
        <f>IF(ISBLANK('Capabilities - Sec Controls'!W27),"", 'Capabilities - Sec Controls'!W27)</f>
        <v/>
      </c>
      <c r="Z84" s="1" t="str">
        <f>IF(ISBLANK('Capabilities - Sec Controls'!X27),"", 'Capabilities - Sec Controls'!X27)</f>
        <v/>
      </c>
      <c r="AA84" s="1" t="str">
        <f>IF(ISBLANK('Capabilities - Sec Controls'!Y27),"", 'Capabilities - Sec Controls'!Y27)</f>
        <v>Note that CA-8 Penetration Testing appears NOT to be in FEDRAMP High Impact baseline control set, but is in 53R4 High baseline; And CA-8(1) Independent  Assessors is NOT in either the 53R4 or FEDRAMP High baseline.              CA-8(1) was included/added  in this map of CSA capabilities  for possible consideration in both 53R4 and FedRAMP High.</v>
      </c>
      <c r="AB84" s="1" t="str">
        <f>IF(ISBLANK('Capabilities - Sec Controls'!Z27),"", 'Capabilities - Sec Controls'!Z27)</f>
        <v/>
      </c>
      <c r="AC84" s="215">
        <f>IF(ISBLANK('Capabilities - Sec Controls'!AA27),"", 'Capabilities - Sec Controls'!AA27)</f>
        <v>1</v>
      </c>
      <c r="AD84" s="215">
        <f>IF(ISBLANK('Capabilities - Sec Controls'!AB27),"", 'Capabilities - Sec Controls'!AB27)</f>
        <v>2</v>
      </c>
      <c r="AE84" s="215">
        <f>IF(ISBLANK('Capabilities - Sec Controls'!AC27),"", 'Capabilities - Sec Controls'!AC27)</f>
        <v>2</v>
      </c>
      <c r="AF84" s="215">
        <f>IF(ISBLANK('Capabilities - Sec Controls'!AD27),"", 'Capabilities - Sec Controls'!AD27)</f>
        <v>5</v>
      </c>
      <c r="AG84" s="1" t="str">
        <f>IF(ISBLANK('Capabilities - Sec Controls'!AE27),"", 'Capabilities - Sec Controls'!AE27)</f>
        <v/>
      </c>
      <c r="AH84" s="1" t="str">
        <f>IF(ISBLANK('Capabilities - Sec Controls'!AF27),"", 'Capabilities - Sec Controls'!AF27)</f>
        <v>A</v>
      </c>
      <c r="AI84" s="1" t="str">
        <f>IF(ISBLANK('Capabilities - Sec Controls'!AG27),"", 'Capabilities - Sec Controls'!AG27)</f>
        <v>A</v>
      </c>
      <c r="AJ84" s="1" t="str">
        <f>IF(ISBLANK('Capabilities - Sec Controls'!AH27),"", 'Capabilities - Sec Controls'!AH27)</f>
        <v>A</v>
      </c>
      <c r="AK84" s="1" t="str">
        <f>IF(ISBLANK('Capabilities - Sec Controls'!AI27),"", 'Capabilities - Sec Controls'!AI27)</f>
        <v/>
      </c>
      <c r="AL84" s="1" t="str">
        <f>IF(ISBLANK('Capabilities - Sec Controls'!AJ27),"", 'Capabilities - Sec Controls'!AJ27)</f>
        <v>X</v>
      </c>
      <c r="AM84" s="1" t="str">
        <f>IF(ISBLANK('Capabilities - Sec Controls'!AK27),"", 'Capabilities - Sec Controls'!AK27)</f>
        <v>X*</v>
      </c>
      <c r="AN84" s="1" t="str">
        <f>IF(ISBLANK('Capabilities - Sec Controls'!AL27),"", 'Capabilities - Sec Controls'!AL27)</f>
        <v>X*</v>
      </c>
      <c r="AO84" s="1" t="str">
        <f>IF(ISBLANK('Capabilities - Sec Controls'!AM27),"", 'Capabilities - Sec Controls'!AM27)</f>
        <v/>
      </c>
      <c r="AP84" s="1" t="str">
        <f>IF(ISBLANK('Capabilities - Sec Controls'!AN27),"", 'Capabilities - Sec Controls'!AN27)</f>
        <v>B</v>
      </c>
      <c r="AQ84" s="1" t="str">
        <f>IF(ISBLANK('Capabilities - Sec Controls'!AO27),"", 'Capabilities - Sec Controls'!AO27)</f>
        <v>B</v>
      </c>
      <c r="AR84" s="1" t="str">
        <f>IF(ISBLANK('Capabilities - Sec Controls'!AP27),"", 'Capabilities - Sec Controls'!AP27)</f>
        <v>B</v>
      </c>
      <c r="AS84" s="1" t="str">
        <f>IF(ISBLANK('Capabilities - Sec Controls'!AQ27),"", 'Capabilities - Sec Controls'!AQ27)</f>
        <v/>
      </c>
      <c r="AT84" s="1" t="str">
        <f>IF(ISBLANK('Capabilities - Sec Controls'!AR27),"", 'Capabilities - Sec Controls'!AR27)</f>
        <v>X</v>
      </c>
      <c r="AU84" s="1" t="str">
        <f>IF(ISBLANK('Capabilities - Sec Controls'!AS27),"", 'Capabilities - Sec Controls'!AS27)</f>
        <v/>
      </c>
      <c r="AV84" s="1" t="str">
        <f>IF(ISBLANK('Capabilities - Sec Controls'!AT27),"", 'Capabilities - Sec Controls'!AT27)</f>
        <v>A</v>
      </c>
    </row>
    <row r="85" spans="2:48" customFormat="1" ht="42" hidden="1" customHeight="1" x14ac:dyDescent="0.25">
      <c r="B85" s="1"/>
      <c r="D85" t="b">
        <f t="shared" si="1"/>
        <v>1</v>
      </c>
      <c r="E85" s="1" t="str">
        <f>IF(ISBLANK('Capabilities - Sec Controls'!A49),"", 'Capabilities - Sec Controls'!A49)</f>
        <v>BOSS</v>
      </c>
      <c r="F85" s="1" t="str">
        <f>IF(ISBLANK('Capabilities - Sec Controls'!B49),"", 'Capabilities - Sec Controls'!B49)</f>
        <v>Compliance</v>
      </c>
      <c r="G85" s="1" t="str">
        <f>IF(ISBLANK('Capabilities - Sec Controls'!C49),"", 'Capabilities - Sec Controls'!C49)</f>
        <v>Contract/ Authority Maintenance</v>
      </c>
      <c r="H85" s="1" t="str">
        <f>IF(ISBLANK('Capabilities - Sec Controls'!D49),"", 'Capabilities - Sec Controls'!D49)</f>
        <v/>
      </c>
      <c r="I85" s="1" t="str">
        <f>IF(ISBLANK('Capabilities - Sec Controls'!E49),"", 'Capabilities - Sec Controls'!E49)</f>
        <v xml:space="preserve">The system has a capability that tracks and monitors audit activities for internal, external, and third-party entities (including customers). The capability includes a requirement for the development of an audit plan. The system's organization uses a regulatory mapping process to map various regulatory requirements to each other and store the mappings in a risk register. </v>
      </c>
      <c r="J85" s="1" t="str">
        <f>IF(ISBLANK('Capabilities - Sec Controls'!F49),"", 'Capabilities - Sec Controls'!F49)</f>
        <v>Contract/ Authority Maintenance</v>
      </c>
      <c r="K85" s="1" t="str">
        <f>IF(ISBLANK('Capabilities - Sec Controls'!I49),"", 'Capabilities - Sec Controls'!I49)</f>
        <v>AC-2,AU-1,AU-2,AU-3,AU-6,AU-12,CA-2,CA-5,IR-5,PE-3,PE-6,PE-8,RA-1,RA-3,RA-5,SC-7,SI-2,SI-4</v>
      </c>
      <c r="L85" s="1" t="str">
        <f>IF(ISBLANK('Capabilities - Sec Controls'!J49),"", 'Capabilities - Sec Controls'!J49)</f>
        <v>SI-7</v>
      </c>
      <c r="M85" s="1" t="str">
        <f>IF(ISBLANK('Capabilities - Sec Controls'!K49),"", 'Capabilities - Sec Controls'!K49)</f>
        <v>AC-2,AU-1,AU-2,AU-3,AU-6,AU-12,CA-2,CA-5,IR-5,PE-3,PE-6,PE-8,RA-1,RA-3,RA-5,SC-7,SI-2,SI-4</v>
      </c>
      <c r="N85" s="1" t="str">
        <f>IF(ISBLANK('Capabilities - Sec Controls'!L49),"", 'Capabilities - Sec Controls'!L49)</f>
        <v>SI-7</v>
      </c>
      <c r="O85" s="1" t="str">
        <f>IF(ISBLANK('Capabilities - Sec Controls'!M49),"", 'Capabilities - Sec Controls'!M49)</f>
        <v>AC-2(4),AC-6,AC-6(9),AU-2(3),AU-3(1),AU-6(1),AU-6(3),CM-3,CM-5</v>
      </c>
      <c r="P85" s="1" t="str">
        <f>IF(ISBLANK('Capabilities - Sec Controls'!N49),"", 'Capabilities - Sec Controls'!N49)</f>
        <v/>
      </c>
      <c r="Q85" s="1" t="str">
        <f>IF(ISBLANK('Capabilities - Sec Controls'!O49),"", 'Capabilities - Sec Controls'!O49)</f>
        <v>AC-2(4),AC-6,AC-6(9),AU-2(3),AU-3(1),AU-6(1),AU-6(3),CM-3,CM-5</v>
      </c>
      <c r="R85" s="1" t="str">
        <f>IF(ISBLANK('Capabilities - Sec Controls'!P49),"", 'Capabilities - Sec Controls'!P49)</f>
        <v/>
      </c>
      <c r="S85" s="1" t="str">
        <f>IF(ISBLANK('Capabilities - Sec Controls'!Q49),"", 'Capabilities - Sec Controls'!Q49)</f>
        <v>AC-2(12),AU-6(5),AU-6(6),AU-12(1),AU-12(3),CM-5(1),IR-5(1)</v>
      </c>
      <c r="T85" s="1" t="str">
        <f>IF(ISBLANK('Capabilities - Sec Controls'!R49),"", 'Capabilities - Sec Controls'!R49)</f>
        <v>AU-3(2),AU-6(4),AU-6(7),AU-6(9),AU-12(2),AU-14,AU-14(2),AU-16,RA-5(8),RA-6,SC-7(9),SC-7(15),SI-7(8)</v>
      </c>
      <c r="U85" s="1" t="str">
        <f>IF(ISBLANK('Capabilities - Sec Controls'!S49),"", 'Capabilities - Sec Controls'!S49)</f>
        <v>AU-6(5),AU-6(6),AU-12(1),AU-12(3),IR-5(1),AU-6(7),AU-12(2)</v>
      </c>
      <c r="V85" s="1" t="str">
        <f>IF(ISBLANK('Capabilities - Sec Controls'!T49),"", 'Capabilities - Sec Controls'!T49)</f>
        <v>AC-2(12),AU-3(2),CM-5(1),AU-6(4),AU-6(9),AU-14,AU-14(2),AU-16,RA-5(8),RA-6,SC-7(9),SC-7(15),SI-7(8)</v>
      </c>
      <c r="W85" s="1" t="str">
        <f>IF(ISBLANK('Capabilities - Sec Controls'!U49),"", 'Capabilities - Sec Controls'!U49)</f>
        <v>PM-4</v>
      </c>
      <c r="X85" s="1" t="str">
        <f>IF(ISBLANK('Capabilities - Sec Controls'!V49),"", 'Capabilities - Sec Controls'!V49)</f>
        <v/>
      </c>
      <c r="Y85" s="1" t="str">
        <f>IF(ISBLANK('Capabilities - Sec Controls'!W49),"", 'Capabilities - Sec Controls'!W49)</f>
        <v/>
      </c>
      <c r="Z85" s="1" t="str">
        <f>IF(ISBLANK('Capabilities - Sec Controls'!X49),"", 'Capabilities - Sec Controls'!X49)</f>
        <v/>
      </c>
      <c r="AA85" s="1" t="str">
        <f>IF(ISBLANK('Capabilities - Sec Controls'!Y49),"", 'Capabilities - Sec Controls'!Y49)</f>
        <v>AU-6(4), AU-6(7), AU-6(9), AU-16, AU-14(2), RA-6), SC-40(4), and SC-42  are not selected in SP 800-53-defined baselines nor in the overall FedRAMP-defined baselines. These 53R4 capabilities are noted in { } and placed in the high impact baseline here specifically to address implementation of information security of a Contract/Authority Maintenance described capability should an organization wish to contract with a cloud service provider to provide such capabilities</v>
      </c>
      <c r="AB85" s="1" t="str">
        <f>IF(ISBLANK('Capabilities - Sec Controls'!Z49),"", 'Capabilities - Sec Controls'!Z49)</f>
        <v/>
      </c>
      <c r="AC85" s="215">
        <f>IF(ISBLANK('Capabilities - Sec Controls'!AA49),"", 'Capabilities - Sec Controls'!AA49)</f>
        <v>2</v>
      </c>
      <c r="AD85" s="215">
        <f>IF(ISBLANK('Capabilities - Sec Controls'!AB49),"", 'Capabilities - Sec Controls'!AB49)</f>
        <v>2</v>
      </c>
      <c r="AE85" s="215">
        <f>IF(ISBLANK('Capabilities - Sec Controls'!AC49),"", 'Capabilities - Sec Controls'!AC49)</f>
        <v>2</v>
      </c>
      <c r="AF85" s="215">
        <f>IF(ISBLANK('Capabilities - Sec Controls'!AD49),"", 'Capabilities - Sec Controls'!AD49)</f>
        <v>6</v>
      </c>
      <c r="AG85" s="1" t="str">
        <f>IF(ISBLANK('Capabilities - Sec Controls'!AE49),"", 'Capabilities - Sec Controls'!AE49)</f>
        <v/>
      </c>
      <c r="AH85" s="1" t="str">
        <f>IF(ISBLANK('Capabilities - Sec Controls'!AF49),"", 'Capabilities - Sec Controls'!AF49)</f>
        <v>X</v>
      </c>
      <c r="AI85" s="1" t="str">
        <f>IF(ISBLANK('Capabilities - Sec Controls'!AG49),"", 'Capabilities - Sec Controls'!AG49)</f>
        <v>X</v>
      </c>
      <c r="AJ85" s="1" t="str">
        <f>IF(ISBLANK('Capabilities - Sec Controls'!AH49),"", 'Capabilities - Sec Controls'!AH49)</f>
        <v>A</v>
      </c>
      <c r="AK85" s="1" t="str">
        <f>IF(ISBLANK('Capabilities - Sec Controls'!AI49),"", 'Capabilities - Sec Controls'!AI49)</f>
        <v/>
      </c>
      <c r="AL85" s="1" t="str">
        <f>IF(ISBLANK('Capabilities - Sec Controls'!AJ49),"", 'Capabilities - Sec Controls'!AJ49)</f>
        <v>A</v>
      </c>
      <c r="AM85" s="1" t="str">
        <f>IF(ISBLANK('Capabilities - Sec Controls'!AK49),"", 'Capabilities - Sec Controls'!AK49)</f>
        <v>A</v>
      </c>
      <c r="AN85" s="1" t="str">
        <f>IF(ISBLANK('Capabilities - Sec Controls'!AL49),"", 'Capabilities - Sec Controls'!AL49)</f>
        <v>X*</v>
      </c>
      <c r="AO85" s="1" t="str">
        <f>IF(ISBLANK('Capabilities - Sec Controls'!AM49),"", 'Capabilities - Sec Controls'!AM49)</f>
        <v/>
      </c>
      <c r="AP85" s="1" t="str">
        <f>IF(ISBLANK('Capabilities - Sec Controls'!AN49),"", 'Capabilities - Sec Controls'!AN49)</f>
        <v>B</v>
      </c>
      <c r="AQ85" s="1" t="str">
        <f>IF(ISBLANK('Capabilities - Sec Controls'!AO49),"", 'Capabilities - Sec Controls'!AO49)</f>
        <v>B</v>
      </c>
      <c r="AR85" s="1" t="str">
        <f>IF(ISBLANK('Capabilities - Sec Controls'!AP49),"", 'Capabilities - Sec Controls'!AP49)</f>
        <v>B</v>
      </c>
      <c r="AS85" s="1" t="str">
        <f>IF(ISBLANK('Capabilities - Sec Controls'!AQ49),"", 'Capabilities - Sec Controls'!AQ49)</f>
        <v/>
      </c>
      <c r="AT85" s="1" t="str">
        <f>IF(ISBLANK('Capabilities - Sec Controls'!AR49),"", 'Capabilities - Sec Controls'!AR49)</f>
        <v>X</v>
      </c>
      <c r="AU85" s="1" t="str">
        <f>IF(ISBLANK('Capabilities - Sec Controls'!AS49),"", 'Capabilities - Sec Controls'!AS49)</f>
        <v/>
      </c>
      <c r="AV85" s="1" t="str">
        <f>IF(ISBLANK('Capabilities - Sec Controls'!AT49),"", 'Capabilities - Sec Controls'!AT49)</f>
        <v>A</v>
      </c>
    </row>
    <row r="86" spans="2:48" customFormat="1" ht="42" hidden="1" customHeight="1" x14ac:dyDescent="0.25">
      <c r="B86" s="1"/>
      <c r="D86" t="b">
        <f t="shared" si="1"/>
        <v>1</v>
      </c>
      <c r="E86" s="1" t="str">
        <f>IF(ISBLANK('Capabilities - Sec Controls'!A50),"", 'Capabilities - Sec Controls'!A50)</f>
        <v>BOSS</v>
      </c>
      <c r="F86" s="1" t="str">
        <f>IF(ISBLANK('Capabilities - Sec Controls'!B50),"", 'Capabilities - Sec Controls'!B50)</f>
        <v>Operational Risk Management</v>
      </c>
      <c r="G86" s="1" t="str">
        <f>IF(ISBLANK('Capabilities - Sec Controls'!C50),"", 'Capabilities - Sec Controls'!C50)</f>
        <v>Operational Risk Committee</v>
      </c>
      <c r="H86" s="1" t="str">
        <f>IF(ISBLANK('Capabilities - Sec Controls'!D50),"", 'Capabilities - Sec Controls'!D50)</f>
        <v/>
      </c>
      <c r="I86" s="1" t="str">
        <f>IF(ISBLANK('Capabilities - Sec Controls'!E50),"", 'Capabilities - Sec Controls'!E50)</f>
        <v xml:space="preserve">The system's organization has a capability that considers all identified business risks and all operational considerations. </v>
      </c>
      <c r="J86" s="1" t="str">
        <f>IF(ISBLANK('Capabilities - Sec Controls'!F50),"", 'Capabilities - Sec Controls'!F50)</f>
        <v>Operational Risk Committee</v>
      </c>
      <c r="K86" s="1" t="str">
        <f>IF(ISBLANK('Capabilities - Sec Controls'!I50),"", 'Capabilities - Sec Controls'!I50)</f>
        <v>CA-2,RA-1,RA-2,RA-3,RA-5</v>
      </c>
      <c r="L86" s="1" t="str">
        <f>IF(ISBLANK('Capabilities - Sec Controls'!J50),"", 'Capabilities - Sec Controls'!J50)</f>
        <v/>
      </c>
      <c r="M86" s="1" t="str">
        <f>IF(ISBLANK('Capabilities - Sec Controls'!K50),"", 'Capabilities - Sec Controls'!K50)</f>
        <v>CA-2,RA-1,RA-2,RA-3,RA-5</v>
      </c>
      <c r="N86" s="1" t="str">
        <f>IF(ISBLANK('Capabilities - Sec Controls'!L50),"", 'Capabilities - Sec Controls'!L50)</f>
        <v/>
      </c>
      <c r="O86" s="1" t="str">
        <f>IF(ISBLANK('Capabilities - Sec Controls'!M50),"", 'Capabilities - Sec Controls'!M50)</f>
        <v/>
      </c>
      <c r="P86" s="1" t="str">
        <f>IF(ISBLANK('Capabilities - Sec Controls'!N50),"", 'Capabilities - Sec Controls'!N50)</f>
        <v>CA-2(2)</v>
      </c>
      <c r="Q86" s="1" t="str">
        <f>IF(ISBLANK('Capabilities - Sec Controls'!O50),"", 'Capabilities - Sec Controls'!O50)</f>
        <v>CA-2(2)</v>
      </c>
      <c r="R86" s="1" t="str">
        <f>IF(ISBLANK('Capabilities - Sec Controls'!P50),"", 'Capabilities - Sec Controls'!P50)</f>
        <v/>
      </c>
      <c r="S86" s="1" t="str">
        <f>IF(ISBLANK('Capabilities - Sec Controls'!Q50),"", 'Capabilities - Sec Controls'!Q50)</f>
        <v/>
      </c>
      <c r="T86" s="1" t="str">
        <f>IF(ISBLANK('Capabilities - Sec Controls'!R50),"", 'Capabilities - Sec Controls'!R50)</f>
        <v/>
      </c>
      <c r="U86" s="1" t="str">
        <f>IF(ISBLANK('Capabilities - Sec Controls'!S50),"", 'Capabilities - Sec Controls'!S50)</f>
        <v/>
      </c>
      <c r="V86" s="1" t="str">
        <f>IF(ISBLANK('Capabilities - Sec Controls'!T50),"", 'Capabilities - Sec Controls'!T50)</f>
        <v/>
      </c>
      <c r="W86" s="1" t="str">
        <f>IF(ISBLANK('Capabilities - Sec Controls'!U50),"", 'Capabilities - Sec Controls'!U50)</f>
        <v>PM-9, PM-10, PM-11</v>
      </c>
      <c r="X86" s="1" t="str">
        <f>IF(ISBLANK('Capabilities - Sec Controls'!V50),"", 'Capabilities - Sec Controls'!V50)</f>
        <v/>
      </c>
      <c r="Y86" s="1" t="str">
        <f>IF(ISBLANK('Capabilities - Sec Controls'!W50),"", 'Capabilities - Sec Controls'!W50)</f>
        <v/>
      </c>
      <c r="Z86" s="1" t="str">
        <f>IF(ISBLANK('Capabilities - Sec Controls'!X50),"", 'Capabilities - Sec Controls'!X50)</f>
        <v/>
      </c>
      <c r="AA86" s="1" t="str">
        <f>IF(ISBLANK('Capabilities - Sec Controls'!Y50),"", 'Capabilities - Sec Controls'!Y50)</f>
        <v>NOTE: While not a security control, SP 800-39 describes the need for a Risk Executive (function) which would fulfill a similar role as what is described for this CSA capability.</v>
      </c>
      <c r="AB86" s="1" t="str">
        <f>IF(ISBLANK('Capabilities - Sec Controls'!Z50),"", 'Capabilities - Sec Controls'!Z50)</f>
        <v/>
      </c>
      <c r="AC86" s="215">
        <f>IF(ISBLANK('Capabilities - Sec Controls'!AA50),"", 'Capabilities - Sec Controls'!AA50)</f>
        <v>1</v>
      </c>
      <c r="AD86" s="215">
        <f>IF(ISBLANK('Capabilities - Sec Controls'!AB50),"", 'Capabilities - Sec Controls'!AB50)</f>
        <v>2</v>
      </c>
      <c r="AE86" s="215">
        <f>IF(ISBLANK('Capabilities - Sec Controls'!AC50),"", 'Capabilities - Sec Controls'!AC50)</f>
        <v>1</v>
      </c>
      <c r="AF86" s="215">
        <f>IF(ISBLANK('Capabilities - Sec Controls'!AD50),"", 'Capabilities - Sec Controls'!AD50)</f>
        <v>4</v>
      </c>
      <c r="AG86" s="1" t="str">
        <f>IF(ISBLANK('Capabilities - Sec Controls'!AE50),"", 'Capabilities - Sec Controls'!AE50)</f>
        <v/>
      </c>
      <c r="AH86" s="1" t="str">
        <f>IF(ISBLANK('Capabilities - Sec Controls'!AF50),"", 'Capabilities - Sec Controls'!AF50)</f>
        <v>X</v>
      </c>
      <c r="AI86" s="1" t="str">
        <f>IF(ISBLANK('Capabilities - Sec Controls'!AG50),"", 'Capabilities - Sec Controls'!AG50)</f>
        <v>A</v>
      </c>
      <c r="AJ86" s="1" t="str">
        <f>IF(ISBLANK('Capabilities - Sec Controls'!AH50),"", 'Capabilities - Sec Controls'!AH50)</f>
        <v>A</v>
      </c>
      <c r="AK86" s="1" t="str">
        <f>IF(ISBLANK('Capabilities - Sec Controls'!AI50),"", 'Capabilities - Sec Controls'!AI50)</f>
        <v/>
      </c>
      <c r="AL86" s="1" t="str">
        <f>IF(ISBLANK('Capabilities - Sec Controls'!AJ50),"", 'Capabilities - Sec Controls'!AJ50)</f>
        <v>X</v>
      </c>
      <c r="AM86" s="1" t="str">
        <f>IF(ISBLANK('Capabilities - Sec Controls'!AK50),"", 'Capabilities - Sec Controls'!AK50)</f>
        <v>X</v>
      </c>
      <c r="AN86" s="1" t="str">
        <f>IF(ISBLANK('Capabilities - Sec Controls'!AL50),"", 'Capabilities - Sec Controls'!AL50)</f>
        <v>X*</v>
      </c>
      <c r="AO86" s="1" t="str">
        <f>IF(ISBLANK('Capabilities - Sec Controls'!AM50),"", 'Capabilities - Sec Controls'!AM50)</f>
        <v/>
      </c>
      <c r="AP86" s="1" t="str">
        <f>IF(ISBLANK('Capabilities - Sec Controls'!AN50),"", 'Capabilities - Sec Controls'!AN50)</f>
        <v>A</v>
      </c>
      <c r="AQ86" s="1" t="str">
        <f>IF(ISBLANK('Capabilities - Sec Controls'!AO50),"", 'Capabilities - Sec Controls'!AO50)</f>
        <v>A</v>
      </c>
      <c r="AR86" s="1" t="str">
        <f>IF(ISBLANK('Capabilities - Sec Controls'!AP50),"", 'Capabilities - Sec Controls'!AP50)</f>
        <v>A</v>
      </c>
      <c r="AS86" s="1" t="str">
        <f>IF(ISBLANK('Capabilities - Sec Controls'!AQ50),"", 'Capabilities - Sec Controls'!AQ50)</f>
        <v/>
      </c>
      <c r="AT86" s="1" t="str">
        <f>IF(ISBLANK('Capabilities - Sec Controls'!AR50),"", 'Capabilities - Sec Controls'!AR50)</f>
        <v>A</v>
      </c>
      <c r="AU86" s="1" t="str">
        <f>IF(ISBLANK('Capabilities - Sec Controls'!AS50),"", 'Capabilities - Sec Controls'!AS50)</f>
        <v/>
      </c>
      <c r="AV86" s="1" t="str">
        <f>IF(ISBLANK('Capabilities - Sec Controls'!AT50),"", 'Capabilities - Sec Controls'!AT50)</f>
        <v>A</v>
      </c>
    </row>
    <row r="87" spans="2:48" customFormat="1" ht="42" hidden="1" customHeight="1" x14ac:dyDescent="0.25">
      <c r="B87" s="1"/>
      <c r="D87" t="b">
        <f t="shared" si="1"/>
        <v>1</v>
      </c>
      <c r="E87" s="1" t="str">
        <f>IF(ISBLANK('Capabilities - Sec Controls'!A175),"", 'Capabilities - Sec Controls'!A175)</f>
        <v>Information Services</v>
      </c>
      <c r="F87" s="1" t="str">
        <f>IF(ISBLANK('Capabilities - Sec Controls'!B175),"", 'Capabilities - Sec Controls'!B175)</f>
        <v>Data Governance</v>
      </c>
      <c r="G87" s="1" t="str">
        <f>IF(ISBLANK('Capabilities - Sec Controls'!C175),"", 'Capabilities - Sec Controls'!C175)</f>
        <v>Risk Assessments</v>
      </c>
      <c r="H87" s="1" t="str">
        <f>IF(ISBLANK('Capabilities - Sec Controls'!D175),"", 'Capabilities - Sec Controls'!D175)</f>
        <v/>
      </c>
      <c r="I87" s="1" t="str">
        <f>IF(ISBLANK('Capabilities - Sec Controls'!E175),"", 'Capabilities - Sec Controls'!E175)</f>
        <v>The system's organization has a capability for facilitating risk assessments involving the risk for the organization's data.</v>
      </c>
      <c r="J87" s="1" t="str">
        <f>IF(ISBLANK('Capabilities - Sec Controls'!F175),"", 'Capabilities - Sec Controls'!F175)</f>
        <v>Risk Assessments-</v>
      </c>
      <c r="K87" s="1" t="str">
        <f>IF(ISBLANK('Capabilities - Sec Controls'!I175),"", 'Capabilities - Sec Controls'!I175)</f>
        <v>CA-1,CA-2,CA-7,RA-1,RA-2,RA-3,RA-5,SI-1,SI-4</v>
      </c>
      <c r="L87" s="1" t="str">
        <f>IF(ISBLANK('Capabilities - Sec Controls'!J175),"", 'Capabilities - Sec Controls'!J175)</f>
        <v/>
      </c>
      <c r="M87" s="1" t="str">
        <f>IF(ISBLANK('Capabilities - Sec Controls'!K175),"", 'Capabilities - Sec Controls'!K175)</f>
        <v>CA-1,CA-2,CA-7,RA-1,RA-2,RA-3,RA-5,SI-1,SI-4</v>
      </c>
      <c r="N87" s="1" t="str">
        <f>IF(ISBLANK('Capabilities - Sec Controls'!L175),"", 'Capabilities - Sec Controls'!L175)</f>
        <v/>
      </c>
      <c r="O87" s="1" t="str">
        <f>IF(ISBLANK('Capabilities - Sec Controls'!M175),"", 'Capabilities - Sec Controls'!M175)</f>
        <v/>
      </c>
      <c r="P87" s="1" t="str">
        <f>IF(ISBLANK('Capabilities - Sec Controls'!N175),"", 'Capabilities - Sec Controls'!N175)</f>
        <v/>
      </c>
      <c r="Q87" s="1" t="str">
        <f>IF(ISBLANK('Capabilities - Sec Controls'!O175),"", 'Capabilities - Sec Controls'!O175)</f>
        <v/>
      </c>
      <c r="R87" s="1" t="str">
        <f>IF(ISBLANK('Capabilities - Sec Controls'!P175),"", 'Capabilities - Sec Controls'!P175)</f>
        <v/>
      </c>
      <c r="S87" s="1" t="str">
        <f>IF(ISBLANK('Capabilities - Sec Controls'!Q175),"", 'Capabilities - Sec Controls'!Q175)</f>
        <v/>
      </c>
      <c r="T87" s="1" t="str">
        <f>IF(ISBLANK('Capabilities - Sec Controls'!R175),"", 'Capabilities - Sec Controls'!R175)</f>
        <v>RA-6,SC-38</v>
      </c>
      <c r="U87" s="1" t="str">
        <f>IF(ISBLANK('Capabilities - Sec Controls'!S175),"", 'Capabilities - Sec Controls'!S175)</f>
        <v/>
      </c>
      <c r="V87" s="1" t="str">
        <f>IF(ISBLANK('Capabilities - Sec Controls'!T175),"", 'Capabilities - Sec Controls'!T175)</f>
        <v>RA-6,SC-38</v>
      </c>
      <c r="W87" s="1" t="str">
        <f>IF(ISBLANK('Capabilities - Sec Controls'!U175),"", 'Capabilities - Sec Controls'!U175)</f>
        <v>PM-9</v>
      </c>
      <c r="X87" s="1" t="str">
        <f>IF(ISBLANK('Capabilities - Sec Controls'!V175),"", 'Capabilities - Sec Controls'!V175)</f>
        <v/>
      </c>
      <c r="Y87" s="1" t="str">
        <f>IF(ISBLANK('Capabilities - Sec Controls'!W175),"", 'Capabilities - Sec Controls'!W175)</f>
        <v/>
      </c>
      <c r="Z87" s="1" t="str">
        <f>IF(ISBLANK('Capabilities - Sec Controls'!X175),"", 'Capabilities - Sec Controls'!X175)</f>
        <v/>
      </c>
      <c r="AA87" s="1" t="str">
        <f>IF(ISBLANK('Capabilities - Sec Controls'!Y175),"", 'Capabilities - Sec Controls'!Y175)</f>
        <v xml:space="preserve">Risk Management is not a description of risk assessment - risk management should be a capability under data governance; risk assessment is a process conducted to help manage risk, not vice versa. Controls for "Risk Management" could include every control in the catalog. The focus of the controls listed are on the "governance" aspect of the container. 
RA-6 and SC-38 are not selected in SP 800-53-defined baselines nor in the overall FedRAMP-defined baselines. They are noted in { } and  placed in the high impact baseline here specifically to support implementation of information security associated with the Information Services Data Governance Risk Assessments capability should an organization wish to contract with a cloud service provider to provide such a capability. </v>
      </c>
      <c r="AB87" s="1" t="str">
        <f>IF(ISBLANK('Capabilities - Sec Controls'!Z175),"", 'Capabilities - Sec Controls'!Z175)</f>
        <v/>
      </c>
      <c r="AC87" s="215">
        <f>IF(ISBLANK('Capabilities - Sec Controls'!AA175),"", 'Capabilities - Sec Controls'!AA175)</f>
        <v>1</v>
      </c>
      <c r="AD87" s="215">
        <f>IF(ISBLANK('Capabilities - Sec Controls'!AB175),"", 'Capabilities - Sec Controls'!AB175)</f>
        <v>2</v>
      </c>
      <c r="AE87" s="215">
        <f>IF(ISBLANK('Capabilities - Sec Controls'!AC175),"", 'Capabilities - Sec Controls'!AC175)</f>
        <v>2</v>
      </c>
      <c r="AF87" s="215">
        <f>IF(ISBLANK('Capabilities - Sec Controls'!AD175),"", 'Capabilities - Sec Controls'!AD175)</f>
        <v>5</v>
      </c>
      <c r="AG87" s="1" t="str">
        <f>IF(ISBLANK('Capabilities - Sec Controls'!AE175),"", 'Capabilities - Sec Controls'!AE175)</f>
        <v/>
      </c>
      <c r="AH87" s="1" t="str">
        <f>IF(ISBLANK('Capabilities - Sec Controls'!AF175),"", 'Capabilities - Sec Controls'!AF175)</f>
        <v>X</v>
      </c>
      <c r="AI87" s="1" t="str">
        <f>IF(ISBLANK('Capabilities - Sec Controls'!AG175),"", 'Capabilities - Sec Controls'!AG175)</f>
        <v>X</v>
      </c>
      <c r="AJ87" s="1" t="str">
        <f>IF(ISBLANK('Capabilities - Sec Controls'!AH175),"", 'Capabilities - Sec Controls'!AH175)</f>
        <v>X</v>
      </c>
      <c r="AK87" s="1" t="str">
        <f>IF(ISBLANK('Capabilities - Sec Controls'!AI175),"", 'Capabilities - Sec Controls'!AI175)</f>
        <v/>
      </c>
      <c r="AL87" s="1" t="str">
        <f>IF(ISBLANK('Capabilities - Sec Controls'!AJ175),"", 'Capabilities - Sec Controls'!AJ175)</f>
        <v>A</v>
      </c>
      <c r="AM87" s="1" t="str">
        <f>IF(ISBLANK('Capabilities - Sec Controls'!AK175),"", 'Capabilities - Sec Controls'!AK175)</f>
        <v>A</v>
      </c>
      <c r="AN87" s="1" t="str">
        <f>IF(ISBLANK('Capabilities - Sec Controls'!AL175),"", 'Capabilities - Sec Controls'!AL175)</f>
        <v>A</v>
      </c>
      <c r="AO87" s="1" t="str">
        <f>IF(ISBLANK('Capabilities - Sec Controls'!AM175),"", 'Capabilities - Sec Controls'!AM175)</f>
        <v/>
      </c>
      <c r="AP87" s="1" t="str">
        <f>IF(ISBLANK('Capabilities - Sec Controls'!AN175),"", 'Capabilities - Sec Controls'!AN175)</f>
        <v>B</v>
      </c>
      <c r="AQ87" s="1" t="str">
        <f>IF(ISBLANK('Capabilities - Sec Controls'!AO175),"", 'Capabilities - Sec Controls'!AO175)</f>
        <v>B</v>
      </c>
      <c r="AR87" s="1" t="str">
        <f>IF(ISBLANK('Capabilities - Sec Controls'!AP175),"", 'Capabilities - Sec Controls'!AP175)</f>
        <v>B</v>
      </c>
      <c r="AS87" s="1" t="str">
        <f>IF(ISBLANK('Capabilities - Sec Controls'!AQ175),"", 'Capabilities - Sec Controls'!AQ175)</f>
        <v/>
      </c>
      <c r="AT87" s="1" t="str">
        <f>IF(ISBLANK('Capabilities - Sec Controls'!AR175),"", 'Capabilities - Sec Controls'!AR175)</f>
        <v>X</v>
      </c>
      <c r="AU87" s="1" t="str">
        <f>IF(ISBLANK('Capabilities - Sec Controls'!AS175),"", 'Capabilities - Sec Controls'!AS175)</f>
        <v/>
      </c>
      <c r="AV87" s="1" t="str">
        <f>IF(ISBLANK('Capabilities - Sec Controls'!AT175),"", 'Capabilities - Sec Controls'!AT175)</f>
        <v/>
      </c>
    </row>
    <row r="88" spans="2:48" customFormat="1" ht="42" hidden="1" customHeight="1" x14ac:dyDescent="0.25">
      <c r="B88" s="1"/>
      <c r="D88" t="b">
        <f t="shared" si="1"/>
        <v>1</v>
      </c>
      <c r="E88" s="1" t="str">
        <f>IF(ISBLANK('Capabilities - Sec Controls'!A176),"", 'Capabilities - Sec Controls'!A176)</f>
        <v>Information Services</v>
      </c>
      <c r="F88" s="1" t="str">
        <f>IF(ISBLANK('Capabilities - Sec Controls'!B176),"", 'Capabilities - Sec Controls'!B176)</f>
        <v>Risk Management</v>
      </c>
      <c r="G88" s="1" t="str">
        <f>IF(ISBLANK('Capabilities - Sec Controls'!C176),"", 'Capabilities - Sec Controls'!C176)</f>
        <v>RA - Risk Assessments</v>
      </c>
      <c r="H88" s="1" t="str">
        <f>IF(ISBLANK('Capabilities - Sec Controls'!D176),"", 'Capabilities - Sec Controls'!D176)</f>
        <v/>
      </c>
      <c r="I88" s="1" t="str">
        <f>IF(ISBLANK('Capabilities - Sec Controls'!E176),"", 'Capabilities - Sec Controls'!E176)</f>
        <v>The system's organization has a capability that conducts risk assessments and updates those risk assessments as needed.</v>
      </c>
      <c r="J88" s="1" t="str">
        <f>IF(ISBLANK('Capabilities - Sec Controls'!F176),"", 'Capabilities - Sec Controls'!F176)</f>
        <v>RA</v>
      </c>
      <c r="K88" s="1" t="str">
        <f>IF(ISBLANK('Capabilities - Sec Controls'!I176),"", 'Capabilities - Sec Controls'!I176)</f>
        <v>RA-3</v>
      </c>
      <c r="L88" s="1" t="str">
        <f>IF(ISBLANK('Capabilities - Sec Controls'!J176),"", 'Capabilities - Sec Controls'!J176)</f>
        <v/>
      </c>
      <c r="M88" s="1" t="str">
        <f>IF(ISBLANK('Capabilities - Sec Controls'!K176),"", 'Capabilities - Sec Controls'!K176)</f>
        <v>RA-3</v>
      </c>
      <c r="N88" s="1" t="str">
        <f>IF(ISBLANK('Capabilities - Sec Controls'!L176),"", 'Capabilities - Sec Controls'!L176)</f>
        <v/>
      </c>
      <c r="O88" s="1" t="str">
        <f>IF(ISBLANK('Capabilities - Sec Controls'!M176),"", 'Capabilities - Sec Controls'!M176)</f>
        <v/>
      </c>
      <c r="P88" s="1" t="str">
        <f>IF(ISBLANK('Capabilities - Sec Controls'!N176),"", 'Capabilities - Sec Controls'!N176)</f>
        <v/>
      </c>
      <c r="Q88" s="1" t="str">
        <f>IF(ISBLANK('Capabilities - Sec Controls'!O176),"", 'Capabilities - Sec Controls'!O176)</f>
        <v/>
      </c>
      <c r="R88" s="1" t="str">
        <f>IF(ISBLANK('Capabilities - Sec Controls'!P176),"", 'Capabilities - Sec Controls'!P176)</f>
        <v/>
      </c>
      <c r="S88" s="1" t="str">
        <f>IF(ISBLANK('Capabilities - Sec Controls'!Q176),"", 'Capabilities - Sec Controls'!Q176)</f>
        <v/>
      </c>
      <c r="T88" s="1" t="str">
        <f>IF(ISBLANK('Capabilities - Sec Controls'!R176),"", 'Capabilities - Sec Controls'!R176)</f>
        <v/>
      </c>
      <c r="U88" s="1" t="str">
        <f>IF(ISBLANK('Capabilities - Sec Controls'!S176),"", 'Capabilities - Sec Controls'!S176)</f>
        <v/>
      </c>
      <c r="V88" s="1" t="str">
        <f>IF(ISBLANK('Capabilities - Sec Controls'!T176),"", 'Capabilities - Sec Controls'!T176)</f>
        <v/>
      </c>
      <c r="W88" s="1" t="str">
        <f>IF(ISBLANK('Capabilities - Sec Controls'!U176),"", 'Capabilities - Sec Controls'!U176)</f>
        <v/>
      </c>
      <c r="X88" s="1" t="str">
        <f>IF(ISBLANK('Capabilities - Sec Controls'!V176),"", 'Capabilities - Sec Controls'!V176)</f>
        <v/>
      </c>
      <c r="Y88" s="1" t="str">
        <f>IF(ISBLANK('Capabilities - Sec Controls'!W176),"", 'Capabilities - Sec Controls'!W176)</f>
        <v/>
      </c>
      <c r="Z88" s="1" t="str">
        <f>IF(ISBLANK('Capabilities - Sec Controls'!X176),"", 'Capabilities - Sec Controls'!X176)</f>
        <v/>
      </c>
      <c r="AA88" s="1" t="str">
        <f>IF(ISBLANK('Capabilities - Sec Controls'!Y176),"", 'Capabilities - Sec Controls'!Y176)</f>
        <v/>
      </c>
      <c r="AB88" s="1" t="str">
        <f>IF(ISBLANK('Capabilities - Sec Controls'!Z176),"", 'Capabilities - Sec Controls'!Z176)</f>
        <v/>
      </c>
      <c r="AC88" s="215">
        <f>IF(ISBLANK('Capabilities - Sec Controls'!AA176),"", 'Capabilities - Sec Controls'!AA176)</f>
        <v>1</v>
      </c>
      <c r="AD88" s="215">
        <f>IF(ISBLANK('Capabilities - Sec Controls'!AB176),"", 'Capabilities - Sec Controls'!AB176)</f>
        <v>2</v>
      </c>
      <c r="AE88" s="215">
        <f>IF(ISBLANK('Capabilities - Sec Controls'!AC176),"", 'Capabilities - Sec Controls'!AC176)</f>
        <v>2</v>
      </c>
      <c r="AF88" s="215">
        <f>IF(ISBLANK('Capabilities - Sec Controls'!AD176),"", 'Capabilities - Sec Controls'!AD176)</f>
        <v>5</v>
      </c>
      <c r="AG88" s="1" t="str">
        <f>IF(ISBLANK('Capabilities - Sec Controls'!AE176),"", 'Capabilities - Sec Controls'!AE176)</f>
        <v/>
      </c>
      <c r="AH88" s="1" t="str">
        <f>IF(ISBLANK('Capabilities - Sec Controls'!AF176),"", 'Capabilities - Sec Controls'!AF176)</f>
        <v>X</v>
      </c>
      <c r="AI88" s="1" t="str">
        <f>IF(ISBLANK('Capabilities - Sec Controls'!AG176),"", 'Capabilities - Sec Controls'!AG176)</f>
        <v>X</v>
      </c>
      <c r="AJ88" s="1" t="str">
        <f>IF(ISBLANK('Capabilities - Sec Controls'!AH176),"", 'Capabilities - Sec Controls'!AH176)</f>
        <v>X</v>
      </c>
      <c r="AK88" s="1" t="str">
        <f>IF(ISBLANK('Capabilities - Sec Controls'!AI176),"", 'Capabilities - Sec Controls'!AI176)</f>
        <v/>
      </c>
      <c r="AL88" s="1" t="str">
        <f>IF(ISBLANK('Capabilities - Sec Controls'!AJ176),"", 'Capabilities - Sec Controls'!AJ176)</f>
        <v>A</v>
      </c>
      <c r="AM88" s="1" t="str">
        <f>IF(ISBLANK('Capabilities - Sec Controls'!AK176),"", 'Capabilities - Sec Controls'!AK176)</f>
        <v>A</v>
      </c>
      <c r="AN88" s="1" t="str">
        <f>IF(ISBLANK('Capabilities - Sec Controls'!AL176),"", 'Capabilities - Sec Controls'!AL176)</f>
        <v>A</v>
      </c>
      <c r="AO88" s="1" t="str">
        <f>IF(ISBLANK('Capabilities - Sec Controls'!AM176),"", 'Capabilities - Sec Controls'!AM176)</f>
        <v/>
      </c>
      <c r="AP88" s="1" t="str">
        <f>IF(ISBLANK('Capabilities - Sec Controls'!AN176),"", 'Capabilities - Sec Controls'!AN176)</f>
        <v>B</v>
      </c>
      <c r="AQ88" s="1" t="str">
        <f>IF(ISBLANK('Capabilities - Sec Controls'!AO176),"", 'Capabilities - Sec Controls'!AO176)</f>
        <v>B</v>
      </c>
      <c r="AR88" s="1" t="str">
        <f>IF(ISBLANK('Capabilities - Sec Controls'!AP176),"", 'Capabilities - Sec Controls'!AP176)</f>
        <v>B</v>
      </c>
      <c r="AS88" s="1" t="str">
        <f>IF(ISBLANK('Capabilities - Sec Controls'!AQ176),"", 'Capabilities - Sec Controls'!AQ176)</f>
        <v/>
      </c>
      <c r="AT88" s="1" t="str">
        <f>IF(ISBLANK('Capabilities - Sec Controls'!AR176),"", 'Capabilities - Sec Controls'!AR176)</f>
        <v>X</v>
      </c>
      <c r="AU88" s="1" t="str">
        <f>IF(ISBLANK('Capabilities - Sec Controls'!AS176),"", 'Capabilities - Sec Controls'!AS176)</f>
        <v/>
      </c>
      <c r="AV88" s="1" t="str">
        <f>IF(ISBLANK('Capabilities - Sec Controls'!AT176),"", 'Capabilities - Sec Controls'!AT176)</f>
        <v/>
      </c>
    </row>
    <row r="89" spans="2:48" customFormat="1" ht="42" hidden="1" customHeight="1" x14ac:dyDescent="0.25">
      <c r="B89" s="1"/>
      <c r="D89" t="b">
        <f t="shared" si="1"/>
        <v>1</v>
      </c>
      <c r="E89" s="1" t="str">
        <f>IF(ISBLANK('Capabilities - Sec Controls'!A178),"", 'Capabilities - Sec Controls'!A178)</f>
        <v>Information Services</v>
      </c>
      <c r="F89" s="1" t="str">
        <f>IF(ISBLANK('Capabilities - Sec Controls'!B178),"", 'Capabilities - Sec Controls'!B178)</f>
        <v>Risk Management</v>
      </c>
      <c r="G89" s="1" t="str">
        <f>IF(ISBLANK('Capabilities - Sec Controls'!C178),"", 'Capabilities - Sec Controls'!C178)</f>
        <v>VRA - Vendor (Third Party) Risk Aassessment</v>
      </c>
      <c r="H89" s="1" t="str">
        <f>IF(ISBLANK('Capabilities - Sec Controls'!D178),"", 'Capabilities - Sec Controls'!D178)</f>
        <v/>
      </c>
      <c r="I89" s="1" t="str">
        <f>IF(ISBLANK('Capabilities - Sec Controls'!E178),"", 'Capabilities - Sec Controls'!E178)</f>
        <v>The system's organization has a capability that engages third parties to assist with risk assessments.</v>
      </c>
      <c r="J89" s="1" t="str">
        <f>IF(ISBLANK('Capabilities - Sec Controls'!F178),"", 'Capabilities - Sec Controls'!F178)</f>
        <v>TVM</v>
      </c>
      <c r="K89" s="1" t="str">
        <f>IF(ISBLANK('Capabilities - Sec Controls'!I178),"", 'Capabilities - Sec Controls'!I178)</f>
        <v>RA-3,SA-9</v>
      </c>
      <c r="L89" s="1" t="str">
        <f>IF(ISBLANK('Capabilities - Sec Controls'!J178),"", 'Capabilities - Sec Controls'!J178)</f>
        <v/>
      </c>
      <c r="M89" s="1" t="str">
        <f>IF(ISBLANK('Capabilities - Sec Controls'!K178),"", 'Capabilities - Sec Controls'!K178)</f>
        <v>RA-3,SA-9</v>
      </c>
      <c r="N89" s="1" t="str">
        <f>IF(ISBLANK('Capabilities - Sec Controls'!L178),"", 'Capabilities - Sec Controls'!L178)</f>
        <v/>
      </c>
      <c r="O89" s="1" t="str">
        <f>IF(ISBLANK('Capabilities - Sec Controls'!M178),"", 'Capabilities - Sec Controls'!M178)</f>
        <v/>
      </c>
      <c r="P89" s="1" t="str">
        <f>IF(ISBLANK('Capabilities - Sec Controls'!N178),"", 'Capabilities - Sec Controls'!N178)</f>
        <v/>
      </c>
      <c r="Q89" s="1" t="str">
        <f>IF(ISBLANK('Capabilities - Sec Controls'!O178),"", 'Capabilities - Sec Controls'!O178)</f>
        <v/>
      </c>
      <c r="R89" s="1" t="str">
        <f>IF(ISBLANK('Capabilities - Sec Controls'!P178),"", 'Capabilities - Sec Controls'!P178)</f>
        <v/>
      </c>
      <c r="S89" s="1" t="str">
        <f>IF(ISBLANK('Capabilities - Sec Controls'!Q178),"", 'Capabilities - Sec Controls'!Q178)</f>
        <v>SA-12</v>
      </c>
      <c r="T89" s="1" t="str">
        <f>IF(ISBLANK('Capabilities - Sec Controls'!R178),"", 'Capabilities - Sec Controls'!R178)</f>
        <v>SA-12(2),SA-9(1),SA-9(3),SA-12(5),SA-12(8),SA-12(14),SA-12(15)</v>
      </c>
      <c r="U89" s="1" t="str">
        <f>IF(ISBLANK('Capabilities - Sec Controls'!S178),"", 'Capabilities - Sec Controls'!S178)</f>
        <v>SA-12,SA-12(2)</v>
      </c>
      <c r="V89" s="1" t="str">
        <f>IF(ISBLANK('Capabilities - Sec Controls'!T178),"", 'Capabilities - Sec Controls'!T178)</f>
        <v>SA-9(1),SA-9(3),SA-12(5),SA-12(8),SA-12(14),SA-12(15)</v>
      </c>
      <c r="W89" s="1" t="str">
        <f>IF(ISBLANK('Capabilities - Sec Controls'!U178),"", 'Capabilities - Sec Controls'!U178)</f>
        <v/>
      </c>
      <c r="X89" s="1" t="str">
        <f>IF(ISBLANK('Capabilities - Sec Controls'!V178),"", 'Capabilities - Sec Controls'!V178)</f>
        <v/>
      </c>
      <c r="Y89" s="1" t="str">
        <f>IF(ISBLANK('Capabilities - Sec Controls'!W178),"", 'Capabilities - Sec Controls'!W178)</f>
        <v/>
      </c>
      <c r="Z89" s="1" t="str">
        <f>IF(ISBLANK('Capabilities - Sec Controls'!X178),"", 'Capabilities - Sec Controls'!X178)</f>
        <v/>
      </c>
      <c r="AA89" s="1" t="str">
        <f>IF(ISBLANK('Capabilities - Sec Controls'!Y178),"", 'Capabilities - Sec Controls'!Y178)</f>
        <v xml:space="preserve">SA-9(1), SA-9(3), SA-12(5), SA-12(8), SA-12(14), and SA-12(15) are not selected in SP 800-53-defined baselines nor in the overall FedRAMP-defined baselines. They are noted in { } and  placed in the high impact baseline here specifically to support implementation of information security associated with the Information Services Risk Management VRA - Vendor (Third Party) Risk Aassessment capability should an organization wish to contract with a cloud service provider to provide such a capability. </v>
      </c>
      <c r="AB89" s="1" t="str">
        <f>IF(ISBLANK('Capabilities - Sec Controls'!Z178),"", 'Capabilities - Sec Controls'!Z178)</f>
        <v/>
      </c>
      <c r="AC89" s="215">
        <f>IF(ISBLANK('Capabilities - Sec Controls'!AA178),"", 'Capabilities - Sec Controls'!AA178)</f>
        <v>1</v>
      </c>
      <c r="AD89" s="215">
        <f>IF(ISBLANK('Capabilities - Sec Controls'!AB178),"", 'Capabilities - Sec Controls'!AB178)</f>
        <v>2</v>
      </c>
      <c r="AE89" s="215">
        <f>IF(ISBLANK('Capabilities - Sec Controls'!AC178),"", 'Capabilities - Sec Controls'!AC178)</f>
        <v>2</v>
      </c>
      <c r="AF89" s="215">
        <f>IF(ISBLANK('Capabilities - Sec Controls'!AD178),"", 'Capabilities - Sec Controls'!AD178)</f>
        <v>5</v>
      </c>
      <c r="AG89" s="1" t="str">
        <f>IF(ISBLANK('Capabilities - Sec Controls'!AE178),"", 'Capabilities - Sec Controls'!AE178)</f>
        <v/>
      </c>
      <c r="AH89" s="1" t="str">
        <f>IF(ISBLANK('Capabilities - Sec Controls'!AF178),"", 'Capabilities - Sec Controls'!AF178)</f>
        <v>X</v>
      </c>
      <c r="AI89" s="1" t="str">
        <f>IF(ISBLANK('Capabilities - Sec Controls'!AG178),"", 'Capabilities - Sec Controls'!AG178)</f>
        <v>X</v>
      </c>
      <c r="AJ89" s="1" t="str">
        <f>IF(ISBLANK('Capabilities - Sec Controls'!AH178),"", 'Capabilities - Sec Controls'!AH178)</f>
        <v>X</v>
      </c>
      <c r="AK89" s="1" t="str">
        <f>IF(ISBLANK('Capabilities - Sec Controls'!AI178),"", 'Capabilities - Sec Controls'!AI178)</f>
        <v/>
      </c>
      <c r="AL89" s="1" t="str">
        <f>IF(ISBLANK('Capabilities - Sec Controls'!AJ178),"", 'Capabilities - Sec Controls'!AJ178)</f>
        <v>A</v>
      </c>
      <c r="AM89" s="1" t="str">
        <f>IF(ISBLANK('Capabilities - Sec Controls'!AK178),"", 'Capabilities - Sec Controls'!AK178)</f>
        <v>A</v>
      </c>
      <c r="AN89" s="1" t="str">
        <f>IF(ISBLANK('Capabilities - Sec Controls'!AL178),"", 'Capabilities - Sec Controls'!AL178)</f>
        <v>X*</v>
      </c>
      <c r="AO89" s="1" t="str">
        <f>IF(ISBLANK('Capabilities - Sec Controls'!AM178),"", 'Capabilities - Sec Controls'!AM178)</f>
        <v/>
      </c>
      <c r="AP89" s="1" t="str">
        <f>IF(ISBLANK('Capabilities - Sec Controls'!AN178),"", 'Capabilities - Sec Controls'!AN178)</f>
        <v>B</v>
      </c>
      <c r="AQ89" s="1" t="str">
        <f>IF(ISBLANK('Capabilities - Sec Controls'!AO178),"", 'Capabilities - Sec Controls'!AO178)</f>
        <v>B</v>
      </c>
      <c r="AR89" s="1" t="str">
        <f>IF(ISBLANK('Capabilities - Sec Controls'!AP178),"", 'Capabilities - Sec Controls'!AP178)</f>
        <v>B</v>
      </c>
      <c r="AS89" s="1" t="str">
        <f>IF(ISBLANK('Capabilities - Sec Controls'!AQ178),"", 'Capabilities - Sec Controls'!AQ178)</f>
        <v/>
      </c>
      <c r="AT89" s="1" t="str">
        <f>IF(ISBLANK('Capabilities - Sec Controls'!AR178),"", 'Capabilities - Sec Controls'!AR178)</f>
        <v>A</v>
      </c>
      <c r="AU89" s="1" t="str">
        <f>IF(ISBLANK('Capabilities - Sec Controls'!AS178),"", 'Capabilities - Sec Controls'!AS178)</f>
        <v/>
      </c>
      <c r="AV89" s="1" t="str">
        <f>IF(ISBLANK('Capabilities - Sec Controls'!AT178),"", 'Capabilities - Sec Controls'!AT178)</f>
        <v>A</v>
      </c>
    </row>
    <row r="90" spans="2:48" customFormat="1" ht="42" hidden="1" customHeight="1" x14ac:dyDescent="0.25">
      <c r="B90" s="1"/>
      <c r="D90" t="b">
        <f t="shared" si="1"/>
        <v>1</v>
      </c>
      <c r="E90" s="1" t="str">
        <f>IF(ISBLANK('Capabilities - Sec Controls'!A263),"", 'Capabilities - Sec Controls'!A263)</f>
        <v>S &amp; RM</v>
      </c>
      <c r="F90" s="1" t="str">
        <f>IF(ISBLANK('Capabilities - Sec Controls'!B263),"", 'Capabilities - Sec Controls'!B263)</f>
        <v>Governance Risk &amp; Compliance</v>
      </c>
      <c r="G90" s="1" t="str">
        <f>IF(ISBLANK('Capabilities - Sec Controls'!C263),"", 'Capabilities - Sec Controls'!C263)</f>
        <v>Compliance Management</v>
      </c>
      <c r="H90" s="1" t="str">
        <f>IF(ISBLANK('Capabilities - Sec Controls'!D263),"", 'Capabilities - Sec Controls'!D263)</f>
        <v/>
      </c>
      <c r="I90" s="1" t="str">
        <f>IF(ISBLANK('Capabilities - Sec Controls'!E263),"", 'Capabilities - Sec Controls'!E263)</f>
        <v>The system's organization has a capability that can verify the system's compliance with the organization's internal security policies, security control standards, and security procedures.</v>
      </c>
      <c r="J90" s="1" t="str">
        <f>IF(ISBLANK('Capabilities - Sec Controls'!F263),"", 'Capabilities - Sec Controls'!F263)</f>
        <v>Audit Management</v>
      </c>
      <c r="K90" s="1" t="str">
        <f>IF(ISBLANK('Capabilities - Sec Controls'!I263),"", 'Capabilities - Sec Controls'!I263)</f>
        <v>CA-1,CA-2,CA-9,CM-6,SI-1</v>
      </c>
      <c r="L90" s="1" t="str">
        <f>IF(ISBLANK('Capabilities - Sec Controls'!J263),"", 'Capabilities - Sec Controls'!J263)</f>
        <v>CA-2(1)</v>
      </c>
      <c r="M90" s="1" t="str">
        <f>IF(ISBLANK('Capabilities - Sec Controls'!K263),"", 'Capabilities - Sec Controls'!K263)</f>
        <v>CA-1,CA-2,CA-2(1),CA-9,CM-6,SI-1</v>
      </c>
      <c r="N90" s="1" t="str">
        <f>IF(ISBLANK('Capabilities - Sec Controls'!L263),"", 'Capabilities - Sec Controls'!L263)</f>
        <v/>
      </c>
      <c r="O90" s="1" t="str">
        <f>IF(ISBLANK('Capabilities - Sec Controls'!M263),"", 'Capabilities - Sec Controls'!M263)</f>
        <v/>
      </c>
      <c r="P90" s="1" t="str">
        <f>IF(ISBLANK('Capabilities - Sec Controls'!N263),"", 'Capabilities - Sec Controls'!N263)</f>
        <v>CA-9(1),CM-6(1)</v>
      </c>
      <c r="Q90" s="1" t="str">
        <f>IF(ISBLANK('Capabilities - Sec Controls'!O263),"", 'Capabilities - Sec Controls'!O263)</f>
        <v>CM-6(1)</v>
      </c>
      <c r="R90" s="1" t="str">
        <f>IF(ISBLANK('Capabilities - Sec Controls'!P263),"", 'Capabilities - Sec Controls'!P263)</f>
        <v>CA-9(1)</v>
      </c>
      <c r="S90" s="1" t="str">
        <f>IF(ISBLANK('Capabilities - Sec Controls'!Q263),"", 'Capabilities - Sec Controls'!Q263)</f>
        <v/>
      </c>
      <c r="T90" s="1" t="str">
        <f>IF(ISBLANK('Capabilities - Sec Controls'!R263),"", 'Capabilities - Sec Controls'!R263)</f>
        <v/>
      </c>
      <c r="U90" s="1" t="str">
        <f>IF(ISBLANK('Capabilities - Sec Controls'!S263),"", 'Capabilities - Sec Controls'!S263)</f>
        <v/>
      </c>
      <c r="V90" s="1" t="str">
        <f>IF(ISBLANK('Capabilities - Sec Controls'!T263),"", 'Capabilities - Sec Controls'!T263)</f>
        <v/>
      </c>
      <c r="W90" s="1" t="str">
        <f>IF(ISBLANK('Capabilities - Sec Controls'!U263),"", 'Capabilities - Sec Controls'!U263)</f>
        <v xml:space="preserve">PM-1, PM-4, PM-9, PM-10, PM-14 </v>
      </c>
      <c r="X90" s="1" t="str">
        <f>IF(ISBLANK('Capabilities - Sec Controls'!V263),"", 'Capabilities - Sec Controls'!V263)</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90" s="1" t="str">
        <f>IF(ISBLANK('Capabilities - Sec Controls'!W263),"", 'Capabilities - Sec Controls'!W263)</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90" s="1" t="str">
        <f>IF(ISBLANK('Capabilities - Sec Controls'!X263),"", 'Capabilities - Sec Controls'!X263)</f>
        <v>AC-2(11), AC-2(13), AC-6(3), AC-6(7), AC-6(8), AC-18(4), AC-21(2)
AU-13, 
CM-3(1), CM-5(1), CM-5(3), CM-5(4), CM-6(2), CM-8(4)
MA-4(3)
PE-2(3), PE-3(1), PE-6(4)
PS-4(2), PS-6(3)
RA-5(4), RA-5(6), RA-5(10)
SC-3, SC-7(8), SC-7(10), SC-7(11), SC-7(14),  SC-7(15), SC-7(18), SC-7(21), SC-24 
SI-7(10), SI-10(5)</v>
      </c>
      <c r="AA90" s="1" t="str">
        <f>IF(ISBLANK('Capabilities - Sec Controls'!Y263),"", 'Capabilities - Sec Controls'!Y263)</f>
        <v xml:space="preserve">The capability is only providing the analysis of the compliance-related information, and assumes, based on the description, the collection was already performed. </v>
      </c>
      <c r="AB90" s="1" t="str">
        <f>IF(ISBLANK('Capabilities - Sec Controls'!Z263),"", 'Capabilities - Sec Controls'!Z263)</f>
        <v/>
      </c>
      <c r="AC90" s="215">
        <f>IF(ISBLANK('Capabilities - Sec Controls'!AA263),"", 'Capabilities - Sec Controls'!AA263)</f>
        <v>1</v>
      </c>
      <c r="AD90" s="215">
        <f>IF(ISBLANK('Capabilities - Sec Controls'!AB263),"", 'Capabilities - Sec Controls'!AB263)</f>
        <v>2</v>
      </c>
      <c r="AE90" s="215">
        <f>IF(ISBLANK('Capabilities - Sec Controls'!AC263),"", 'Capabilities - Sec Controls'!AC263)</f>
        <v>1</v>
      </c>
      <c r="AF90" s="215">
        <f>IF(ISBLANK('Capabilities - Sec Controls'!AD263),"", 'Capabilities - Sec Controls'!AD263)</f>
        <v>4</v>
      </c>
      <c r="AG90" s="1" t="str">
        <f>IF(ISBLANK('Capabilities - Sec Controls'!AE263),"", 'Capabilities - Sec Controls'!AE263)</f>
        <v/>
      </c>
      <c r="AH90" s="1" t="str">
        <f>IF(ISBLANK('Capabilities - Sec Controls'!AF263),"", 'Capabilities - Sec Controls'!AF263)</f>
        <v>X</v>
      </c>
      <c r="AI90" s="1" t="str">
        <f>IF(ISBLANK('Capabilities - Sec Controls'!AG263),"", 'Capabilities - Sec Controls'!AG263)</f>
        <v>X</v>
      </c>
      <c r="AJ90" s="1" t="str">
        <f>IF(ISBLANK('Capabilities - Sec Controls'!AH263),"", 'Capabilities - Sec Controls'!AH263)</f>
        <v>X</v>
      </c>
      <c r="AK90" s="1" t="str">
        <f>IF(ISBLANK('Capabilities - Sec Controls'!AI263),"", 'Capabilities - Sec Controls'!AI263)</f>
        <v/>
      </c>
      <c r="AL90" s="1" t="str">
        <f>IF(ISBLANK('Capabilities - Sec Controls'!AJ263),"", 'Capabilities - Sec Controls'!AJ263)</f>
        <v>X</v>
      </c>
      <c r="AM90" s="1" t="str">
        <f>IF(ISBLANK('Capabilities - Sec Controls'!AK263),"", 'Capabilities - Sec Controls'!AK263)</f>
        <v>X*</v>
      </c>
      <c r="AN90" s="1" t="str">
        <f>IF(ISBLANK('Capabilities - Sec Controls'!AL263),"", 'Capabilities - Sec Controls'!AL263)</f>
        <v>X*</v>
      </c>
      <c r="AO90" s="1" t="str">
        <f>IF(ISBLANK('Capabilities - Sec Controls'!AM263),"", 'Capabilities - Sec Controls'!AM263)</f>
        <v/>
      </c>
      <c r="AP90" s="1" t="str">
        <f>IF(ISBLANK('Capabilities - Sec Controls'!AN263),"", 'Capabilities - Sec Controls'!AN263)</f>
        <v>B</v>
      </c>
      <c r="AQ90" s="1" t="str">
        <f>IF(ISBLANK('Capabilities - Sec Controls'!AO263),"", 'Capabilities - Sec Controls'!AO263)</f>
        <v>B</v>
      </c>
      <c r="AR90" s="1" t="str">
        <f>IF(ISBLANK('Capabilities - Sec Controls'!AP263),"", 'Capabilities - Sec Controls'!AP263)</f>
        <v>B</v>
      </c>
      <c r="AS90" s="1" t="str">
        <f>IF(ISBLANK('Capabilities - Sec Controls'!AQ263),"", 'Capabilities - Sec Controls'!AQ263)</f>
        <v/>
      </c>
      <c r="AT90" s="1" t="str">
        <f>IF(ISBLANK('Capabilities - Sec Controls'!AR263),"", 'Capabilities - Sec Controls'!AR263)</f>
        <v>X</v>
      </c>
      <c r="AU90" s="1" t="str">
        <f>IF(ISBLANK('Capabilities - Sec Controls'!AS263),"", 'Capabilities - Sec Controls'!AS263)</f>
        <v/>
      </c>
      <c r="AV90" s="1" t="str">
        <f>IF(ISBLANK('Capabilities - Sec Controls'!AT263),"", 'Capabilities - Sec Controls'!AT263)</f>
        <v/>
      </c>
    </row>
    <row r="91" spans="2:48" customFormat="1" ht="42" hidden="1" customHeight="1" x14ac:dyDescent="0.25">
      <c r="B91" s="1"/>
      <c r="D91" t="b">
        <f t="shared" si="1"/>
        <v>1</v>
      </c>
      <c r="E91" s="1" t="str">
        <f>IF(ISBLANK('Capabilities - Sec Controls'!A304),"", 'Capabilities - Sec Controls'!A304)</f>
        <v>S &amp; RM</v>
      </c>
      <c r="F91" s="1" t="str">
        <f>IF(ISBLANK('Capabilities - Sec Controls'!B304),"", 'Capabilities - Sec Controls'!B304)</f>
        <v>Governance Risk &amp; Compliance</v>
      </c>
      <c r="G91" s="1" t="str">
        <f>IF(ISBLANK('Capabilities - Sec Controls'!C304),"", 'Capabilities - Sec Controls'!C304)</f>
        <v>Policy Management</v>
      </c>
      <c r="H91" s="1" t="str">
        <f>IF(ISBLANK('Capabilities - Sec Controls'!D304),"", 'Capabilities - Sec Controls'!D304)</f>
        <v>Self Assessment</v>
      </c>
      <c r="I91" s="1" t="str">
        <f>IF(ISBLANK('Capabilities - Sec Controls'!E304),"", 'Capabilities - Sec Controls'!E304)</f>
        <v>The system has a capability that enables owners and users to perform their own risk assessments for the system instead of relying on security professionals.</v>
      </c>
      <c r="J91" s="1" t="str">
        <f>IF(ISBLANK('Capabilities - Sec Controls'!F304),"", 'Capabilities - Sec Controls'!F304)</f>
        <v>Self Assessment</v>
      </c>
      <c r="K91" s="1" t="str">
        <f>IF(ISBLANK('Capabilities - Sec Controls'!I304),"", 'Capabilities - Sec Controls'!I304)</f>
        <v>AU-1,AU-2,AU-3,AU-8,AU-12,CA-2,CA-7,RA-3,RA-5,SI-4</v>
      </c>
      <c r="L91" s="1" t="str">
        <f>IF(ISBLANK('Capabilities - Sec Controls'!J304),"", 'Capabilities - Sec Controls'!J304)</f>
        <v/>
      </c>
      <c r="M91" s="1" t="str">
        <f>IF(ISBLANK('Capabilities - Sec Controls'!K304),"", 'Capabilities - Sec Controls'!K304)</f>
        <v>AU-1,AU-2,AU-3,AU-8,AU-12,CA-2,CA-7,RA-3,RA-5,SI-4</v>
      </c>
      <c r="N91" s="1" t="str">
        <f>IF(ISBLANK('Capabilities - Sec Controls'!L304),"", 'Capabilities - Sec Controls'!L304)</f>
        <v/>
      </c>
      <c r="O91" s="1" t="str">
        <f>IF(ISBLANK('Capabilities - Sec Controls'!M304),"", 'Capabilities - Sec Controls'!M304)</f>
        <v>AU-2(3),AU-3(1),AU-8(1),RA-5(1),RA-5(2),RA-5(5),SI-4(2),SI-4(4)</v>
      </c>
      <c r="P91" s="1" t="str">
        <f>IF(ISBLANK('Capabilities - Sec Controls'!N304),"", 'Capabilities - Sec Controls'!N304)</f>
        <v>SI-4(1),SI-5</v>
      </c>
      <c r="Q91" s="1" t="str">
        <f>IF(ISBLANK('Capabilities - Sec Controls'!O304),"", 'Capabilities - Sec Controls'!O304)</f>
        <v>AU-2(3),AU-3(1),AU-8(1),RA-5(1),RA-5(2),RA-5(5),SI-4(1),SI-4(2),SI-4(4)</v>
      </c>
      <c r="R91" s="1" t="str">
        <f>IF(ISBLANK('Capabilities - Sec Controls'!P304),"", 'Capabilities - Sec Controls'!P304)</f>
        <v>SI-5</v>
      </c>
      <c r="S91" s="1" t="str">
        <f>IF(ISBLANK('Capabilities - Sec Controls'!Q304),"", 'Capabilities - Sec Controls'!Q304)</f>
        <v>AU-12(1),AU-12(3),CA-2(2),RA-5(4)</v>
      </c>
      <c r="T91" s="1" t="str">
        <f>IF(ISBLANK('Capabilities - Sec Controls'!R304),"", 'Capabilities - Sec Controls'!R304)</f>
        <v>AU-3(2),RA-5(3),RA-5(6),RA-5(8),SI-4(14),SI-4(19),SI-4(20),SI-4(22),SI-4(23)</v>
      </c>
      <c r="U91" s="1" t="str">
        <f>IF(ISBLANK('Capabilities - Sec Controls'!S304),"", 'Capabilities - Sec Controls'!S304)</f>
        <v>AU-12(1),AU-12(3),RA-5(4),SI-4(22)</v>
      </c>
      <c r="V91" s="1" t="str">
        <f>IF(ISBLANK('Capabilities - Sec Controls'!T304),"", 'Capabilities - Sec Controls'!T304)</f>
        <v>AU-3(2),CA-2(2),RA-5(3),RA-5(6),RA-5(8),SI-4(14),SI-4(19),SI-4(20),SI-4(23)</v>
      </c>
      <c r="W91" s="1" t="str">
        <f>IF(ISBLANK('Capabilities - Sec Controls'!U304),"", 'Capabilities - Sec Controls'!U304)</f>
        <v>PM-14</v>
      </c>
      <c r="X91" s="1" t="str">
        <f>IF(ISBLANK('Capabilities - Sec Controls'!V304),"", 'Capabilities - Sec Controls'!V304)</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91" s="1" t="str">
        <f>IF(ISBLANK('Capabilities - Sec Controls'!W304),"", 'Capabilities - Sec Controls'!W304)</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91" s="1" t="str">
        <f>IF(ISBLANK('Capabilities - Sec Controls'!X304),"", 'Capabilities - Sec Controls'!X304)</f>
        <v>AC-2(11), AC-2(13), AC-6(3), AC-6(7), AC-6(8), AC-18(4), AC-21(2)
AU-13, 
CM-3(1), CM-5(1), CM-5(3), CM-5(4), CM-6(2), CM-8(4)
MA-4(3)
PE-2(3), PE-3(1), PE-6(4)
PS-4(2), PS-6(3)
RA-5(4), RA-5(6), RA-5(10)
SC-3, SC-7(8), SC-7(10), SC-7(11), SC-7(14),  SC-7(15), SC-7(18), SC-7(21), SC-24 
SI-7(10), SI-10(5)</v>
      </c>
      <c r="AA91" s="1" t="str">
        <f>IF(ISBLANK('Capabilities - Sec Controls'!Y304),"", 'Capabilities - Sec Controls'!Y304)</f>
        <v>SI-4(19), SI-4(20), and SI-4(22) are not selected in SP 800-53-defined baselines nor in the overall FedRAMP-defined baselines. They are placed in the high impact baseline here specifically to support implementation of a self assessment capability across the enterprise should an organization wish to contract with a cloud service provider to provide such a capability.
ALSO, the RA-5 control enhancements added to the high baseline are consistent with the RA-5 control enhancements submitted by NIST to FedRAMP for inclusion in the FedRAMP high baseline.</v>
      </c>
      <c r="AB91" s="1" t="str">
        <f>IF(ISBLANK('Capabilities - Sec Controls'!Z304),"", 'Capabilities - Sec Controls'!Z304)</f>
        <v/>
      </c>
      <c r="AC91" s="215">
        <f>IF(ISBLANK('Capabilities - Sec Controls'!AA304),"", 'Capabilities - Sec Controls'!AA304)</f>
        <v>1</v>
      </c>
      <c r="AD91" s="215">
        <f>IF(ISBLANK('Capabilities - Sec Controls'!AB304),"", 'Capabilities - Sec Controls'!AB304)</f>
        <v>2</v>
      </c>
      <c r="AE91" s="215">
        <f>IF(ISBLANK('Capabilities - Sec Controls'!AC304),"", 'Capabilities - Sec Controls'!AC304)</f>
        <v>1</v>
      </c>
      <c r="AF91" s="215">
        <f>IF(ISBLANK('Capabilities - Sec Controls'!AD304),"", 'Capabilities - Sec Controls'!AD304)</f>
        <v>4</v>
      </c>
      <c r="AG91" s="1" t="str">
        <f>IF(ISBLANK('Capabilities - Sec Controls'!AE304),"", 'Capabilities - Sec Controls'!AE304)</f>
        <v/>
      </c>
      <c r="AH91" s="1" t="str">
        <f>IF(ISBLANK('Capabilities - Sec Controls'!AF304),"", 'Capabilities - Sec Controls'!AF304)</f>
        <v>X</v>
      </c>
      <c r="AI91" s="1" t="str">
        <f>IF(ISBLANK('Capabilities - Sec Controls'!AG304),"", 'Capabilities - Sec Controls'!AG304)</f>
        <v>X</v>
      </c>
      <c r="AJ91" s="1" t="str">
        <f>IF(ISBLANK('Capabilities - Sec Controls'!AH304),"", 'Capabilities - Sec Controls'!AH304)</f>
        <v>X</v>
      </c>
      <c r="AK91" s="1" t="str">
        <f>IF(ISBLANK('Capabilities - Sec Controls'!AI304),"", 'Capabilities - Sec Controls'!AI304)</f>
        <v/>
      </c>
      <c r="AL91" s="1" t="str">
        <f>IF(ISBLANK('Capabilities - Sec Controls'!AJ304),"", 'Capabilities - Sec Controls'!AJ304)</f>
        <v>A</v>
      </c>
      <c r="AM91" s="1" t="str">
        <f>IF(ISBLANK('Capabilities - Sec Controls'!AK304),"", 'Capabilities - Sec Controls'!AK304)</f>
        <v>A</v>
      </c>
      <c r="AN91" s="1" t="str">
        <f>IF(ISBLANK('Capabilities - Sec Controls'!AL304),"", 'Capabilities - Sec Controls'!AL304)</f>
        <v>A</v>
      </c>
      <c r="AO91" s="1" t="str">
        <f>IF(ISBLANK('Capabilities - Sec Controls'!AM304),"", 'Capabilities - Sec Controls'!AM304)</f>
        <v/>
      </c>
      <c r="AP91" s="1" t="str">
        <f>IF(ISBLANK('Capabilities - Sec Controls'!AN304),"", 'Capabilities - Sec Controls'!AN304)</f>
        <v>B</v>
      </c>
      <c r="AQ91" s="1" t="str">
        <f>IF(ISBLANK('Capabilities - Sec Controls'!AO304),"", 'Capabilities - Sec Controls'!AO304)</f>
        <v>B</v>
      </c>
      <c r="AR91" s="1" t="str">
        <f>IF(ISBLANK('Capabilities - Sec Controls'!AP304),"", 'Capabilities - Sec Controls'!AP304)</f>
        <v>B</v>
      </c>
      <c r="AS91" s="1" t="str">
        <f>IF(ISBLANK('Capabilities - Sec Controls'!AQ304),"", 'Capabilities - Sec Controls'!AQ304)</f>
        <v/>
      </c>
      <c r="AT91" s="1" t="str">
        <f>IF(ISBLANK('Capabilities - Sec Controls'!AR304),"", 'Capabilities - Sec Controls'!AR304)</f>
        <v>X</v>
      </c>
      <c r="AU91" s="1" t="str">
        <f>IF(ISBLANK('Capabilities - Sec Controls'!AS304),"", 'Capabilities - Sec Controls'!AS304)</f>
        <v/>
      </c>
      <c r="AV91" s="1" t="str">
        <f>IF(ISBLANK('Capabilities - Sec Controls'!AT304),"", 'Capabilities - Sec Controls'!AT304)</f>
        <v>A</v>
      </c>
    </row>
    <row r="92" spans="2:48" customFormat="1" ht="42" hidden="1" customHeight="1" x14ac:dyDescent="0.25">
      <c r="B92" s="1"/>
      <c r="D92" t="b">
        <f t="shared" si="1"/>
        <v>1</v>
      </c>
      <c r="E92" s="1" t="str">
        <f>IF(ISBLANK('Capabilities - Sec Controls'!A305),"", 'Capabilities - Sec Controls'!A305)</f>
        <v>S &amp; RM</v>
      </c>
      <c r="F92" s="1" t="str">
        <f>IF(ISBLANK('Capabilities - Sec Controls'!B305),"", 'Capabilities - Sec Controls'!B305)</f>
        <v>InfoSec Management</v>
      </c>
      <c r="G92" s="1" t="str">
        <f>IF(ISBLANK('Capabilities - Sec Controls'!C305),"", 'Capabilities - Sec Controls'!C305)</f>
        <v>Risk Dashboard</v>
      </c>
      <c r="H92" s="1" t="str">
        <f>IF(ISBLANK('Capabilities - Sec Controls'!D305),"", 'Capabilities - Sec Controls'!D305)</f>
        <v/>
      </c>
      <c r="I92" s="1" t="str">
        <f>IF(ISBLANK('Capabilities - Sec Controls'!E305),"", 'Capabilities - Sec Controls'!E305)</f>
        <v>The system has a capability that provides a risk dashboard and/or risk reporting mechanism, so that authorized individuals can see the levels of potential, inherent, and residual risks as well as the effectiveness of security controls in addressing the system's risks.</v>
      </c>
      <c r="J92" s="1" t="str">
        <f>IF(ISBLANK('Capabilities - Sec Controls'!F305),"", 'Capabilities - Sec Controls'!F305)</f>
        <v>Risk Dashboard</v>
      </c>
      <c r="K92" s="1" t="str">
        <f>IF(ISBLANK('Capabilities - Sec Controls'!I305),"", 'Capabilities - Sec Controls'!I305)</f>
        <v>RA-1,AU-12,CA-2,CA-5,CA-7,CM-1,CM-2,CM-6,SI-4</v>
      </c>
      <c r="L92" s="1" t="str">
        <f>IF(ISBLANK('Capabilities - Sec Controls'!J305),"", 'Capabilities - Sec Controls'!J305)</f>
        <v>CA-2(1)</v>
      </c>
      <c r="M92" s="1" t="str">
        <f>IF(ISBLANK('Capabilities - Sec Controls'!K305),"", 'Capabilities - Sec Controls'!K305)</f>
        <v>RA-1,AU-12,CA-2,CA-2(1),CA-5,CA-7,CM-1,CM-2,CM-6,SI-4</v>
      </c>
      <c r="N92" s="1" t="str">
        <f>IF(ISBLANK('Capabilities - Sec Controls'!L305),"", 'Capabilities - Sec Controls'!L305)</f>
        <v/>
      </c>
      <c r="O92" s="1" t="str">
        <f>IF(ISBLANK('Capabilities - Sec Controls'!M305),"", 'Capabilities - Sec Controls'!M305)</f>
        <v>CA-7(1),CM-2(1),CM-2(3),CM-2(7),CM-3,CM-3(2),SA-9(2),SI-4(2),SI-4(5)</v>
      </c>
      <c r="P92" s="1" t="str">
        <f>IF(ISBLANK('Capabilities - Sec Controls'!N305),"", 'Capabilities - Sec Controls'!N305)</f>
        <v/>
      </c>
      <c r="Q92" s="1" t="str">
        <f>IF(ISBLANK('Capabilities - Sec Controls'!O305),"", 'Capabilities - Sec Controls'!O305)</f>
        <v>CA-7(1),CM-2(1),CM-2(3),CM-2(7),CM-3,SA-9(2),SI-4(2),SI-4(5)</v>
      </c>
      <c r="R92" s="1" t="str">
        <f>IF(ISBLANK('Capabilities - Sec Controls'!P305),"", 'Capabilities - Sec Controls'!P305)</f>
        <v>CM-3(2)</v>
      </c>
      <c r="S92" s="1" t="str">
        <f>IF(ISBLANK('Capabilities - Sec Controls'!Q305),"", 'Capabilities - Sec Controls'!Q305)</f>
        <v>AU-12(1),AU-12(3),CM-2(2),CM-3(1),CM-6(1),CM-6(2)</v>
      </c>
      <c r="T92" s="1" t="str">
        <f>IF(ISBLANK('Capabilities - Sec Controls'!R305),"", 'Capabilities - Sec Controls'!R305)</f>
        <v>SA-9(1),SI-4(3),SI-4(16),SI-4(17),SI-4(23)</v>
      </c>
      <c r="U92" s="1" t="str">
        <f>IF(ISBLANK('Capabilities - Sec Controls'!S305),"", 'Capabilities - Sec Controls'!S305)</f>
        <v>AU-12(1),AU-12(3),CM-3(1),CM-6(2)</v>
      </c>
      <c r="V92" s="1" t="str">
        <f>IF(ISBLANK('Capabilities - Sec Controls'!T305),"", 'Capabilities - Sec Controls'!T305)</f>
        <v>CM-2(2),CM-6(1),SA-9(1),SI-4(3),SI-4(16),SI-4(17),SI-4(23)</v>
      </c>
      <c r="W92" s="1" t="str">
        <f>IF(ISBLANK('Capabilities - Sec Controls'!U305),"", 'Capabilities - Sec Controls'!U305)</f>
        <v>PM-1, PM-4</v>
      </c>
      <c r="X92" s="1" t="str">
        <f>IF(ISBLANK('Capabilities - Sec Controls'!V305),"", 'Capabilities - Sec Controls'!V305)</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92" s="1" t="str">
        <f>IF(ISBLANK('Capabilities - Sec Controls'!W305),"", 'Capabilities - Sec Controls'!W305)</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92" s="1" t="str">
        <f>IF(ISBLANK('Capabilities - Sec Controls'!X305),"", 'Capabilities - Sec Controls'!X305)</f>
        <v>AC-2(11), AC-2(13), AC-6(3), AC-6(7), AC-6(8), AC-18(4), AC-21(2)
AU-13, 
CM-3(1), CM-5(1), CM-5(3), CM-5(4), CM-6(2), CM-8(4)
MA-4(3)
PE-2(3), PE-3(1), PE-6(4)
PS-4(2), PS-6(3)
RA-5(4), RA-5(6), RA-5(10)
SC-3, SC-7(8), SC-7(10), SC-7(11), SC-7(14),  SC-7(15), SC-7(18), SC-7(21), SC-24 
SI-7(10), SI-10(5)</v>
      </c>
      <c r="AA92" s="1" t="str">
        <f>IF(ISBLANK('Capabilities - Sec Controls'!Y305),"", 'Capabilities - Sec Controls'!Y305)</f>
        <v>SI-4(3) and SI-4(17) are not selected in SP 800-53-defined baselines nor in the overall FedRAMP-defined baselines. They are placed in the high impact baseline here specifically to support implementation of a dashboard capability across the enterprise should an organization wish to contract with a cloud service provider to provide such a capability.
Control enhancements marked with * are included to align with the FedRAMP high baseline as recommended by NIST</v>
      </c>
      <c r="AB92" s="1" t="str">
        <f>IF(ISBLANK('Capabilities - Sec Controls'!Z305),"", 'Capabilities - Sec Controls'!Z305)</f>
        <v/>
      </c>
      <c r="AC92" s="215">
        <f>IF(ISBLANK('Capabilities - Sec Controls'!AA305),"", 'Capabilities - Sec Controls'!AA305)</f>
        <v>1</v>
      </c>
      <c r="AD92" s="215">
        <f>IF(ISBLANK('Capabilities - Sec Controls'!AB305),"", 'Capabilities - Sec Controls'!AB305)</f>
        <v>1</v>
      </c>
      <c r="AE92" s="215">
        <f>IF(ISBLANK('Capabilities - Sec Controls'!AC305),"", 'Capabilities - Sec Controls'!AC305)</f>
        <v>1</v>
      </c>
      <c r="AF92" s="215">
        <f>IF(ISBLANK('Capabilities - Sec Controls'!AD305),"", 'Capabilities - Sec Controls'!AD305)</f>
        <v>3</v>
      </c>
      <c r="AG92" s="1" t="str">
        <f>IF(ISBLANK('Capabilities - Sec Controls'!AE305),"", 'Capabilities - Sec Controls'!AE305)</f>
        <v/>
      </c>
      <c r="AH92" s="1" t="str">
        <f>IF(ISBLANK('Capabilities - Sec Controls'!AF305),"", 'Capabilities - Sec Controls'!AF305)</f>
        <v>X</v>
      </c>
      <c r="AI92" s="1" t="str">
        <f>IF(ISBLANK('Capabilities - Sec Controls'!AG305),"", 'Capabilities - Sec Controls'!AG305)</f>
        <v>X</v>
      </c>
      <c r="AJ92" s="1" t="str">
        <f>IF(ISBLANK('Capabilities - Sec Controls'!AH305),"", 'Capabilities - Sec Controls'!AH305)</f>
        <v>X</v>
      </c>
      <c r="AK92" s="1" t="str">
        <f>IF(ISBLANK('Capabilities - Sec Controls'!AI305),"", 'Capabilities - Sec Controls'!AI305)</f>
        <v/>
      </c>
      <c r="AL92" s="1" t="str">
        <f>IF(ISBLANK('Capabilities - Sec Controls'!AJ305),"", 'Capabilities - Sec Controls'!AJ305)</f>
        <v>X</v>
      </c>
      <c r="AM92" s="1" t="str">
        <f>IF(ISBLANK('Capabilities - Sec Controls'!AK305),"", 'Capabilities - Sec Controls'!AK305)</f>
        <v>X</v>
      </c>
      <c r="AN92" s="1" t="str">
        <f>IF(ISBLANK('Capabilities - Sec Controls'!AL305),"", 'Capabilities - Sec Controls'!AL305)</f>
        <v>X</v>
      </c>
      <c r="AO92" s="1" t="str">
        <f>IF(ISBLANK('Capabilities - Sec Controls'!AM305),"", 'Capabilities - Sec Controls'!AM305)</f>
        <v/>
      </c>
      <c r="AP92" s="1" t="str">
        <f>IF(ISBLANK('Capabilities - Sec Controls'!AN305),"", 'Capabilities - Sec Controls'!AN305)</f>
        <v>B</v>
      </c>
      <c r="AQ92" s="1" t="str">
        <f>IF(ISBLANK('Capabilities - Sec Controls'!AO305),"", 'Capabilities - Sec Controls'!AO305)</f>
        <v>B</v>
      </c>
      <c r="AR92" s="1" t="str">
        <f>IF(ISBLANK('Capabilities - Sec Controls'!AP305),"", 'Capabilities - Sec Controls'!AP305)</f>
        <v>B</v>
      </c>
      <c r="AS92" s="1" t="str">
        <f>IF(ISBLANK('Capabilities - Sec Controls'!AQ305),"", 'Capabilities - Sec Controls'!AQ305)</f>
        <v/>
      </c>
      <c r="AT92" s="1" t="str">
        <f>IF(ISBLANK('Capabilities - Sec Controls'!AR305),"", 'Capabilities - Sec Controls'!AR305)</f>
        <v>A</v>
      </c>
      <c r="AU92" s="1" t="str">
        <f>IF(ISBLANK('Capabilities - Sec Controls'!AS305),"", 'Capabilities - Sec Controls'!AS305)</f>
        <v/>
      </c>
      <c r="AV92" s="1" t="str">
        <f>IF(ISBLANK('Capabilities - Sec Controls'!AT305),"", 'Capabilities - Sec Controls'!AT305)</f>
        <v/>
      </c>
    </row>
    <row r="93" spans="2:48" customFormat="1" ht="42" hidden="1" customHeight="1" x14ac:dyDescent="0.25">
      <c r="B93" s="1"/>
      <c r="D93" t="b">
        <f t="shared" si="1"/>
        <v>1</v>
      </c>
      <c r="E93" s="1" t="str">
        <f>IF(ISBLANK('Capabilities - Sec Controls'!A345),"", 'Capabilities - Sec Controls'!A345)</f>
        <v>S &amp; RM</v>
      </c>
      <c r="F93" s="1" t="str">
        <f>IF(ISBLANK('Capabilities - Sec Controls'!B345),"", 'Capabilities - Sec Controls'!B345)</f>
        <v>Governance Risk &amp; Compliance</v>
      </c>
      <c r="G93" s="1" t="str">
        <f>IF(ISBLANK('Capabilities - Sec Controls'!C345),"", 'Capabilities - Sec Controls'!C345)</f>
        <v>IT Risk Management</v>
      </c>
      <c r="H93" s="1" t="str">
        <f>IF(ISBLANK('Capabilities - Sec Controls'!D345),"", 'Capabilities - Sec Controls'!D345)</f>
        <v/>
      </c>
      <c r="I93" s="1" t="str">
        <f>IF(ISBLANK('Capabilities - Sec Controls'!E345),"", 'Capabilities - Sec Controls'!E345)</f>
        <v>The system's organization implements the organization's comprehensive risk management strategy consistently across the organization.</v>
      </c>
      <c r="J93" s="1" t="str">
        <f>IF(ISBLANK('Capabilities - Sec Controls'!F345),"", 'Capabilities - Sec Controls'!F345)</f>
        <v>IT Risk Management</v>
      </c>
      <c r="K93" s="1" t="str">
        <f>IF(ISBLANK('Capabilities - Sec Controls'!I345),"", 'Capabilities - Sec Controls'!I345)</f>
        <v>CA-1,CA-2,CA-6,CA-7,PS-2,RA-1,RA-2,RA-3</v>
      </c>
      <c r="L93" s="1" t="str">
        <f>IF(ISBLANK('Capabilities - Sec Controls'!J345),"", 'Capabilities - Sec Controls'!J345)</f>
        <v>CA-2(1),CA-7(1)</v>
      </c>
      <c r="M93" s="1" t="str">
        <f>IF(ISBLANK('Capabilities - Sec Controls'!K345),"", 'Capabilities - Sec Controls'!K345)</f>
        <v>CA-1,CA-2,CA-2(1),CA-6,CA-7,PS-2,RA-1,RA-2,RA-3</v>
      </c>
      <c r="N93" s="1" t="str">
        <f>IF(ISBLANK('Capabilities - Sec Controls'!L345),"", 'Capabilities - Sec Controls'!L345)</f>
        <v>CA-7(1)</v>
      </c>
      <c r="O93" s="1" t="str">
        <f>IF(ISBLANK('Capabilities - Sec Controls'!M345),"", 'Capabilities - Sec Controls'!M345)</f>
        <v/>
      </c>
      <c r="P93" s="1" t="str">
        <f>IF(ISBLANK('Capabilities - Sec Controls'!N345),"", 'Capabilities - Sec Controls'!N345)</f>
        <v>CA-8,CA-2(2)</v>
      </c>
      <c r="Q93" s="1" t="str">
        <f>IF(ISBLANK('Capabilities - Sec Controls'!O345),"", 'Capabilities - Sec Controls'!O345)</f>
        <v>CA-8,CA-2(2)</v>
      </c>
      <c r="R93" s="1" t="str">
        <f>IF(ISBLANK('Capabilities - Sec Controls'!P345),"", 'Capabilities - Sec Controls'!P345)</f>
        <v/>
      </c>
      <c r="S93" s="1" t="str">
        <f>IF(ISBLANK('Capabilities - Sec Controls'!Q345),"", 'Capabilities - Sec Controls'!Q345)</f>
        <v/>
      </c>
      <c r="T93" s="1" t="str">
        <f>IF(ISBLANK('Capabilities - Sec Controls'!R345),"", 'Capabilities - Sec Controls'!R345)</f>
        <v/>
      </c>
      <c r="U93" s="1" t="str">
        <f>IF(ISBLANK('Capabilities - Sec Controls'!S345),"", 'Capabilities - Sec Controls'!S345)</f>
        <v/>
      </c>
      <c r="V93" s="1" t="str">
        <f>IF(ISBLANK('Capabilities - Sec Controls'!T345),"", 'Capabilities - Sec Controls'!T345)</f>
        <v/>
      </c>
      <c r="W93" s="1" t="str">
        <f>IF(ISBLANK('Capabilities - Sec Controls'!U345),"", 'Capabilities - Sec Controls'!U345)</f>
        <v>PM-1, PM-9, PM-10, PM-11, PM-12, PM-16</v>
      </c>
      <c r="X93" s="1" t="str">
        <f>IF(ISBLANK('Capabilities - Sec Controls'!V345),"", 'Capabilities - Sec Controls'!V345)</f>
        <v/>
      </c>
      <c r="Y93" s="1" t="str">
        <f>IF(ISBLANK('Capabilities - Sec Controls'!W345),"", 'Capabilities - Sec Controls'!W345)</f>
        <v/>
      </c>
      <c r="Z93" s="1" t="str">
        <f>IF(ISBLANK('Capabilities - Sec Controls'!X345),"", 'Capabilities - Sec Controls'!X345)</f>
        <v/>
      </c>
      <c r="AA93" s="1" t="str">
        <f>IF(ISBLANK('Capabilities - Sec Controls'!Y345),"", 'Capabilities - Sec Controls'!Y345)</f>
        <v/>
      </c>
      <c r="AB93" s="1" t="str">
        <f>IF(ISBLANK('Capabilities - Sec Controls'!Z345),"", 'Capabilities - Sec Controls'!Z345)</f>
        <v/>
      </c>
      <c r="AC93" s="215">
        <f>IF(ISBLANK('Capabilities - Sec Controls'!AA345),"", 'Capabilities - Sec Controls'!AA345)</f>
        <v>1</v>
      </c>
      <c r="AD93" s="215">
        <f>IF(ISBLANK('Capabilities - Sec Controls'!AB345),"", 'Capabilities - Sec Controls'!AB345)</f>
        <v>2</v>
      </c>
      <c r="AE93" s="215">
        <f>IF(ISBLANK('Capabilities - Sec Controls'!AC345),"", 'Capabilities - Sec Controls'!AC345)</f>
        <v>1</v>
      </c>
      <c r="AF93" s="215">
        <f>IF(ISBLANK('Capabilities - Sec Controls'!AD345),"", 'Capabilities - Sec Controls'!AD345)</f>
        <v>4</v>
      </c>
      <c r="AG93" s="1" t="str">
        <f>IF(ISBLANK('Capabilities - Sec Controls'!AE345),"", 'Capabilities - Sec Controls'!AE345)</f>
        <v/>
      </c>
      <c r="AH93" s="1" t="str">
        <f>IF(ISBLANK('Capabilities - Sec Controls'!AF345),"", 'Capabilities - Sec Controls'!AF345)</f>
        <v>X</v>
      </c>
      <c r="AI93" s="1" t="str">
        <f>IF(ISBLANK('Capabilities - Sec Controls'!AG345),"", 'Capabilities - Sec Controls'!AG345)</f>
        <v>X</v>
      </c>
      <c r="AJ93" s="1" t="str">
        <f>IF(ISBLANK('Capabilities - Sec Controls'!AH345),"", 'Capabilities - Sec Controls'!AH345)</f>
        <v>X</v>
      </c>
      <c r="AK93" s="1" t="str">
        <f>IF(ISBLANK('Capabilities - Sec Controls'!AI345),"", 'Capabilities - Sec Controls'!AI345)</f>
        <v/>
      </c>
      <c r="AL93" s="1" t="str">
        <f>IF(ISBLANK('Capabilities - Sec Controls'!AJ345),"", 'Capabilities - Sec Controls'!AJ345)</f>
        <v>X</v>
      </c>
      <c r="AM93" s="1" t="str">
        <f>IF(ISBLANK('Capabilities - Sec Controls'!AK345),"", 'Capabilities - Sec Controls'!AK345)</f>
        <v>X*</v>
      </c>
      <c r="AN93" s="1" t="str">
        <f>IF(ISBLANK('Capabilities - Sec Controls'!AL345),"", 'Capabilities - Sec Controls'!AL345)</f>
        <v>X*</v>
      </c>
      <c r="AO93" s="1" t="str">
        <f>IF(ISBLANK('Capabilities - Sec Controls'!AM345),"", 'Capabilities - Sec Controls'!AM345)</f>
        <v/>
      </c>
      <c r="AP93" s="1" t="str">
        <f>IF(ISBLANK('Capabilities - Sec Controls'!AN345),"", 'Capabilities - Sec Controls'!AN345)</f>
        <v>B</v>
      </c>
      <c r="AQ93" s="1" t="str">
        <f>IF(ISBLANK('Capabilities - Sec Controls'!AO345),"", 'Capabilities - Sec Controls'!AO345)</f>
        <v>B</v>
      </c>
      <c r="AR93" s="1" t="str">
        <f>IF(ISBLANK('Capabilities - Sec Controls'!AP345),"", 'Capabilities - Sec Controls'!AP345)</f>
        <v>B</v>
      </c>
      <c r="AS93" s="1" t="str">
        <f>IF(ISBLANK('Capabilities - Sec Controls'!AQ345),"", 'Capabilities - Sec Controls'!AQ345)</f>
        <v/>
      </c>
      <c r="AT93" s="1" t="str">
        <f>IF(ISBLANK('Capabilities - Sec Controls'!AR345),"", 'Capabilities - Sec Controls'!AR345)</f>
        <v>X</v>
      </c>
      <c r="AU93" s="1" t="str">
        <f>IF(ISBLANK('Capabilities - Sec Controls'!AS345),"", 'Capabilities - Sec Controls'!AS345)</f>
        <v/>
      </c>
      <c r="AV93" s="1" t="str">
        <f>IF(ISBLANK('Capabilities - Sec Controls'!AT345),"", 'Capabilities - Sec Controls'!AT345)</f>
        <v>A</v>
      </c>
    </row>
    <row r="94" spans="2:48" customFormat="1" ht="42" hidden="1" customHeight="1" x14ac:dyDescent="0.25">
      <c r="B94" s="1"/>
      <c r="D94" t="b">
        <f t="shared" si="1"/>
        <v>1</v>
      </c>
      <c r="E94" s="1" t="str">
        <f>IF(ISBLANK('Capabilities - Sec Controls'!A346),"", 'Capabilities - Sec Controls'!A346)</f>
        <v>S &amp; RM</v>
      </c>
      <c r="F94" s="1" t="str">
        <f>IF(ISBLANK('Capabilities - Sec Controls'!B346),"", 'Capabilities - Sec Controls'!B346)</f>
        <v>InfoSec Management</v>
      </c>
      <c r="G94" s="1" t="str">
        <f>IF(ISBLANK('Capabilities - Sec Controls'!C346),"", 'Capabilities - Sec Controls'!C346)</f>
        <v>Risk Portfolio Management</v>
      </c>
      <c r="H94" s="1" t="str">
        <f>IF(ISBLANK('Capabilities - Sec Controls'!D346),"", 'Capabilities - Sec Controls'!D346)</f>
        <v/>
      </c>
      <c r="I94" s="1" t="str">
        <f>IF(ISBLANK('Capabilities - Sec Controls'!E346),"", 'Capabilities - Sec Controls'!E346)</f>
        <v>The system's organization develops, reviews, and updates a comprehensive risk management strategy designed to manage risk to organizational operations and assets, individuals, and other organizations. This strategy includes defining the organization's risk tolerance, risk assessment methodologies, risk mitigation strategies, risk monitoring approaches, and risk evaluation processes.</v>
      </c>
      <c r="J94" s="1" t="str">
        <f>IF(ISBLANK('Capabilities - Sec Controls'!F346),"", 'Capabilities - Sec Controls'!F346)</f>
        <v>Risk Portfolio Management</v>
      </c>
      <c r="K94" s="1" t="str">
        <f>IF(ISBLANK('Capabilities - Sec Controls'!I346),"", 'Capabilities - Sec Controls'!I346)</f>
        <v>AC-1,AT-1,AU-1,AU-2,AU-6,CA-1,CM-1,CP-1,IA-1,IR-1,MA-1,MP-1,PE-1,PL-1,PS-1,RA-1,SA-1,SC-1,SI-1</v>
      </c>
      <c r="L94" s="1" t="str">
        <f>IF(ISBLANK('Capabilities - Sec Controls'!J346),"", 'Capabilities - Sec Controls'!J346)</f>
        <v/>
      </c>
      <c r="M94" s="1" t="str">
        <f>IF(ISBLANK('Capabilities - Sec Controls'!K346),"", 'Capabilities - Sec Controls'!K346)</f>
        <v>AC-1,AT-1,AU-1,AU-2,AU-6,CA-1,CM-1,CP-1,IA-1,IR-1,MA-1,MP-1,PE-1,PL-1,PS-1,RA-1,SA-1,SC-1,SI-1</v>
      </c>
      <c r="N94" s="1" t="str">
        <f>IF(ISBLANK('Capabilities - Sec Controls'!L346),"", 'Capabilities - Sec Controls'!L346)</f>
        <v/>
      </c>
      <c r="O94" s="1" t="str">
        <f>IF(ISBLANK('Capabilities - Sec Controls'!M346),"", 'Capabilities - Sec Controls'!M346)</f>
        <v/>
      </c>
      <c r="P94" s="1" t="str">
        <f>IF(ISBLANK('Capabilities - Sec Controls'!N346),"", 'Capabilities - Sec Controls'!N346)</f>
        <v/>
      </c>
      <c r="Q94" s="1" t="str">
        <f>IF(ISBLANK('Capabilities - Sec Controls'!O346),"", 'Capabilities - Sec Controls'!O346)</f>
        <v/>
      </c>
      <c r="R94" s="1" t="str">
        <f>IF(ISBLANK('Capabilities - Sec Controls'!P346),"", 'Capabilities - Sec Controls'!P346)</f>
        <v/>
      </c>
      <c r="S94" s="1" t="str">
        <f>IF(ISBLANK('Capabilities - Sec Controls'!Q346),"", 'Capabilities - Sec Controls'!Q346)</f>
        <v/>
      </c>
      <c r="T94" s="1" t="str">
        <f>IF(ISBLANK('Capabilities - Sec Controls'!R346),"", 'Capabilities - Sec Controls'!R346)</f>
        <v/>
      </c>
      <c r="U94" s="1" t="str">
        <f>IF(ISBLANK('Capabilities - Sec Controls'!S346),"", 'Capabilities - Sec Controls'!S346)</f>
        <v/>
      </c>
      <c r="V94" s="1" t="str">
        <f>IF(ISBLANK('Capabilities - Sec Controls'!T346),"", 'Capabilities - Sec Controls'!T346)</f>
        <v/>
      </c>
      <c r="W94" s="1" t="str">
        <f>IF(ISBLANK('Capabilities - Sec Controls'!U346),"", 'Capabilities - Sec Controls'!U346)</f>
        <v xml:space="preserve">PM-1, PM-2, PM-3, PM-4, PM-5, PM-6, PM-7, PM-8, PM-9, PM-10, PM-11, PM-12PM-13, PM-14, PM-15, PM-16  </v>
      </c>
      <c r="X94" s="1" t="str">
        <f>IF(ISBLANK('Capabilities - Sec Controls'!V346),"", 'Capabilities - Sec Controls'!V346)</f>
        <v/>
      </c>
      <c r="Y94" s="1" t="str">
        <f>IF(ISBLANK('Capabilities - Sec Controls'!W346),"", 'Capabilities - Sec Controls'!W346)</f>
        <v/>
      </c>
      <c r="Z94" s="1" t="str">
        <f>IF(ISBLANK('Capabilities - Sec Controls'!X346),"", 'Capabilities - Sec Controls'!X346)</f>
        <v/>
      </c>
      <c r="AA94" s="1" t="str">
        <f>IF(ISBLANK('Capabilities - Sec Controls'!Y346),"", 'Capabilities - Sec Controls'!Y346)</f>
        <v/>
      </c>
      <c r="AB94" s="1" t="str">
        <f>IF(ISBLANK('Capabilities - Sec Controls'!Z346),"", 'Capabilities - Sec Controls'!Z346)</f>
        <v/>
      </c>
      <c r="AC94" s="215">
        <f>IF(ISBLANK('Capabilities - Sec Controls'!AA346),"", 'Capabilities - Sec Controls'!AA346)</f>
        <v>1</v>
      </c>
      <c r="AD94" s="215">
        <f>IF(ISBLANK('Capabilities - Sec Controls'!AB346),"", 'Capabilities - Sec Controls'!AB346)</f>
        <v>2</v>
      </c>
      <c r="AE94" s="215">
        <f>IF(ISBLANK('Capabilities - Sec Controls'!AC346),"", 'Capabilities - Sec Controls'!AC346)</f>
        <v>1</v>
      </c>
      <c r="AF94" s="215">
        <f>IF(ISBLANK('Capabilities - Sec Controls'!AD346),"", 'Capabilities - Sec Controls'!AD346)</f>
        <v>4</v>
      </c>
      <c r="AG94" s="1" t="str">
        <f>IF(ISBLANK('Capabilities - Sec Controls'!AE346),"", 'Capabilities - Sec Controls'!AE346)</f>
        <v/>
      </c>
      <c r="AH94" s="1" t="str">
        <f>IF(ISBLANK('Capabilities - Sec Controls'!AF346),"", 'Capabilities - Sec Controls'!AF346)</f>
        <v>A</v>
      </c>
      <c r="AI94" s="1" t="str">
        <f>IF(ISBLANK('Capabilities - Sec Controls'!AG346),"", 'Capabilities - Sec Controls'!AG346)</f>
        <v>A</v>
      </c>
      <c r="AJ94" s="1" t="str">
        <f>IF(ISBLANK('Capabilities - Sec Controls'!AH346),"", 'Capabilities - Sec Controls'!AH346)</f>
        <v>A</v>
      </c>
      <c r="AK94" s="1" t="str">
        <f>IF(ISBLANK('Capabilities - Sec Controls'!AI346),"", 'Capabilities - Sec Controls'!AI346)</f>
        <v/>
      </c>
      <c r="AL94" s="1" t="str">
        <f>IF(ISBLANK('Capabilities - Sec Controls'!AJ346),"", 'Capabilities - Sec Controls'!AJ346)</f>
        <v>A</v>
      </c>
      <c r="AM94" s="1" t="str">
        <f>IF(ISBLANK('Capabilities - Sec Controls'!AK346),"", 'Capabilities - Sec Controls'!AK346)</f>
        <v>A</v>
      </c>
      <c r="AN94" s="1" t="str">
        <f>IF(ISBLANK('Capabilities - Sec Controls'!AL346),"", 'Capabilities - Sec Controls'!AL346)</f>
        <v>A</v>
      </c>
      <c r="AO94" s="1" t="str">
        <f>IF(ISBLANK('Capabilities - Sec Controls'!AM346),"", 'Capabilities - Sec Controls'!AM346)</f>
        <v/>
      </c>
      <c r="AP94" s="1" t="str">
        <f>IF(ISBLANK('Capabilities - Sec Controls'!AN346),"", 'Capabilities - Sec Controls'!AN346)</f>
        <v>B</v>
      </c>
      <c r="AQ94" s="1" t="str">
        <f>IF(ISBLANK('Capabilities - Sec Controls'!AO346),"", 'Capabilities - Sec Controls'!AO346)</f>
        <v>B</v>
      </c>
      <c r="AR94" s="1" t="str">
        <f>IF(ISBLANK('Capabilities - Sec Controls'!AP346),"", 'Capabilities - Sec Controls'!AP346)</f>
        <v>B</v>
      </c>
      <c r="AS94" s="1" t="str">
        <f>IF(ISBLANK('Capabilities - Sec Controls'!AQ346),"", 'Capabilities - Sec Controls'!AQ346)</f>
        <v/>
      </c>
      <c r="AT94" s="1" t="str">
        <f>IF(ISBLANK('Capabilities - Sec Controls'!AR346),"", 'Capabilities - Sec Controls'!AR346)</f>
        <v>A</v>
      </c>
      <c r="AU94" s="1" t="str">
        <f>IF(ISBLANK('Capabilities - Sec Controls'!AS346),"", 'Capabilities - Sec Controls'!AS346)</f>
        <v/>
      </c>
      <c r="AV94" s="1" t="str">
        <f>IF(ISBLANK('Capabilities - Sec Controls'!AT346),"", 'Capabilities - Sec Controls'!AT346)</f>
        <v/>
      </c>
    </row>
    <row r="95" spans="2:48" customFormat="1" ht="42" hidden="1" customHeight="1" x14ac:dyDescent="0.25">
      <c r="B95" s="1"/>
      <c r="D95" t="b">
        <f t="shared" ref="D95:D100" si="2">IF(Resp22="Yes", FALSE, TRUE)</f>
        <v>1</v>
      </c>
      <c r="E95" s="1" t="str">
        <f>IF(ISBLANK('Capabilities - Sec Controls'!A179),"", 'Capabilities - Sec Controls'!A179)</f>
        <v>Information Services</v>
      </c>
      <c r="F95" s="1" t="str">
        <f>IF(ISBLANK('Capabilities - Sec Controls'!B179),"", 'Capabilities - Sec Controls'!B179)</f>
        <v>Risk Management</v>
      </c>
      <c r="G95" s="1" t="str">
        <f>IF(ISBLANK('Capabilities - Sec Controls'!C179),"", 'Capabilities - Sec Controls'!C179)</f>
        <v>TVM - Threat and Vulnerability Management</v>
      </c>
      <c r="H95" s="1" t="str">
        <f>IF(ISBLANK('Capabilities - Sec Controls'!D179),"", 'Capabilities - Sec Controls'!D179)</f>
        <v/>
      </c>
      <c r="I95" s="1" t="str">
        <f>IF(ISBLANK('Capabilities - Sec Controls'!E179),"", 'Capabilities - Sec Controls'!E179)</f>
        <v>The system's organization has a capability that manages risk using threat information, vulnerability management testing, penetration testing, and compliance testing.</v>
      </c>
      <c r="J95" s="1" t="str">
        <f>IF(ISBLANK('Capabilities - Sec Controls'!F179),"", 'Capabilities - Sec Controls'!F179)</f>
        <v>BIA</v>
      </c>
      <c r="K95" s="1" t="str">
        <f>IF(ISBLANK('Capabilities - Sec Controls'!I179),"", 'Capabilities - Sec Controls'!I179)</f>
        <v>CA-2,CA-7,PE-3,RA-3,RA-5</v>
      </c>
      <c r="L95" s="1" t="str">
        <f>IF(ISBLANK('Capabilities - Sec Controls'!J179),"", 'Capabilities - Sec Controls'!J179)</f>
        <v/>
      </c>
      <c r="M95" s="1" t="str">
        <f>IF(ISBLANK('Capabilities - Sec Controls'!K179),"", 'Capabilities - Sec Controls'!K179)</f>
        <v>CA-2,CA-7,PE-3,RA-3,RA-5</v>
      </c>
      <c r="N95" s="1" t="str">
        <f>IF(ISBLANK('Capabilities - Sec Controls'!L179),"", 'Capabilities - Sec Controls'!L179)</f>
        <v/>
      </c>
      <c r="O95" s="1" t="str">
        <f>IF(ISBLANK('Capabilities - Sec Controls'!M179),"", 'Capabilities - Sec Controls'!M179)</f>
        <v>RA-5(2),SA-11</v>
      </c>
      <c r="P95" s="1" t="str">
        <f>IF(ISBLANK('Capabilities - Sec Controls'!N179),"", 'Capabilities - Sec Controls'!N179)</f>
        <v>CA-2(2),CA-8,CA-8(2),RA-5(3),RA-5(8),SA-11(2)</v>
      </c>
      <c r="Q95" s="1" t="str">
        <f>IF(ISBLANK('Capabilities - Sec Controls'!O179),"", 'Capabilities - Sec Controls'!O179)</f>
        <v>CA-2(2),CA-8,RA-5(2),RA-5(3),RA-5(8),SA-11,SA-11(2)</v>
      </c>
      <c r="R95" s="1" t="str">
        <f>IF(ISBLANK('Capabilities - Sec Controls'!P179),"", 'Capabilities - Sec Controls'!P179)</f>
        <v>CA-8(2)</v>
      </c>
      <c r="S95" s="1" t="str">
        <f>IF(ISBLANK('Capabilities - Sec Controls'!Q179),"", 'Capabilities - Sec Controls'!Q179)</f>
        <v/>
      </c>
      <c r="T95" s="1" t="str">
        <f>IF(ISBLANK('Capabilities - Sec Controls'!R179),"", 'Capabilities - Sec Controls'!R179)</f>
        <v>SA-11(5),PE-3(6),SC-38</v>
      </c>
      <c r="U95" s="1" t="str">
        <f>IF(ISBLANK('Capabilities - Sec Controls'!S179),"", 'Capabilities - Sec Controls'!S179)</f>
        <v>SA-11(5)</v>
      </c>
      <c r="V95" s="1" t="str">
        <f>IF(ISBLANK('Capabilities - Sec Controls'!T179),"", 'Capabilities - Sec Controls'!T179)</f>
        <v>PE-3(6),SC-38</v>
      </c>
      <c r="W95" s="1" t="str">
        <f>IF(ISBLANK('Capabilities - Sec Controls'!U179),"", 'Capabilities - Sec Controls'!U179)</f>
        <v>PM-14, PM-16</v>
      </c>
      <c r="X95" s="1" t="str">
        <f>IF(ISBLANK('Capabilities - Sec Controls'!V179),"", 'Capabilities - Sec Controls'!V179)</f>
        <v/>
      </c>
      <c r="Y95" s="1" t="str">
        <f>IF(ISBLANK('Capabilities - Sec Controls'!W179),"", 'Capabilities - Sec Controls'!W179)</f>
        <v/>
      </c>
      <c r="Z95" s="1" t="str">
        <f>IF(ISBLANK('Capabilities - Sec Controls'!X179),"", 'Capabilities - Sec Controls'!X179)</f>
        <v/>
      </c>
      <c r="AA95" s="1" t="str">
        <f>IF(ISBLANK('Capabilities - Sec Controls'!Y179),"", 'Capabilities - Sec Controls'!Y179)</f>
        <v xml:space="preserve">CA-8(2), PE-3(6), and SC-38 are not selected in SP 800-53-defined baselines nor in the overall FedRAMP-defined baselines. They are noted in { } and  placed in the high impact baseline here specifically to support implementation of information security associated with the Information Services Risk Management TVM - Threat and Vulnerability Management capability should an organization wish to contract with a cloud service provider to provide such a capability. </v>
      </c>
      <c r="AB95" s="1" t="str">
        <f>IF(ISBLANK('Capabilities - Sec Controls'!Z179),"", 'Capabilities - Sec Controls'!Z179)</f>
        <v/>
      </c>
      <c r="AC95" s="215">
        <f>IF(ISBLANK('Capabilities - Sec Controls'!AA179),"", 'Capabilities - Sec Controls'!AA179)</f>
        <v>1</v>
      </c>
      <c r="AD95" s="215">
        <f>IF(ISBLANK('Capabilities - Sec Controls'!AB179),"", 'Capabilities - Sec Controls'!AB179)</f>
        <v>1</v>
      </c>
      <c r="AE95" s="215">
        <f>IF(ISBLANK('Capabilities - Sec Controls'!AC179),"", 'Capabilities - Sec Controls'!AC179)</f>
        <v>1</v>
      </c>
      <c r="AF95" s="215">
        <f>IF(ISBLANK('Capabilities - Sec Controls'!AD179),"", 'Capabilities - Sec Controls'!AD179)</f>
        <v>3</v>
      </c>
      <c r="AG95" s="1" t="str">
        <f>IF(ISBLANK('Capabilities - Sec Controls'!AE179),"", 'Capabilities - Sec Controls'!AE179)</f>
        <v/>
      </c>
      <c r="AH95" s="1" t="str">
        <f>IF(ISBLANK('Capabilities - Sec Controls'!AF179),"", 'Capabilities - Sec Controls'!AF179)</f>
        <v>X</v>
      </c>
      <c r="AI95" s="1" t="str">
        <f>IF(ISBLANK('Capabilities - Sec Controls'!AG179),"", 'Capabilities - Sec Controls'!AG179)</f>
        <v>X</v>
      </c>
      <c r="AJ95" s="1" t="str">
        <f>IF(ISBLANK('Capabilities - Sec Controls'!AH179),"", 'Capabilities - Sec Controls'!AH179)</f>
        <v>X</v>
      </c>
      <c r="AK95" s="1" t="str">
        <f>IF(ISBLANK('Capabilities - Sec Controls'!AI179),"", 'Capabilities - Sec Controls'!AI179)</f>
        <v/>
      </c>
      <c r="AL95" s="1" t="str">
        <f>IF(ISBLANK('Capabilities - Sec Controls'!AJ179),"", 'Capabilities - Sec Controls'!AJ179)</f>
        <v>A</v>
      </c>
      <c r="AM95" s="1" t="str">
        <f>IF(ISBLANK('Capabilities - Sec Controls'!AK179),"", 'Capabilities - Sec Controls'!AK179)</f>
        <v>A</v>
      </c>
      <c r="AN95" s="1" t="str">
        <f>IF(ISBLANK('Capabilities - Sec Controls'!AL179),"", 'Capabilities - Sec Controls'!AL179)</f>
        <v>X</v>
      </c>
      <c r="AO95" s="1" t="str">
        <f>IF(ISBLANK('Capabilities - Sec Controls'!AM179),"", 'Capabilities - Sec Controls'!AM179)</f>
        <v/>
      </c>
      <c r="AP95" s="1" t="str">
        <f>IF(ISBLANK('Capabilities - Sec Controls'!AN179),"", 'Capabilities - Sec Controls'!AN179)</f>
        <v>B</v>
      </c>
      <c r="AQ95" s="1" t="str">
        <f>IF(ISBLANK('Capabilities - Sec Controls'!AO179),"", 'Capabilities - Sec Controls'!AO179)</f>
        <v>B</v>
      </c>
      <c r="AR95" s="1" t="str">
        <f>IF(ISBLANK('Capabilities - Sec Controls'!AP179),"", 'Capabilities - Sec Controls'!AP179)</f>
        <v>B</v>
      </c>
      <c r="AS95" s="1" t="str">
        <f>IF(ISBLANK('Capabilities - Sec Controls'!AQ179),"", 'Capabilities - Sec Controls'!AQ179)</f>
        <v/>
      </c>
      <c r="AT95" s="1" t="str">
        <f>IF(ISBLANK('Capabilities - Sec Controls'!AR179),"", 'Capabilities - Sec Controls'!AR179)</f>
        <v>X</v>
      </c>
      <c r="AU95" s="1" t="str">
        <f>IF(ISBLANK('Capabilities - Sec Controls'!AS179),"", 'Capabilities - Sec Controls'!AS179)</f>
        <v/>
      </c>
      <c r="AV95" s="1" t="str">
        <f>IF(ISBLANK('Capabilities - Sec Controls'!AT179),"", 'Capabilities - Sec Controls'!AT179)</f>
        <v/>
      </c>
    </row>
    <row r="96" spans="2:48" customFormat="1" ht="42" hidden="1" customHeight="1" x14ac:dyDescent="0.25">
      <c r="B96" s="1"/>
      <c r="D96" t="b">
        <f t="shared" si="2"/>
        <v>1</v>
      </c>
      <c r="E96" s="1" t="str">
        <f>IF(ISBLANK('Capabilities - Sec Controls'!A265),"", 'Capabilities - Sec Controls'!A265)</f>
        <v>S &amp; RM</v>
      </c>
      <c r="F96" s="1" t="str">
        <f>IF(ISBLANK('Capabilities - Sec Controls'!B265),"", 'Capabilities - Sec Controls'!B265)</f>
        <v>Threat and Vulnerability Management</v>
      </c>
      <c r="G96" s="1" t="str">
        <f>IF(ISBLANK('Capabilities - Sec Controls'!C265),"", 'Capabilities - Sec Controls'!C265)</f>
        <v>Compliance Testing</v>
      </c>
      <c r="H96" s="1" t="str">
        <f>IF(ISBLANK('Capabilities - Sec Controls'!D265),"", 'Capabilities - Sec Controls'!D265)</f>
        <v>Databases</v>
      </c>
      <c r="I96" s="1" t="str">
        <f>IF(ISBLANK('Capabilities - Sec Controls'!E265),"", 'Capabilities - Sec Controls'!E265)</f>
        <v>The system's organization has a capability that can test the system's relational database management systems for compliance with security criteria identified by the organization.</v>
      </c>
      <c r="J96" s="1" t="str">
        <f>IF(ISBLANK('Capabilities - Sec Controls'!F265),"", 'Capabilities - Sec Controls'!F265)</f>
        <v>Databases</v>
      </c>
      <c r="K96" s="1" t="str">
        <f>IF(ISBLANK('Capabilities - Sec Controls'!I265),"", 'Capabilities - Sec Controls'!I265)</f>
        <v/>
      </c>
      <c r="L96" s="1" t="str">
        <f>IF(ISBLANK('Capabilities - Sec Controls'!J265),"", 'Capabilities - Sec Controls'!J265)</f>
        <v/>
      </c>
      <c r="M96" s="1" t="str">
        <f>IF(ISBLANK('Capabilities - Sec Controls'!K265),"", 'Capabilities - Sec Controls'!K265)</f>
        <v/>
      </c>
      <c r="N96" s="1" t="str">
        <f>IF(ISBLANK('Capabilities - Sec Controls'!L265),"", 'Capabilities - Sec Controls'!L265)</f>
        <v/>
      </c>
      <c r="O96" s="1" t="str">
        <f>IF(ISBLANK('Capabilities - Sec Controls'!M265),"", 'Capabilities - Sec Controls'!M265)</f>
        <v/>
      </c>
      <c r="P96" s="1" t="str">
        <f>IF(ISBLANK('Capabilities - Sec Controls'!N265),"", 'Capabilities - Sec Controls'!N265)</f>
        <v/>
      </c>
      <c r="Q96" s="1" t="str">
        <f>IF(ISBLANK('Capabilities - Sec Controls'!O265),"", 'Capabilities - Sec Controls'!O265)</f>
        <v/>
      </c>
      <c r="R96" s="1" t="str">
        <f>IF(ISBLANK('Capabilities - Sec Controls'!P265),"", 'Capabilities - Sec Controls'!P265)</f>
        <v/>
      </c>
      <c r="S96" s="1" t="str">
        <f>IF(ISBLANK('Capabilities - Sec Controls'!Q265),"", 'Capabilities - Sec Controls'!Q265)</f>
        <v/>
      </c>
      <c r="T96" s="1" t="str">
        <f>IF(ISBLANK('Capabilities - Sec Controls'!R265),"", 'Capabilities - Sec Controls'!R265)</f>
        <v/>
      </c>
      <c r="U96" s="1" t="str">
        <f>IF(ISBLANK('Capabilities - Sec Controls'!S265),"", 'Capabilities - Sec Controls'!S265)</f>
        <v/>
      </c>
      <c r="V96" s="1" t="str">
        <f>IF(ISBLANK('Capabilities - Sec Controls'!T265),"", 'Capabilities - Sec Controls'!T265)</f>
        <v/>
      </c>
      <c r="W96" s="1" t="str">
        <f>IF(ISBLANK('Capabilities - Sec Controls'!U265),"", 'Capabilities - Sec Controls'!U265)</f>
        <v>PM-6, PM-9, PM-11</v>
      </c>
      <c r="X96" s="1" t="str">
        <f>IF(ISBLANK('Capabilities - Sec Controls'!V265),"", 'Capabilities - Sec Controls'!V265)</f>
        <v/>
      </c>
      <c r="Y96" s="1" t="str">
        <f>IF(ISBLANK('Capabilities - Sec Controls'!W265),"", 'Capabilities - Sec Controls'!W265)</f>
        <v/>
      </c>
      <c r="Z96" s="1" t="str">
        <f>IF(ISBLANK('Capabilities - Sec Controls'!X265),"", 'Capabilities - Sec Controls'!X265)</f>
        <v/>
      </c>
      <c r="AA96" s="1" t="str">
        <f>IF(ISBLANK('Capabilities - Sec Controls'!Y265),"", 'Capabilities - Sec Controls'!Y265)</f>
        <v>NOTE:  The CSA S &amp; RM Threat and Vulnerability Management Compliance Testing Databases capability identified and defined only addresses business/application functions supporting cloud type of computing environments and businesses (i.e.,  information security protection capabilities for defined business/application functions not included). It is unclear what is being complied with - organizational security requirements/policies? There are controls in 800-53 that require assessing for control effectiveness, CA-2, or for Developer Security Testing and Evaluation, SA-11. Unclear from description if these would apply to the capability or not.</v>
      </c>
      <c r="AB96" s="1" t="str">
        <f>IF(ISBLANK('Capabilities - Sec Controls'!Z265),"", 'Capabilities - Sec Controls'!Z265)</f>
        <v/>
      </c>
      <c r="AC96" s="215">
        <f>IF(ISBLANK('Capabilities - Sec Controls'!AA265),"", 'Capabilities - Sec Controls'!AA265)</f>
        <v>3</v>
      </c>
      <c r="AD96" s="215">
        <f>IF(ISBLANK('Capabilities - Sec Controls'!AB265),"", 'Capabilities - Sec Controls'!AB265)</f>
        <v>3</v>
      </c>
      <c r="AE96" s="215">
        <f>IF(ISBLANK('Capabilities - Sec Controls'!AC265),"", 'Capabilities - Sec Controls'!AC265)</f>
        <v>3</v>
      </c>
      <c r="AF96" s="215">
        <f>IF(ISBLANK('Capabilities - Sec Controls'!AD265),"", 'Capabilities - Sec Controls'!AD265)</f>
        <v>9</v>
      </c>
      <c r="AG96" s="1" t="str">
        <f>IF(ISBLANK('Capabilities - Sec Controls'!AE265),"", 'Capabilities - Sec Controls'!AE265)</f>
        <v/>
      </c>
      <c r="AH96" s="1" t="str">
        <f>IF(ISBLANK('Capabilities - Sec Controls'!AF265),"", 'Capabilities - Sec Controls'!AF265)</f>
        <v>X</v>
      </c>
      <c r="AI96" s="1" t="str">
        <f>IF(ISBLANK('Capabilities - Sec Controls'!AG265),"", 'Capabilities - Sec Controls'!AG265)</f>
        <v>X</v>
      </c>
      <c r="AJ96" s="1" t="str">
        <f>IF(ISBLANK('Capabilities - Sec Controls'!AH265),"", 'Capabilities - Sec Controls'!AH265)</f>
        <v>A</v>
      </c>
      <c r="AK96" s="1" t="str">
        <f>IF(ISBLANK('Capabilities - Sec Controls'!AI265),"", 'Capabilities - Sec Controls'!AI265)</f>
        <v/>
      </c>
      <c r="AL96" s="1" t="str">
        <f>IF(ISBLANK('Capabilities - Sec Controls'!AJ265),"", 'Capabilities - Sec Controls'!AJ265)</f>
        <v>X</v>
      </c>
      <c r="AM96" s="1" t="str">
        <f>IF(ISBLANK('Capabilities - Sec Controls'!AK265),"", 'Capabilities - Sec Controls'!AK265)</f>
        <v>X</v>
      </c>
      <c r="AN96" s="1" t="str">
        <f>IF(ISBLANK('Capabilities - Sec Controls'!AL265),"", 'Capabilities - Sec Controls'!AL265)</f>
        <v>X</v>
      </c>
      <c r="AO96" s="1" t="str">
        <f>IF(ISBLANK('Capabilities - Sec Controls'!AM265),"", 'Capabilities - Sec Controls'!AM265)</f>
        <v/>
      </c>
      <c r="AP96" s="1" t="str">
        <f>IF(ISBLANK('Capabilities - Sec Controls'!AN265),"", 'Capabilities - Sec Controls'!AN265)</f>
        <v>B</v>
      </c>
      <c r="AQ96" s="1" t="str">
        <f>IF(ISBLANK('Capabilities - Sec Controls'!AO265),"", 'Capabilities - Sec Controls'!AO265)</f>
        <v>B</v>
      </c>
      <c r="AR96" s="1" t="str">
        <f>IF(ISBLANK('Capabilities - Sec Controls'!AP265),"", 'Capabilities - Sec Controls'!AP265)</f>
        <v>B</v>
      </c>
      <c r="AS96" s="1" t="str">
        <f>IF(ISBLANK('Capabilities - Sec Controls'!AQ265),"", 'Capabilities - Sec Controls'!AQ265)</f>
        <v/>
      </c>
      <c r="AT96" s="1" t="str">
        <f>IF(ISBLANK('Capabilities - Sec Controls'!AR265),"", 'Capabilities - Sec Controls'!AR265)</f>
        <v>A</v>
      </c>
      <c r="AU96" s="1" t="str">
        <f>IF(ISBLANK('Capabilities - Sec Controls'!AS265),"", 'Capabilities - Sec Controls'!AS265)</f>
        <v/>
      </c>
      <c r="AV96" s="1" t="str">
        <f>IF(ISBLANK('Capabilities - Sec Controls'!AT265),"", 'Capabilities - Sec Controls'!AT265)</f>
        <v/>
      </c>
    </row>
    <row r="97" spans="1:48" ht="42" hidden="1" customHeight="1" x14ac:dyDescent="0.25">
      <c r="A97"/>
      <c r="D97" t="b">
        <f t="shared" si="2"/>
        <v>1</v>
      </c>
      <c r="E97" s="1" t="str">
        <f>IF(ISBLANK('Capabilities - Sec Controls'!A266),"", 'Capabilities - Sec Controls'!A266)</f>
        <v>S &amp; RM</v>
      </c>
      <c r="F97" s="1" t="str">
        <f>IF(ISBLANK('Capabilities - Sec Controls'!B266),"", 'Capabilities - Sec Controls'!B266)</f>
        <v>Threat and Vulnerability Management</v>
      </c>
      <c r="G97" s="1" t="str">
        <f>IF(ISBLANK('Capabilities - Sec Controls'!C266),"", 'Capabilities - Sec Controls'!C266)</f>
        <v>Compliance Testing</v>
      </c>
      <c r="H97" s="1" t="str">
        <f>IF(ISBLANK('Capabilities - Sec Controls'!D266),"", 'Capabilities - Sec Controls'!D266)</f>
        <v>Servers</v>
      </c>
      <c r="I97" s="1" t="str">
        <f>IF(ISBLANK('Capabilities - Sec Controls'!E266),"", 'Capabilities - Sec Controls'!E266)</f>
        <v>The system's organization has a capability that can test the system's servers for compliance with security criteria identified by the organization.</v>
      </c>
      <c r="J97" s="1" t="str">
        <f>IF(ISBLANK('Capabilities - Sec Controls'!F266),"", 'Capabilities - Sec Controls'!F266)</f>
        <v>Servers-</v>
      </c>
      <c r="K97" s="1" t="str">
        <f>IF(ISBLANK('Capabilities - Sec Controls'!I266),"", 'Capabilities - Sec Controls'!I266)</f>
        <v/>
      </c>
      <c r="L97" s="1" t="str">
        <f>IF(ISBLANK('Capabilities - Sec Controls'!J266),"", 'Capabilities - Sec Controls'!J266)</f>
        <v/>
      </c>
      <c r="M97" s="1" t="str">
        <f>IF(ISBLANK('Capabilities - Sec Controls'!K266),"", 'Capabilities - Sec Controls'!K266)</f>
        <v/>
      </c>
      <c r="N97" s="1" t="str">
        <f>IF(ISBLANK('Capabilities - Sec Controls'!L266),"", 'Capabilities - Sec Controls'!L266)</f>
        <v/>
      </c>
      <c r="O97" s="1" t="str">
        <f>IF(ISBLANK('Capabilities - Sec Controls'!M266),"", 'Capabilities - Sec Controls'!M266)</f>
        <v/>
      </c>
      <c r="P97" s="1" t="str">
        <f>IF(ISBLANK('Capabilities - Sec Controls'!N266),"", 'Capabilities - Sec Controls'!N266)</f>
        <v/>
      </c>
      <c r="Q97" s="1" t="str">
        <f>IF(ISBLANK('Capabilities - Sec Controls'!O266),"", 'Capabilities - Sec Controls'!O266)</f>
        <v/>
      </c>
      <c r="R97" s="1" t="str">
        <f>IF(ISBLANK('Capabilities - Sec Controls'!P266),"", 'Capabilities - Sec Controls'!P266)</f>
        <v/>
      </c>
      <c r="S97" s="1" t="str">
        <f>IF(ISBLANK('Capabilities - Sec Controls'!Q266),"", 'Capabilities - Sec Controls'!Q266)</f>
        <v/>
      </c>
      <c r="T97" s="1" t="str">
        <f>IF(ISBLANK('Capabilities - Sec Controls'!R266),"", 'Capabilities - Sec Controls'!R266)</f>
        <v/>
      </c>
      <c r="U97" s="1" t="str">
        <f>IF(ISBLANK('Capabilities - Sec Controls'!S266),"", 'Capabilities - Sec Controls'!S266)</f>
        <v/>
      </c>
      <c r="V97" s="1" t="str">
        <f>IF(ISBLANK('Capabilities - Sec Controls'!T266),"", 'Capabilities - Sec Controls'!T266)</f>
        <v/>
      </c>
      <c r="W97" s="1" t="str">
        <f>IF(ISBLANK('Capabilities - Sec Controls'!U266),"", 'Capabilities - Sec Controls'!U266)</f>
        <v>PM-6, PM-9, PM-11</v>
      </c>
      <c r="X97" s="1" t="str">
        <f>IF(ISBLANK('Capabilities - Sec Controls'!V266),"", 'Capabilities - Sec Controls'!V266)</f>
        <v/>
      </c>
      <c r="Y97" s="1" t="str">
        <f>IF(ISBLANK('Capabilities - Sec Controls'!W266),"", 'Capabilities - Sec Controls'!W266)</f>
        <v/>
      </c>
      <c r="Z97" s="1" t="str">
        <f>IF(ISBLANK('Capabilities - Sec Controls'!X266),"", 'Capabilities - Sec Controls'!X266)</f>
        <v/>
      </c>
      <c r="AA97" s="1" t="str">
        <f>IF(ISBLANK('Capabilities - Sec Controls'!Y266),"", 'Capabilities - Sec Controls'!Y266)</f>
        <v xml:space="preserve">NOTE:  The CSA S &amp; RM Threat and Vulnerability Management Compliance Testing Servers capability defined as a specific kind of service to client software running on the same computer or other computers on a network only addresses business/application functions supporting cloud type of computing environments and businesses (i.e.,  information security protection capabilities for defined business/application functions not included).It is unclear what is being complied with - organizational security requirements/policies? There are controls in 800-53 that require assessing for control effectiveness (CA-2) or for Developer Security Testing and Evaluation SA-11. Unclear from description if these would apply to the capability or not.  </v>
      </c>
      <c r="AB97" s="1" t="str">
        <f>IF(ISBLANK('Capabilities - Sec Controls'!Z266),"", 'Capabilities - Sec Controls'!Z266)</f>
        <v/>
      </c>
      <c r="AC97" s="215">
        <f>IF(ISBLANK('Capabilities - Sec Controls'!AA266),"", 'Capabilities - Sec Controls'!AA266)</f>
        <v>3</v>
      </c>
      <c r="AD97" s="215">
        <f>IF(ISBLANK('Capabilities - Sec Controls'!AB266),"", 'Capabilities - Sec Controls'!AB266)</f>
        <v>3</v>
      </c>
      <c r="AE97" s="215">
        <f>IF(ISBLANK('Capabilities - Sec Controls'!AC266),"", 'Capabilities - Sec Controls'!AC266)</f>
        <v>3</v>
      </c>
      <c r="AF97" s="215">
        <f>IF(ISBLANK('Capabilities - Sec Controls'!AD266),"", 'Capabilities - Sec Controls'!AD266)</f>
        <v>9</v>
      </c>
      <c r="AG97" s="1" t="str">
        <f>IF(ISBLANK('Capabilities - Sec Controls'!AE266),"", 'Capabilities - Sec Controls'!AE266)</f>
        <v/>
      </c>
      <c r="AH97" s="1" t="str">
        <f>IF(ISBLANK('Capabilities - Sec Controls'!AF266),"", 'Capabilities - Sec Controls'!AF266)</f>
        <v>X</v>
      </c>
      <c r="AI97" s="1" t="str">
        <f>IF(ISBLANK('Capabilities - Sec Controls'!AG266),"", 'Capabilities - Sec Controls'!AG266)</f>
        <v>A</v>
      </c>
      <c r="AJ97" s="1" t="str">
        <f>IF(ISBLANK('Capabilities - Sec Controls'!AH266),"", 'Capabilities - Sec Controls'!AH266)</f>
        <v>A</v>
      </c>
      <c r="AK97" s="1" t="str">
        <f>IF(ISBLANK('Capabilities - Sec Controls'!AI266),"", 'Capabilities - Sec Controls'!AI266)</f>
        <v/>
      </c>
      <c r="AL97" s="1" t="str">
        <f>IF(ISBLANK('Capabilities - Sec Controls'!AJ266),"", 'Capabilities - Sec Controls'!AJ266)</f>
        <v>X</v>
      </c>
      <c r="AM97" s="1" t="str">
        <f>IF(ISBLANK('Capabilities - Sec Controls'!AK266),"", 'Capabilities - Sec Controls'!AK266)</f>
        <v>X</v>
      </c>
      <c r="AN97" s="1" t="str">
        <f>IF(ISBLANK('Capabilities - Sec Controls'!AL266),"", 'Capabilities - Sec Controls'!AL266)</f>
        <v>X</v>
      </c>
      <c r="AO97" s="1" t="str">
        <f>IF(ISBLANK('Capabilities - Sec Controls'!AM266),"", 'Capabilities - Sec Controls'!AM266)</f>
        <v/>
      </c>
      <c r="AP97" s="1" t="str">
        <f>IF(ISBLANK('Capabilities - Sec Controls'!AN266),"", 'Capabilities - Sec Controls'!AN266)</f>
        <v>B</v>
      </c>
      <c r="AQ97" s="1" t="str">
        <f>IF(ISBLANK('Capabilities - Sec Controls'!AO266),"", 'Capabilities - Sec Controls'!AO266)</f>
        <v>B</v>
      </c>
      <c r="AR97" s="1" t="str">
        <f>IF(ISBLANK('Capabilities - Sec Controls'!AP266),"", 'Capabilities - Sec Controls'!AP266)</f>
        <v>B</v>
      </c>
      <c r="AS97" s="1" t="str">
        <f>IF(ISBLANK('Capabilities - Sec Controls'!AQ266),"", 'Capabilities - Sec Controls'!AQ266)</f>
        <v/>
      </c>
      <c r="AT97" s="1" t="str">
        <f>IF(ISBLANK('Capabilities - Sec Controls'!AR266),"", 'Capabilities - Sec Controls'!AR266)</f>
        <v>A</v>
      </c>
      <c r="AU97" s="1" t="str">
        <f>IF(ISBLANK('Capabilities - Sec Controls'!AS266),"", 'Capabilities - Sec Controls'!AS266)</f>
        <v/>
      </c>
      <c r="AV97" s="1" t="str">
        <f>IF(ISBLANK('Capabilities - Sec Controls'!AT266),"", 'Capabilities - Sec Controls'!AT266)</f>
        <v>A</v>
      </c>
    </row>
    <row r="98" spans="1:48" ht="42" hidden="1" customHeight="1" x14ac:dyDescent="0.25">
      <c r="A98"/>
      <c r="D98" t="b">
        <f t="shared" si="2"/>
        <v>1</v>
      </c>
      <c r="E98" s="1" t="str">
        <f>IF(ISBLANK('Capabilities - Sec Controls'!A299),"", 'Capabilities - Sec Controls'!A299)</f>
        <v>S &amp; RM</v>
      </c>
      <c r="F98" s="1" t="str">
        <f>IF(ISBLANK('Capabilities - Sec Controls'!B299),"", 'Capabilities - Sec Controls'!B299)</f>
        <v>Threat and Vulnerability Management</v>
      </c>
      <c r="G98" s="1" t="str">
        <f>IF(ISBLANK('Capabilities - Sec Controls'!C299),"", 'Capabilities - Sec Controls'!C299)</f>
        <v>Compliance Testing</v>
      </c>
      <c r="H98" s="1" t="str">
        <f>IF(ISBLANK('Capabilities - Sec Controls'!D299),"", 'Capabilities - Sec Controls'!D299)</f>
        <v>Networks</v>
      </c>
      <c r="I98" s="1" t="str">
        <f>IF(ISBLANK('Capabilities - Sec Controls'!E299),"", 'Capabilities - Sec Controls'!E299)</f>
        <v>The system has a capability to test its own ability to restrict outbound connections from the system to external systems in compliance with an organization-specified security policy.</v>
      </c>
      <c r="J98" s="1" t="str">
        <f>IF(ISBLANK('Capabilities - Sec Controls'!F299),"", 'Capabilities - Sec Controls'!F299)</f>
        <v>Network (compliance)</v>
      </c>
      <c r="K98" s="1" t="str">
        <f>IF(ISBLANK('Capabilities - Sec Controls'!I299),"", 'Capabilities - Sec Controls'!I299)</f>
        <v>CA-2,CA-3,CA-7,CA-9</v>
      </c>
      <c r="L98" s="1" t="str">
        <f>IF(ISBLANK('Capabilities - Sec Controls'!J299),"", 'Capabilities - Sec Controls'!J299)</f>
        <v>CA-2(1)</v>
      </c>
      <c r="M98" s="1" t="str">
        <f>IF(ISBLANK('Capabilities - Sec Controls'!K299),"", 'Capabilities - Sec Controls'!K299)</f>
        <v>CA-2,CA-2(1),CA-3,CA-7,CA-9</v>
      </c>
      <c r="N98" s="1" t="str">
        <f>IF(ISBLANK('Capabilities - Sec Controls'!L299),"", 'Capabilities - Sec Controls'!L299)</f>
        <v/>
      </c>
      <c r="O98" s="1" t="str">
        <f>IF(ISBLANK('Capabilities - Sec Controls'!M299),"", 'Capabilities - Sec Controls'!M299)</f>
        <v>CA-3(5)</v>
      </c>
      <c r="P98" s="1" t="str">
        <f>IF(ISBLANK('Capabilities - Sec Controls'!N299),"", 'Capabilities - Sec Controls'!N299)</f>
        <v>CA-8,CA-8(1)</v>
      </c>
      <c r="Q98" s="1" t="str">
        <f>IF(ISBLANK('Capabilities - Sec Controls'!O299),"", 'Capabilities - Sec Controls'!O299)</f>
        <v>CA-3(5),CA-8,CA-8(1)</v>
      </c>
      <c r="R98" s="1" t="str">
        <f>IF(ISBLANK('Capabilities - Sec Controls'!P299),"", 'Capabilities - Sec Controls'!P299)</f>
        <v/>
      </c>
      <c r="S98" s="1" t="str">
        <f>IF(ISBLANK('Capabilities - Sec Controls'!Q299),"", 'Capabilities - Sec Controls'!Q299)</f>
        <v/>
      </c>
      <c r="T98" s="1" t="str">
        <f>IF(ISBLANK('Capabilities - Sec Controls'!R299),"", 'Capabilities - Sec Controls'!R299)</f>
        <v>CA-2</v>
      </c>
      <c r="U98" s="1" t="str">
        <f>IF(ISBLANK('Capabilities - Sec Controls'!S299),"", 'Capabilities - Sec Controls'!S299)</f>
        <v/>
      </c>
      <c r="V98" s="1" t="str">
        <f>IF(ISBLANK('Capabilities - Sec Controls'!T299),"", 'Capabilities - Sec Controls'!T299)</f>
        <v>CA-2</v>
      </c>
      <c r="W98" s="1" t="str">
        <f>IF(ISBLANK('Capabilities - Sec Controls'!U299),"", 'Capabilities - Sec Controls'!U299)</f>
        <v>PM-14</v>
      </c>
      <c r="X98" s="1" t="str">
        <f>IF(ISBLANK('Capabilities - Sec Controls'!V299),"", 'Capabilities - Sec Controls'!V299)</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98" s="1" t="str">
        <f>IF(ISBLANK('Capabilities - Sec Controls'!W299),"", 'Capabilities - Sec Controls'!W299)</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98" s="1" t="str">
        <f>IF(ISBLANK('Capabilities - Sec Controls'!X299),"", 'Capabilities - Sec Controls'!X299)</f>
        <v>AC-2(11), AC-2(13), AC-6(3), AC-6(7), AC-6(8), AC-18(4), AC-21(2)
AU-13, 
CM-3(1), CM-5(1), CM-5(3), CM-5(4), CM-6(2), CM-8(4)
MA-4(3)
PE-2(3), PE-3(1), PE-6(4)
PS-4(2), PS-6(3)
RA-5(4), RA-5(6), RA-5(10)
SC-3, SC-7(8), SC-7(10), SC-7(11), SC-7(14),  SC-7(15), SC-7(18), SC-7(21), SC-24 
SI-7(10), SI-10(5)</v>
      </c>
      <c r="AA98" s="1" t="str">
        <f>IF(ISBLANK('Capabilities - Sec Controls'!Y299),"", 'Capabilities - Sec Controls'!Y299)</f>
        <v/>
      </c>
      <c r="AB98" s="1" t="str">
        <f>IF(ISBLANK('Capabilities - Sec Controls'!Z299),"", 'Capabilities - Sec Controls'!Z299)</f>
        <v/>
      </c>
      <c r="AC98" s="215">
        <f>IF(ISBLANK('Capabilities - Sec Controls'!AA299),"", 'Capabilities - Sec Controls'!AA299)</f>
        <v>2</v>
      </c>
      <c r="AD98" s="215">
        <f>IF(ISBLANK('Capabilities - Sec Controls'!AB299),"", 'Capabilities - Sec Controls'!AB299)</f>
        <v>3</v>
      </c>
      <c r="AE98" s="215">
        <f>IF(ISBLANK('Capabilities - Sec Controls'!AC299),"", 'Capabilities - Sec Controls'!AC299)</f>
        <v>2</v>
      </c>
      <c r="AF98" s="215">
        <f>IF(ISBLANK('Capabilities - Sec Controls'!AD299),"", 'Capabilities - Sec Controls'!AD299)</f>
        <v>7</v>
      </c>
      <c r="AG98" s="1" t="str">
        <f>IF(ISBLANK('Capabilities - Sec Controls'!AE299),"", 'Capabilities - Sec Controls'!AE299)</f>
        <v/>
      </c>
      <c r="AH98" s="1" t="str">
        <f>IF(ISBLANK('Capabilities - Sec Controls'!AF299),"", 'Capabilities - Sec Controls'!AF299)</f>
        <v>X</v>
      </c>
      <c r="AI98" s="1" t="str">
        <f>IF(ISBLANK('Capabilities - Sec Controls'!AG299),"", 'Capabilities - Sec Controls'!AG299)</f>
        <v>X</v>
      </c>
      <c r="AJ98" s="1" t="str">
        <f>IF(ISBLANK('Capabilities - Sec Controls'!AH299),"", 'Capabilities - Sec Controls'!AH299)</f>
        <v>A</v>
      </c>
      <c r="AK98" s="1" t="str">
        <f>IF(ISBLANK('Capabilities - Sec Controls'!AI299),"", 'Capabilities - Sec Controls'!AI299)</f>
        <v/>
      </c>
      <c r="AL98" s="1" t="str">
        <f>IF(ISBLANK('Capabilities - Sec Controls'!AJ299),"", 'Capabilities - Sec Controls'!AJ299)</f>
        <v>X</v>
      </c>
      <c r="AM98" s="1" t="str">
        <f>IF(ISBLANK('Capabilities - Sec Controls'!AK299),"", 'Capabilities - Sec Controls'!AK299)</f>
        <v>X</v>
      </c>
      <c r="AN98" s="1" t="str">
        <f>IF(ISBLANK('Capabilities - Sec Controls'!AL299),"", 'Capabilities - Sec Controls'!AL299)</f>
        <v>X</v>
      </c>
      <c r="AO98" s="1" t="str">
        <f>IF(ISBLANK('Capabilities - Sec Controls'!AM299),"", 'Capabilities - Sec Controls'!AM299)</f>
        <v/>
      </c>
      <c r="AP98" s="1" t="str">
        <f>IF(ISBLANK('Capabilities - Sec Controls'!AN299),"", 'Capabilities - Sec Controls'!AN299)</f>
        <v>B</v>
      </c>
      <c r="AQ98" s="1" t="str">
        <f>IF(ISBLANK('Capabilities - Sec Controls'!AO299),"", 'Capabilities - Sec Controls'!AO299)</f>
        <v>B</v>
      </c>
      <c r="AR98" s="1" t="str">
        <f>IF(ISBLANK('Capabilities - Sec Controls'!AP299),"", 'Capabilities - Sec Controls'!AP299)</f>
        <v>B</v>
      </c>
      <c r="AS98" s="1" t="str">
        <f>IF(ISBLANK('Capabilities - Sec Controls'!AQ299),"", 'Capabilities - Sec Controls'!AQ299)</f>
        <v/>
      </c>
      <c r="AT98" s="1" t="str">
        <f>IF(ISBLANK('Capabilities - Sec Controls'!AR299),"", 'Capabilities - Sec Controls'!AR299)</f>
        <v>X</v>
      </c>
      <c r="AU98" s="1" t="str">
        <f>IF(ISBLANK('Capabilities - Sec Controls'!AS299),"", 'Capabilities - Sec Controls'!AS299)</f>
        <v/>
      </c>
      <c r="AV98" s="1" t="str">
        <f>IF(ISBLANK('Capabilities - Sec Controls'!AT299),"", 'Capabilities - Sec Controls'!AT299)</f>
        <v>A</v>
      </c>
    </row>
    <row r="99" spans="1:48" ht="42" hidden="1" customHeight="1" x14ac:dyDescent="0.25">
      <c r="A99"/>
      <c r="D99" t="b">
        <f t="shared" si="2"/>
        <v>1</v>
      </c>
      <c r="E99" s="1" t="str">
        <f>IF(ISBLANK('Capabilities - Sec Controls'!A309),"", 'Capabilities - Sec Controls'!A309)</f>
        <v>S &amp; RM</v>
      </c>
      <c r="F99" s="1" t="str">
        <f>IF(ISBLANK('Capabilities - Sec Controls'!B309),"", 'Capabilities - Sec Controls'!B309)</f>
        <v>Threat and Vulnerability Management</v>
      </c>
      <c r="G99" s="1" t="str">
        <f>IF(ISBLANK('Capabilities - Sec Controls'!C309),"", 'Capabilities - Sec Controls'!C309)</f>
        <v>Penetration Testing</v>
      </c>
      <c r="H99" s="1" t="str">
        <f>IF(ISBLANK('Capabilities - Sec Controls'!D309),"", 'Capabilities - Sec Controls'!D309)</f>
        <v>Internal</v>
      </c>
      <c r="I99" s="1" t="str">
        <f>IF(ISBLANK('Capabilities - Sec Controls'!E309),"", 'Capabilities - Sec Controls'!E309)</f>
        <v>The system's organization has a capability that performs penetration testing with the goal of identifying vulnerabilities that would allow a local attacker (insider) to access sensitive data and functions within the system without authorization.</v>
      </c>
      <c r="J99" s="1" t="str">
        <f>IF(ISBLANK('Capabilities - Sec Controls'!F309),"", 'Capabilities - Sec Controls'!F309)</f>
        <v>Internal</v>
      </c>
      <c r="K99" s="1" t="str">
        <f>IF(ISBLANK('Capabilities - Sec Controls'!I309),"", 'Capabilities - Sec Controls'!I309)</f>
        <v>CA-2</v>
      </c>
      <c r="L99" s="1" t="str">
        <f>IF(ISBLANK('Capabilities - Sec Controls'!J309),"", 'Capabilities - Sec Controls'!J309)</f>
        <v/>
      </c>
      <c r="M99" s="1" t="str">
        <f>IF(ISBLANK('Capabilities - Sec Controls'!K309),"", 'Capabilities - Sec Controls'!K309)</f>
        <v>CA-2</v>
      </c>
      <c r="N99" s="1" t="str">
        <f>IF(ISBLANK('Capabilities - Sec Controls'!L309),"", 'Capabilities - Sec Controls'!L309)</f>
        <v/>
      </c>
      <c r="O99" s="1" t="str">
        <f>IF(ISBLANK('Capabilities - Sec Controls'!M309),"", 'Capabilities - Sec Controls'!M309)</f>
        <v/>
      </c>
      <c r="P99" s="1" t="str">
        <f>IF(ISBLANK('Capabilities - Sec Controls'!N309),"", 'Capabilities - Sec Controls'!N309)</f>
        <v>CA-2(2),CA-8</v>
      </c>
      <c r="Q99" s="1" t="str">
        <f>IF(ISBLANK('Capabilities - Sec Controls'!O309),"", 'Capabilities - Sec Controls'!O309)</f>
        <v>CA-2(2),CA-8</v>
      </c>
      <c r="R99" s="1" t="str">
        <f>IF(ISBLANK('Capabilities - Sec Controls'!P309),"", 'Capabilities - Sec Controls'!P309)</f>
        <v/>
      </c>
      <c r="S99" s="1" t="str">
        <f>IF(ISBLANK('Capabilities - Sec Controls'!Q309),"", 'Capabilities - Sec Controls'!Q309)</f>
        <v/>
      </c>
      <c r="T99" s="1" t="str">
        <f>IF(ISBLANK('Capabilities - Sec Controls'!R309),"", 'Capabilities - Sec Controls'!R309)</f>
        <v/>
      </c>
      <c r="U99" s="1" t="str">
        <f>IF(ISBLANK('Capabilities - Sec Controls'!S309),"", 'Capabilities - Sec Controls'!S309)</f>
        <v/>
      </c>
      <c r="V99" s="1" t="str">
        <f>IF(ISBLANK('Capabilities - Sec Controls'!T309),"", 'Capabilities - Sec Controls'!T309)</f>
        <v/>
      </c>
      <c r="W99" s="1" t="str">
        <f>IF(ISBLANK('Capabilities - Sec Controls'!U309),"", 'Capabilities - Sec Controls'!U309)</f>
        <v>PM-12</v>
      </c>
      <c r="X99" s="1" t="str">
        <f>IF(ISBLANK('Capabilities - Sec Controls'!V309),"", 'Capabilities - Sec Controls'!V309)</f>
        <v/>
      </c>
      <c r="Y99" s="1" t="str">
        <f>IF(ISBLANK('Capabilities - Sec Controls'!W309),"", 'Capabilities - Sec Controls'!W309)</f>
        <v/>
      </c>
      <c r="Z99" s="1" t="str">
        <f>IF(ISBLANK('Capabilities - Sec Controls'!X309),"", 'Capabilities - Sec Controls'!X309)</f>
        <v/>
      </c>
      <c r="AA99" s="1" t="str">
        <f>IF(ISBLANK('Capabilities - Sec Controls'!Y309),"", 'Capabilities - Sec Controls'!Y309)</f>
        <v/>
      </c>
      <c r="AB99" s="1" t="str">
        <f>IF(ISBLANK('Capabilities - Sec Controls'!Z309),"", 'Capabilities - Sec Controls'!Z309)</f>
        <v/>
      </c>
      <c r="AC99" s="215">
        <f>IF(ISBLANK('Capabilities - Sec Controls'!AA309),"", 'Capabilities - Sec Controls'!AA309)</f>
        <v>2</v>
      </c>
      <c r="AD99" s="215">
        <f>IF(ISBLANK('Capabilities - Sec Controls'!AB309),"", 'Capabilities - Sec Controls'!AB309)</f>
        <v>2</v>
      </c>
      <c r="AE99" s="215">
        <f>IF(ISBLANK('Capabilities - Sec Controls'!AC309),"", 'Capabilities - Sec Controls'!AC309)</f>
        <v>2</v>
      </c>
      <c r="AF99" s="215">
        <f>IF(ISBLANK('Capabilities - Sec Controls'!AD309),"", 'Capabilities - Sec Controls'!AD309)</f>
        <v>6</v>
      </c>
      <c r="AG99" s="1" t="str">
        <f>IF(ISBLANK('Capabilities - Sec Controls'!AE309),"", 'Capabilities - Sec Controls'!AE309)</f>
        <v/>
      </c>
      <c r="AH99" s="1" t="str">
        <f>IF(ISBLANK('Capabilities - Sec Controls'!AF309),"", 'Capabilities - Sec Controls'!AF309)</f>
        <v>X</v>
      </c>
      <c r="AI99" s="1" t="str">
        <f>IF(ISBLANK('Capabilities - Sec Controls'!AG309),"", 'Capabilities - Sec Controls'!AG309)</f>
        <v>X</v>
      </c>
      <c r="AJ99" s="1" t="str">
        <f>IF(ISBLANK('Capabilities - Sec Controls'!AH309),"", 'Capabilities - Sec Controls'!AH309)</f>
        <v>A</v>
      </c>
      <c r="AK99" s="1" t="str">
        <f>IF(ISBLANK('Capabilities - Sec Controls'!AI309),"", 'Capabilities - Sec Controls'!AI309)</f>
        <v/>
      </c>
      <c r="AL99" s="1" t="str">
        <f>IF(ISBLANK('Capabilities - Sec Controls'!AJ309),"", 'Capabilities - Sec Controls'!AJ309)</f>
        <v>A</v>
      </c>
      <c r="AM99" s="1" t="str">
        <f>IF(ISBLANK('Capabilities - Sec Controls'!AK309),"", 'Capabilities - Sec Controls'!AK309)</f>
        <v>X*</v>
      </c>
      <c r="AN99" s="1" t="str">
        <f>IF(ISBLANK('Capabilities - Sec Controls'!AL309),"", 'Capabilities - Sec Controls'!AL309)</f>
        <v>X*</v>
      </c>
      <c r="AO99" s="1" t="str">
        <f>IF(ISBLANK('Capabilities - Sec Controls'!AM309),"", 'Capabilities - Sec Controls'!AM309)</f>
        <v/>
      </c>
      <c r="AP99" s="1" t="str">
        <f>IF(ISBLANK('Capabilities - Sec Controls'!AN309),"", 'Capabilities - Sec Controls'!AN309)</f>
        <v>B</v>
      </c>
      <c r="AQ99" s="1" t="str">
        <f>IF(ISBLANK('Capabilities - Sec Controls'!AO309),"", 'Capabilities - Sec Controls'!AO309)</f>
        <v>B</v>
      </c>
      <c r="AR99" s="1" t="str">
        <f>IF(ISBLANK('Capabilities - Sec Controls'!AP309),"", 'Capabilities - Sec Controls'!AP309)</f>
        <v>B</v>
      </c>
      <c r="AS99" s="1" t="str">
        <f>IF(ISBLANK('Capabilities - Sec Controls'!AQ309),"", 'Capabilities - Sec Controls'!AQ309)</f>
        <v/>
      </c>
      <c r="AT99" s="1" t="str">
        <f>IF(ISBLANK('Capabilities - Sec Controls'!AR309),"", 'Capabilities - Sec Controls'!AR309)</f>
        <v>A</v>
      </c>
      <c r="AU99" s="1" t="str">
        <f>IF(ISBLANK('Capabilities - Sec Controls'!AS309),"", 'Capabilities - Sec Controls'!AS309)</f>
        <v/>
      </c>
      <c r="AV99" s="1" t="str">
        <f>IF(ISBLANK('Capabilities - Sec Controls'!AT309),"", 'Capabilities - Sec Controls'!AT309)</f>
        <v>A</v>
      </c>
    </row>
    <row r="100" spans="1:48" ht="42" hidden="1" customHeight="1" x14ac:dyDescent="0.25">
      <c r="A100"/>
      <c r="D100" t="b">
        <f t="shared" si="2"/>
        <v>1</v>
      </c>
      <c r="E100" s="1" t="str">
        <f>IF(ISBLANK('Capabilities - Sec Controls'!A310),"", 'Capabilities - Sec Controls'!A310)</f>
        <v>S &amp; RM</v>
      </c>
      <c r="F100" s="1" t="str">
        <f>IF(ISBLANK('Capabilities - Sec Controls'!B310),"", 'Capabilities - Sec Controls'!B310)</f>
        <v>Threat and Vulnerability Management</v>
      </c>
      <c r="G100" s="1" t="str">
        <f>IF(ISBLANK('Capabilities - Sec Controls'!C310),"", 'Capabilities - Sec Controls'!C310)</f>
        <v>Penetration Testing</v>
      </c>
      <c r="H100" s="1" t="str">
        <f>IF(ISBLANK('Capabilities - Sec Controls'!D310),"", 'Capabilities - Sec Controls'!D310)</f>
        <v>External</v>
      </c>
      <c r="I100" s="1" t="str">
        <f>IF(ISBLANK('Capabilities - Sec Controls'!E310),"", 'Capabilities - Sec Controls'!E310)</f>
        <v>The system's organization has a capability that performs penetration testing with the goal of identifying vulnerabilities in the system that would allow a remote attacker to access sensitive data and functions within the system without authorization.</v>
      </c>
      <c r="J100" s="1" t="str">
        <f>IF(ISBLANK('Capabilities - Sec Controls'!F310),"", 'Capabilities - Sec Controls'!F310)</f>
        <v>External</v>
      </c>
      <c r="K100" s="1" t="str">
        <f>IF(ISBLANK('Capabilities - Sec Controls'!I310),"", 'Capabilities - Sec Controls'!I310)</f>
        <v>CA-2</v>
      </c>
      <c r="L100" s="1" t="str">
        <f>IF(ISBLANK('Capabilities - Sec Controls'!J310),"", 'Capabilities - Sec Controls'!J310)</f>
        <v/>
      </c>
      <c r="M100" s="1" t="str">
        <f>IF(ISBLANK('Capabilities - Sec Controls'!K310),"", 'Capabilities - Sec Controls'!K310)</f>
        <v>CA-2</v>
      </c>
      <c r="N100" s="1" t="str">
        <f>IF(ISBLANK('Capabilities - Sec Controls'!L310),"", 'Capabilities - Sec Controls'!L310)</f>
        <v/>
      </c>
      <c r="O100" s="1" t="str">
        <f>IF(ISBLANK('Capabilities - Sec Controls'!M310),"", 'Capabilities - Sec Controls'!M310)</f>
        <v>SA-11</v>
      </c>
      <c r="P100" s="1" t="str">
        <f>IF(ISBLANK('Capabilities - Sec Controls'!N310),"", 'Capabilities - Sec Controls'!N310)</f>
        <v>CA-2(2),CA-8,SA-11(5)</v>
      </c>
      <c r="Q100" s="1" t="str">
        <f>IF(ISBLANK('Capabilities - Sec Controls'!O310),"", 'Capabilities - Sec Controls'!O310)</f>
        <v>CA-2(2),CA-8,SA-11</v>
      </c>
      <c r="R100" s="1" t="str">
        <f>IF(ISBLANK('Capabilities - Sec Controls'!P310),"", 'Capabilities - Sec Controls'!P310)</f>
        <v>SA-11(5)</v>
      </c>
      <c r="S100" s="1" t="str">
        <f>IF(ISBLANK('Capabilities - Sec Controls'!Q310),"", 'Capabilities - Sec Controls'!Q310)</f>
        <v/>
      </c>
      <c r="T100" s="1" t="str">
        <f>IF(ISBLANK('Capabilities - Sec Controls'!R310),"", 'Capabilities - Sec Controls'!R310)</f>
        <v>SA-11(5),CA-8(1),CA-8(2)</v>
      </c>
      <c r="U100" s="1" t="str">
        <f>IF(ISBLANK('Capabilities - Sec Controls'!S310),"", 'Capabilities - Sec Controls'!S310)</f>
        <v>SA-11(5)</v>
      </c>
      <c r="V100" s="1" t="str">
        <f>IF(ISBLANK('Capabilities - Sec Controls'!T310),"", 'Capabilities - Sec Controls'!T310)</f>
        <v>CA-8(1),CA-8(2)</v>
      </c>
      <c r="W100" s="1" t="str">
        <f>IF(ISBLANK('Capabilities - Sec Controls'!U310),"", 'Capabilities - Sec Controls'!U310)</f>
        <v xml:space="preserve"> </v>
      </c>
      <c r="X100" s="1" t="str">
        <f>IF(ISBLANK('Capabilities - Sec Controls'!V310),"", 'Capabilities - Sec Controls'!V310)</f>
        <v/>
      </c>
      <c r="Y100" s="1" t="str">
        <f>IF(ISBLANK('Capabilities - Sec Controls'!W310),"", 'Capabilities - Sec Controls'!W310)</f>
        <v/>
      </c>
      <c r="Z100" s="1" t="str">
        <f>IF(ISBLANK('Capabilities - Sec Controls'!X310),"", 'Capabilities - Sec Controls'!X310)</f>
        <v/>
      </c>
      <c r="AA100" s="1" t="str">
        <f>IF(ISBLANK('Capabilities - Sec Controls'!Y310),"", 'Capabilities - Sec Controls'!Y310)</f>
        <v>CA-8(2), RA-6 are not selected in SP 800-53-defined baselines nor in the overall FedRAMP-defined baselines. They are noted in { } and  placed in the high impact baseline here specifically to support implementation of information security associated with the S &amp; RM Threat and Vulnerability Management Penetration Testing External capability should an organization wish to contract with a cloud service provider to provide such a capability.</v>
      </c>
      <c r="AB100" s="1" t="str">
        <f>IF(ISBLANK('Capabilities - Sec Controls'!Z310),"", 'Capabilities - Sec Controls'!Z310)</f>
        <v/>
      </c>
      <c r="AC100" s="215">
        <f>IF(ISBLANK('Capabilities - Sec Controls'!AA310),"", 'Capabilities - Sec Controls'!AA310)</f>
        <v>3</v>
      </c>
      <c r="AD100" s="215">
        <f>IF(ISBLANK('Capabilities - Sec Controls'!AB310),"", 'Capabilities - Sec Controls'!AB310)</f>
        <v>3</v>
      </c>
      <c r="AE100" s="215">
        <f>IF(ISBLANK('Capabilities - Sec Controls'!AC310),"", 'Capabilities - Sec Controls'!AC310)</f>
        <v>3</v>
      </c>
      <c r="AF100" s="215">
        <f>IF(ISBLANK('Capabilities - Sec Controls'!AD310),"", 'Capabilities - Sec Controls'!AD310)</f>
        <v>9</v>
      </c>
      <c r="AG100" s="1" t="str">
        <f>IF(ISBLANK('Capabilities - Sec Controls'!AE310),"", 'Capabilities - Sec Controls'!AE310)</f>
        <v/>
      </c>
      <c r="AH100" s="1" t="str">
        <f>IF(ISBLANK('Capabilities - Sec Controls'!AF310),"", 'Capabilities - Sec Controls'!AF310)</f>
        <v>X</v>
      </c>
      <c r="AI100" s="1" t="str">
        <f>IF(ISBLANK('Capabilities - Sec Controls'!AG310),"", 'Capabilities - Sec Controls'!AG310)</f>
        <v>X</v>
      </c>
      <c r="AJ100" s="1" t="str">
        <f>IF(ISBLANK('Capabilities - Sec Controls'!AH310),"", 'Capabilities - Sec Controls'!AH310)</f>
        <v>A</v>
      </c>
      <c r="AK100" s="1" t="str">
        <f>IF(ISBLANK('Capabilities - Sec Controls'!AI310),"", 'Capabilities - Sec Controls'!AI310)</f>
        <v/>
      </c>
      <c r="AL100" s="1" t="str">
        <f>IF(ISBLANK('Capabilities - Sec Controls'!AJ310),"", 'Capabilities - Sec Controls'!AJ310)</f>
        <v>X</v>
      </c>
      <c r="AM100" s="1" t="str">
        <f>IF(ISBLANK('Capabilities - Sec Controls'!AK310),"", 'Capabilities - Sec Controls'!AK310)</f>
        <v>X*</v>
      </c>
      <c r="AN100" s="1" t="str">
        <f>IF(ISBLANK('Capabilities - Sec Controls'!AL310),"", 'Capabilities - Sec Controls'!AL310)</f>
        <v>X*</v>
      </c>
      <c r="AO100" s="1" t="str">
        <f>IF(ISBLANK('Capabilities - Sec Controls'!AM310),"", 'Capabilities - Sec Controls'!AM310)</f>
        <v/>
      </c>
      <c r="AP100" s="1" t="str">
        <f>IF(ISBLANK('Capabilities - Sec Controls'!AN310),"", 'Capabilities - Sec Controls'!AN310)</f>
        <v>B</v>
      </c>
      <c r="AQ100" s="1" t="str">
        <f>IF(ISBLANK('Capabilities - Sec Controls'!AO310),"", 'Capabilities - Sec Controls'!AO310)</f>
        <v>B</v>
      </c>
      <c r="AR100" s="1" t="str">
        <f>IF(ISBLANK('Capabilities - Sec Controls'!AP310),"", 'Capabilities - Sec Controls'!AP310)</f>
        <v>B</v>
      </c>
      <c r="AS100" s="1" t="str">
        <f>IF(ISBLANK('Capabilities - Sec Controls'!AQ310),"", 'Capabilities - Sec Controls'!AQ310)</f>
        <v/>
      </c>
      <c r="AT100" s="1" t="str">
        <f>IF(ISBLANK('Capabilities - Sec Controls'!AR310),"", 'Capabilities - Sec Controls'!AR310)</f>
        <v>A</v>
      </c>
      <c r="AU100" s="1" t="str">
        <f>IF(ISBLANK('Capabilities - Sec Controls'!AS310),"", 'Capabilities - Sec Controls'!AS310)</f>
        <v/>
      </c>
      <c r="AV100" s="1" t="str">
        <f>IF(ISBLANK('Capabilities - Sec Controls'!AT310),"", 'Capabilities - Sec Controls'!AT310)</f>
        <v>A</v>
      </c>
    </row>
    <row r="101" spans="1:48" ht="42" hidden="1" customHeight="1" x14ac:dyDescent="0.25">
      <c r="A101"/>
      <c r="D101" t="b">
        <f>IF(Resp23="Yes", FALSE, TRUE)</f>
        <v>1</v>
      </c>
      <c r="E101" s="1" t="str">
        <f>IF(ISBLANK('Capabilities - Sec Controls'!A35),"", 'Capabilities - Sec Controls'!A35)</f>
        <v>BOSS</v>
      </c>
      <c r="F101" s="1" t="str">
        <f>IF(ISBLANK('Capabilities - Sec Controls'!B35),"", 'Capabilities - Sec Controls'!B35)</f>
        <v>Human Resource Security</v>
      </c>
      <c r="G101" s="1" t="str">
        <f>IF(ISBLANK('Capabilities - Sec Controls'!C35),"", 'Capabilities - Sec Controls'!C35)</f>
        <v>Background Screening</v>
      </c>
      <c r="H101" s="1" t="str">
        <f>IF(ISBLANK('Capabilities - Sec Controls'!D35),"", 'Capabilities - Sec Controls'!D35)</f>
        <v/>
      </c>
      <c r="I101" s="1" t="str">
        <f>IF(ISBLANK('Capabilities - Sec Controls'!E35),"", 'Capabilities - Sec Controls'!E35)</f>
        <v xml:space="preserve">The system's organization has a capability to facilitate background investigations for employees, contractors, and third-parties. The level of investigation is aligned with the data classification to be accessed pursuant to laws, regulations, customer requirements, and ethics. </v>
      </c>
      <c r="J101" s="1" t="str">
        <f>IF(ISBLANK('Capabilities - Sec Controls'!F35),"", 'Capabilities - Sec Controls'!F35)</f>
        <v>Background Screening</v>
      </c>
      <c r="K101" s="1" t="str">
        <f>IF(ISBLANK('Capabilities - Sec Controls'!I35),"", 'Capabilities - Sec Controls'!I35)</f>
        <v>PS-2,PS-3,PS-7,SA-9</v>
      </c>
      <c r="L101" s="1" t="str">
        <f>IF(ISBLANK('Capabilities - Sec Controls'!J35),"", 'Capabilities - Sec Controls'!J35)</f>
        <v/>
      </c>
      <c r="M101" s="1" t="str">
        <f>IF(ISBLANK('Capabilities - Sec Controls'!K35),"", 'Capabilities - Sec Controls'!K35)</f>
        <v>PS-2,PS-3,PS-7,SA-9</v>
      </c>
      <c r="N101" s="1" t="str">
        <f>IF(ISBLANK('Capabilities - Sec Controls'!L35),"", 'Capabilities - Sec Controls'!L35)</f>
        <v/>
      </c>
      <c r="O101" s="1" t="str">
        <f>IF(ISBLANK('Capabilities - Sec Controls'!M35),"", 'Capabilities - Sec Controls'!M35)</f>
        <v/>
      </c>
      <c r="P101" s="1" t="str">
        <f>IF(ISBLANK('Capabilities - Sec Controls'!N35),"", 'Capabilities - Sec Controls'!N35)</f>
        <v>PS-3(3)</v>
      </c>
      <c r="Q101" s="1" t="str">
        <f>IF(ISBLANK('Capabilities - Sec Controls'!O35),"", 'Capabilities - Sec Controls'!O35)</f>
        <v>PS-3(3)</v>
      </c>
      <c r="R101" s="1" t="str">
        <f>IF(ISBLANK('Capabilities - Sec Controls'!P35),"", 'Capabilities - Sec Controls'!P35)</f>
        <v/>
      </c>
      <c r="S101" s="1" t="str">
        <f>IF(ISBLANK('Capabilities - Sec Controls'!Q35),"", 'Capabilities - Sec Controls'!Q35)</f>
        <v/>
      </c>
      <c r="T101" s="1" t="str">
        <f>IF(ISBLANK('Capabilities - Sec Controls'!R35),"", 'Capabilities - Sec Controls'!R35)</f>
        <v>PS-3(1),SA-21</v>
      </c>
      <c r="U101" s="1" t="str">
        <f>IF(ISBLANK('Capabilities - Sec Controls'!S35),"", 'Capabilities - Sec Controls'!S35)</f>
        <v/>
      </c>
      <c r="V101" s="1" t="str">
        <f>IF(ISBLANK('Capabilities - Sec Controls'!T35),"", 'Capabilities - Sec Controls'!T35)</f>
        <v>PS-3(1),SA-21</v>
      </c>
      <c r="W101" s="1" t="str">
        <f>IF(ISBLANK('Capabilities - Sec Controls'!U35),"", 'Capabilities - Sec Controls'!U35)</f>
        <v/>
      </c>
      <c r="X101" s="1" t="str">
        <f>IF(ISBLANK('Capabilities - Sec Controls'!V35),"", 'Capabilities - Sec Controls'!V35)</f>
        <v/>
      </c>
      <c r="Y101" s="1" t="str">
        <f>IF(ISBLANK('Capabilities - Sec Controls'!W35),"", 'Capabilities - Sec Controls'!W35)</f>
        <v/>
      </c>
      <c r="Z101" s="1" t="str">
        <f>IF(ISBLANK('Capabilities - Sec Controls'!X35),"", 'Capabilities - Sec Controls'!X35)</f>
        <v/>
      </c>
      <c r="AA101" s="1" t="str">
        <f>IF(ISBLANK('Capabilities - Sec Controls'!Y35),"", 'Capabilities - Sec Controls'!Y35)</f>
        <v>PS-3(1) and SA-21 are not selected in SP 800-53-defined baselines nor in the overall FedRAMP-defined baselines. These SP-800-53 capabilities are noted in { } in the high impact baseline here specifically to support implementation of information security of background screening capability across the enterprise should an organization wish to contract with a cloud service provider to provide such a capability.</v>
      </c>
      <c r="AB101" s="1" t="str">
        <f>IF(ISBLANK('Capabilities - Sec Controls'!Z35),"", 'Capabilities - Sec Controls'!Z35)</f>
        <v/>
      </c>
      <c r="AC101" s="215">
        <f>IF(ISBLANK('Capabilities - Sec Controls'!AA35),"", 'Capabilities - Sec Controls'!AA35)</f>
        <v>2</v>
      </c>
      <c r="AD101" s="215">
        <f>IF(ISBLANK('Capabilities - Sec Controls'!AB35),"", 'Capabilities - Sec Controls'!AB35)</f>
        <v>2</v>
      </c>
      <c r="AE101" s="215">
        <f>IF(ISBLANK('Capabilities - Sec Controls'!AC35),"", 'Capabilities - Sec Controls'!AC35)</f>
        <v>2</v>
      </c>
      <c r="AF101" s="215">
        <f>IF(ISBLANK('Capabilities - Sec Controls'!AD35),"", 'Capabilities - Sec Controls'!AD35)</f>
        <v>6</v>
      </c>
      <c r="AG101" s="1" t="str">
        <f>IF(ISBLANK('Capabilities - Sec Controls'!AE35),"", 'Capabilities - Sec Controls'!AE35)</f>
        <v/>
      </c>
      <c r="AH101" s="1" t="str">
        <f>IF(ISBLANK('Capabilities - Sec Controls'!AF35),"", 'Capabilities - Sec Controls'!AF35)</f>
        <v>X</v>
      </c>
      <c r="AI101" s="1" t="str">
        <f>IF(ISBLANK('Capabilities - Sec Controls'!AG35),"", 'Capabilities - Sec Controls'!AG35)</f>
        <v>X</v>
      </c>
      <c r="AJ101" s="1" t="str">
        <f>IF(ISBLANK('Capabilities - Sec Controls'!AH35),"", 'Capabilities - Sec Controls'!AH35)</f>
        <v>X</v>
      </c>
      <c r="AK101" s="1" t="str">
        <f>IF(ISBLANK('Capabilities - Sec Controls'!AI35),"", 'Capabilities - Sec Controls'!AI35)</f>
        <v/>
      </c>
      <c r="AL101" s="1" t="str">
        <f>IF(ISBLANK('Capabilities - Sec Controls'!AJ35),"", 'Capabilities - Sec Controls'!AJ35)</f>
        <v>X</v>
      </c>
      <c r="AM101" s="1" t="str">
        <f>IF(ISBLANK('Capabilities - Sec Controls'!AK35),"", 'Capabilities - Sec Controls'!AK35)</f>
        <v>X</v>
      </c>
      <c r="AN101" s="1" t="str">
        <f>IF(ISBLANK('Capabilities - Sec Controls'!AL35),"", 'Capabilities - Sec Controls'!AL35)</f>
        <v>X</v>
      </c>
      <c r="AO101" s="1" t="str">
        <f>IF(ISBLANK('Capabilities - Sec Controls'!AM35),"", 'Capabilities - Sec Controls'!AM35)</f>
        <v/>
      </c>
      <c r="AP101" s="1" t="str">
        <f>IF(ISBLANK('Capabilities - Sec Controls'!AN35),"", 'Capabilities - Sec Controls'!AN35)</f>
        <v>B</v>
      </c>
      <c r="AQ101" s="1" t="str">
        <f>IF(ISBLANK('Capabilities - Sec Controls'!AO35),"", 'Capabilities - Sec Controls'!AO35)</f>
        <v>B</v>
      </c>
      <c r="AR101" s="1" t="str">
        <f>IF(ISBLANK('Capabilities - Sec Controls'!AP35),"", 'Capabilities - Sec Controls'!AP35)</f>
        <v>B</v>
      </c>
      <c r="AS101" s="1" t="str">
        <f>IF(ISBLANK('Capabilities - Sec Controls'!AQ35),"", 'Capabilities - Sec Controls'!AQ35)</f>
        <v/>
      </c>
      <c r="AT101" s="1" t="str">
        <f>IF(ISBLANK('Capabilities - Sec Controls'!AR35),"", 'Capabilities - Sec Controls'!AR35)</f>
        <v>A</v>
      </c>
      <c r="AU101" s="1" t="str">
        <f>IF(ISBLANK('Capabilities - Sec Controls'!AS35),"", 'Capabilities - Sec Controls'!AS35)</f>
        <v/>
      </c>
      <c r="AV101" s="1" t="str">
        <f>IF(ISBLANK('Capabilities - Sec Controls'!AT35),"", 'Capabilities - Sec Controls'!AT35)</f>
        <v>A</v>
      </c>
    </row>
    <row r="102" spans="1:48" ht="42" hidden="1" customHeight="1" x14ac:dyDescent="0.25">
      <c r="A102" s="210" t="s">
        <v>3247</v>
      </c>
      <c r="B102" s="211" t="s">
        <v>3248</v>
      </c>
      <c r="C102" s="211"/>
      <c r="D102" s="211" t="b">
        <f>D103</f>
        <v>1</v>
      </c>
      <c r="E102" s="211"/>
      <c r="F102" s="210"/>
      <c r="G102" s="210"/>
      <c r="H102" s="210"/>
      <c r="I102" s="210"/>
      <c r="J102" s="210"/>
      <c r="K102" s="210"/>
      <c r="L102" s="210"/>
      <c r="M102" s="210"/>
      <c r="N102" s="210"/>
      <c r="O102" s="210"/>
      <c r="P102" s="210"/>
      <c r="Q102" s="210"/>
      <c r="R102" s="210"/>
      <c r="S102" s="210"/>
      <c r="T102" s="210"/>
      <c r="U102" s="210"/>
      <c r="V102" s="210"/>
      <c r="W102" s="210"/>
      <c r="X102" s="210"/>
      <c r="Y102" s="210"/>
      <c r="Z102" s="210"/>
      <c r="AA102" s="210"/>
      <c r="AB102" s="210"/>
      <c r="AC102" s="214"/>
      <c r="AD102" s="214"/>
      <c r="AE102" s="214"/>
      <c r="AF102" s="214"/>
      <c r="AG102" s="210"/>
      <c r="AH102" s="210"/>
      <c r="AI102" s="210"/>
      <c r="AJ102" s="210"/>
      <c r="AK102" s="210"/>
      <c r="AL102" s="210"/>
      <c r="AM102" s="210"/>
      <c r="AN102" s="210"/>
      <c r="AO102" s="210"/>
      <c r="AP102" s="210"/>
      <c r="AQ102" s="210"/>
      <c r="AR102" s="210"/>
      <c r="AS102" s="210"/>
      <c r="AT102" s="210"/>
      <c r="AU102" s="210"/>
      <c r="AV102" s="210"/>
    </row>
    <row r="103" spans="1:48" ht="42" hidden="1" customHeight="1" x14ac:dyDescent="0.25">
      <c r="A103"/>
      <c r="D103" t="b">
        <f>IF(Resp24="Yes", FALSE, TRUE)</f>
        <v>1</v>
      </c>
      <c r="E103" s="1" t="str">
        <f>IF(ISBLANK('Capabilities - Sec Controls'!A346),"", 'Capabilities - Sec Controls'!A346)</f>
        <v>S &amp; RM</v>
      </c>
      <c r="F103" s="1" t="str">
        <f>IF(ISBLANK('Capabilities - Sec Controls'!B346),"", 'Capabilities - Sec Controls'!B346)</f>
        <v>InfoSec Management</v>
      </c>
      <c r="G103" s="1" t="str">
        <f>IF(ISBLANK('Capabilities - Sec Controls'!C346),"", 'Capabilities - Sec Controls'!C346)</f>
        <v>Risk Portfolio Management</v>
      </c>
      <c r="H103" s="1" t="str">
        <f>IF(ISBLANK('Capabilities - Sec Controls'!D346),"", 'Capabilities - Sec Controls'!D346)</f>
        <v/>
      </c>
      <c r="I103" s="1" t="str">
        <f>IF(ISBLANK('Capabilities - Sec Controls'!E346),"", 'Capabilities - Sec Controls'!E346)</f>
        <v>The system's organization develops, reviews, and updates a comprehensive risk management strategy designed to manage risk to organizational operations and assets, individuals, and other organizations. This strategy includes defining the organization's risk tolerance, risk assessment methodologies, risk mitigation strategies, risk monitoring approaches, and risk evaluation processes.</v>
      </c>
      <c r="J103" s="1" t="str">
        <f>IF(ISBLANK('Capabilities - Sec Controls'!F346),"", 'Capabilities - Sec Controls'!F346)</f>
        <v>Risk Portfolio Management</v>
      </c>
      <c r="K103" s="1" t="str">
        <f>IF(ISBLANK('Capabilities - Sec Controls'!I346),"", 'Capabilities - Sec Controls'!I346)</f>
        <v>AC-1,AT-1,AU-1,AU-2,AU-6,CA-1,CM-1,CP-1,IA-1,IR-1,MA-1,MP-1,PE-1,PL-1,PS-1,RA-1,SA-1,SC-1,SI-1</v>
      </c>
      <c r="L103" s="1" t="str">
        <f>IF(ISBLANK('Capabilities - Sec Controls'!J346),"", 'Capabilities - Sec Controls'!J346)</f>
        <v/>
      </c>
      <c r="M103" s="1" t="str">
        <f>IF(ISBLANK('Capabilities - Sec Controls'!K346),"", 'Capabilities - Sec Controls'!K346)</f>
        <v>AC-1,AT-1,AU-1,AU-2,AU-6,CA-1,CM-1,CP-1,IA-1,IR-1,MA-1,MP-1,PE-1,PL-1,PS-1,RA-1,SA-1,SC-1,SI-1</v>
      </c>
      <c r="N103" s="1" t="str">
        <f>IF(ISBLANK('Capabilities - Sec Controls'!L346),"", 'Capabilities - Sec Controls'!L346)</f>
        <v/>
      </c>
      <c r="O103" s="1" t="str">
        <f>IF(ISBLANK('Capabilities - Sec Controls'!M346),"", 'Capabilities - Sec Controls'!M346)</f>
        <v/>
      </c>
      <c r="P103" s="1" t="str">
        <f>IF(ISBLANK('Capabilities - Sec Controls'!N346),"", 'Capabilities - Sec Controls'!N346)</f>
        <v/>
      </c>
      <c r="Q103" s="1" t="str">
        <f>IF(ISBLANK('Capabilities - Sec Controls'!O346),"", 'Capabilities - Sec Controls'!O346)</f>
        <v/>
      </c>
      <c r="R103" s="1" t="str">
        <f>IF(ISBLANK('Capabilities - Sec Controls'!P346),"", 'Capabilities - Sec Controls'!P346)</f>
        <v/>
      </c>
      <c r="S103" s="1" t="str">
        <f>IF(ISBLANK('Capabilities - Sec Controls'!Q346),"", 'Capabilities - Sec Controls'!Q346)</f>
        <v/>
      </c>
      <c r="T103" s="1" t="str">
        <f>IF(ISBLANK('Capabilities - Sec Controls'!R346),"", 'Capabilities - Sec Controls'!R346)</f>
        <v/>
      </c>
      <c r="U103" s="1" t="str">
        <f>IF(ISBLANK('Capabilities - Sec Controls'!S346),"", 'Capabilities - Sec Controls'!S346)</f>
        <v/>
      </c>
      <c r="V103" s="1" t="str">
        <f>IF(ISBLANK('Capabilities - Sec Controls'!T346),"", 'Capabilities - Sec Controls'!T346)</f>
        <v/>
      </c>
      <c r="W103" s="1" t="str">
        <f>IF(ISBLANK('Capabilities - Sec Controls'!U346),"", 'Capabilities - Sec Controls'!U346)</f>
        <v xml:space="preserve">PM-1, PM-2, PM-3, PM-4, PM-5, PM-6, PM-7, PM-8, PM-9, PM-10, PM-11, PM-12PM-13, PM-14, PM-15, PM-16  </v>
      </c>
      <c r="X103" s="1" t="str">
        <f>IF(ISBLANK('Capabilities - Sec Controls'!V346),"", 'Capabilities - Sec Controls'!V346)</f>
        <v/>
      </c>
      <c r="Y103" s="1" t="str">
        <f>IF(ISBLANK('Capabilities - Sec Controls'!W346),"", 'Capabilities - Sec Controls'!W346)</f>
        <v/>
      </c>
      <c r="Z103" s="1" t="str">
        <f>IF(ISBLANK('Capabilities - Sec Controls'!X346),"", 'Capabilities - Sec Controls'!X346)</f>
        <v/>
      </c>
      <c r="AA103" s="1" t="str">
        <f>IF(ISBLANK('Capabilities - Sec Controls'!Y346),"", 'Capabilities - Sec Controls'!Y346)</f>
        <v/>
      </c>
      <c r="AB103" s="1" t="str">
        <f>IF(ISBLANK('Capabilities - Sec Controls'!Z346),"", 'Capabilities - Sec Controls'!Z346)</f>
        <v/>
      </c>
      <c r="AC103" s="215">
        <f>IF(ISBLANK('Capabilities - Sec Controls'!AA346),"", 'Capabilities - Sec Controls'!AA346)</f>
        <v>1</v>
      </c>
      <c r="AD103" s="215">
        <f>IF(ISBLANK('Capabilities - Sec Controls'!AB346),"", 'Capabilities - Sec Controls'!AB346)</f>
        <v>2</v>
      </c>
      <c r="AE103" s="215">
        <f>IF(ISBLANK('Capabilities - Sec Controls'!AC346),"", 'Capabilities - Sec Controls'!AC346)</f>
        <v>1</v>
      </c>
      <c r="AF103" s="215">
        <f>IF(ISBLANK('Capabilities - Sec Controls'!AD346),"", 'Capabilities - Sec Controls'!AD346)</f>
        <v>4</v>
      </c>
      <c r="AG103" s="1" t="str">
        <f>IF(ISBLANK('Capabilities - Sec Controls'!AE346),"", 'Capabilities - Sec Controls'!AE346)</f>
        <v/>
      </c>
      <c r="AH103" s="1" t="str">
        <f>IF(ISBLANK('Capabilities - Sec Controls'!AF346),"", 'Capabilities - Sec Controls'!AF346)</f>
        <v>A</v>
      </c>
      <c r="AI103" s="1" t="str">
        <f>IF(ISBLANK('Capabilities - Sec Controls'!AG346),"", 'Capabilities - Sec Controls'!AG346)</f>
        <v>A</v>
      </c>
      <c r="AJ103" s="1" t="str">
        <f>IF(ISBLANK('Capabilities - Sec Controls'!AH346),"", 'Capabilities - Sec Controls'!AH346)</f>
        <v>A</v>
      </c>
      <c r="AK103" s="1" t="str">
        <f>IF(ISBLANK('Capabilities - Sec Controls'!AI346),"", 'Capabilities - Sec Controls'!AI346)</f>
        <v/>
      </c>
      <c r="AL103" s="1" t="str">
        <f>IF(ISBLANK('Capabilities - Sec Controls'!AJ346),"", 'Capabilities - Sec Controls'!AJ346)</f>
        <v>A</v>
      </c>
      <c r="AM103" s="1" t="str">
        <f>IF(ISBLANK('Capabilities - Sec Controls'!AK346),"", 'Capabilities - Sec Controls'!AK346)</f>
        <v>A</v>
      </c>
      <c r="AN103" s="1" t="str">
        <f>IF(ISBLANK('Capabilities - Sec Controls'!AL346),"", 'Capabilities - Sec Controls'!AL346)</f>
        <v>A</v>
      </c>
      <c r="AO103" s="1" t="str">
        <f>IF(ISBLANK('Capabilities - Sec Controls'!AM346),"", 'Capabilities - Sec Controls'!AM346)</f>
        <v/>
      </c>
      <c r="AP103" s="1" t="str">
        <f>IF(ISBLANK('Capabilities - Sec Controls'!AN346),"", 'Capabilities - Sec Controls'!AN346)</f>
        <v>B</v>
      </c>
      <c r="AQ103" s="1" t="str">
        <f>IF(ISBLANK('Capabilities - Sec Controls'!AO346),"", 'Capabilities - Sec Controls'!AO346)</f>
        <v>B</v>
      </c>
      <c r="AR103" s="1" t="str">
        <f>IF(ISBLANK('Capabilities - Sec Controls'!AP346),"", 'Capabilities - Sec Controls'!AP346)</f>
        <v>B</v>
      </c>
      <c r="AS103" s="1" t="str">
        <f>IF(ISBLANK('Capabilities - Sec Controls'!AQ346),"", 'Capabilities - Sec Controls'!AQ346)</f>
        <v/>
      </c>
      <c r="AT103" s="1" t="str">
        <f>IF(ISBLANK('Capabilities - Sec Controls'!AR346),"", 'Capabilities - Sec Controls'!AR346)</f>
        <v>A</v>
      </c>
      <c r="AU103" s="1" t="str">
        <f>IF(ISBLANK('Capabilities - Sec Controls'!AS346),"", 'Capabilities - Sec Controls'!AS346)</f>
        <v/>
      </c>
      <c r="AV103" s="1" t="str">
        <f>IF(ISBLANK('Capabilities - Sec Controls'!AT346),"", 'Capabilities - Sec Controls'!AT346)</f>
        <v/>
      </c>
    </row>
    <row r="104" spans="1:48" ht="42" hidden="1" customHeight="1" x14ac:dyDescent="0.25">
      <c r="A104" s="180" t="s">
        <v>3250</v>
      </c>
      <c r="B104" s="181" t="s">
        <v>3399</v>
      </c>
      <c r="C104" s="181"/>
      <c r="D104" s="181" t="b">
        <f>AND(D105,D145,D153,D155,D173)</f>
        <v>1</v>
      </c>
      <c r="E104" s="181"/>
      <c r="F104" s="181"/>
      <c r="G104" s="181"/>
      <c r="H104" s="181"/>
      <c r="I104" s="181"/>
      <c r="J104" s="181"/>
      <c r="K104" s="181"/>
      <c r="L104" s="181"/>
      <c r="M104" s="181"/>
      <c r="N104" s="181"/>
      <c r="O104" s="181"/>
      <c r="P104" s="181"/>
      <c r="Q104" s="181"/>
      <c r="R104" s="181"/>
      <c r="S104" s="181"/>
      <c r="T104" s="181"/>
      <c r="U104" s="181"/>
      <c r="V104" s="181"/>
      <c r="W104" s="181"/>
      <c r="X104" s="181"/>
      <c r="Y104" s="181"/>
      <c r="Z104" s="181"/>
      <c r="AA104" s="181"/>
      <c r="AB104" s="181"/>
      <c r="AC104" s="213"/>
      <c r="AD104" s="213"/>
      <c r="AE104" s="213"/>
      <c r="AF104" s="213"/>
      <c r="AG104" s="181"/>
      <c r="AH104" s="181"/>
      <c r="AI104" s="181"/>
      <c r="AJ104" s="181"/>
      <c r="AK104" s="181"/>
      <c r="AL104" s="181"/>
      <c r="AM104" s="181"/>
      <c r="AN104" s="181"/>
      <c r="AO104" s="181"/>
      <c r="AP104" s="181"/>
      <c r="AQ104" s="181"/>
      <c r="AR104" s="181"/>
      <c r="AS104" s="181"/>
      <c r="AT104" s="181"/>
      <c r="AU104" s="181"/>
      <c r="AV104" s="181"/>
    </row>
    <row r="105" spans="1:48" ht="42" hidden="1" customHeight="1" x14ac:dyDescent="0.25">
      <c r="A105" s="210" t="s">
        <v>3249</v>
      </c>
      <c r="B105" s="211" t="s">
        <v>3251</v>
      </c>
      <c r="C105" s="211" t="s">
        <v>3412</v>
      </c>
      <c r="D105" s="211" t="b">
        <f>AND(D106:D144)</f>
        <v>1</v>
      </c>
      <c r="E105" s="211"/>
      <c r="F105" s="210"/>
      <c r="G105" s="210"/>
      <c r="H105" s="210"/>
      <c r="I105" s="210"/>
      <c r="J105" s="210"/>
      <c r="K105" s="210"/>
      <c r="L105" s="210"/>
      <c r="M105" s="210"/>
      <c r="N105" s="210"/>
      <c r="O105" s="210"/>
      <c r="P105" s="210"/>
      <c r="Q105" s="210"/>
      <c r="R105" s="210"/>
      <c r="S105" s="210"/>
      <c r="T105" s="210"/>
      <c r="U105" s="210"/>
      <c r="V105" s="210"/>
      <c r="W105" s="210"/>
      <c r="X105" s="210"/>
      <c r="Y105" s="210"/>
      <c r="Z105" s="210"/>
      <c r="AA105" s="210"/>
      <c r="AB105" s="210"/>
      <c r="AC105" s="214"/>
      <c r="AD105" s="214"/>
      <c r="AE105" s="214"/>
      <c r="AF105" s="214"/>
      <c r="AG105" s="210"/>
      <c r="AH105" s="210"/>
      <c r="AI105" s="210"/>
      <c r="AJ105" s="210"/>
      <c r="AK105" s="210"/>
      <c r="AL105" s="210"/>
      <c r="AM105" s="210"/>
      <c r="AN105" s="210"/>
      <c r="AO105" s="210"/>
      <c r="AP105" s="210"/>
      <c r="AQ105" s="210"/>
      <c r="AR105" s="210"/>
      <c r="AS105" s="210"/>
      <c r="AT105" s="210"/>
      <c r="AU105" s="210"/>
      <c r="AV105" s="210"/>
    </row>
    <row r="106" spans="1:48" ht="42" hidden="1" customHeight="1" x14ac:dyDescent="0.25">
      <c r="A106"/>
      <c r="D106" t="b">
        <f>IF(Resp25="Yes", FALSE, TRUE)</f>
        <v>1</v>
      </c>
      <c r="E106" s="1" t="str">
        <f>IF(ISBLANK('Capabilities - Sec Controls'!A162),"", 'Capabilities - Sec Controls'!A162)</f>
        <v>Information Services</v>
      </c>
      <c r="F106" s="1" t="str">
        <f>IF(ISBLANK('Capabilities - Sec Controls'!B162),"", 'Capabilities - Sec Controls'!B162)</f>
        <v>Security Monitoring</v>
      </c>
      <c r="G106" s="1" t="str">
        <f>IF(ISBLANK('Capabilities - Sec Controls'!C162),"", 'Capabilities - Sec Controls'!C162)</f>
        <v>CRL´s</v>
      </c>
      <c r="H106" s="1" t="str">
        <f>IF(ISBLANK('Capabilities - Sec Controls'!D162),"", 'Capabilities - Sec Controls'!D162)</f>
        <v/>
      </c>
      <c r="I106" s="1" t="str">
        <f>IF(ISBLANK('Capabilities - Sec Controls'!E162),"", 'Capabilities - Sec Controls'!E162)</f>
        <v>The system has a capability that generates, maintains, and provides access to a certificate revocation list (CRL) for the system's certificates.</v>
      </c>
      <c r="J106" s="1" t="str">
        <f>IF(ISBLANK('Capabilities - Sec Controls'!F162),"", 'Capabilities - Sec Controls'!F162)</f>
        <v>CRLs</v>
      </c>
      <c r="K106" s="1" t="str">
        <f>IF(ISBLANK('Capabilities - Sec Controls'!I162),"", 'Capabilities - Sec Controls'!I162)</f>
        <v>AC-3,IA-5,SC-12</v>
      </c>
      <c r="L106" s="1" t="str">
        <f>IF(ISBLANK('Capabilities - Sec Controls'!J162),"", 'Capabilities - Sec Controls'!J162)</f>
        <v/>
      </c>
      <c r="M106" s="1" t="str">
        <f>IF(ISBLANK('Capabilities - Sec Controls'!K162),"", 'Capabilities - Sec Controls'!K162)</f>
        <v>AC-3,IA-5,SC-12</v>
      </c>
      <c r="N106" s="1" t="str">
        <f>IF(ISBLANK('Capabilities - Sec Controls'!L162),"", 'Capabilities - Sec Controls'!L162)</f>
        <v/>
      </c>
      <c r="O106" s="1" t="str">
        <f>IF(ISBLANK('Capabilities - Sec Controls'!M162),"", 'Capabilities - Sec Controls'!M162)</f>
        <v>IA-5(2),SC-17</v>
      </c>
      <c r="P106" s="1" t="str">
        <f>IF(ISBLANK('Capabilities - Sec Controls'!N162),"", 'Capabilities - Sec Controls'!N162)</f>
        <v/>
      </c>
      <c r="Q106" s="1" t="str">
        <f>IF(ISBLANK('Capabilities - Sec Controls'!O162),"", 'Capabilities - Sec Controls'!O162)</f>
        <v>IA-5(2),SC-17</v>
      </c>
      <c r="R106" s="1" t="str">
        <f>IF(ISBLANK('Capabilities - Sec Controls'!P162),"", 'Capabilities - Sec Controls'!P162)</f>
        <v/>
      </c>
      <c r="S106" s="1" t="str">
        <f>IF(ISBLANK('Capabilities - Sec Controls'!Q162),"", 'Capabilities - Sec Controls'!Q162)</f>
        <v/>
      </c>
      <c r="T106" s="1" t="str">
        <f>IF(ISBLANK('Capabilities - Sec Controls'!R162),"", 'Capabilities - Sec Controls'!R162)</f>
        <v>AC-3(8)</v>
      </c>
      <c r="U106" s="1" t="str">
        <f>IF(ISBLANK('Capabilities - Sec Controls'!S162),"", 'Capabilities - Sec Controls'!S162)</f>
        <v/>
      </c>
      <c r="V106" s="1" t="str">
        <f>IF(ISBLANK('Capabilities - Sec Controls'!T162),"", 'Capabilities - Sec Controls'!T162)</f>
        <v>AC-3(8)</v>
      </c>
      <c r="W106" s="1" t="str">
        <f>IF(ISBLANK('Capabilities - Sec Controls'!U162),"", 'Capabilities - Sec Controls'!U162)</f>
        <v/>
      </c>
      <c r="X106" s="1" t="str">
        <f>IF(ISBLANK('Capabilities - Sec Controls'!V162),"", 'Capabilities - Sec Controls'!V162)</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106" s="1" t="str">
        <f>IF(ISBLANK('Capabilities - Sec Controls'!W162),"", 'Capabilities - Sec Controls'!W162)</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106" s="1" t="str">
        <f>IF(ISBLANK('Capabilities - Sec Controls'!X162),"", 'Capabilities - Sec Controls'!X162)</f>
        <v>AC-2(11), AC-2(13), AC-6(3), AC-6(7), AC-6(8), AC-18(4), AC-21(2)
AU-13, 
CM-3(1), CM-5(1), CM-5(3), CM-5(4), CM-6(2), CM-8(4)
MA-4(3)
PE-2(3), PE-3(1), PE-6(4)
PS-4(2), PS-6(3)
RA-5(4), RA-5(6), RA-5(10)
SC-3, SC-7(8), SC-7(10), SC-7(11), SC-7(14),  SC-7(15), SC-7(18), SC-7(21), SC-24 
SI-7(10), SI-10(5)</v>
      </c>
      <c r="AA106" s="1" t="str">
        <f>IF(ISBLANK('Capabilities - Sec Controls'!Y162),"", 'Capabilities - Sec Controls'!Y162)</f>
        <v/>
      </c>
      <c r="AB106" s="1" t="str">
        <f>IF(ISBLANK('Capabilities - Sec Controls'!Z162),"", 'Capabilities - Sec Controls'!Z162)</f>
        <v/>
      </c>
      <c r="AC106" s="215">
        <f>IF(ISBLANK('Capabilities - Sec Controls'!AA162),"", 'Capabilities - Sec Controls'!AA162)</f>
        <v>3</v>
      </c>
      <c r="AD106" s="215">
        <f>IF(ISBLANK('Capabilities - Sec Controls'!AB162),"", 'Capabilities - Sec Controls'!AB162)</f>
        <v>3</v>
      </c>
      <c r="AE106" s="215">
        <f>IF(ISBLANK('Capabilities - Sec Controls'!AC162),"", 'Capabilities - Sec Controls'!AC162)</f>
        <v>3</v>
      </c>
      <c r="AF106" s="215">
        <f>IF(ISBLANK('Capabilities - Sec Controls'!AD162),"", 'Capabilities - Sec Controls'!AD162)</f>
        <v>9</v>
      </c>
      <c r="AG106" s="1" t="str">
        <f>IF(ISBLANK('Capabilities - Sec Controls'!AE162),"", 'Capabilities - Sec Controls'!AE162)</f>
        <v/>
      </c>
      <c r="AH106" s="1" t="str">
        <f>IF(ISBLANK('Capabilities - Sec Controls'!AF162),"", 'Capabilities - Sec Controls'!AF162)</f>
        <v>A</v>
      </c>
      <c r="AI106" s="1" t="str">
        <f>IF(ISBLANK('Capabilities - Sec Controls'!AG162),"", 'Capabilities - Sec Controls'!AG162)</f>
        <v>A</v>
      </c>
      <c r="AJ106" s="1" t="str">
        <f>IF(ISBLANK('Capabilities - Sec Controls'!AH162),"", 'Capabilities - Sec Controls'!AH162)</f>
        <v>A</v>
      </c>
      <c r="AK106" s="1" t="str">
        <f>IF(ISBLANK('Capabilities - Sec Controls'!AI162),"", 'Capabilities - Sec Controls'!AI162)</f>
        <v/>
      </c>
      <c r="AL106" s="1" t="str">
        <f>IF(ISBLANK('Capabilities - Sec Controls'!AJ162),"", 'Capabilities - Sec Controls'!AJ162)</f>
        <v>X</v>
      </c>
      <c r="AM106" s="1" t="str">
        <f>IF(ISBLANK('Capabilities - Sec Controls'!AK162),"", 'Capabilities - Sec Controls'!AK162)</f>
        <v>X*</v>
      </c>
      <c r="AN106" s="1" t="str">
        <f>IF(ISBLANK('Capabilities - Sec Controls'!AL162),"", 'Capabilities - Sec Controls'!AL162)</f>
        <v>X*</v>
      </c>
      <c r="AO106" s="1" t="str">
        <f>IF(ISBLANK('Capabilities - Sec Controls'!AM162),"", 'Capabilities - Sec Controls'!AM162)</f>
        <v/>
      </c>
      <c r="AP106" s="1" t="str">
        <f>IF(ISBLANK('Capabilities - Sec Controls'!AN162),"", 'Capabilities - Sec Controls'!AN162)</f>
        <v>B</v>
      </c>
      <c r="AQ106" s="1" t="str">
        <f>IF(ISBLANK('Capabilities - Sec Controls'!AO162),"", 'Capabilities - Sec Controls'!AO162)</f>
        <v>B</v>
      </c>
      <c r="AR106" s="1" t="str">
        <f>IF(ISBLANK('Capabilities - Sec Controls'!AP162),"", 'Capabilities - Sec Controls'!AP162)</f>
        <v>B</v>
      </c>
      <c r="AS106" s="1" t="str">
        <f>IF(ISBLANK('Capabilities - Sec Controls'!AQ162),"", 'Capabilities - Sec Controls'!AQ162)</f>
        <v/>
      </c>
      <c r="AT106" s="1" t="str">
        <f>IF(ISBLANK('Capabilities - Sec Controls'!AR162),"", 'Capabilities - Sec Controls'!AR162)</f>
        <v>X</v>
      </c>
      <c r="AU106" s="1" t="str">
        <f>IF(ISBLANK('Capabilities - Sec Controls'!AS162),"", 'Capabilities - Sec Controls'!AS162)</f>
        <v/>
      </c>
      <c r="AV106" s="1" t="str">
        <f>IF(ISBLANK('Capabilities - Sec Controls'!AT162),"", 'Capabilities - Sec Controls'!AT162)</f>
        <v/>
      </c>
    </row>
    <row r="107" spans="1:48" ht="42" hidden="1" customHeight="1" x14ac:dyDescent="0.25">
      <c r="A107"/>
      <c r="D107" t="b">
        <f>IF(Resp25="Yes", FALSE, TRUE)</f>
        <v>1</v>
      </c>
      <c r="E107" s="1" t="str">
        <f>IF(ISBLANK('Capabilities - Sec Controls'!A332),"", 'Capabilities - Sec Controls'!A332)</f>
        <v>S &amp; RM</v>
      </c>
      <c r="F107" s="1" t="str">
        <f>IF(ISBLANK('Capabilities - Sec Controls'!B332),"", 'Capabilities - Sec Controls'!B332)</f>
        <v>Cryptographic Services</v>
      </c>
      <c r="G107" s="1" t="str">
        <f>IF(ISBLANK('Capabilities - Sec Controls'!C332),"", 'Capabilities - Sec Controls'!C332)</f>
        <v>Key Management</v>
      </c>
      <c r="H107" s="1" t="str">
        <f>IF(ISBLANK('Capabilities - Sec Controls'!D332),"", 'Capabilities - Sec Controls'!D332)</f>
        <v>Asymmetric Keys</v>
      </c>
      <c r="I107" s="1" t="str">
        <f>IF(ISBLANK('Capabilities - Sec Controls'!E332),"", 'Capabilities - Sec Controls'!E332)</f>
        <v>The system's organization has a capability that supports its public key infrastructure by keeping private keys private and making public keys available for others to use for verification purposes.</v>
      </c>
      <c r="J107" s="1" t="str">
        <f>IF(ISBLANK('Capabilities - Sec Controls'!F332),"", 'Capabilities - Sec Controls'!F332)</f>
        <v>Asymmetric Keys</v>
      </c>
      <c r="K107" s="1" t="str">
        <f>IF(ISBLANK('Capabilities - Sec Controls'!I332),"", 'Capabilities - Sec Controls'!I332)</f>
        <v>SC-12</v>
      </c>
      <c r="L107" s="1" t="str">
        <f>IF(ISBLANK('Capabilities - Sec Controls'!J332),"", 'Capabilities - Sec Controls'!J332)</f>
        <v/>
      </c>
      <c r="M107" s="1" t="str">
        <f>IF(ISBLANK('Capabilities - Sec Controls'!K332),"", 'Capabilities - Sec Controls'!K332)</f>
        <v>SC-12</v>
      </c>
      <c r="N107" s="1" t="str">
        <f>IF(ISBLANK('Capabilities - Sec Controls'!L332),"", 'Capabilities - Sec Controls'!L332)</f>
        <v/>
      </c>
      <c r="O107" s="1" t="str">
        <f>IF(ISBLANK('Capabilities - Sec Controls'!M332),"", 'Capabilities - Sec Controls'!M332)</f>
        <v>SC-17</v>
      </c>
      <c r="P107" s="1" t="str">
        <f>IF(ISBLANK('Capabilities - Sec Controls'!N332),"", 'Capabilities - Sec Controls'!N332)</f>
        <v>SC-12(3)</v>
      </c>
      <c r="Q107" s="1" t="str">
        <f>IF(ISBLANK('Capabilities - Sec Controls'!O332),"", 'Capabilities - Sec Controls'!O332)</f>
        <v>SC-12(3),SC-17</v>
      </c>
      <c r="R107" s="1" t="str">
        <f>IF(ISBLANK('Capabilities - Sec Controls'!P332),"", 'Capabilities - Sec Controls'!P332)</f>
        <v/>
      </c>
      <c r="S107" s="1" t="str">
        <f>IF(ISBLANK('Capabilities - Sec Controls'!Q332),"", 'Capabilities - Sec Controls'!Q332)</f>
        <v/>
      </c>
      <c r="T107" s="1" t="str">
        <f>IF(ISBLANK('Capabilities - Sec Controls'!R332),"", 'Capabilities - Sec Controls'!R332)</f>
        <v>SC-12(1)</v>
      </c>
      <c r="U107" s="1" t="str">
        <f>IF(ISBLANK('Capabilities - Sec Controls'!S332),"", 'Capabilities - Sec Controls'!S332)</f>
        <v/>
      </c>
      <c r="V107" s="1" t="str">
        <f>IF(ISBLANK('Capabilities - Sec Controls'!T332),"", 'Capabilities - Sec Controls'!T332)</f>
        <v>SC-12(1)</v>
      </c>
      <c r="W107" s="1" t="str">
        <f>IF(ISBLANK('Capabilities - Sec Controls'!U332),"", 'Capabilities - Sec Controls'!U332)</f>
        <v/>
      </c>
      <c r="X107" s="1" t="str">
        <f>IF(ISBLANK('Capabilities - Sec Controls'!V332),"", 'Capabilities - Sec Controls'!V332)</f>
        <v/>
      </c>
      <c r="Y107" s="1" t="str">
        <f>IF(ISBLANK('Capabilities - Sec Controls'!W332),"", 'Capabilities - Sec Controls'!W332)</f>
        <v/>
      </c>
      <c r="Z107" s="1" t="str">
        <f>IF(ISBLANK('Capabilities - Sec Controls'!X332),"", 'Capabilities - Sec Controls'!X332)</f>
        <v/>
      </c>
      <c r="AA107" s="1" t="str">
        <f>IF(ISBLANK('Capabilities - Sec Controls'!Y332),"", 'Capabilities - Sec Controls'!Y332)</f>
        <v>SC-12(1) is not selected in SP 800-53-defined baselines nor in the overall FedRAMP-defined baselines. They are noted in { } and  placed in the high impact baseline here specifically to support implementation of information security associated with the S &amp; RM Cryptographic Services Key Management Symmetric Keys capability should an organization wish to contract with a cloud service provider to provide such a capability.</v>
      </c>
      <c r="AB107" s="1" t="str">
        <f>IF(ISBLANK('Capabilities - Sec Controls'!Z332),"", 'Capabilities - Sec Controls'!Z332)</f>
        <v/>
      </c>
      <c r="AC107" s="215">
        <f>IF(ISBLANK('Capabilities - Sec Controls'!AA332),"", 'Capabilities - Sec Controls'!AA332)</f>
        <v>2</v>
      </c>
      <c r="AD107" s="215">
        <f>IF(ISBLANK('Capabilities - Sec Controls'!AB332),"", 'Capabilities - Sec Controls'!AB332)</f>
        <v>3</v>
      </c>
      <c r="AE107" s="215">
        <f>IF(ISBLANK('Capabilities - Sec Controls'!AC332),"", 'Capabilities - Sec Controls'!AC332)</f>
        <v>2</v>
      </c>
      <c r="AF107" s="215">
        <f>IF(ISBLANK('Capabilities - Sec Controls'!AD332),"", 'Capabilities - Sec Controls'!AD332)</f>
        <v>7</v>
      </c>
      <c r="AG107" s="1" t="str">
        <f>IF(ISBLANK('Capabilities - Sec Controls'!AE332),"", 'Capabilities - Sec Controls'!AE332)</f>
        <v/>
      </c>
      <c r="AH107" s="1" t="str">
        <f>IF(ISBLANK('Capabilities - Sec Controls'!AF332),"", 'Capabilities - Sec Controls'!AF332)</f>
        <v>X</v>
      </c>
      <c r="AI107" s="1" t="str">
        <f>IF(ISBLANK('Capabilities - Sec Controls'!AG332),"", 'Capabilities - Sec Controls'!AG332)</f>
        <v>X</v>
      </c>
      <c r="AJ107" s="1" t="str">
        <f>IF(ISBLANK('Capabilities - Sec Controls'!AH332),"", 'Capabilities - Sec Controls'!AH332)</f>
        <v>X</v>
      </c>
      <c r="AK107" s="1" t="str">
        <f>IF(ISBLANK('Capabilities - Sec Controls'!AI332),"", 'Capabilities - Sec Controls'!AI332)</f>
        <v/>
      </c>
      <c r="AL107" s="1" t="str">
        <f>IF(ISBLANK('Capabilities - Sec Controls'!AJ332),"", 'Capabilities - Sec Controls'!AJ332)</f>
        <v>X</v>
      </c>
      <c r="AM107" s="1" t="str">
        <f>IF(ISBLANK('Capabilities - Sec Controls'!AK332),"", 'Capabilities - Sec Controls'!AK332)</f>
        <v>X</v>
      </c>
      <c r="AN107" s="1" t="str">
        <f>IF(ISBLANK('Capabilities - Sec Controls'!AL332),"", 'Capabilities - Sec Controls'!AL332)</f>
        <v>X</v>
      </c>
      <c r="AO107" s="1" t="str">
        <f>IF(ISBLANK('Capabilities - Sec Controls'!AM332),"", 'Capabilities - Sec Controls'!AM332)</f>
        <v/>
      </c>
      <c r="AP107" s="1" t="str">
        <f>IF(ISBLANK('Capabilities - Sec Controls'!AN332),"", 'Capabilities - Sec Controls'!AN332)</f>
        <v>B</v>
      </c>
      <c r="AQ107" s="1" t="str">
        <f>IF(ISBLANK('Capabilities - Sec Controls'!AO332),"", 'Capabilities - Sec Controls'!AO332)</f>
        <v>B</v>
      </c>
      <c r="AR107" s="1" t="str">
        <f>IF(ISBLANK('Capabilities - Sec Controls'!AP332),"", 'Capabilities - Sec Controls'!AP332)</f>
        <v>B</v>
      </c>
      <c r="AS107" s="1" t="str">
        <f>IF(ISBLANK('Capabilities - Sec Controls'!AQ332),"", 'Capabilities - Sec Controls'!AQ332)</f>
        <v/>
      </c>
      <c r="AT107" s="1" t="str">
        <f>IF(ISBLANK('Capabilities - Sec Controls'!AR332),"", 'Capabilities - Sec Controls'!AR332)</f>
        <v>X</v>
      </c>
      <c r="AU107" s="1" t="str">
        <f>IF(ISBLANK('Capabilities - Sec Controls'!AS332),"", 'Capabilities - Sec Controls'!AS332)</f>
        <v/>
      </c>
      <c r="AV107" s="1" t="str">
        <f>IF(ISBLANK('Capabilities - Sec Controls'!AT332),"", 'Capabilities - Sec Controls'!AT332)</f>
        <v>A</v>
      </c>
    </row>
    <row r="108" spans="1:48" ht="42" hidden="1" customHeight="1" x14ac:dyDescent="0.25">
      <c r="A108"/>
      <c r="D108" t="b">
        <f>IF(Resp25="Yes", FALSE, TRUE)</f>
        <v>1</v>
      </c>
      <c r="E108" s="1" t="str">
        <f>IF(ISBLANK('Capabilities - Sec Controls'!A333),"", 'Capabilities - Sec Controls'!A333)</f>
        <v>S &amp; RM</v>
      </c>
      <c r="F108" s="1" t="str">
        <f>IF(ISBLANK('Capabilities - Sec Controls'!B333),"", 'Capabilities - Sec Controls'!B333)</f>
        <v>Cryptographic Services</v>
      </c>
      <c r="G108" s="1" t="str">
        <f>IF(ISBLANK('Capabilities - Sec Controls'!C333),"", 'Capabilities - Sec Controls'!C333)</f>
        <v>PKI</v>
      </c>
      <c r="H108" s="1" t="str">
        <f>IF(ISBLANK('Capabilities - Sec Controls'!D333),"", 'Capabilities - Sec Controls'!D333)</f>
        <v/>
      </c>
      <c r="I108" s="1" t="str">
        <f>IF(ISBLANK('Capabilities - Sec Controls'!E333),"", 'Capabilities - Sec Controls'!E333)</f>
        <v>The system's organization has a capability that provides a public key infrastructure (PKI) for issuing and managing public key certificates for the system's use.</v>
      </c>
      <c r="J108" s="1" t="str">
        <f>IF(ISBLANK('Capabilities - Sec Controls'!F333),"", 'Capabilities - Sec Controls'!F333)</f>
        <v>PKI</v>
      </c>
      <c r="K108" s="1" t="str">
        <f>IF(ISBLANK('Capabilities - Sec Controls'!I333),"", 'Capabilities - Sec Controls'!I333)</f>
        <v>SC-12,IA-5</v>
      </c>
      <c r="L108" s="1" t="str">
        <f>IF(ISBLANK('Capabilities - Sec Controls'!J333),"", 'Capabilities - Sec Controls'!J333)</f>
        <v/>
      </c>
      <c r="M108" s="1" t="str">
        <f>IF(ISBLANK('Capabilities - Sec Controls'!K333),"", 'Capabilities - Sec Controls'!K333)</f>
        <v>SC-12,IA-5</v>
      </c>
      <c r="N108" s="1" t="str">
        <f>IF(ISBLANK('Capabilities - Sec Controls'!L333),"", 'Capabilities - Sec Controls'!L333)</f>
        <v/>
      </c>
      <c r="O108" s="1" t="str">
        <f>IF(ISBLANK('Capabilities - Sec Controls'!M333),"", 'Capabilities - Sec Controls'!M333)</f>
        <v>IA-5(2),SC-17</v>
      </c>
      <c r="P108" s="1" t="str">
        <f>IF(ISBLANK('Capabilities - Sec Controls'!N333),"", 'Capabilities - Sec Controls'!N333)</f>
        <v>SC-12(2),SC-12(3)</v>
      </c>
      <c r="Q108" s="1" t="str">
        <f>IF(ISBLANK('Capabilities - Sec Controls'!O333),"", 'Capabilities - Sec Controls'!O333)</f>
        <v>IA-5(2),SC-17,SC-12(2),SC-12(3)</v>
      </c>
      <c r="R108" s="1" t="str">
        <f>IF(ISBLANK('Capabilities - Sec Controls'!P333),"", 'Capabilities - Sec Controls'!P333)</f>
        <v/>
      </c>
      <c r="S108" s="1" t="str">
        <f>IF(ISBLANK('Capabilities - Sec Controls'!Q333),"", 'Capabilities - Sec Controls'!Q333)</f>
        <v/>
      </c>
      <c r="T108" s="1" t="str">
        <f>IF(ISBLANK('Capabilities - Sec Controls'!R333),"", 'Capabilities - Sec Controls'!R333)</f>
        <v>IA-5(14)</v>
      </c>
      <c r="U108" s="1" t="str">
        <f>IF(ISBLANK('Capabilities - Sec Controls'!S333),"", 'Capabilities - Sec Controls'!S333)</f>
        <v/>
      </c>
      <c r="V108" s="1" t="str">
        <f>IF(ISBLANK('Capabilities - Sec Controls'!T333),"", 'Capabilities - Sec Controls'!T333)</f>
        <v>IA-5(14)</v>
      </c>
      <c r="W108" s="1" t="str">
        <f>IF(ISBLANK('Capabilities - Sec Controls'!U333),"", 'Capabilities - Sec Controls'!U333)</f>
        <v/>
      </c>
      <c r="X108" s="1" t="str">
        <f>IF(ISBLANK('Capabilities - Sec Controls'!V333),"", 'Capabilities - Sec Controls'!V333)</f>
        <v/>
      </c>
      <c r="Y108" s="1" t="str">
        <f>IF(ISBLANK('Capabilities - Sec Controls'!W333),"", 'Capabilities - Sec Controls'!W333)</f>
        <v/>
      </c>
      <c r="Z108" s="1" t="str">
        <f>IF(ISBLANK('Capabilities - Sec Controls'!X333),"", 'Capabilities - Sec Controls'!X333)</f>
        <v/>
      </c>
      <c r="AA108" s="1" t="str">
        <f>IF(ISBLANK('Capabilities - Sec Controls'!Y333),"", 'Capabilities - Sec Controls'!Y333)</f>
        <v>IA-5(14) is not selected in SP 800-53-defined baselines nor in the overall FedRAMP-defined baselines. They are noted in { } and  placed in the high impact baseline here specifically to support implementation of information security associated with the S &amp; RM Cryptographic Services PKI capability should an organization wish to contract with a cloud service provider to provide such a capability.</v>
      </c>
      <c r="AB108" s="1" t="str">
        <f>IF(ISBLANK('Capabilities - Sec Controls'!Z333),"", 'Capabilities - Sec Controls'!Z333)</f>
        <v/>
      </c>
      <c r="AC108" s="215">
        <f>IF(ISBLANK('Capabilities - Sec Controls'!AA333),"", 'Capabilities - Sec Controls'!AA333)</f>
        <v>3</v>
      </c>
      <c r="AD108" s="215">
        <f>IF(ISBLANK('Capabilities - Sec Controls'!AB333),"", 'Capabilities - Sec Controls'!AB333)</f>
        <v>3</v>
      </c>
      <c r="AE108" s="215">
        <f>IF(ISBLANK('Capabilities - Sec Controls'!AC333),"", 'Capabilities - Sec Controls'!AC333)</f>
        <v>3</v>
      </c>
      <c r="AF108" s="215">
        <f>IF(ISBLANK('Capabilities - Sec Controls'!AD333),"", 'Capabilities - Sec Controls'!AD333)</f>
        <v>9</v>
      </c>
      <c r="AG108" s="1" t="str">
        <f>IF(ISBLANK('Capabilities - Sec Controls'!AE333),"", 'Capabilities - Sec Controls'!AE333)</f>
        <v/>
      </c>
      <c r="AH108" s="1" t="str">
        <f>IF(ISBLANK('Capabilities - Sec Controls'!AF333),"", 'Capabilities - Sec Controls'!AF333)</f>
        <v>X</v>
      </c>
      <c r="AI108" s="1" t="str">
        <f>IF(ISBLANK('Capabilities - Sec Controls'!AG333),"", 'Capabilities - Sec Controls'!AG333)</f>
        <v>X</v>
      </c>
      <c r="AJ108" s="1" t="str">
        <f>IF(ISBLANK('Capabilities - Sec Controls'!AH333),"", 'Capabilities - Sec Controls'!AH333)</f>
        <v>X</v>
      </c>
      <c r="AK108" s="1" t="str">
        <f>IF(ISBLANK('Capabilities - Sec Controls'!AI333),"", 'Capabilities - Sec Controls'!AI333)</f>
        <v/>
      </c>
      <c r="AL108" s="1" t="str">
        <f>IF(ISBLANK('Capabilities - Sec Controls'!AJ333),"", 'Capabilities - Sec Controls'!AJ333)</f>
        <v>X</v>
      </c>
      <c r="AM108" s="1" t="str">
        <f>IF(ISBLANK('Capabilities - Sec Controls'!AK333),"", 'Capabilities - Sec Controls'!AK333)</f>
        <v>X</v>
      </c>
      <c r="AN108" s="1" t="str">
        <f>IF(ISBLANK('Capabilities - Sec Controls'!AL333),"", 'Capabilities - Sec Controls'!AL333)</f>
        <v>X</v>
      </c>
      <c r="AO108" s="1" t="str">
        <f>IF(ISBLANK('Capabilities - Sec Controls'!AM333),"", 'Capabilities - Sec Controls'!AM333)</f>
        <v/>
      </c>
      <c r="AP108" s="1" t="str">
        <f>IF(ISBLANK('Capabilities - Sec Controls'!AN333),"", 'Capabilities - Sec Controls'!AN333)</f>
        <v>B</v>
      </c>
      <c r="AQ108" s="1" t="str">
        <f>IF(ISBLANK('Capabilities - Sec Controls'!AO333),"", 'Capabilities - Sec Controls'!AO333)</f>
        <v>B</v>
      </c>
      <c r="AR108" s="1" t="str">
        <f>IF(ISBLANK('Capabilities - Sec Controls'!AP333),"", 'Capabilities - Sec Controls'!AP333)</f>
        <v>B</v>
      </c>
      <c r="AS108" s="1" t="str">
        <f>IF(ISBLANK('Capabilities - Sec Controls'!AQ333),"", 'Capabilities - Sec Controls'!AQ333)</f>
        <v/>
      </c>
      <c r="AT108" s="1" t="str">
        <f>IF(ISBLANK('Capabilities - Sec Controls'!AR333),"", 'Capabilities - Sec Controls'!AR333)</f>
        <v>X</v>
      </c>
      <c r="AU108" s="1" t="str">
        <f>IF(ISBLANK('Capabilities - Sec Controls'!AS333),"", 'Capabilities - Sec Controls'!AS333)</f>
        <v/>
      </c>
      <c r="AV108" s="1" t="str">
        <f>IF(ISBLANK('Capabilities - Sec Controls'!AT333),"", 'Capabilities - Sec Controls'!AT333)</f>
        <v>A</v>
      </c>
    </row>
    <row r="109" spans="1:48" ht="42" hidden="1" customHeight="1" x14ac:dyDescent="0.25">
      <c r="A109"/>
      <c r="D109" t="b">
        <f>IF(Resp26="Yes", FALSE, TRUE)</f>
        <v>1</v>
      </c>
      <c r="E109" s="1" t="str">
        <f>IF(ISBLANK('Capabilities - Sec Controls'!A331),"", 'Capabilities - Sec Controls'!A331)</f>
        <v>S &amp; RM</v>
      </c>
      <c r="F109" s="1" t="str">
        <f>IF(ISBLANK('Capabilities - Sec Controls'!B331),"", 'Capabilities - Sec Controls'!B331)</f>
        <v>Cryptographic Services</v>
      </c>
      <c r="G109" s="1" t="str">
        <f>IF(ISBLANK('Capabilities - Sec Controls'!C331),"", 'Capabilities - Sec Controls'!C331)</f>
        <v>Key Management</v>
      </c>
      <c r="H109" s="1" t="str">
        <f>IF(ISBLANK('Capabilities - Sec Controls'!D331),"", 'Capabilities - Sec Controls'!D331)</f>
        <v>Symmetric Keys</v>
      </c>
      <c r="I109" s="1" t="str">
        <f>IF(ISBLANK('Capabilities - Sec Controls'!E331),"", 'Capabilities - Sec Controls'!E331)</f>
        <v>The system's organization has a capability that supports symmetric key usage by keeping symmetric keys secret and providing secure methods of distributing the keys to the appropriate users or systems and safeguarding the keys after distribution.</v>
      </c>
      <c r="J109" s="1" t="str">
        <f>IF(ISBLANK('Capabilities - Sec Controls'!F331),"", 'Capabilities - Sec Controls'!F331)</f>
        <v>Symmetric Keys</v>
      </c>
      <c r="K109" s="1" t="str">
        <f>IF(ISBLANK('Capabilities - Sec Controls'!I331),"", 'Capabilities - Sec Controls'!I331)</f>
        <v>SC-12</v>
      </c>
      <c r="L109" s="1" t="str">
        <f>IF(ISBLANK('Capabilities - Sec Controls'!J331),"", 'Capabilities - Sec Controls'!J331)</f>
        <v/>
      </c>
      <c r="M109" s="1" t="str">
        <f>IF(ISBLANK('Capabilities - Sec Controls'!K331),"", 'Capabilities - Sec Controls'!K331)</f>
        <v>SC-12</v>
      </c>
      <c r="N109" s="1" t="str">
        <f>IF(ISBLANK('Capabilities - Sec Controls'!L331),"", 'Capabilities - Sec Controls'!L331)</f>
        <v/>
      </c>
      <c r="O109" s="1" t="str">
        <f>IF(ISBLANK('Capabilities - Sec Controls'!M331),"", 'Capabilities - Sec Controls'!M331)</f>
        <v>SC-17</v>
      </c>
      <c r="P109" s="1" t="str">
        <f>IF(ISBLANK('Capabilities - Sec Controls'!N331),"", 'Capabilities - Sec Controls'!N331)</f>
        <v>SC-12(2)</v>
      </c>
      <c r="Q109" s="1" t="str">
        <f>IF(ISBLANK('Capabilities - Sec Controls'!O331),"", 'Capabilities - Sec Controls'!O331)</f>
        <v>SC-12(2),SC-17</v>
      </c>
      <c r="R109" s="1" t="str">
        <f>IF(ISBLANK('Capabilities - Sec Controls'!P331),"", 'Capabilities - Sec Controls'!P331)</f>
        <v/>
      </c>
      <c r="S109" s="1" t="str">
        <f>IF(ISBLANK('Capabilities - Sec Controls'!Q331),"", 'Capabilities - Sec Controls'!Q331)</f>
        <v/>
      </c>
      <c r="T109" s="1" t="str">
        <f>IF(ISBLANK('Capabilities - Sec Controls'!R331),"", 'Capabilities - Sec Controls'!R331)</f>
        <v>SC-12(1)</v>
      </c>
      <c r="U109" s="1" t="str">
        <f>IF(ISBLANK('Capabilities - Sec Controls'!S331),"", 'Capabilities - Sec Controls'!S331)</f>
        <v/>
      </c>
      <c r="V109" s="1" t="str">
        <f>IF(ISBLANK('Capabilities - Sec Controls'!T331),"", 'Capabilities - Sec Controls'!T331)</f>
        <v>SC-12(1)</v>
      </c>
      <c r="W109" s="1" t="str">
        <f>IF(ISBLANK('Capabilities - Sec Controls'!U331),"", 'Capabilities - Sec Controls'!U331)</f>
        <v>Note from KLD: SC-12(2) and (3) are not selected in any baselines and SC-12(1) is in the high so not sure why AJ has it the opposite here and in the next row?</v>
      </c>
      <c r="X109" s="1" t="str">
        <f>IF(ISBLANK('Capabilities - Sec Controls'!V331),"", 'Capabilities - Sec Controls'!V331)</f>
        <v/>
      </c>
      <c r="Y109" s="1" t="str">
        <f>IF(ISBLANK('Capabilities - Sec Controls'!W331),"", 'Capabilities - Sec Controls'!W331)</f>
        <v/>
      </c>
      <c r="Z109" s="1" t="str">
        <f>IF(ISBLANK('Capabilities - Sec Controls'!X331),"", 'Capabilities - Sec Controls'!X331)</f>
        <v/>
      </c>
      <c r="AA109" s="1" t="str">
        <f>IF(ISBLANK('Capabilities - Sec Controls'!Y331),"", 'Capabilities - Sec Controls'!Y331)</f>
        <v>SC-12(1) is not selected in SP 800-53-defined baselines nor in the overall FedRAMP-defined baselines. They are noted in { } and  placed in the high impact baseline here specifically to support implementation of information security associated with the S &amp; RM Cryptographic Services Key Management Symmetric Keys capability should an organization wish to contract with a cloud service provider to provide such a capability.</v>
      </c>
      <c r="AB109" s="1" t="str">
        <f>IF(ISBLANK('Capabilities - Sec Controls'!Z331),"", 'Capabilities - Sec Controls'!Z331)</f>
        <v/>
      </c>
      <c r="AC109" s="215">
        <f>IF(ISBLANK('Capabilities - Sec Controls'!AA331),"", 'Capabilities - Sec Controls'!AA331)</f>
        <v>2</v>
      </c>
      <c r="AD109" s="215">
        <f>IF(ISBLANK('Capabilities - Sec Controls'!AB331),"", 'Capabilities - Sec Controls'!AB331)</f>
        <v>3</v>
      </c>
      <c r="AE109" s="215">
        <f>IF(ISBLANK('Capabilities - Sec Controls'!AC331),"", 'Capabilities - Sec Controls'!AC331)</f>
        <v>2</v>
      </c>
      <c r="AF109" s="215">
        <f>IF(ISBLANK('Capabilities - Sec Controls'!AD331),"", 'Capabilities - Sec Controls'!AD331)</f>
        <v>7</v>
      </c>
      <c r="AG109" s="1" t="str">
        <f>IF(ISBLANK('Capabilities - Sec Controls'!AE331),"", 'Capabilities - Sec Controls'!AE331)</f>
        <v/>
      </c>
      <c r="AH109" s="1" t="str">
        <f>IF(ISBLANK('Capabilities - Sec Controls'!AF331),"", 'Capabilities - Sec Controls'!AF331)</f>
        <v>X</v>
      </c>
      <c r="AI109" s="1" t="str">
        <f>IF(ISBLANK('Capabilities - Sec Controls'!AG331),"", 'Capabilities - Sec Controls'!AG331)</f>
        <v>X</v>
      </c>
      <c r="AJ109" s="1" t="str">
        <f>IF(ISBLANK('Capabilities - Sec Controls'!AH331),"", 'Capabilities - Sec Controls'!AH331)</f>
        <v>X</v>
      </c>
      <c r="AK109" s="1" t="str">
        <f>IF(ISBLANK('Capabilities - Sec Controls'!AI331),"", 'Capabilities - Sec Controls'!AI331)</f>
        <v/>
      </c>
      <c r="AL109" s="1" t="str">
        <f>IF(ISBLANK('Capabilities - Sec Controls'!AJ331),"", 'Capabilities - Sec Controls'!AJ331)</f>
        <v>X</v>
      </c>
      <c r="AM109" s="1" t="str">
        <f>IF(ISBLANK('Capabilities - Sec Controls'!AK331),"", 'Capabilities - Sec Controls'!AK331)</f>
        <v>X</v>
      </c>
      <c r="AN109" s="1" t="str">
        <f>IF(ISBLANK('Capabilities - Sec Controls'!AL331),"", 'Capabilities - Sec Controls'!AL331)</f>
        <v>X</v>
      </c>
      <c r="AO109" s="1" t="str">
        <f>IF(ISBLANK('Capabilities - Sec Controls'!AM331),"", 'Capabilities - Sec Controls'!AM331)</f>
        <v/>
      </c>
      <c r="AP109" s="1" t="str">
        <f>IF(ISBLANK('Capabilities - Sec Controls'!AN331),"", 'Capabilities - Sec Controls'!AN331)</f>
        <v>B</v>
      </c>
      <c r="AQ109" s="1" t="str">
        <f>IF(ISBLANK('Capabilities - Sec Controls'!AO331),"", 'Capabilities - Sec Controls'!AO331)</f>
        <v>B</v>
      </c>
      <c r="AR109" s="1" t="str">
        <f>IF(ISBLANK('Capabilities - Sec Controls'!AP331),"", 'Capabilities - Sec Controls'!AP331)</f>
        <v>B</v>
      </c>
      <c r="AS109" s="1" t="str">
        <f>IF(ISBLANK('Capabilities - Sec Controls'!AQ331),"", 'Capabilities - Sec Controls'!AQ331)</f>
        <v/>
      </c>
      <c r="AT109" s="1" t="str">
        <f>IF(ISBLANK('Capabilities - Sec Controls'!AR331),"", 'Capabilities - Sec Controls'!AR331)</f>
        <v>X</v>
      </c>
      <c r="AU109" s="1" t="str">
        <f>IF(ISBLANK('Capabilities - Sec Controls'!AS331),"", 'Capabilities - Sec Controls'!AS331)</f>
        <v/>
      </c>
      <c r="AV109" s="1" t="str">
        <f>IF(ISBLANK('Capabilities - Sec Controls'!AT331),"", 'Capabilities - Sec Controls'!AT331)</f>
        <v>A</v>
      </c>
    </row>
    <row r="110" spans="1:48" ht="42" hidden="1" customHeight="1" x14ac:dyDescent="0.25">
      <c r="A110"/>
      <c r="D110" t="b">
        <f t="shared" ref="D110:D117" si="3">IF(Resp27="Yes", FALSE, TRUE)</f>
        <v>1</v>
      </c>
      <c r="E110" s="1" t="str">
        <f>IF(ISBLANK('Capabilities - Sec Controls'!A244),"", 'Capabilities - Sec Controls'!A244)</f>
        <v>Infrastructure Services</v>
      </c>
      <c r="F110" s="1" t="str">
        <f>IF(ISBLANK('Capabilities - Sec Controls'!B244),"", 'Capabilities - Sec Controls'!B244)</f>
        <v>Virtual Infrastructure: Smartcard Virtualization</v>
      </c>
      <c r="G110" s="1" t="str">
        <f>IF(ISBLANK('Capabilities - Sec Controls'!C244),"", 'Capabilities - Sec Controls'!C244)</f>
        <v/>
      </c>
      <c r="H110" s="1" t="str">
        <f>IF(ISBLANK('Capabilities - Sec Controls'!D244),"", 'Capabilities - Sec Controls'!D244)</f>
        <v/>
      </c>
      <c r="I110" s="1" t="str">
        <f>IF(ISBLANK('Capabilities - Sec Controls'!E244),"", 'Capabilities - Sec Controls'!E244)</f>
        <v>The system has a capability that allows users to virtualize a local smart card to enable its use for virtually connecting to and interacting with servers as if the smart card were physically present at that server.</v>
      </c>
      <c r="J110" s="1" t="str">
        <f>IF(ISBLANK('Capabilities - Sec Controls'!F244),"", 'Capabilities - Sec Controls'!F244)</f>
        <v>Smartcard Virtualization</v>
      </c>
      <c r="K110" s="1" t="str">
        <f>IF(ISBLANK('Capabilities - Sec Controls'!I244),"", 'Capabilities - Sec Controls'!I244)</f>
        <v>IA-2,IA-2(12),IA-5,IA-8,IA-8(1)</v>
      </c>
      <c r="L110" s="1" t="str">
        <f>IF(ISBLANK('Capabilities - Sec Controls'!J244),"", 'Capabilities - Sec Controls'!J244)</f>
        <v>PL-8</v>
      </c>
      <c r="M110" s="1" t="str">
        <f>IF(ISBLANK('Capabilities - Sec Controls'!K244),"", 'Capabilities - Sec Controls'!K244)</f>
        <v>IA-2,IA-2(12),IA-5,IA-8,IA-8(1)</v>
      </c>
      <c r="N110" s="1" t="str">
        <f>IF(ISBLANK('Capabilities - Sec Controls'!L244),"", 'Capabilities - Sec Controls'!L244)</f>
        <v>PL-8</v>
      </c>
      <c r="O110" s="1" t="str">
        <f>IF(ISBLANK('Capabilities - Sec Controls'!M244),"", 'Capabilities - Sec Controls'!M244)</f>
        <v>SA-17</v>
      </c>
      <c r="P110" s="1" t="str">
        <f>IF(ISBLANK('Capabilities - Sec Controls'!N244),"", 'Capabilities - Sec Controls'!N244)</f>
        <v/>
      </c>
      <c r="Q110" s="1" t="str">
        <f>IF(ISBLANK('Capabilities - Sec Controls'!O244),"", 'Capabilities - Sec Controls'!O244)</f>
        <v/>
      </c>
      <c r="R110" s="1" t="str">
        <f>IF(ISBLANK('Capabilities - Sec Controls'!P244),"", 'Capabilities - Sec Controls'!P244)</f>
        <v>SA-17</v>
      </c>
      <c r="S110" s="1" t="str">
        <f>IF(ISBLANK('Capabilities - Sec Controls'!Q244),"", 'Capabilities - Sec Controls'!Q244)</f>
        <v/>
      </c>
      <c r="T110" s="1" t="str">
        <f>IF(ISBLANK('Capabilities - Sec Controls'!R244),"", 'Capabilities - Sec Controls'!R244)</f>
        <v>IA-5(10)</v>
      </c>
      <c r="U110" s="1" t="str">
        <f>IF(ISBLANK('Capabilities - Sec Controls'!S244),"", 'Capabilities - Sec Controls'!S244)</f>
        <v/>
      </c>
      <c r="V110" s="1" t="str">
        <f>IF(ISBLANK('Capabilities - Sec Controls'!T244),"", 'Capabilities - Sec Controls'!T244)</f>
        <v>IA-5(10)</v>
      </c>
      <c r="W110" s="1" t="str">
        <f>IF(ISBLANK('Capabilities - Sec Controls'!U244),"", 'Capabilities - Sec Controls'!U244)</f>
        <v>PM-7</v>
      </c>
      <c r="X110" s="1" t="str">
        <f>IF(ISBLANK('Capabilities - Sec Controls'!V244),"", 'Capabilities - Sec Controls'!V244)</f>
        <v/>
      </c>
      <c r="Y110" s="1" t="str">
        <f>IF(ISBLANK('Capabilities - Sec Controls'!W244),"", 'Capabilities - Sec Controls'!W244)</f>
        <v/>
      </c>
      <c r="Z110" s="1" t="str">
        <f>IF(ISBLANK('Capabilities - Sec Controls'!X244),"", 'Capabilities - Sec Controls'!X244)</f>
        <v/>
      </c>
      <c r="AA110" s="1" t="str">
        <f>IF(ISBLANK('Capabilities - Sec Controls'!Y244),"", 'Capabilities - Sec Controls'!Y244)</f>
        <v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v>
      </c>
      <c r="AB110" s="1" t="str">
        <f>IF(ISBLANK('Capabilities - Sec Controls'!Z244),"", 'Capabilities - Sec Controls'!Z244)</f>
        <v/>
      </c>
      <c r="AC110" s="215">
        <f>IF(ISBLANK('Capabilities - Sec Controls'!AA244),"", 'Capabilities - Sec Controls'!AA244)</f>
        <v>0</v>
      </c>
      <c r="AD110" s="215">
        <f>IF(ISBLANK('Capabilities - Sec Controls'!AB244),"", 'Capabilities - Sec Controls'!AB244)</f>
        <v>0</v>
      </c>
      <c r="AE110" s="215">
        <f>IF(ISBLANK('Capabilities - Sec Controls'!AC244),"", 'Capabilities - Sec Controls'!AC244)</f>
        <v>2</v>
      </c>
      <c r="AF110" s="215">
        <f>IF(ISBLANK('Capabilities - Sec Controls'!AD244),"", 'Capabilities - Sec Controls'!AD244)</f>
        <v>2</v>
      </c>
      <c r="AG110" s="1" t="str">
        <f>IF(ISBLANK('Capabilities - Sec Controls'!AE244),"", 'Capabilities - Sec Controls'!AE244)</f>
        <v/>
      </c>
      <c r="AH110" s="1" t="str">
        <f>IF(ISBLANK('Capabilities - Sec Controls'!AF244),"", 'Capabilities - Sec Controls'!AF244)</f>
        <v>X</v>
      </c>
      <c r="AI110" s="1" t="str">
        <f>IF(ISBLANK('Capabilities - Sec Controls'!AG244),"", 'Capabilities - Sec Controls'!AG244)</f>
        <v>A</v>
      </c>
      <c r="AJ110" s="1" t="str">
        <f>IF(ISBLANK('Capabilities - Sec Controls'!AH244),"", 'Capabilities - Sec Controls'!AH244)</f>
        <v>A</v>
      </c>
      <c r="AK110" s="1" t="str">
        <f>IF(ISBLANK('Capabilities - Sec Controls'!AI244),"", 'Capabilities - Sec Controls'!AI244)</f>
        <v/>
      </c>
      <c r="AL110" s="1" t="str">
        <f>IF(ISBLANK('Capabilities - Sec Controls'!AJ244),"", 'Capabilities - Sec Controls'!AJ244)</f>
        <v>X</v>
      </c>
      <c r="AM110" s="1" t="str">
        <f>IF(ISBLANK('Capabilities - Sec Controls'!AK244),"", 'Capabilities - Sec Controls'!AK244)</f>
        <v>X</v>
      </c>
      <c r="AN110" s="1" t="str">
        <f>IF(ISBLANK('Capabilities - Sec Controls'!AL244),"", 'Capabilities - Sec Controls'!AL244)</f>
        <v>X</v>
      </c>
      <c r="AO110" s="1" t="str">
        <f>IF(ISBLANK('Capabilities - Sec Controls'!AM244),"", 'Capabilities - Sec Controls'!AM244)</f>
        <v/>
      </c>
      <c r="AP110" s="1" t="str">
        <f>IF(ISBLANK('Capabilities - Sec Controls'!AN244),"", 'Capabilities - Sec Controls'!AN244)</f>
        <v>B</v>
      </c>
      <c r="AQ110" s="1" t="str">
        <f>IF(ISBLANK('Capabilities - Sec Controls'!AO244),"", 'Capabilities - Sec Controls'!AO244)</f>
        <v>B</v>
      </c>
      <c r="AR110" s="1" t="str">
        <f>IF(ISBLANK('Capabilities - Sec Controls'!AP244),"", 'Capabilities - Sec Controls'!AP244)</f>
        <v>B</v>
      </c>
      <c r="AS110" s="1" t="str">
        <f>IF(ISBLANK('Capabilities - Sec Controls'!AQ244),"", 'Capabilities - Sec Controls'!AQ244)</f>
        <v/>
      </c>
      <c r="AT110" s="1" t="str">
        <f>IF(ISBLANK('Capabilities - Sec Controls'!AR244),"", 'Capabilities - Sec Controls'!AR244)</f>
        <v/>
      </c>
      <c r="AU110" s="1" t="str">
        <f>IF(ISBLANK('Capabilities - Sec Controls'!AS244),"", 'Capabilities - Sec Controls'!AS244)</f>
        <v/>
      </c>
      <c r="AV110" s="1" t="str">
        <f>IF(ISBLANK('Capabilities - Sec Controls'!AT244),"", 'Capabilities - Sec Controls'!AT244)</f>
        <v/>
      </c>
    </row>
    <row r="111" spans="1:48" ht="42" hidden="1" customHeight="1" x14ac:dyDescent="0.25">
      <c r="A111"/>
      <c r="D111" t="b">
        <f t="shared" si="3"/>
        <v>1</v>
      </c>
      <c r="E111" s="1" t="str">
        <f>IF(ISBLANK('Capabilities - Sec Controls'!A273),"", 'Capabilities - Sec Controls'!A273)</f>
        <v>S &amp; RM</v>
      </c>
      <c r="F111" s="1" t="str">
        <f>IF(ISBLANK('Capabilities - Sec Controls'!B273),"", 'Capabilities - Sec Controls'!B273)</f>
        <v>Privilege Management Infrastructure</v>
      </c>
      <c r="G111" s="1" t="str">
        <f>IF(ISBLANK('Capabilities - Sec Controls'!C273),"", 'Capabilities - Sec Controls'!C273)</f>
        <v>Identity Management</v>
      </c>
      <c r="H111" s="1" t="str">
        <f>IF(ISBLANK('Capabilities - Sec Controls'!D273),"", 'Capabilities - Sec Controls'!D273)</f>
        <v>Domain Unique Identifier</v>
      </c>
      <c r="I111" s="1" t="str">
        <f>IF(ISBLANK('Capabilities - Sec Controls'!E273),"", 'Capabilities - Sec Controls'!E273)</f>
        <v>The system has a unique reference number to be used as an identifier by software.</v>
      </c>
      <c r="J111" s="1" t="str">
        <f>IF(ISBLANK('Capabilities - Sec Controls'!F273),"", 'Capabilities - Sec Controls'!F273)</f>
        <v>Domain Unique Identifier</v>
      </c>
      <c r="K111" s="1" t="str">
        <f>IF(ISBLANK('Capabilities - Sec Controls'!I273),"", 'Capabilities - Sec Controls'!I273)</f>
        <v>IA-2,IA-4,IA-8</v>
      </c>
      <c r="L111" s="1" t="str">
        <f>IF(ISBLANK('Capabilities - Sec Controls'!J273),"", 'Capabilities - Sec Controls'!J273)</f>
        <v/>
      </c>
      <c r="M111" s="1" t="str">
        <f>IF(ISBLANK('Capabilities - Sec Controls'!K273),"", 'Capabilities - Sec Controls'!K273)</f>
        <v>IA-2,IA-4,IA-8</v>
      </c>
      <c r="N111" s="1" t="str">
        <f>IF(ISBLANK('Capabilities - Sec Controls'!L273),"", 'Capabilities - Sec Controls'!L273)</f>
        <v/>
      </c>
      <c r="O111" s="1" t="str">
        <f>IF(ISBLANK('Capabilities - Sec Controls'!M273),"", 'Capabilities - Sec Controls'!M273)</f>
        <v>IA-3</v>
      </c>
      <c r="P111" s="1" t="str">
        <f>IF(ISBLANK('Capabilities - Sec Controls'!N273),"", 'Capabilities - Sec Controls'!N273)</f>
        <v/>
      </c>
      <c r="Q111" s="1" t="str">
        <f>IF(ISBLANK('Capabilities - Sec Controls'!O273),"", 'Capabilities - Sec Controls'!O273)</f>
        <v>IA-3</v>
      </c>
      <c r="R111" s="1" t="str">
        <f>IF(ISBLANK('Capabilities - Sec Controls'!P273),"", 'Capabilities - Sec Controls'!P273)</f>
        <v/>
      </c>
      <c r="S111" s="1" t="str">
        <f>IF(ISBLANK('Capabilities - Sec Controls'!Q273),"", 'Capabilities - Sec Controls'!Q273)</f>
        <v/>
      </c>
      <c r="T111" s="1" t="str">
        <f>IF(ISBLANK('Capabilities - Sec Controls'!R273),"", 'Capabilities - Sec Controls'!R273)</f>
        <v/>
      </c>
      <c r="U111" s="1" t="str">
        <f>IF(ISBLANK('Capabilities - Sec Controls'!S273),"", 'Capabilities - Sec Controls'!S273)</f>
        <v/>
      </c>
      <c r="V111" s="1" t="str">
        <f>IF(ISBLANK('Capabilities - Sec Controls'!T273),"", 'Capabilities - Sec Controls'!T273)</f>
        <v/>
      </c>
      <c r="W111" s="1" t="str">
        <f>IF(ISBLANK('Capabilities - Sec Controls'!U273),"", 'Capabilities - Sec Controls'!U273)</f>
        <v/>
      </c>
      <c r="X111" s="1" t="str">
        <f>IF(ISBLANK('Capabilities - Sec Controls'!V273),"", 'Capabilities - Sec Controls'!V273)</f>
        <v/>
      </c>
      <c r="Y111" s="1" t="str">
        <f>IF(ISBLANK('Capabilities - Sec Controls'!W273),"", 'Capabilities - Sec Controls'!W273)</f>
        <v/>
      </c>
      <c r="Z111" s="1" t="str">
        <f>IF(ISBLANK('Capabilities - Sec Controls'!X273),"", 'Capabilities - Sec Controls'!X273)</f>
        <v/>
      </c>
      <c r="AA111" s="1" t="str">
        <f>IF(ISBLANK('Capabilities - Sec Controls'!Y273),"", 'Capabilities - Sec Controls'!Y273)</f>
        <v/>
      </c>
      <c r="AB111" s="1" t="str">
        <f>IF(ISBLANK('Capabilities - Sec Controls'!Z273),"", 'Capabilities - Sec Controls'!Z273)</f>
        <v/>
      </c>
      <c r="AC111" s="215">
        <f>IF(ISBLANK('Capabilities - Sec Controls'!AA273),"", 'Capabilities - Sec Controls'!AA273)</f>
        <v>3</v>
      </c>
      <c r="AD111" s="215">
        <f>IF(ISBLANK('Capabilities - Sec Controls'!AB273),"", 'Capabilities - Sec Controls'!AB273)</f>
        <v>4</v>
      </c>
      <c r="AE111" s="215">
        <f>IF(ISBLANK('Capabilities - Sec Controls'!AC273),"", 'Capabilities - Sec Controls'!AC273)</f>
        <v>3</v>
      </c>
      <c r="AF111" s="215">
        <f>IF(ISBLANK('Capabilities - Sec Controls'!AD273),"", 'Capabilities - Sec Controls'!AD273)</f>
        <v>10</v>
      </c>
      <c r="AG111" s="1" t="str">
        <f>IF(ISBLANK('Capabilities - Sec Controls'!AE273),"", 'Capabilities - Sec Controls'!AE273)</f>
        <v/>
      </c>
      <c r="AH111" s="1" t="str">
        <f>IF(ISBLANK('Capabilities - Sec Controls'!AF273),"", 'Capabilities - Sec Controls'!AF273)</f>
        <v>A</v>
      </c>
      <c r="AI111" s="1" t="str">
        <f>IF(ISBLANK('Capabilities - Sec Controls'!AG273),"", 'Capabilities - Sec Controls'!AG273)</f>
        <v>A</v>
      </c>
      <c r="AJ111" s="1" t="str">
        <f>IF(ISBLANK('Capabilities - Sec Controls'!AH273),"", 'Capabilities - Sec Controls'!AH273)</f>
        <v>A</v>
      </c>
      <c r="AK111" s="1" t="str">
        <f>IF(ISBLANK('Capabilities - Sec Controls'!AI273),"", 'Capabilities - Sec Controls'!AI273)</f>
        <v/>
      </c>
      <c r="AL111" s="1" t="str">
        <f>IF(ISBLANK('Capabilities - Sec Controls'!AJ273),"", 'Capabilities - Sec Controls'!AJ273)</f>
        <v>A</v>
      </c>
      <c r="AM111" s="1" t="str">
        <f>IF(ISBLANK('Capabilities - Sec Controls'!AK273),"", 'Capabilities - Sec Controls'!AK273)</f>
        <v>A</v>
      </c>
      <c r="AN111" s="1" t="str">
        <f>IF(ISBLANK('Capabilities - Sec Controls'!AL273),"", 'Capabilities - Sec Controls'!AL273)</f>
        <v>A</v>
      </c>
      <c r="AO111" s="1" t="str">
        <f>IF(ISBLANK('Capabilities - Sec Controls'!AM273),"", 'Capabilities - Sec Controls'!AM273)</f>
        <v/>
      </c>
      <c r="AP111" s="1" t="str">
        <f>IF(ISBLANK('Capabilities - Sec Controls'!AN273),"", 'Capabilities - Sec Controls'!AN273)</f>
        <v>B</v>
      </c>
      <c r="AQ111" s="1" t="str">
        <f>IF(ISBLANK('Capabilities - Sec Controls'!AO273),"", 'Capabilities - Sec Controls'!AO273)</f>
        <v>B</v>
      </c>
      <c r="AR111" s="1" t="str">
        <f>IF(ISBLANK('Capabilities - Sec Controls'!AP273),"", 'Capabilities - Sec Controls'!AP273)</f>
        <v>B</v>
      </c>
      <c r="AS111" s="1" t="str">
        <f>IF(ISBLANK('Capabilities - Sec Controls'!AQ273),"", 'Capabilities - Sec Controls'!AQ273)</f>
        <v/>
      </c>
      <c r="AT111" s="1" t="str">
        <f>IF(ISBLANK('Capabilities - Sec Controls'!AR273),"", 'Capabilities - Sec Controls'!AR273)</f>
        <v>A</v>
      </c>
      <c r="AU111" s="1" t="str">
        <f>IF(ISBLANK('Capabilities - Sec Controls'!AS273),"", 'Capabilities - Sec Controls'!AS273)</f>
        <v/>
      </c>
      <c r="AV111" s="1" t="str">
        <f>IF(ISBLANK('Capabilities - Sec Controls'!AT273),"", 'Capabilities - Sec Controls'!AT273)</f>
        <v/>
      </c>
    </row>
    <row r="112" spans="1:48" ht="42" hidden="1" customHeight="1" x14ac:dyDescent="0.25">
      <c r="A112"/>
      <c r="D112" t="b">
        <f t="shared" si="3"/>
        <v>1</v>
      </c>
      <c r="E112" s="1" t="str">
        <f>IF(ISBLANK('Capabilities - Sec Controls'!A286),"", 'Capabilities - Sec Controls'!A286)</f>
        <v>S &amp; RM</v>
      </c>
      <c r="F112" s="1" t="str">
        <f>IF(ISBLANK('Capabilities - Sec Controls'!B286),"", 'Capabilities - Sec Controls'!B286)</f>
        <v>Privilege Management Infrastructure</v>
      </c>
      <c r="G112" s="1" t="str">
        <f>IF(ISBLANK('Capabilities - Sec Controls'!C286),"", 'Capabilities - Sec Controls'!C286)</f>
        <v>Authentication Services</v>
      </c>
      <c r="H112" s="1" t="str">
        <f>IF(ISBLANK('Capabilities - Sec Controls'!D286),"", 'Capabilities - Sec Controls'!D286)</f>
        <v>Multifactor</v>
      </c>
      <c r="I112" s="1" t="str">
        <f>IF(ISBLANK('Capabilities - Sec Controls'!E286),"", 'Capabilities - Sec Controls'!E286)</f>
        <v>The system has a capability that requires each user to use more than one factor in order to be authenticated: something the user knows, something the user has, and/or something the user is.</v>
      </c>
      <c r="J112" s="1" t="str">
        <f>IF(ISBLANK('Capabilities - Sec Controls'!F286),"", 'Capabilities - Sec Controls'!F286)</f>
        <v>OTP</v>
      </c>
      <c r="K112" s="1" t="str">
        <f>IF(ISBLANK('Capabilities - Sec Controls'!I286),"", 'Capabilities - Sec Controls'!I286)</f>
        <v>IA-2,IA-2(1),IA-4,IA-5(1),IA-5(11),IA-8,IA-8(1),IA-8(2),IA-8(3),IA-8(4)</v>
      </c>
      <c r="L112" s="1" t="str">
        <f>IF(ISBLANK('Capabilities - Sec Controls'!J286),"", 'Capabilities - Sec Controls'!J286)</f>
        <v/>
      </c>
      <c r="M112" s="1" t="str">
        <f>IF(ISBLANK('Capabilities - Sec Controls'!K286),"", 'Capabilities - Sec Controls'!K286)</f>
        <v>IA-2,IA-2(1),IA-4,IA-5(1),IA-5(11),IA-8,IA-8(1),IA-8(2),IA-8(3),IA-8(4)</v>
      </c>
      <c r="N112" s="1" t="str">
        <f>IF(ISBLANK('Capabilities - Sec Controls'!L286),"", 'Capabilities - Sec Controls'!L286)</f>
        <v/>
      </c>
      <c r="O112" s="1" t="str">
        <f>IF(ISBLANK('Capabilities - Sec Controls'!M286),"", 'Capabilities - Sec Controls'!M286)</f>
        <v>IA-2(2),IA-2(3),IA-2(8),IA-2(11)</v>
      </c>
      <c r="P112" s="1" t="str">
        <f>IF(ISBLANK('Capabilities - Sec Controls'!N286),"", 'Capabilities - Sec Controls'!N286)</f>
        <v/>
      </c>
      <c r="Q112" s="1" t="str">
        <f>IF(ISBLANK('Capabilities - Sec Controls'!O286),"", 'Capabilities - Sec Controls'!O286)</f>
        <v>IA-2(2),IA-2(3),IA-2(8),IA-2(11)</v>
      </c>
      <c r="R112" s="1" t="str">
        <f>IF(ISBLANK('Capabilities - Sec Controls'!P286),"", 'Capabilities - Sec Controls'!P286)</f>
        <v/>
      </c>
      <c r="S112" s="1" t="str">
        <f>IF(ISBLANK('Capabilities - Sec Controls'!Q286),"", 'Capabilities - Sec Controls'!Q286)</f>
        <v>IA-2(4),IA-2(9)</v>
      </c>
      <c r="T112" s="1" t="str">
        <f>IF(ISBLANK('Capabilities - Sec Controls'!R286),"", 'Capabilities - Sec Controls'!R286)</f>
        <v>IA-2(6),IA-2(7),IA-5(12),IA-5(15),IA-8(5)</v>
      </c>
      <c r="U112" s="1" t="str">
        <f>IF(ISBLANK('Capabilities - Sec Controls'!S286),"", 'Capabilities - Sec Controls'!S286)</f>
        <v>IA-2(4),IA-2(9)</v>
      </c>
      <c r="V112" s="1" t="str">
        <f>IF(ISBLANK('Capabilities - Sec Controls'!T286),"", 'Capabilities - Sec Controls'!T286)</f>
        <v>IA-2(6),IA-2(7),IA-5(12),IA-5(15),IA-8(5)</v>
      </c>
      <c r="W112" s="1" t="str">
        <f>IF(ISBLANK('Capabilities - Sec Controls'!U286),"", 'Capabilities - Sec Controls'!U286)</f>
        <v/>
      </c>
      <c r="X112" s="1" t="str">
        <f>IF(ISBLANK('Capabilities - Sec Controls'!V286),"", 'Capabilities - Sec Controls'!V286)</f>
        <v/>
      </c>
      <c r="Y112" s="1" t="str">
        <f>IF(ISBLANK('Capabilities - Sec Controls'!W286),"", 'Capabilities - Sec Controls'!W286)</f>
        <v/>
      </c>
      <c r="Z112" s="1" t="str">
        <f>IF(ISBLANK('Capabilities - Sec Controls'!X286),"", 'Capabilities - Sec Controls'!X286)</f>
        <v/>
      </c>
      <c r="AA112" s="1" t="str">
        <f>IF(ISBLANK('Capabilities - Sec Controls'!Y286),"", 'Capabilities - Sec Controls'!Y286)</f>
        <v>IA-2(6), IA-2(7), IA-2(11), and IA-8(5)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Multifactor capability should an organization wish to contract with a cloud service provider to provide such a capability.</v>
      </c>
      <c r="AB112" s="1" t="str">
        <f>IF(ISBLANK('Capabilities - Sec Controls'!Z286),"", 'Capabilities - Sec Controls'!Z286)</f>
        <v/>
      </c>
      <c r="AC112" s="215">
        <f>IF(ISBLANK('Capabilities - Sec Controls'!AA286),"", 'Capabilities - Sec Controls'!AA286)</f>
        <v>3</v>
      </c>
      <c r="AD112" s="215">
        <f>IF(ISBLANK('Capabilities - Sec Controls'!AB286),"", 'Capabilities - Sec Controls'!AB286)</f>
        <v>3</v>
      </c>
      <c r="AE112" s="215">
        <f>IF(ISBLANK('Capabilities - Sec Controls'!AC286),"", 'Capabilities - Sec Controls'!AC286)</f>
        <v>3</v>
      </c>
      <c r="AF112" s="215">
        <f>IF(ISBLANK('Capabilities - Sec Controls'!AD286),"", 'Capabilities - Sec Controls'!AD286)</f>
        <v>9</v>
      </c>
      <c r="AG112" s="1" t="str">
        <f>IF(ISBLANK('Capabilities - Sec Controls'!AE286),"", 'Capabilities - Sec Controls'!AE286)</f>
        <v/>
      </c>
      <c r="AH112" s="1" t="str">
        <f>IF(ISBLANK('Capabilities - Sec Controls'!AF286),"", 'Capabilities - Sec Controls'!AF286)</f>
        <v>X</v>
      </c>
      <c r="AI112" s="1" t="str">
        <f>IF(ISBLANK('Capabilities - Sec Controls'!AG286),"", 'Capabilities - Sec Controls'!AG286)</f>
        <v>X</v>
      </c>
      <c r="AJ112" s="1" t="str">
        <f>IF(ISBLANK('Capabilities - Sec Controls'!AH286),"", 'Capabilities - Sec Controls'!AH286)</f>
        <v>A</v>
      </c>
      <c r="AK112" s="1" t="str">
        <f>IF(ISBLANK('Capabilities - Sec Controls'!AI286),"", 'Capabilities - Sec Controls'!AI286)</f>
        <v/>
      </c>
      <c r="AL112" s="1" t="str">
        <f>IF(ISBLANK('Capabilities - Sec Controls'!AJ286),"", 'Capabilities - Sec Controls'!AJ286)</f>
        <v>X</v>
      </c>
      <c r="AM112" s="1" t="str">
        <f>IF(ISBLANK('Capabilities - Sec Controls'!AK286),"", 'Capabilities - Sec Controls'!AK286)</f>
        <v>X*</v>
      </c>
      <c r="AN112" s="1" t="str">
        <f>IF(ISBLANK('Capabilities - Sec Controls'!AL286),"", 'Capabilities - Sec Controls'!AL286)</f>
        <v>X*</v>
      </c>
      <c r="AO112" s="1" t="str">
        <f>IF(ISBLANK('Capabilities - Sec Controls'!AM286),"", 'Capabilities - Sec Controls'!AM286)</f>
        <v/>
      </c>
      <c r="AP112" s="1" t="str">
        <f>IF(ISBLANK('Capabilities - Sec Controls'!AN286),"", 'Capabilities - Sec Controls'!AN286)</f>
        <v>B</v>
      </c>
      <c r="AQ112" s="1" t="str">
        <f>IF(ISBLANK('Capabilities - Sec Controls'!AO286),"", 'Capabilities - Sec Controls'!AO286)</f>
        <v>B</v>
      </c>
      <c r="AR112" s="1" t="str">
        <f>IF(ISBLANK('Capabilities - Sec Controls'!AP286),"", 'Capabilities - Sec Controls'!AP286)</f>
        <v>B</v>
      </c>
      <c r="AS112" s="1" t="str">
        <f>IF(ISBLANK('Capabilities - Sec Controls'!AQ286),"", 'Capabilities - Sec Controls'!AQ286)</f>
        <v/>
      </c>
      <c r="AT112" s="1" t="str">
        <f>IF(ISBLANK('Capabilities - Sec Controls'!AR286),"", 'Capabilities - Sec Controls'!AR286)</f>
        <v>A</v>
      </c>
      <c r="AU112" s="1" t="str">
        <f>IF(ISBLANK('Capabilities - Sec Controls'!AS286),"", 'Capabilities - Sec Controls'!AS286)</f>
        <v/>
      </c>
      <c r="AV112" s="1" t="str">
        <f>IF(ISBLANK('Capabilities - Sec Controls'!AT286),"", 'Capabilities - Sec Controls'!AT286)</f>
        <v/>
      </c>
    </row>
    <row r="113" spans="2:48" customFormat="1" ht="42" hidden="1" customHeight="1" x14ac:dyDescent="0.25">
      <c r="B113" s="1"/>
      <c r="D113" t="b">
        <f t="shared" si="3"/>
        <v>1</v>
      </c>
      <c r="E113" s="1" t="str">
        <f>IF(ISBLANK('Capabilities - Sec Controls'!A287),"", 'Capabilities - Sec Controls'!A287)</f>
        <v>S &amp; RM</v>
      </c>
      <c r="F113" s="1" t="str">
        <f>IF(ISBLANK('Capabilities - Sec Controls'!B287),"", 'Capabilities - Sec Controls'!B287)</f>
        <v>Privilege Management Infrastructure</v>
      </c>
      <c r="G113" s="1" t="str">
        <f>IF(ISBLANK('Capabilities - Sec Controls'!C287),"", 'Capabilities - Sec Controls'!C287)</f>
        <v>Authentication Services</v>
      </c>
      <c r="H113" s="1" t="str">
        <f>IF(ISBLANK('Capabilities - Sec Controls'!D287),"", 'Capabilities - Sec Controls'!D287)</f>
        <v>OT(One Time Password)</v>
      </c>
      <c r="I113" s="1" t="str">
        <f>IF(ISBLANK('Capabilities - Sec Controls'!E287),"", 'Capabilities - Sec Controls'!E287)</f>
        <v>The system has a capability that can support the generation and use of One Time Passwords (OTPs). For example, OTPs are often generated by cryptographic tokens controlled by users and then entered into systems by those users as an authentication factor.</v>
      </c>
      <c r="J113" s="1" t="str">
        <f>IF(ISBLANK('Capabilities - Sec Controls'!F287),"", 'Capabilities - Sec Controls'!F287)</f>
        <v>Smart Card</v>
      </c>
      <c r="K113" s="1" t="str">
        <f>IF(ISBLANK('Capabilities - Sec Controls'!I287),"", 'Capabilities - Sec Controls'!I287)</f>
        <v>IA-2,IA-2(1),IA-4,IA-5,IA-8</v>
      </c>
      <c r="L113" s="1" t="str">
        <f>IF(ISBLANK('Capabilities - Sec Controls'!J287),"", 'Capabilities - Sec Controls'!J287)</f>
        <v/>
      </c>
      <c r="M113" s="1" t="str">
        <f>IF(ISBLANK('Capabilities - Sec Controls'!K287),"", 'Capabilities - Sec Controls'!K287)</f>
        <v>IA-2,IA-2(1),IA-4,IA-5,IA-8</v>
      </c>
      <c r="N113" s="1" t="str">
        <f>IF(ISBLANK('Capabilities - Sec Controls'!L287),"", 'Capabilities - Sec Controls'!L287)</f>
        <v/>
      </c>
      <c r="O113" s="1" t="str">
        <f>IF(ISBLANK('Capabilities - Sec Controls'!M287),"", 'Capabilities - Sec Controls'!M287)</f>
        <v>IA-2(2),IA-2(3),IA-2(8),IA-2(11)</v>
      </c>
      <c r="P113" s="1" t="str">
        <f>IF(ISBLANK('Capabilities - Sec Controls'!N287),"", 'Capabilities - Sec Controls'!N287)</f>
        <v/>
      </c>
      <c r="Q113" s="1" t="str">
        <f>IF(ISBLANK('Capabilities - Sec Controls'!O287),"", 'Capabilities - Sec Controls'!O287)</f>
        <v>IA-2(2),IA-2(3),IA-2(8),IA-2(11)</v>
      </c>
      <c r="R113" s="1" t="str">
        <f>IF(ISBLANK('Capabilities - Sec Controls'!P287),"", 'Capabilities - Sec Controls'!P287)</f>
        <v/>
      </c>
      <c r="S113" s="1" t="str">
        <f>IF(ISBLANK('Capabilities - Sec Controls'!Q287),"", 'Capabilities - Sec Controls'!Q287)</f>
        <v>IA-2(4),IA-2(9)</v>
      </c>
      <c r="T113" s="1" t="str">
        <f>IF(ISBLANK('Capabilities - Sec Controls'!R287),"", 'Capabilities - Sec Controls'!R287)</f>
        <v>IA-5(8)</v>
      </c>
      <c r="U113" s="1" t="str">
        <f>IF(ISBLANK('Capabilities - Sec Controls'!S287),"", 'Capabilities - Sec Controls'!S287)</f>
        <v>IA-2(4),IA-2(9)</v>
      </c>
      <c r="V113" s="1" t="str">
        <f>IF(ISBLANK('Capabilities - Sec Controls'!T287),"", 'Capabilities - Sec Controls'!T287)</f>
        <v>IA-5(8)</v>
      </c>
      <c r="W113" s="1" t="str">
        <f>IF(ISBLANK('Capabilities - Sec Controls'!U287),"", 'Capabilities - Sec Controls'!U287)</f>
        <v/>
      </c>
      <c r="X113" s="1" t="str">
        <f>IF(ISBLANK('Capabilities - Sec Controls'!V287),"", 'Capabilities - Sec Controls'!V287)</f>
        <v/>
      </c>
      <c r="Y113" s="1" t="str">
        <f>IF(ISBLANK('Capabilities - Sec Controls'!W287),"", 'Capabilities - Sec Controls'!W287)</f>
        <v/>
      </c>
      <c r="Z113" s="1" t="str">
        <f>IF(ISBLANK('Capabilities - Sec Controls'!X287),"", 'Capabilities - Sec Controls'!X287)</f>
        <v/>
      </c>
      <c r="AA113" s="1" t="str">
        <f>IF(ISBLANK('Capabilities - Sec Controls'!Y287),"", 'Capabilities - Sec Controls'!Y287)</f>
        <v>IA-5(8)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OT(One Time Password) capability should an organization wish to contract with a cloud service provider to provide such a capability.</v>
      </c>
      <c r="AB113" s="1" t="str">
        <f>IF(ISBLANK('Capabilities - Sec Controls'!Z287),"", 'Capabilities - Sec Controls'!Z287)</f>
        <v/>
      </c>
      <c r="AC113" s="215">
        <f>IF(ISBLANK('Capabilities - Sec Controls'!AA287),"", 'Capabilities - Sec Controls'!AA287)</f>
        <v>3</v>
      </c>
      <c r="AD113" s="215">
        <f>IF(ISBLANK('Capabilities - Sec Controls'!AB287),"", 'Capabilities - Sec Controls'!AB287)</f>
        <v>3</v>
      </c>
      <c r="AE113" s="215">
        <f>IF(ISBLANK('Capabilities - Sec Controls'!AC287),"", 'Capabilities - Sec Controls'!AC287)</f>
        <v>3</v>
      </c>
      <c r="AF113" s="215">
        <f>IF(ISBLANK('Capabilities - Sec Controls'!AD287),"", 'Capabilities - Sec Controls'!AD287)</f>
        <v>9</v>
      </c>
      <c r="AG113" s="1" t="str">
        <f>IF(ISBLANK('Capabilities - Sec Controls'!AE287),"", 'Capabilities - Sec Controls'!AE287)</f>
        <v/>
      </c>
      <c r="AH113" s="1" t="str">
        <f>IF(ISBLANK('Capabilities - Sec Controls'!AF287),"", 'Capabilities - Sec Controls'!AF287)</f>
        <v>A</v>
      </c>
      <c r="AI113" s="1" t="str">
        <f>IF(ISBLANK('Capabilities - Sec Controls'!AG287),"", 'Capabilities - Sec Controls'!AG287)</f>
        <v>A</v>
      </c>
      <c r="AJ113" s="1" t="str">
        <f>IF(ISBLANK('Capabilities - Sec Controls'!AH287),"", 'Capabilities - Sec Controls'!AH287)</f>
        <v>A</v>
      </c>
      <c r="AK113" s="1" t="str">
        <f>IF(ISBLANK('Capabilities - Sec Controls'!AI287),"", 'Capabilities - Sec Controls'!AI287)</f>
        <v/>
      </c>
      <c r="AL113" s="1" t="str">
        <f>IF(ISBLANK('Capabilities - Sec Controls'!AJ287),"", 'Capabilities - Sec Controls'!AJ287)</f>
        <v>X</v>
      </c>
      <c r="AM113" s="1" t="str">
        <f>IF(ISBLANK('Capabilities - Sec Controls'!AK287),"", 'Capabilities - Sec Controls'!AK287)</f>
        <v>X*</v>
      </c>
      <c r="AN113" s="1" t="str">
        <f>IF(ISBLANK('Capabilities - Sec Controls'!AL287),"", 'Capabilities - Sec Controls'!AL287)</f>
        <v>X*</v>
      </c>
      <c r="AO113" s="1" t="str">
        <f>IF(ISBLANK('Capabilities - Sec Controls'!AM287),"", 'Capabilities - Sec Controls'!AM287)</f>
        <v/>
      </c>
      <c r="AP113" s="1" t="str">
        <f>IF(ISBLANK('Capabilities - Sec Controls'!AN287),"", 'Capabilities - Sec Controls'!AN287)</f>
        <v>B</v>
      </c>
      <c r="AQ113" s="1" t="str">
        <f>IF(ISBLANK('Capabilities - Sec Controls'!AO287),"", 'Capabilities - Sec Controls'!AO287)</f>
        <v>B</v>
      </c>
      <c r="AR113" s="1" t="str">
        <f>IF(ISBLANK('Capabilities - Sec Controls'!AP287),"", 'Capabilities - Sec Controls'!AP287)</f>
        <v>B</v>
      </c>
      <c r="AS113" s="1" t="str">
        <f>IF(ISBLANK('Capabilities - Sec Controls'!AQ287),"", 'Capabilities - Sec Controls'!AQ287)</f>
        <v/>
      </c>
      <c r="AT113" s="1" t="str">
        <f>IF(ISBLANK('Capabilities - Sec Controls'!AR287),"", 'Capabilities - Sec Controls'!AR287)</f>
        <v>A</v>
      </c>
      <c r="AU113" s="1" t="str">
        <f>IF(ISBLANK('Capabilities - Sec Controls'!AS287),"", 'Capabilities - Sec Controls'!AS287)</f>
        <v/>
      </c>
      <c r="AV113" s="1" t="str">
        <f>IF(ISBLANK('Capabilities - Sec Controls'!AT287),"", 'Capabilities - Sec Controls'!AT287)</f>
        <v/>
      </c>
    </row>
    <row r="114" spans="2:48" customFormat="1" ht="42" hidden="1" customHeight="1" x14ac:dyDescent="0.25">
      <c r="B114" s="1"/>
      <c r="D114" t="b">
        <f t="shared" si="3"/>
        <v>1</v>
      </c>
      <c r="E114" s="1" t="str">
        <f>IF(ISBLANK('Capabilities - Sec Controls'!A290),"", 'Capabilities - Sec Controls'!A290)</f>
        <v>S &amp; RM</v>
      </c>
      <c r="F114" s="1" t="str">
        <f>IF(ISBLANK('Capabilities - Sec Controls'!B290),"", 'Capabilities - Sec Controls'!B290)</f>
        <v>Privilege Management Infrastructure</v>
      </c>
      <c r="G114" s="1" t="str">
        <f>IF(ISBLANK('Capabilities - Sec Controls'!C290),"", 'Capabilities - Sec Controls'!C290)</f>
        <v>Authentication Services</v>
      </c>
      <c r="H114" s="1" t="str">
        <f>IF(ISBLANK('Capabilities - Sec Controls'!D290),"", 'Capabilities - Sec Controls'!D290)</f>
        <v>Biometrics</v>
      </c>
      <c r="I114" s="1" t="str">
        <f>IF(ISBLANK('Capabilities - Sec Controls'!E290),"", 'Capabilities - Sec Controls'!E290)</f>
        <v>The system has a capability that uniquely authenticates each human user based on the user's claimed identity and inherent characteristics (biometric traits, keyboard behavior, etc.)</v>
      </c>
      <c r="J114" s="1" t="str">
        <f>IF(ISBLANK('Capabilities - Sec Controls'!F290),"", 'Capabilities - Sec Controls'!F290)</f>
        <v>Network Authentication</v>
      </c>
      <c r="K114" s="1" t="str">
        <f>IF(ISBLANK('Capabilities - Sec Controls'!I290),"", 'Capabilities - Sec Controls'!I290)</f>
        <v>IA-2,IA-4,IA-5,IA-8</v>
      </c>
      <c r="L114" s="1" t="str">
        <f>IF(ISBLANK('Capabilities - Sec Controls'!J290),"", 'Capabilities - Sec Controls'!J290)</f>
        <v/>
      </c>
      <c r="M114" s="1" t="str">
        <f>IF(ISBLANK('Capabilities - Sec Controls'!K290),"", 'Capabilities - Sec Controls'!K290)</f>
        <v>IA-2,IA-4,IA-5,IA-8</v>
      </c>
      <c r="N114" s="1" t="str">
        <f>IF(ISBLANK('Capabilities - Sec Controls'!L290),"", 'Capabilities - Sec Controls'!L290)</f>
        <v/>
      </c>
      <c r="O114" s="1" t="str">
        <f>IF(ISBLANK('Capabilities - Sec Controls'!M290),"", 'Capabilities - Sec Controls'!M290)</f>
        <v/>
      </c>
      <c r="P114" s="1" t="str">
        <f>IF(ISBLANK('Capabilities - Sec Controls'!N290),"", 'Capabilities - Sec Controls'!N290)</f>
        <v/>
      </c>
      <c r="Q114" s="1" t="str">
        <f>IF(ISBLANK('Capabilities - Sec Controls'!O290),"", 'Capabilities - Sec Controls'!O290)</f>
        <v/>
      </c>
      <c r="R114" s="1" t="str">
        <f>IF(ISBLANK('Capabilities - Sec Controls'!P290),"", 'Capabilities - Sec Controls'!P290)</f>
        <v/>
      </c>
      <c r="S114" s="1" t="str">
        <f>IF(ISBLANK('Capabilities - Sec Controls'!Q290),"", 'Capabilities - Sec Controls'!Q290)</f>
        <v/>
      </c>
      <c r="T114" s="1" t="str">
        <f>IF(ISBLANK('Capabilities - Sec Controls'!R290),"", 'Capabilities - Sec Controls'!R290)</f>
        <v>IA-5(12)</v>
      </c>
      <c r="U114" s="1" t="str">
        <f>IF(ISBLANK('Capabilities - Sec Controls'!S290),"", 'Capabilities - Sec Controls'!S290)</f>
        <v/>
      </c>
      <c r="V114" s="1" t="str">
        <f>IF(ISBLANK('Capabilities - Sec Controls'!T290),"", 'Capabilities - Sec Controls'!T290)</f>
        <v>IA-5(12)</v>
      </c>
      <c r="W114" s="1" t="str">
        <f>IF(ISBLANK('Capabilities - Sec Controls'!U290),"", 'Capabilities - Sec Controls'!U290)</f>
        <v/>
      </c>
      <c r="X114" s="1" t="str">
        <f>IF(ISBLANK('Capabilities - Sec Controls'!V290),"", 'Capabilities - Sec Controls'!V290)</f>
        <v/>
      </c>
      <c r="Y114" s="1" t="str">
        <f>IF(ISBLANK('Capabilities - Sec Controls'!W290),"", 'Capabilities - Sec Controls'!W290)</f>
        <v/>
      </c>
      <c r="Z114" s="1" t="str">
        <f>IF(ISBLANK('Capabilities - Sec Controls'!X290),"", 'Capabilities - Sec Controls'!X290)</f>
        <v/>
      </c>
      <c r="AA114" s="1" t="str">
        <f>IF(ISBLANK('Capabilities - Sec Controls'!Y290),"", 'Capabilities - Sec Controls'!Y290)</f>
        <v>IA-4(3)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Biometrics capability should an organization wish to contract with a cloud service provider to provide such a capability.</v>
      </c>
      <c r="AB114" s="1" t="str">
        <f>IF(ISBLANK('Capabilities - Sec Controls'!Z290),"", 'Capabilities - Sec Controls'!Z290)</f>
        <v/>
      </c>
      <c r="AC114" s="215">
        <f>IF(ISBLANK('Capabilities - Sec Controls'!AA290),"", 'Capabilities - Sec Controls'!AA290)</f>
        <v>3</v>
      </c>
      <c r="AD114" s="215">
        <f>IF(ISBLANK('Capabilities - Sec Controls'!AB290),"", 'Capabilities - Sec Controls'!AB290)</f>
        <v>3</v>
      </c>
      <c r="AE114" s="215">
        <f>IF(ISBLANK('Capabilities - Sec Controls'!AC290),"", 'Capabilities - Sec Controls'!AC290)</f>
        <v>3</v>
      </c>
      <c r="AF114" s="215">
        <f>IF(ISBLANK('Capabilities - Sec Controls'!AD290),"", 'Capabilities - Sec Controls'!AD290)</f>
        <v>9</v>
      </c>
      <c r="AG114" s="1" t="str">
        <f>IF(ISBLANK('Capabilities - Sec Controls'!AE290),"", 'Capabilities - Sec Controls'!AE290)</f>
        <v/>
      </c>
      <c r="AH114" s="1" t="str">
        <f>IF(ISBLANK('Capabilities - Sec Controls'!AF290),"", 'Capabilities - Sec Controls'!AF290)</f>
        <v>X</v>
      </c>
      <c r="AI114" s="1" t="str">
        <f>IF(ISBLANK('Capabilities - Sec Controls'!AG290),"", 'Capabilities - Sec Controls'!AG290)</f>
        <v>X</v>
      </c>
      <c r="AJ114" s="1" t="str">
        <f>IF(ISBLANK('Capabilities - Sec Controls'!AH290),"", 'Capabilities - Sec Controls'!AH290)</f>
        <v>X</v>
      </c>
      <c r="AK114" s="1" t="str">
        <f>IF(ISBLANK('Capabilities - Sec Controls'!AI290),"", 'Capabilities - Sec Controls'!AI290)</f>
        <v/>
      </c>
      <c r="AL114" s="1" t="str">
        <f>IF(ISBLANK('Capabilities - Sec Controls'!AJ290),"", 'Capabilities - Sec Controls'!AJ290)</f>
        <v>A</v>
      </c>
      <c r="AM114" s="1" t="str">
        <f>IF(ISBLANK('Capabilities - Sec Controls'!AK290),"", 'Capabilities - Sec Controls'!AK290)</f>
        <v>A</v>
      </c>
      <c r="AN114" s="1" t="str">
        <f>IF(ISBLANK('Capabilities - Sec Controls'!AL290),"", 'Capabilities - Sec Controls'!AL290)</f>
        <v>X</v>
      </c>
      <c r="AO114" s="1" t="str">
        <f>IF(ISBLANK('Capabilities - Sec Controls'!AM290),"", 'Capabilities - Sec Controls'!AM290)</f>
        <v/>
      </c>
      <c r="AP114" s="1" t="str">
        <f>IF(ISBLANK('Capabilities - Sec Controls'!AN290),"", 'Capabilities - Sec Controls'!AN290)</f>
        <v>B</v>
      </c>
      <c r="AQ114" s="1" t="str">
        <f>IF(ISBLANK('Capabilities - Sec Controls'!AO290),"", 'Capabilities - Sec Controls'!AO290)</f>
        <v>B</v>
      </c>
      <c r="AR114" s="1" t="str">
        <f>IF(ISBLANK('Capabilities - Sec Controls'!AP290),"", 'Capabilities - Sec Controls'!AP290)</f>
        <v>B</v>
      </c>
      <c r="AS114" s="1" t="str">
        <f>IF(ISBLANK('Capabilities - Sec Controls'!AQ290),"", 'Capabilities - Sec Controls'!AQ290)</f>
        <v/>
      </c>
      <c r="AT114" s="1" t="str">
        <f>IF(ISBLANK('Capabilities - Sec Controls'!AR290),"", 'Capabilities - Sec Controls'!AR290)</f>
        <v>A</v>
      </c>
      <c r="AU114" s="1" t="str">
        <f>IF(ISBLANK('Capabilities - Sec Controls'!AS290),"", 'Capabilities - Sec Controls'!AS290)</f>
        <v/>
      </c>
      <c r="AV114" s="1" t="str">
        <f>IF(ISBLANK('Capabilities - Sec Controls'!AT290),"", 'Capabilities - Sec Controls'!AT290)</f>
        <v/>
      </c>
    </row>
    <row r="115" spans="2:48" customFormat="1" ht="42" hidden="1" customHeight="1" x14ac:dyDescent="0.25">
      <c r="B115" s="1"/>
      <c r="D115" t="b">
        <f t="shared" si="3"/>
        <v>1</v>
      </c>
      <c r="E115" s="1" t="str">
        <f>IF(ISBLANK('Capabilities - Sec Controls'!A291),"", 'Capabilities - Sec Controls'!A291)</f>
        <v>S &amp; RM</v>
      </c>
      <c r="F115" s="1" t="str">
        <f>IF(ISBLANK('Capabilities - Sec Controls'!B291),"", 'Capabilities - Sec Controls'!B291)</f>
        <v>Privilege Management Infrastructure</v>
      </c>
      <c r="G115" s="1" t="str">
        <f>IF(ISBLANK('Capabilities - Sec Controls'!C291),"", 'Capabilities - Sec Controls'!C291)</f>
        <v>Authentication Services</v>
      </c>
      <c r="H115" s="1" t="str">
        <f>IF(ISBLANK('Capabilities - Sec Controls'!D291),"", 'Capabilities - Sec Controls'!D291)</f>
        <v>Network Authentication</v>
      </c>
      <c r="I115" s="1" t="str">
        <f>IF(ISBLANK('Capabilities - Sec Controls'!E291),"", 'Capabilities - Sec Controls'!E291)</f>
        <v>The system has a capability that provides authentication services so users or devices can log onto a network and/or other systems.</v>
      </c>
      <c r="J115" s="1" t="str">
        <f>IF(ISBLANK('Capabilities - Sec Controls'!F291),"", 'Capabilities - Sec Controls'!F291)</f>
        <v>Single Sign On</v>
      </c>
      <c r="K115" s="1" t="str">
        <f>IF(ISBLANK('Capabilities - Sec Controls'!I291),"", 'Capabilities - Sec Controls'!I291)</f>
        <v>IA-2,IA-4,IA-5,IA-8</v>
      </c>
      <c r="L115" s="1" t="str">
        <f>IF(ISBLANK('Capabilities - Sec Controls'!J291),"", 'Capabilities - Sec Controls'!J291)</f>
        <v/>
      </c>
      <c r="M115" s="1" t="str">
        <f>IF(ISBLANK('Capabilities - Sec Controls'!K291),"", 'Capabilities - Sec Controls'!K291)</f>
        <v>IA-2,IA-4,IA-5,IA-8</v>
      </c>
      <c r="N115" s="1" t="str">
        <f>IF(ISBLANK('Capabilities - Sec Controls'!L291),"", 'Capabilities - Sec Controls'!L291)</f>
        <v/>
      </c>
      <c r="O115" s="1" t="str">
        <f>IF(ISBLANK('Capabilities - Sec Controls'!M291),"", 'Capabilities - Sec Controls'!M291)</f>
        <v>IA-3,IA-2(2),IA-2(8),IA-2(11),IA-5(2)</v>
      </c>
      <c r="P115" s="1" t="str">
        <f>IF(ISBLANK('Capabilities - Sec Controls'!N291),"", 'Capabilities - Sec Controls'!N291)</f>
        <v>IA-2(1),IA-5(1),IA-5(11)</v>
      </c>
      <c r="Q115" s="1" t="str">
        <f>IF(ISBLANK('Capabilities - Sec Controls'!O291),"", 'Capabilities - Sec Controls'!O291)</f>
        <v>IA-3,IA-2(2),IA-2(8),IA-2(11),IA-5(2),IA-5(11)</v>
      </c>
      <c r="R115" s="1" t="str">
        <f>IF(ISBLANK('Capabilities - Sec Controls'!P291),"", 'Capabilities - Sec Controls'!P291)</f>
        <v>IA-2(1),IA-5(1)</v>
      </c>
      <c r="S115" s="1" t="str">
        <f>IF(ISBLANK('Capabilities - Sec Controls'!Q291),"", 'Capabilities - Sec Controls'!Q291)</f>
        <v>IA-2(9)</v>
      </c>
      <c r="T115" s="1" t="str">
        <f>IF(ISBLANK('Capabilities - Sec Controls'!R291),"", 'Capabilities - Sec Controls'!R291)</f>
        <v>IA-2(6),IA-2(7)</v>
      </c>
      <c r="U115" s="1" t="str">
        <f>IF(ISBLANK('Capabilities - Sec Controls'!S291),"", 'Capabilities - Sec Controls'!S291)</f>
        <v>IA-2(9)</v>
      </c>
      <c r="V115" s="1" t="str">
        <f>IF(ISBLANK('Capabilities - Sec Controls'!T291),"", 'Capabilities - Sec Controls'!T291)</f>
        <v>IA-2(6),IA-2(7)</v>
      </c>
      <c r="W115" s="1" t="str">
        <f>IF(ISBLANK('Capabilities - Sec Controls'!U291),"", 'Capabilities - Sec Controls'!U291)</f>
        <v/>
      </c>
      <c r="X115" s="1" t="str">
        <f>IF(ISBLANK('Capabilities - Sec Controls'!V291),"", 'Capabilities - Sec Controls'!V291)</f>
        <v/>
      </c>
      <c r="Y115" s="1" t="str">
        <f>IF(ISBLANK('Capabilities - Sec Controls'!W291),"", 'Capabilities - Sec Controls'!W291)</f>
        <v/>
      </c>
      <c r="Z115" s="1" t="str">
        <f>IF(ISBLANK('Capabilities - Sec Controls'!X291),"", 'Capabilities - Sec Controls'!X291)</f>
        <v/>
      </c>
      <c r="AA115" s="1" t="str">
        <f>IF(ISBLANK('Capabilities - Sec Controls'!Y291),"", 'Capabilities - Sec Controls'!Y291)</f>
        <v xml:space="preserve"> IA-2(2), IA-2(6), IA-2(7), and IA-2(8)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Network Authentication capability should an organization wish to contract with a cloud service provider to provide such a capability.</v>
      </c>
      <c r="AB115" s="1" t="str">
        <f>IF(ISBLANK('Capabilities - Sec Controls'!Z291),"", 'Capabilities - Sec Controls'!Z291)</f>
        <v/>
      </c>
      <c r="AC115" s="215">
        <f>IF(ISBLANK('Capabilities - Sec Controls'!AA291),"", 'Capabilities - Sec Controls'!AA291)</f>
        <v>3</v>
      </c>
      <c r="AD115" s="215">
        <f>IF(ISBLANK('Capabilities - Sec Controls'!AB291),"", 'Capabilities - Sec Controls'!AB291)</f>
        <v>3</v>
      </c>
      <c r="AE115" s="215">
        <f>IF(ISBLANK('Capabilities - Sec Controls'!AC291),"", 'Capabilities - Sec Controls'!AC291)</f>
        <v>3</v>
      </c>
      <c r="AF115" s="215">
        <f>IF(ISBLANK('Capabilities - Sec Controls'!AD291),"", 'Capabilities - Sec Controls'!AD291)</f>
        <v>9</v>
      </c>
      <c r="AG115" s="1" t="str">
        <f>IF(ISBLANK('Capabilities - Sec Controls'!AE291),"", 'Capabilities - Sec Controls'!AE291)</f>
        <v/>
      </c>
      <c r="AH115" s="1" t="str">
        <f>IF(ISBLANK('Capabilities - Sec Controls'!AF291),"", 'Capabilities - Sec Controls'!AF291)</f>
        <v>X</v>
      </c>
      <c r="AI115" s="1" t="str">
        <f>IF(ISBLANK('Capabilities - Sec Controls'!AG291),"", 'Capabilities - Sec Controls'!AG291)</f>
        <v>A</v>
      </c>
      <c r="AJ115" s="1" t="str">
        <f>IF(ISBLANK('Capabilities - Sec Controls'!AH291),"", 'Capabilities - Sec Controls'!AH291)</f>
        <v>A</v>
      </c>
      <c r="AK115" s="1" t="str">
        <f>IF(ISBLANK('Capabilities - Sec Controls'!AI291),"", 'Capabilities - Sec Controls'!AI291)</f>
        <v/>
      </c>
      <c r="AL115" s="1" t="str">
        <f>IF(ISBLANK('Capabilities - Sec Controls'!AJ291),"", 'Capabilities - Sec Controls'!AJ291)</f>
        <v>X</v>
      </c>
      <c r="AM115" s="1" t="str">
        <f>IF(ISBLANK('Capabilities - Sec Controls'!AK291),"", 'Capabilities - Sec Controls'!AK291)</f>
        <v>X*</v>
      </c>
      <c r="AN115" s="1" t="str">
        <f>IF(ISBLANK('Capabilities - Sec Controls'!AL291),"", 'Capabilities - Sec Controls'!AL291)</f>
        <v>X*</v>
      </c>
      <c r="AO115" s="1" t="str">
        <f>IF(ISBLANK('Capabilities - Sec Controls'!AM291),"", 'Capabilities - Sec Controls'!AM291)</f>
        <v/>
      </c>
      <c r="AP115" s="1" t="str">
        <f>IF(ISBLANK('Capabilities - Sec Controls'!AN291),"", 'Capabilities - Sec Controls'!AN291)</f>
        <v>B</v>
      </c>
      <c r="AQ115" s="1" t="str">
        <f>IF(ISBLANK('Capabilities - Sec Controls'!AO291),"", 'Capabilities - Sec Controls'!AO291)</f>
        <v>B</v>
      </c>
      <c r="AR115" s="1" t="str">
        <f>IF(ISBLANK('Capabilities - Sec Controls'!AP291),"", 'Capabilities - Sec Controls'!AP291)</f>
        <v>B</v>
      </c>
      <c r="AS115" s="1" t="str">
        <f>IF(ISBLANK('Capabilities - Sec Controls'!AQ291),"", 'Capabilities - Sec Controls'!AQ291)</f>
        <v/>
      </c>
      <c r="AT115" s="1" t="str">
        <f>IF(ISBLANK('Capabilities - Sec Controls'!AR291),"", 'Capabilities - Sec Controls'!AR291)</f>
        <v>X</v>
      </c>
      <c r="AU115" s="1" t="str">
        <f>IF(ISBLANK('Capabilities - Sec Controls'!AS291),"", 'Capabilities - Sec Controls'!AS291)</f>
        <v/>
      </c>
      <c r="AV115" s="1" t="str">
        <f>IF(ISBLANK('Capabilities - Sec Controls'!AT291),"", 'Capabilities - Sec Controls'!AT291)</f>
        <v/>
      </c>
    </row>
    <row r="116" spans="2:48" customFormat="1" ht="42" hidden="1" customHeight="1" x14ac:dyDescent="0.25">
      <c r="B116" s="1"/>
      <c r="D116" t="b">
        <f t="shared" si="3"/>
        <v>1</v>
      </c>
      <c r="E116" s="1" t="str">
        <f>IF(ISBLANK('Capabilities - Sec Controls'!A295),"", 'Capabilities - Sec Controls'!A295)</f>
        <v>S &amp; RM</v>
      </c>
      <c r="F116" s="1" t="str">
        <f>IF(ISBLANK('Capabilities - Sec Controls'!B295),"", 'Capabilities - Sec Controls'!B295)</f>
        <v>Privilege Management Infrastructure</v>
      </c>
      <c r="G116" s="1" t="str">
        <f>IF(ISBLANK('Capabilities - Sec Controls'!C295),"", 'Capabilities - Sec Controls'!C295)</f>
        <v>Authentication Services</v>
      </c>
      <c r="H116" s="1" t="str">
        <f>IF(ISBLANK('Capabilities - Sec Controls'!D295),"", 'Capabilities - Sec Controls'!D295)</f>
        <v>Identity Verification</v>
      </c>
      <c r="I116" s="1" t="str">
        <f>IF(ISBLANK('Capabilities - Sec Controls'!E295),"", 'Capabilities - Sec Controls'!E295)</f>
        <v>The system has a capability that uniquely identifies each human user based on the user's claimed identity and inherent characteristics (biometric traits, keyboard behavior, etc.)</v>
      </c>
      <c r="J116" s="1" t="str">
        <f>IF(ISBLANK('Capabilities - Sec Controls'!F295),"", 'Capabilities - Sec Controls'!F295)</f>
        <v>OTB Autn</v>
      </c>
      <c r="K116" s="1" t="str">
        <f>IF(ISBLANK('Capabilities - Sec Controls'!I295),"", 'Capabilities - Sec Controls'!I295)</f>
        <v>IA-2,IA-2(12),IA-5,IA-5(11),IA-8,IA-8(1)</v>
      </c>
      <c r="L116" s="1" t="str">
        <f>IF(ISBLANK('Capabilities - Sec Controls'!J295),"", 'Capabilities - Sec Controls'!J295)</f>
        <v>IA-5(12)</v>
      </c>
      <c r="M116" s="1" t="str">
        <f>IF(ISBLANK('Capabilities - Sec Controls'!K295),"", 'Capabilities - Sec Controls'!K295)</f>
        <v>IA-2,IA-2(12),IA-5,IA-5(11),IA-8,IA-8(1)</v>
      </c>
      <c r="N116" s="1" t="str">
        <f>IF(ISBLANK('Capabilities - Sec Controls'!L295),"", 'Capabilities - Sec Controls'!L295)</f>
        <v>IA-5(12)</v>
      </c>
      <c r="O116" s="1" t="str">
        <f>IF(ISBLANK('Capabilities - Sec Controls'!M295),"", 'Capabilities - Sec Controls'!M295)</f>
        <v/>
      </c>
      <c r="P116" s="1" t="str">
        <f>IF(ISBLANK('Capabilities - Sec Controls'!N295),"", 'Capabilities - Sec Controls'!N295)</f>
        <v/>
      </c>
      <c r="Q116" s="1" t="str">
        <f>IF(ISBLANK('Capabilities - Sec Controls'!O295),"", 'Capabilities - Sec Controls'!O295)</f>
        <v/>
      </c>
      <c r="R116" s="1" t="str">
        <f>IF(ISBLANK('Capabilities - Sec Controls'!P295),"", 'Capabilities - Sec Controls'!P295)</f>
        <v/>
      </c>
      <c r="S116" s="1" t="str">
        <f>IF(ISBLANK('Capabilities - Sec Controls'!Q295),"", 'Capabilities - Sec Controls'!Q295)</f>
        <v/>
      </c>
      <c r="T116" s="1" t="str">
        <f>IF(ISBLANK('Capabilities - Sec Controls'!R295),"", 'Capabilities - Sec Controls'!R295)</f>
        <v>IA-8(5)</v>
      </c>
      <c r="U116" s="1" t="str">
        <f>IF(ISBLANK('Capabilities - Sec Controls'!S295),"", 'Capabilities - Sec Controls'!S295)</f>
        <v/>
      </c>
      <c r="V116" s="1" t="str">
        <f>IF(ISBLANK('Capabilities - Sec Controls'!T295),"", 'Capabilities - Sec Controls'!T295)</f>
        <v>IA-8(5)</v>
      </c>
      <c r="W116" s="1" t="str">
        <f>IF(ISBLANK('Capabilities - Sec Controls'!U295),"", 'Capabilities - Sec Controls'!U295)</f>
        <v/>
      </c>
      <c r="X116" s="1" t="str">
        <f>IF(ISBLANK('Capabilities - Sec Controls'!V295),"", 'Capabilities - Sec Controls'!V295)</f>
        <v/>
      </c>
      <c r="Y116" s="1" t="str">
        <f>IF(ISBLANK('Capabilities - Sec Controls'!W295),"", 'Capabilities - Sec Controls'!W295)</f>
        <v/>
      </c>
      <c r="Z116" s="1" t="str">
        <f>IF(ISBLANK('Capabilities - Sec Controls'!X295),"", 'Capabilities - Sec Controls'!X295)</f>
        <v/>
      </c>
      <c r="AA116" s="1" t="str">
        <f>IF(ISBLANK('Capabilities - Sec Controls'!Y295),"", 'Capabilities - Sec Controls'!Y295)</f>
        <v>IA-2(12) and IA-5(11) are related to federal PIV requirements. IA-8(5)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Identity Verification capability should an organization wish to contract with a cloud service provider to provide such a capability.</v>
      </c>
      <c r="AB116" s="1" t="str">
        <f>IF(ISBLANK('Capabilities - Sec Controls'!Z295),"", 'Capabilities - Sec Controls'!Z295)</f>
        <v/>
      </c>
      <c r="AC116" s="215">
        <f>IF(ISBLANK('Capabilities - Sec Controls'!AA295),"", 'Capabilities - Sec Controls'!AA295)</f>
        <v>3</v>
      </c>
      <c r="AD116" s="215">
        <f>IF(ISBLANK('Capabilities - Sec Controls'!AB295),"", 'Capabilities - Sec Controls'!AB295)</f>
        <v>3</v>
      </c>
      <c r="AE116" s="215">
        <f>IF(ISBLANK('Capabilities - Sec Controls'!AC295),"", 'Capabilities - Sec Controls'!AC295)</f>
        <v>3</v>
      </c>
      <c r="AF116" s="215">
        <f>IF(ISBLANK('Capabilities - Sec Controls'!AD295),"", 'Capabilities - Sec Controls'!AD295)</f>
        <v>9</v>
      </c>
      <c r="AG116" s="1" t="str">
        <f>IF(ISBLANK('Capabilities - Sec Controls'!AE295),"", 'Capabilities - Sec Controls'!AE295)</f>
        <v/>
      </c>
      <c r="AH116" s="1" t="str">
        <f>IF(ISBLANK('Capabilities - Sec Controls'!AF295),"", 'Capabilities - Sec Controls'!AF295)</f>
        <v>X</v>
      </c>
      <c r="AI116" s="1" t="str">
        <f>IF(ISBLANK('Capabilities - Sec Controls'!AG295),"", 'Capabilities - Sec Controls'!AG295)</f>
        <v>X</v>
      </c>
      <c r="AJ116" s="1" t="str">
        <f>IF(ISBLANK('Capabilities - Sec Controls'!AH295),"", 'Capabilities - Sec Controls'!AH295)</f>
        <v>X</v>
      </c>
      <c r="AK116" s="1" t="str">
        <f>IF(ISBLANK('Capabilities - Sec Controls'!AI295),"", 'Capabilities - Sec Controls'!AI295)</f>
        <v/>
      </c>
      <c r="AL116" s="1" t="str">
        <f>IF(ISBLANK('Capabilities - Sec Controls'!AJ295),"", 'Capabilities - Sec Controls'!AJ295)</f>
        <v>X</v>
      </c>
      <c r="AM116" s="1" t="str">
        <f>IF(ISBLANK('Capabilities - Sec Controls'!AK295),"", 'Capabilities - Sec Controls'!AK295)</f>
        <v>X</v>
      </c>
      <c r="AN116" s="1" t="str">
        <f>IF(ISBLANK('Capabilities - Sec Controls'!AL295),"", 'Capabilities - Sec Controls'!AL295)</f>
        <v>X</v>
      </c>
      <c r="AO116" s="1" t="str">
        <f>IF(ISBLANK('Capabilities - Sec Controls'!AM295),"", 'Capabilities - Sec Controls'!AM295)</f>
        <v/>
      </c>
      <c r="AP116" s="1" t="str">
        <f>IF(ISBLANK('Capabilities - Sec Controls'!AN295),"", 'Capabilities - Sec Controls'!AN295)</f>
        <v>B</v>
      </c>
      <c r="AQ116" s="1" t="str">
        <f>IF(ISBLANK('Capabilities - Sec Controls'!AO295),"", 'Capabilities - Sec Controls'!AO295)</f>
        <v>B</v>
      </c>
      <c r="AR116" s="1" t="str">
        <f>IF(ISBLANK('Capabilities - Sec Controls'!AP295),"", 'Capabilities - Sec Controls'!AP295)</f>
        <v>B</v>
      </c>
      <c r="AS116" s="1" t="str">
        <f>IF(ISBLANK('Capabilities - Sec Controls'!AQ295),"", 'Capabilities - Sec Controls'!AQ295)</f>
        <v/>
      </c>
      <c r="AT116" s="1" t="str">
        <f>IF(ISBLANK('Capabilities - Sec Controls'!AR295),"", 'Capabilities - Sec Controls'!AR295)</f>
        <v>A</v>
      </c>
      <c r="AU116" s="1" t="str">
        <f>IF(ISBLANK('Capabilities - Sec Controls'!AS295),"", 'Capabilities - Sec Controls'!AS295)</f>
        <v/>
      </c>
      <c r="AV116" s="1" t="str">
        <f>IF(ISBLANK('Capabilities - Sec Controls'!AT295),"", 'Capabilities - Sec Controls'!AT295)</f>
        <v/>
      </c>
    </row>
    <row r="117" spans="2:48" customFormat="1" ht="42" hidden="1" customHeight="1" x14ac:dyDescent="0.25">
      <c r="B117" s="1"/>
      <c r="D117" t="b">
        <f t="shared" si="3"/>
        <v>1</v>
      </c>
      <c r="E117" s="1" t="str">
        <f>IF(ISBLANK('Capabilities - Sec Controls'!A296),"", 'Capabilities - Sec Controls'!A296)</f>
        <v>S &amp; RM</v>
      </c>
      <c r="F117" s="1" t="str">
        <f>IF(ISBLANK('Capabilities - Sec Controls'!B296),"", 'Capabilities - Sec Controls'!B296)</f>
        <v>Privilege Management Infrastructure</v>
      </c>
      <c r="G117" s="1" t="str">
        <f>IF(ISBLANK('Capabilities - Sec Controls'!C296),"", 'Capabilities - Sec Controls'!C296)</f>
        <v>Authentication Services</v>
      </c>
      <c r="H117" s="1" t="str">
        <f>IF(ISBLANK('Capabilities - Sec Controls'!D296),"", 'Capabilities - Sec Controls'!D296)</f>
        <v>Out-of-The-Box (OTB) Auth</v>
      </c>
      <c r="I117" s="1" t="str">
        <f>IF(ISBLANK('Capabilities - Sec Controls'!E296),"", 'Capabilities - Sec Controls'!E296)</f>
        <v>The system has a capability that applications can use for out-of-the-box authentication, so that they can implement user login functionality through an existing service without needing custom authentication code.</v>
      </c>
      <c r="J117" s="1" t="str">
        <f>IF(ISBLANK('Capabilities - Sec Controls'!F296),"", 'Capabilities - Sec Controls'!F296)</f>
        <v>Out of the Box (OTB) autZ</v>
      </c>
      <c r="K117" s="1" t="str">
        <f>IF(ISBLANK('Capabilities - Sec Controls'!I296),"", 'Capabilities - Sec Controls'!I296)</f>
        <v/>
      </c>
      <c r="L117" s="1" t="str">
        <f>IF(ISBLANK('Capabilities - Sec Controls'!J296),"", 'Capabilities - Sec Controls'!J296)</f>
        <v/>
      </c>
      <c r="M117" s="1" t="str">
        <f>IF(ISBLANK('Capabilities - Sec Controls'!K296),"", 'Capabilities - Sec Controls'!K296)</f>
        <v/>
      </c>
      <c r="N117" s="1" t="str">
        <f>IF(ISBLANK('Capabilities - Sec Controls'!L296),"", 'Capabilities - Sec Controls'!L296)</f>
        <v/>
      </c>
      <c r="O117" s="1" t="str">
        <f>IF(ISBLANK('Capabilities - Sec Controls'!M296),"", 'Capabilities - Sec Controls'!M296)</f>
        <v/>
      </c>
      <c r="P117" s="1" t="str">
        <f>IF(ISBLANK('Capabilities - Sec Controls'!N296),"", 'Capabilities - Sec Controls'!N296)</f>
        <v/>
      </c>
      <c r="Q117" s="1" t="str">
        <f>IF(ISBLANK('Capabilities - Sec Controls'!O296),"", 'Capabilities - Sec Controls'!O296)</f>
        <v/>
      </c>
      <c r="R117" s="1" t="str">
        <f>IF(ISBLANK('Capabilities - Sec Controls'!P296),"", 'Capabilities - Sec Controls'!P296)</f>
        <v/>
      </c>
      <c r="S117" s="1" t="str">
        <f>IF(ISBLANK('Capabilities - Sec Controls'!Q296),"", 'Capabilities - Sec Controls'!Q296)</f>
        <v/>
      </c>
      <c r="T117" s="1" t="str">
        <f>IF(ISBLANK('Capabilities - Sec Controls'!R296),"", 'Capabilities - Sec Controls'!R296)</f>
        <v/>
      </c>
      <c r="U117" s="1" t="str">
        <f>IF(ISBLANK('Capabilities - Sec Controls'!S296),"", 'Capabilities - Sec Controls'!S296)</f>
        <v/>
      </c>
      <c r="V117" s="1" t="str">
        <f>IF(ISBLANK('Capabilities - Sec Controls'!T296),"", 'Capabilities - Sec Controls'!T296)</f>
        <v/>
      </c>
      <c r="W117" s="1" t="str">
        <f>IF(ISBLANK('Capabilities - Sec Controls'!U296),"", 'Capabilities - Sec Controls'!U296)</f>
        <v/>
      </c>
      <c r="X117" s="1" t="str">
        <f>IF(ISBLANK('Capabilities - Sec Controls'!V296),"", 'Capabilities - Sec Controls'!V296)</f>
        <v/>
      </c>
      <c r="Y117" s="1" t="str">
        <f>IF(ISBLANK('Capabilities - Sec Controls'!W296),"", 'Capabilities - Sec Controls'!W296)</f>
        <v/>
      </c>
      <c r="Z117" s="1" t="str">
        <f>IF(ISBLANK('Capabilities - Sec Controls'!X296),"", 'Capabilities - Sec Controls'!X296)</f>
        <v/>
      </c>
      <c r="AA117" s="1" t="str">
        <f>IF(ISBLANK('Capabilities - Sec Controls'!Y296),"", 'Capabilities - Sec Controls'!Y296)</f>
        <v>This capability is related to interoperability rather than security requirements so there are no equivalent controls.</v>
      </c>
      <c r="AB117" s="1" t="str">
        <f>IF(ISBLANK('Capabilities - Sec Controls'!Z296),"", 'Capabilities - Sec Controls'!Z296)</f>
        <v/>
      </c>
      <c r="AC117" s="215">
        <f>IF(ISBLANK('Capabilities - Sec Controls'!AA296),"", 'Capabilities - Sec Controls'!AA296)</f>
        <v>2</v>
      </c>
      <c r="AD117" s="215">
        <f>IF(ISBLANK('Capabilities - Sec Controls'!AB296),"", 'Capabilities - Sec Controls'!AB296)</f>
        <v>2</v>
      </c>
      <c r="AE117" s="215">
        <f>IF(ISBLANK('Capabilities - Sec Controls'!AC296),"", 'Capabilities - Sec Controls'!AC296)</f>
        <v>2</v>
      </c>
      <c r="AF117" s="215">
        <f>IF(ISBLANK('Capabilities - Sec Controls'!AD296),"", 'Capabilities - Sec Controls'!AD296)</f>
        <v>6</v>
      </c>
      <c r="AG117" s="1" t="str">
        <f>IF(ISBLANK('Capabilities - Sec Controls'!AE296),"", 'Capabilities - Sec Controls'!AE296)</f>
        <v/>
      </c>
      <c r="AH117" s="1" t="str">
        <f>IF(ISBLANK('Capabilities - Sec Controls'!AF296),"", 'Capabilities - Sec Controls'!AF296)</f>
        <v>X</v>
      </c>
      <c r="AI117" s="1" t="str">
        <f>IF(ISBLANK('Capabilities - Sec Controls'!AG296),"", 'Capabilities - Sec Controls'!AG296)</f>
        <v>X</v>
      </c>
      <c r="AJ117" s="1" t="str">
        <f>IF(ISBLANK('Capabilities - Sec Controls'!AH296),"", 'Capabilities - Sec Controls'!AH296)</f>
        <v>A</v>
      </c>
      <c r="AK117" s="1" t="str">
        <f>IF(ISBLANK('Capabilities - Sec Controls'!AI296),"", 'Capabilities - Sec Controls'!AI296)</f>
        <v/>
      </c>
      <c r="AL117" s="1" t="str">
        <f>IF(ISBLANK('Capabilities - Sec Controls'!AJ296),"", 'Capabilities - Sec Controls'!AJ296)</f>
        <v>X</v>
      </c>
      <c r="AM117" s="1" t="str">
        <f>IF(ISBLANK('Capabilities - Sec Controls'!AK296),"", 'Capabilities - Sec Controls'!AK296)</f>
        <v>X*</v>
      </c>
      <c r="AN117" s="1" t="str">
        <f>IF(ISBLANK('Capabilities - Sec Controls'!AL296),"", 'Capabilities - Sec Controls'!AL296)</f>
        <v>X*</v>
      </c>
      <c r="AO117" s="1" t="str">
        <f>IF(ISBLANK('Capabilities - Sec Controls'!AM296),"", 'Capabilities - Sec Controls'!AM296)</f>
        <v/>
      </c>
      <c r="AP117" s="1" t="str">
        <f>IF(ISBLANK('Capabilities - Sec Controls'!AN296),"", 'Capabilities - Sec Controls'!AN296)</f>
        <v>B</v>
      </c>
      <c r="AQ117" s="1" t="str">
        <f>IF(ISBLANK('Capabilities - Sec Controls'!AO296),"", 'Capabilities - Sec Controls'!AO296)</f>
        <v>B</v>
      </c>
      <c r="AR117" s="1" t="str">
        <f>IF(ISBLANK('Capabilities - Sec Controls'!AP296),"", 'Capabilities - Sec Controls'!AP296)</f>
        <v>B</v>
      </c>
      <c r="AS117" s="1" t="str">
        <f>IF(ISBLANK('Capabilities - Sec Controls'!AQ296),"", 'Capabilities - Sec Controls'!AQ296)</f>
        <v/>
      </c>
      <c r="AT117" s="1" t="str">
        <f>IF(ISBLANK('Capabilities - Sec Controls'!AR296),"", 'Capabilities - Sec Controls'!AR296)</f>
        <v>A</v>
      </c>
      <c r="AU117" s="1" t="str">
        <f>IF(ISBLANK('Capabilities - Sec Controls'!AS296),"", 'Capabilities - Sec Controls'!AS296)</f>
        <v/>
      </c>
      <c r="AV117" s="1" t="str">
        <f>IF(ISBLANK('Capabilities - Sec Controls'!AT296),"", 'Capabilities - Sec Controls'!AT296)</f>
        <v/>
      </c>
    </row>
    <row r="118" spans="2:48" customFormat="1" ht="42" hidden="1" customHeight="1" x14ac:dyDescent="0.25">
      <c r="B118" s="1"/>
      <c r="D118" t="b">
        <f t="shared" ref="D118:D125" si="4">IF(Resp28="Yes", FALSE, TRUE)</f>
        <v>1</v>
      </c>
      <c r="E118" s="1" t="str">
        <f>IF(ISBLANK('Capabilities - Sec Controls'!A244),"", 'Capabilities - Sec Controls'!A244)</f>
        <v>Infrastructure Services</v>
      </c>
      <c r="F118" s="1" t="str">
        <f>IF(ISBLANK('Capabilities - Sec Controls'!B244),"", 'Capabilities - Sec Controls'!B244)</f>
        <v>Virtual Infrastructure: Smartcard Virtualization</v>
      </c>
      <c r="G118" s="1" t="str">
        <f>IF(ISBLANK('Capabilities - Sec Controls'!C244),"", 'Capabilities - Sec Controls'!C244)</f>
        <v/>
      </c>
      <c r="H118" s="1" t="str">
        <f>IF(ISBLANK('Capabilities - Sec Controls'!D244),"", 'Capabilities - Sec Controls'!D244)</f>
        <v/>
      </c>
      <c r="I118" s="1" t="str">
        <f>IF(ISBLANK('Capabilities - Sec Controls'!E244),"", 'Capabilities - Sec Controls'!E244)</f>
        <v>The system has a capability that allows users to virtualize a local smart card to enable its use for virtually connecting to and interacting with servers as if the smart card were physically present at that server.</v>
      </c>
      <c r="J118" s="1" t="str">
        <f>IF(ISBLANK('Capabilities - Sec Controls'!F244),"", 'Capabilities - Sec Controls'!F244)</f>
        <v>Smartcard Virtualization</v>
      </c>
      <c r="K118" s="1" t="str">
        <f>IF(ISBLANK('Capabilities - Sec Controls'!I244),"", 'Capabilities - Sec Controls'!I244)</f>
        <v>IA-2,IA-2(12),IA-5,IA-8,IA-8(1)</v>
      </c>
      <c r="L118" s="1" t="str">
        <f>IF(ISBLANK('Capabilities - Sec Controls'!J244),"", 'Capabilities - Sec Controls'!J244)</f>
        <v>PL-8</v>
      </c>
      <c r="M118" s="1" t="str">
        <f>IF(ISBLANK('Capabilities - Sec Controls'!K244),"", 'Capabilities - Sec Controls'!K244)</f>
        <v>IA-2,IA-2(12),IA-5,IA-8,IA-8(1)</v>
      </c>
      <c r="N118" s="1" t="str">
        <f>IF(ISBLANK('Capabilities - Sec Controls'!L244),"", 'Capabilities - Sec Controls'!L244)</f>
        <v>PL-8</v>
      </c>
      <c r="O118" s="1" t="str">
        <f>IF(ISBLANK('Capabilities - Sec Controls'!M244),"", 'Capabilities - Sec Controls'!M244)</f>
        <v>SA-17</v>
      </c>
      <c r="P118" s="1" t="str">
        <f>IF(ISBLANK('Capabilities - Sec Controls'!N244),"", 'Capabilities - Sec Controls'!N244)</f>
        <v/>
      </c>
      <c r="Q118" s="1" t="str">
        <f>IF(ISBLANK('Capabilities - Sec Controls'!O244),"", 'Capabilities - Sec Controls'!O244)</f>
        <v/>
      </c>
      <c r="R118" s="1" t="str">
        <f>IF(ISBLANK('Capabilities - Sec Controls'!P244),"", 'Capabilities - Sec Controls'!P244)</f>
        <v>SA-17</v>
      </c>
      <c r="S118" s="1" t="str">
        <f>IF(ISBLANK('Capabilities - Sec Controls'!Q244),"", 'Capabilities - Sec Controls'!Q244)</f>
        <v/>
      </c>
      <c r="T118" s="1" t="str">
        <f>IF(ISBLANK('Capabilities - Sec Controls'!R244),"", 'Capabilities - Sec Controls'!R244)</f>
        <v>IA-5(10)</v>
      </c>
      <c r="U118" s="1" t="str">
        <f>IF(ISBLANK('Capabilities - Sec Controls'!S244),"", 'Capabilities - Sec Controls'!S244)</f>
        <v/>
      </c>
      <c r="V118" s="1" t="str">
        <f>IF(ISBLANK('Capabilities - Sec Controls'!T244),"", 'Capabilities - Sec Controls'!T244)</f>
        <v>IA-5(10)</v>
      </c>
      <c r="W118" s="1" t="str">
        <f>IF(ISBLANK('Capabilities - Sec Controls'!U244),"", 'Capabilities - Sec Controls'!U244)</f>
        <v>PM-7</v>
      </c>
      <c r="X118" s="1" t="str">
        <f>IF(ISBLANK('Capabilities - Sec Controls'!V244),"", 'Capabilities - Sec Controls'!V244)</f>
        <v/>
      </c>
      <c r="Y118" s="1" t="str">
        <f>IF(ISBLANK('Capabilities - Sec Controls'!W244),"", 'Capabilities - Sec Controls'!W244)</f>
        <v/>
      </c>
      <c r="Z118" s="1" t="str">
        <f>IF(ISBLANK('Capabilities - Sec Controls'!X244),"", 'Capabilities - Sec Controls'!X244)</f>
        <v/>
      </c>
      <c r="AA118" s="1" t="str">
        <f>IF(ISBLANK('Capabilities - Sec Controls'!Y244),"", 'Capabilities - Sec Controls'!Y244)</f>
        <v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v>
      </c>
      <c r="AB118" s="1" t="str">
        <f>IF(ISBLANK('Capabilities - Sec Controls'!Z244),"", 'Capabilities - Sec Controls'!Z244)</f>
        <v/>
      </c>
      <c r="AC118" s="215">
        <f>IF(ISBLANK('Capabilities - Sec Controls'!AA244),"", 'Capabilities - Sec Controls'!AA244)</f>
        <v>0</v>
      </c>
      <c r="AD118" s="215">
        <f>IF(ISBLANK('Capabilities - Sec Controls'!AB244),"", 'Capabilities - Sec Controls'!AB244)</f>
        <v>0</v>
      </c>
      <c r="AE118" s="215">
        <f>IF(ISBLANK('Capabilities - Sec Controls'!AC244),"", 'Capabilities - Sec Controls'!AC244)</f>
        <v>2</v>
      </c>
      <c r="AF118" s="215">
        <f>IF(ISBLANK('Capabilities - Sec Controls'!AD244),"", 'Capabilities - Sec Controls'!AD244)</f>
        <v>2</v>
      </c>
      <c r="AG118" s="1" t="str">
        <f>IF(ISBLANK('Capabilities - Sec Controls'!AE244),"", 'Capabilities - Sec Controls'!AE244)</f>
        <v/>
      </c>
      <c r="AH118" s="1" t="str">
        <f>IF(ISBLANK('Capabilities - Sec Controls'!AF244),"", 'Capabilities - Sec Controls'!AF244)</f>
        <v>X</v>
      </c>
      <c r="AI118" s="1" t="str">
        <f>IF(ISBLANK('Capabilities - Sec Controls'!AG244),"", 'Capabilities - Sec Controls'!AG244)</f>
        <v>A</v>
      </c>
      <c r="AJ118" s="1" t="str">
        <f>IF(ISBLANK('Capabilities - Sec Controls'!AH244),"", 'Capabilities - Sec Controls'!AH244)</f>
        <v>A</v>
      </c>
      <c r="AK118" s="1" t="str">
        <f>IF(ISBLANK('Capabilities - Sec Controls'!AI244),"", 'Capabilities - Sec Controls'!AI244)</f>
        <v/>
      </c>
      <c r="AL118" s="1" t="str">
        <f>IF(ISBLANK('Capabilities - Sec Controls'!AJ244),"", 'Capabilities - Sec Controls'!AJ244)</f>
        <v>X</v>
      </c>
      <c r="AM118" s="1" t="str">
        <f>IF(ISBLANK('Capabilities - Sec Controls'!AK244),"", 'Capabilities - Sec Controls'!AK244)</f>
        <v>X</v>
      </c>
      <c r="AN118" s="1" t="str">
        <f>IF(ISBLANK('Capabilities - Sec Controls'!AL244),"", 'Capabilities - Sec Controls'!AL244)</f>
        <v>X</v>
      </c>
      <c r="AO118" s="1" t="str">
        <f>IF(ISBLANK('Capabilities - Sec Controls'!AM244),"", 'Capabilities - Sec Controls'!AM244)</f>
        <v/>
      </c>
      <c r="AP118" s="1" t="str">
        <f>IF(ISBLANK('Capabilities - Sec Controls'!AN244),"", 'Capabilities - Sec Controls'!AN244)</f>
        <v>B</v>
      </c>
      <c r="AQ118" s="1" t="str">
        <f>IF(ISBLANK('Capabilities - Sec Controls'!AO244),"", 'Capabilities - Sec Controls'!AO244)</f>
        <v>B</v>
      </c>
      <c r="AR118" s="1" t="str">
        <f>IF(ISBLANK('Capabilities - Sec Controls'!AP244),"", 'Capabilities - Sec Controls'!AP244)</f>
        <v>B</v>
      </c>
      <c r="AS118" s="1" t="str">
        <f>IF(ISBLANK('Capabilities - Sec Controls'!AQ244),"", 'Capabilities - Sec Controls'!AQ244)</f>
        <v/>
      </c>
      <c r="AT118" s="1" t="str">
        <f>IF(ISBLANK('Capabilities - Sec Controls'!AR244),"", 'Capabilities - Sec Controls'!AR244)</f>
        <v/>
      </c>
      <c r="AU118" s="1" t="str">
        <f>IF(ISBLANK('Capabilities - Sec Controls'!AS244),"", 'Capabilities - Sec Controls'!AS244)</f>
        <v/>
      </c>
      <c r="AV118" s="1" t="str">
        <f>IF(ISBLANK('Capabilities - Sec Controls'!AT244),"", 'Capabilities - Sec Controls'!AT244)</f>
        <v/>
      </c>
    </row>
    <row r="119" spans="2:48" customFormat="1" ht="42" hidden="1" customHeight="1" x14ac:dyDescent="0.25">
      <c r="B119" s="1"/>
      <c r="D119" t="b">
        <f t="shared" si="4"/>
        <v>1</v>
      </c>
      <c r="E119" s="1" t="str">
        <f>IF(ISBLANK('Capabilities - Sec Controls'!A273),"", 'Capabilities - Sec Controls'!A273)</f>
        <v>S &amp; RM</v>
      </c>
      <c r="F119" s="1" t="str">
        <f>IF(ISBLANK('Capabilities - Sec Controls'!B273),"", 'Capabilities - Sec Controls'!B273)</f>
        <v>Privilege Management Infrastructure</v>
      </c>
      <c r="G119" s="1" t="str">
        <f>IF(ISBLANK('Capabilities - Sec Controls'!C273),"", 'Capabilities - Sec Controls'!C273)</f>
        <v>Identity Management</v>
      </c>
      <c r="H119" s="1" t="str">
        <f>IF(ISBLANK('Capabilities - Sec Controls'!D273),"", 'Capabilities - Sec Controls'!D273)</f>
        <v>Domain Unique Identifier</v>
      </c>
      <c r="I119" s="1" t="str">
        <f>IF(ISBLANK('Capabilities - Sec Controls'!E273),"", 'Capabilities - Sec Controls'!E273)</f>
        <v>The system has a unique reference number to be used as an identifier by software.</v>
      </c>
      <c r="J119" s="1" t="str">
        <f>IF(ISBLANK('Capabilities - Sec Controls'!F273),"", 'Capabilities - Sec Controls'!F273)</f>
        <v>Domain Unique Identifier</v>
      </c>
      <c r="K119" s="1" t="str">
        <f>IF(ISBLANK('Capabilities - Sec Controls'!I273),"", 'Capabilities - Sec Controls'!I273)</f>
        <v>IA-2,IA-4,IA-8</v>
      </c>
      <c r="L119" s="1" t="str">
        <f>IF(ISBLANK('Capabilities - Sec Controls'!J273),"", 'Capabilities - Sec Controls'!J273)</f>
        <v/>
      </c>
      <c r="M119" s="1" t="str">
        <f>IF(ISBLANK('Capabilities - Sec Controls'!K273),"", 'Capabilities - Sec Controls'!K273)</f>
        <v>IA-2,IA-4,IA-8</v>
      </c>
      <c r="N119" s="1" t="str">
        <f>IF(ISBLANK('Capabilities - Sec Controls'!L273),"", 'Capabilities - Sec Controls'!L273)</f>
        <v/>
      </c>
      <c r="O119" s="1" t="str">
        <f>IF(ISBLANK('Capabilities - Sec Controls'!M273),"", 'Capabilities - Sec Controls'!M273)</f>
        <v>IA-3</v>
      </c>
      <c r="P119" s="1" t="str">
        <f>IF(ISBLANK('Capabilities - Sec Controls'!N273),"", 'Capabilities - Sec Controls'!N273)</f>
        <v/>
      </c>
      <c r="Q119" s="1" t="str">
        <f>IF(ISBLANK('Capabilities - Sec Controls'!O273),"", 'Capabilities - Sec Controls'!O273)</f>
        <v>IA-3</v>
      </c>
      <c r="R119" s="1" t="str">
        <f>IF(ISBLANK('Capabilities - Sec Controls'!P273),"", 'Capabilities - Sec Controls'!P273)</f>
        <v/>
      </c>
      <c r="S119" s="1" t="str">
        <f>IF(ISBLANK('Capabilities - Sec Controls'!Q273),"", 'Capabilities - Sec Controls'!Q273)</f>
        <v/>
      </c>
      <c r="T119" s="1" t="str">
        <f>IF(ISBLANK('Capabilities - Sec Controls'!R273),"", 'Capabilities - Sec Controls'!R273)</f>
        <v/>
      </c>
      <c r="U119" s="1" t="str">
        <f>IF(ISBLANK('Capabilities - Sec Controls'!S273),"", 'Capabilities - Sec Controls'!S273)</f>
        <v/>
      </c>
      <c r="V119" s="1" t="str">
        <f>IF(ISBLANK('Capabilities - Sec Controls'!T273),"", 'Capabilities - Sec Controls'!T273)</f>
        <v/>
      </c>
      <c r="W119" s="1" t="str">
        <f>IF(ISBLANK('Capabilities - Sec Controls'!U273),"", 'Capabilities - Sec Controls'!U273)</f>
        <v/>
      </c>
      <c r="X119" s="1" t="str">
        <f>IF(ISBLANK('Capabilities - Sec Controls'!V273),"", 'Capabilities - Sec Controls'!V273)</f>
        <v/>
      </c>
      <c r="Y119" s="1" t="str">
        <f>IF(ISBLANK('Capabilities - Sec Controls'!W273),"", 'Capabilities - Sec Controls'!W273)</f>
        <v/>
      </c>
      <c r="Z119" s="1" t="str">
        <f>IF(ISBLANK('Capabilities - Sec Controls'!X273),"", 'Capabilities - Sec Controls'!X273)</f>
        <v/>
      </c>
      <c r="AA119" s="1" t="str">
        <f>IF(ISBLANK('Capabilities - Sec Controls'!Y273),"", 'Capabilities - Sec Controls'!Y273)</f>
        <v/>
      </c>
      <c r="AB119" s="1" t="str">
        <f>IF(ISBLANK('Capabilities - Sec Controls'!Z273),"", 'Capabilities - Sec Controls'!Z273)</f>
        <v/>
      </c>
      <c r="AC119" s="215">
        <f>IF(ISBLANK('Capabilities - Sec Controls'!AA273),"", 'Capabilities - Sec Controls'!AA273)</f>
        <v>3</v>
      </c>
      <c r="AD119" s="215">
        <f>IF(ISBLANK('Capabilities - Sec Controls'!AB273),"", 'Capabilities - Sec Controls'!AB273)</f>
        <v>4</v>
      </c>
      <c r="AE119" s="215">
        <f>IF(ISBLANK('Capabilities - Sec Controls'!AC273),"", 'Capabilities - Sec Controls'!AC273)</f>
        <v>3</v>
      </c>
      <c r="AF119" s="215">
        <f>IF(ISBLANK('Capabilities - Sec Controls'!AD273),"", 'Capabilities - Sec Controls'!AD273)</f>
        <v>10</v>
      </c>
      <c r="AG119" s="1" t="str">
        <f>IF(ISBLANK('Capabilities - Sec Controls'!AE273),"", 'Capabilities - Sec Controls'!AE273)</f>
        <v/>
      </c>
      <c r="AH119" s="1" t="str">
        <f>IF(ISBLANK('Capabilities - Sec Controls'!AF273),"", 'Capabilities - Sec Controls'!AF273)</f>
        <v>A</v>
      </c>
      <c r="AI119" s="1" t="str">
        <f>IF(ISBLANK('Capabilities - Sec Controls'!AG273),"", 'Capabilities - Sec Controls'!AG273)</f>
        <v>A</v>
      </c>
      <c r="AJ119" s="1" t="str">
        <f>IF(ISBLANK('Capabilities - Sec Controls'!AH273),"", 'Capabilities - Sec Controls'!AH273)</f>
        <v>A</v>
      </c>
      <c r="AK119" s="1" t="str">
        <f>IF(ISBLANK('Capabilities - Sec Controls'!AI273),"", 'Capabilities - Sec Controls'!AI273)</f>
        <v/>
      </c>
      <c r="AL119" s="1" t="str">
        <f>IF(ISBLANK('Capabilities - Sec Controls'!AJ273),"", 'Capabilities - Sec Controls'!AJ273)</f>
        <v>A</v>
      </c>
      <c r="AM119" s="1" t="str">
        <f>IF(ISBLANK('Capabilities - Sec Controls'!AK273),"", 'Capabilities - Sec Controls'!AK273)</f>
        <v>A</v>
      </c>
      <c r="AN119" s="1" t="str">
        <f>IF(ISBLANK('Capabilities - Sec Controls'!AL273),"", 'Capabilities - Sec Controls'!AL273)</f>
        <v>A</v>
      </c>
      <c r="AO119" s="1" t="str">
        <f>IF(ISBLANK('Capabilities - Sec Controls'!AM273),"", 'Capabilities - Sec Controls'!AM273)</f>
        <v/>
      </c>
      <c r="AP119" s="1" t="str">
        <f>IF(ISBLANK('Capabilities - Sec Controls'!AN273),"", 'Capabilities - Sec Controls'!AN273)</f>
        <v>B</v>
      </c>
      <c r="AQ119" s="1" t="str">
        <f>IF(ISBLANK('Capabilities - Sec Controls'!AO273),"", 'Capabilities - Sec Controls'!AO273)</f>
        <v>B</v>
      </c>
      <c r="AR119" s="1" t="str">
        <f>IF(ISBLANK('Capabilities - Sec Controls'!AP273),"", 'Capabilities - Sec Controls'!AP273)</f>
        <v>B</v>
      </c>
      <c r="AS119" s="1" t="str">
        <f>IF(ISBLANK('Capabilities - Sec Controls'!AQ273),"", 'Capabilities - Sec Controls'!AQ273)</f>
        <v/>
      </c>
      <c r="AT119" s="1" t="str">
        <f>IF(ISBLANK('Capabilities - Sec Controls'!AR273),"", 'Capabilities - Sec Controls'!AR273)</f>
        <v>A</v>
      </c>
      <c r="AU119" s="1" t="str">
        <f>IF(ISBLANK('Capabilities - Sec Controls'!AS273),"", 'Capabilities - Sec Controls'!AS273)</f>
        <v/>
      </c>
      <c r="AV119" s="1" t="str">
        <f>IF(ISBLANK('Capabilities - Sec Controls'!AT273),"", 'Capabilities - Sec Controls'!AT273)</f>
        <v/>
      </c>
    </row>
    <row r="120" spans="2:48" customFormat="1" ht="42" hidden="1" customHeight="1" x14ac:dyDescent="0.25">
      <c r="B120" s="1"/>
      <c r="D120" t="b">
        <f t="shared" si="4"/>
        <v>1</v>
      </c>
      <c r="E120" s="1" t="str">
        <f>IF(ISBLANK('Capabilities - Sec Controls'!A286),"", 'Capabilities - Sec Controls'!A286)</f>
        <v>S &amp; RM</v>
      </c>
      <c r="F120" s="1" t="str">
        <f>IF(ISBLANK('Capabilities - Sec Controls'!B286),"", 'Capabilities - Sec Controls'!B286)</f>
        <v>Privilege Management Infrastructure</v>
      </c>
      <c r="G120" s="1" t="str">
        <f>IF(ISBLANK('Capabilities - Sec Controls'!C286),"", 'Capabilities - Sec Controls'!C286)</f>
        <v>Authentication Services</v>
      </c>
      <c r="H120" s="1" t="str">
        <f>IF(ISBLANK('Capabilities - Sec Controls'!D286),"", 'Capabilities - Sec Controls'!D286)</f>
        <v>Multifactor</v>
      </c>
      <c r="I120" s="1" t="str">
        <f>IF(ISBLANK('Capabilities - Sec Controls'!E286),"", 'Capabilities - Sec Controls'!E286)</f>
        <v>The system has a capability that requires each user to use more than one factor in order to be authenticated: something the user knows, something the user has, and/or something the user is.</v>
      </c>
      <c r="J120" s="1" t="str">
        <f>IF(ISBLANK('Capabilities - Sec Controls'!F286),"", 'Capabilities - Sec Controls'!F286)</f>
        <v>OTP</v>
      </c>
      <c r="K120" s="1" t="str">
        <f>IF(ISBLANK('Capabilities - Sec Controls'!I286),"", 'Capabilities - Sec Controls'!I286)</f>
        <v>IA-2,IA-2(1),IA-4,IA-5(1),IA-5(11),IA-8,IA-8(1),IA-8(2),IA-8(3),IA-8(4)</v>
      </c>
      <c r="L120" s="1" t="str">
        <f>IF(ISBLANK('Capabilities - Sec Controls'!J286),"", 'Capabilities - Sec Controls'!J286)</f>
        <v/>
      </c>
      <c r="M120" s="1" t="str">
        <f>IF(ISBLANK('Capabilities - Sec Controls'!K286),"", 'Capabilities - Sec Controls'!K286)</f>
        <v>IA-2,IA-2(1),IA-4,IA-5(1),IA-5(11),IA-8,IA-8(1),IA-8(2),IA-8(3),IA-8(4)</v>
      </c>
      <c r="N120" s="1" t="str">
        <f>IF(ISBLANK('Capabilities - Sec Controls'!L286),"", 'Capabilities - Sec Controls'!L286)</f>
        <v/>
      </c>
      <c r="O120" s="1" t="str">
        <f>IF(ISBLANK('Capabilities - Sec Controls'!M286),"", 'Capabilities - Sec Controls'!M286)</f>
        <v>IA-2(2),IA-2(3),IA-2(8),IA-2(11)</v>
      </c>
      <c r="P120" s="1" t="str">
        <f>IF(ISBLANK('Capabilities - Sec Controls'!N286),"", 'Capabilities - Sec Controls'!N286)</f>
        <v/>
      </c>
      <c r="Q120" s="1" t="str">
        <f>IF(ISBLANK('Capabilities - Sec Controls'!O286),"", 'Capabilities - Sec Controls'!O286)</f>
        <v>IA-2(2),IA-2(3),IA-2(8),IA-2(11)</v>
      </c>
      <c r="R120" s="1" t="str">
        <f>IF(ISBLANK('Capabilities - Sec Controls'!P286),"", 'Capabilities - Sec Controls'!P286)</f>
        <v/>
      </c>
      <c r="S120" s="1" t="str">
        <f>IF(ISBLANK('Capabilities - Sec Controls'!Q286),"", 'Capabilities - Sec Controls'!Q286)</f>
        <v>IA-2(4),IA-2(9)</v>
      </c>
      <c r="T120" s="1" t="str">
        <f>IF(ISBLANK('Capabilities - Sec Controls'!R286),"", 'Capabilities - Sec Controls'!R286)</f>
        <v>IA-2(6),IA-2(7),IA-5(12),IA-5(15),IA-8(5)</v>
      </c>
      <c r="U120" s="1" t="str">
        <f>IF(ISBLANK('Capabilities - Sec Controls'!S286),"", 'Capabilities - Sec Controls'!S286)</f>
        <v>IA-2(4),IA-2(9)</v>
      </c>
      <c r="V120" s="1" t="str">
        <f>IF(ISBLANK('Capabilities - Sec Controls'!T286),"", 'Capabilities - Sec Controls'!T286)</f>
        <v>IA-2(6),IA-2(7),IA-5(12),IA-5(15),IA-8(5)</v>
      </c>
      <c r="W120" s="1" t="str">
        <f>IF(ISBLANK('Capabilities - Sec Controls'!U286),"", 'Capabilities - Sec Controls'!U286)</f>
        <v/>
      </c>
      <c r="X120" s="1" t="str">
        <f>IF(ISBLANK('Capabilities - Sec Controls'!V286),"", 'Capabilities - Sec Controls'!V286)</f>
        <v/>
      </c>
      <c r="Y120" s="1" t="str">
        <f>IF(ISBLANK('Capabilities - Sec Controls'!W286),"", 'Capabilities - Sec Controls'!W286)</f>
        <v/>
      </c>
      <c r="Z120" s="1" t="str">
        <f>IF(ISBLANK('Capabilities - Sec Controls'!X286),"", 'Capabilities - Sec Controls'!X286)</f>
        <v/>
      </c>
      <c r="AA120" s="1" t="str">
        <f>IF(ISBLANK('Capabilities - Sec Controls'!Y286),"", 'Capabilities - Sec Controls'!Y286)</f>
        <v>IA-2(6), IA-2(7), IA-2(11), and IA-8(5)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Multifactor capability should an organization wish to contract with a cloud service provider to provide such a capability.</v>
      </c>
      <c r="AB120" s="1" t="str">
        <f>IF(ISBLANK('Capabilities - Sec Controls'!Z286),"", 'Capabilities - Sec Controls'!Z286)</f>
        <v/>
      </c>
      <c r="AC120" s="215">
        <f>IF(ISBLANK('Capabilities - Sec Controls'!AA286),"", 'Capabilities - Sec Controls'!AA286)</f>
        <v>3</v>
      </c>
      <c r="AD120" s="215">
        <f>IF(ISBLANK('Capabilities - Sec Controls'!AB286),"", 'Capabilities - Sec Controls'!AB286)</f>
        <v>3</v>
      </c>
      <c r="AE120" s="215">
        <f>IF(ISBLANK('Capabilities - Sec Controls'!AC286),"", 'Capabilities - Sec Controls'!AC286)</f>
        <v>3</v>
      </c>
      <c r="AF120" s="215">
        <f>IF(ISBLANK('Capabilities - Sec Controls'!AD286),"", 'Capabilities - Sec Controls'!AD286)</f>
        <v>9</v>
      </c>
      <c r="AG120" s="1" t="str">
        <f>IF(ISBLANK('Capabilities - Sec Controls'!AE286),"", 'Capabilities - Sec Controls'!AE286)</f>
        <v/>
      </c>
      <c r="AH120" s="1" t="str">
        <f>IF(ISBLANK('Capabilities - Sec Controls'!AF286),"", 'Capabilities - Sec Controls'!AF286)</f>
        <v>X</v>
      </c>
      <c r="AI120" s="1" t="str">
        <f>IF(ISBLANK('Capabilities - Sec Controls'!AG286),"", 'Capabilities - Sec Controls'!AG286)</f>
        <v>X</v>
      </c>
      <c r="AJ120" s="1" t="str">
        <f>IF(ISBLANK('Capabilities - Sec Controls'!AH286),"", 'Capabilities - Sec Controls'!AH286)</f>
        <v>A</v>
      </c>
      <c r="AK120" s="1" t="str">
        <f>IF(ISBLANK('Capabilities - Sec Controls'!AI286),"", 'Capabilities - Sec Controls'!AI286)</f>
        <v/>
      </c>
      <c r="AL120" s="1" t="str">
        <f>IF(ISBLANK('Capabilities - Sec Controls'!AJ286),"", 'Capabilities - Sec Controls'!AJ286)</f>
        <v>X</v>
      </c>
      <c r="AM120" s="1" t="str">
        <f>IF(ISBLANK('Capabilities - Sec Controls'!AK286),"", 'Capabilities - Sec Controls'!AK286)</f>
        <v>X*</v>
      </c>
      <c r="AN120" s="1" t="str">
        <f>IF(ISBLANK('Capabilities - Sec Controls'!AL286),"", 'Capabilities - Sec Controls'!AL286)</f>
        <v>X*</v>
      </c>
      <c r="AO120" s="1" t="str">
        <f>IF(ISBLANK('Capabilities - Sec Controls'!AM286),"", 'Capabilities - Sec Controls'!AM286)</f>
        <v/>
      </c>
      <c r="AP120" s="1" t="str">
        <f>IF(ISBLANK('Capabilities - Sec Controls'!AN286),"", 'Capabilities - Sec Controls'!AN286)</f>
        <v>B</v>
      </c>
      <c r="AQ120" s="1" t="str">
        <f>IF(ISBLANK('Capabilities - Sec Controls'!AO286),"", 'Capabilities - Sec Controls'!AO286)</f>
        <v>B</v>
      </c>
      <c r="AR120" s="1" t="str">
        <f>IF(ISBLANK('Capabilities - Sec Controls'!AP286),"", 'Capabilities - Sec Controls'!AP286)</f>
        <v>B</v>
      </c>
      <c r="AS120" s="1" t="str">
        <f>IF(ISBLANK('Capabilities - Sec Controls'!AQ286),"", 'Capabilities - Sec Controls'!AQ286)</f>
        <v/>
      </c>
      <c r="AT120" s="1" t="str">
        <f>IF(ISBLANK('Capabilities - Sec Controls'!AR286),"", 'Capabilities - Sec Controls'!AR286)</f>
        <v>A</v>
      </c>
      <c r="AU120" s="1" t="str">
        <f>IF(ISBLANK('Capabilities - Sec Controls'!AS286),"", 'Capabilities - Sec Controls'!AS286)</f>
        <v/>
      </c>
      <c r="AV120" s="1" t="str">
        <f>IF(ISBLANK('Capabilities - Sec Controls'!AT286),"", 'Capabilities - Sec Controls'!AT286)</f>
        <v/>
      </c>
    </row>
    <row r="121" spans="2:48" customFormat="1" ht="42" hidden="1" customHeight="1" x14ac:dyDescent="0.25">
      <c r="B121" s="1"/>
      <c r="D121" t="b">
        <f t="shared" si="4"/>
        <v>1</v>
      </c>
      <c r="E121" s="1" t="str">
        <f>IF(ISBLANK('Capabilities - Sec Controls'!A287),"", 'Capabilities - Sec Controls'!A287)</f>
        <v>S &amp; RM</v>
      </c>
      <c r="F121" s="1" t="str">
        <f>IF(ISBLANK('Capabilities - Sec Controls'!B287),"", 'Capabilities - Sec Controls'!B287)</f>
        <v>Privilege Management Infrastructure</v>
      </c>
      <c r="G121" s="1" t="str">
        <f>IF(ISBLANK('Capabilities - Sec Controls'!C287),"", 'Capabilities - Sec Controls'!C287)</f>
        <v>Authentication Services</v>
      </c>
      <c r="H121" s="1" t="str">
        <f>IF(ISBLANK('Capabilities - Sec Controls'!D287),"", 'Capabilities - Sec Controls'!D287)</f>
        <v>OT(One Time Password)</v>
      </c>
      <c r="I121" s="1" t="str">
        <f>IF(ISBLANK('Capabilities - Sec Controls'!E287),"", 'Capabilities - Sec Controls'!E287)</f>
        <v>The system has a capability that can support the generation and use of One Time Passwords (OTPs). For example, OTPs are often generated by cryptographic tokens controlled by users and then entered into systems by those users as an authentication factor.</v>
      </c>
      <c r="J121" s="1" t="str">
        <f>IF(ISBLANK('Capabilities - Sec Controls'!F287),"", 'Capabilities - Sec Controls'!F287)</f>
        <v>Smart Card</v>
      </c>
      <c r="K121" s="1" t="str">
        <f>IF(ISBLANK('Capabilities - Sec Controls'!I287),"", 'Capabilities - Sec Controls'!I287)</f>
        <v>IA-2,IA-2(1),IA-4,IA-5,IA-8</v>
      </c>
      <c r="L121" s="1" t="str">
        <f>IF(ISBLANK('Capabilities - Sec Controls'!J287),"", 'Capabilities - Sec Controls'!J287)</f>
        <v/>
      </c>
      <c r="M121" s="1" t="str">
        <f>IF(ISBLANK('Capabilities - Sec Controls'!K287),"", 'Capabilities - Sec Controls'!K287)</f>
        <v>IA-2,IA-2(1),IA-4,IA-5,IA-8</v>
      </c>
      <c r="N121" s="1" t="str">
        <f>IF(ISBLANK('Capabilities - Sec Controls'!L287),"", 'Capabilities - Sec Controls'!L287)</f>
        <v/>
      </c>
      <c r="O121" s="1" t="str">
        <f>IF(ISBLANK('Capabilities - Sec Controls'!M287),"", 'Capabilities - Sec Controls'!M287)</f>
        <v>IA-2(2),IA-2(3),IA-2(8),IA-2(11)</v>
      </c>
      <c r="P121" s="1" t="str">
        <f>IF(ISBLANK('Capabilities - Sec Controls'!N287),"", 'Capabilities - Sec Controls'!N287)</f>
        <v/>
      </c>
      <c r="Q121" s="1" t="str">
        <f>IF(ISBLANK('Capabilities - Sec Controls'!O287),"", 'Capabilities - Sec Controls'!O287)</f>
        <v>IA-2(2),IA-2(3),IA-2(8),IA-2(11)</v>
      </c>
      <c r="R121" s="1" t="str">
        <f>IF(ISBLANK('Capabilities - Sec Controls'!P287),"", 'Capabilities - Sec Controls'!P287)</f>
        <v/>
      </c>
      <c r="S121" s="1" t="str">
        <f>IF(ISBLANK('Capabilities - Sec Controls'!Q287),"", 'Capabilities - Sec Controls'!Q287)</f>
        <v>IA-2(4),IA-2(9)</v>
      </c>
      <c r="T121" s="1" t="str">
        <f>IF(ISBLANK('Capabilities - Sec Controls'!R287),"", 'Capabilities - Sec Controls'!R287)</f>
        <v>IA-5(8)</v>
      </c>
      <c r="U121" s="1" t="str">
        <f>IF(ISBLANK('Capabilities - Sec Controls'!S287),"", 'Capabilities - Sec Controls'!S287)</f>
        <v>IA-2(4),IA-2(9)</v>
      </c>
      <c r="V121" s="1" t="str">
        <f>IF(ISBLANK('Capabilities - Sec Controls'!T287),"", 'Capabilities - Sec Controls'!T287)</f>
        <v>IA-5(8)</v>
      </c>
      <c r="W121" s="1" t="str">
        <f>IF(ISBLANK('Capabilities - Sec Controls'!U287),"", 'Capabilities - Sec Controls'!U287)</f>
        <v/>
      </c>
      <c r="X121" s="1" t="str">
        <f>IF(ISBLANK('Capabilities - Sec Controls'!V287),"", 'Capabilities - Sec Controls'!V287)</f>
        <v/>
      </c>
      <c r="Y121" s="1" t="str">
        <f>IF(ISBLANK('Capabilities - Sec Controls'!W287),"", 'Capabilities - Sec Controls'!W287)</f>
        <v/>
      </c>
      <c r="Z121" s="1" t="str">
        <f>IF(ISBLANK('Capabilities - Sec Controls'!X287),"", 'Capabilities - Sec Controls'!X287)</f>
        <v/>
      </c>
      <c r="AA121" s="1" t="str">
        <f>IF(ISBLANK('Capabilities - Sec Controls'!Y287),"", 'Capabilities - Sec Controls'!Y287)</f>
        <v>IA-5(8)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OT(One Time Password) capability should an organization wish to contract with a cloud service provider to provide such a capability.</v>
      </c>
      <c r="AB121" s="1" t="str">
        <f>IF(ISBLANK('Capabilities - Sec Controls'!Z287),"", 'Capabilities - Sec Controls'!Z287)</f>
        <v/>
      </c>
      <c r="AC121" s="215">
        <f>IF(ISBLANK('Capabilities - Sec Controls'!AA287),"", 'Capabilities - Sec Controls'!AA287)</f>
        <v>3</v>
      </c>
      <c r="AD121" s="215">
        <f>IF(ISBLANK('Capabilities - Sec Controls'!AB287),"", 'Capabilities - Sec Controls'!AB287)</f>
        <v>3</v>
      </c>
      <c r="AE121" s="215">
        <f>IF(ISBLANK('Capabilities - Sec Controls'!AC287),"", 'Capabilities - Sec Controls'!AC287)</f>
        <v>3</v>
      </c>
      <c r="AF121" s="215">
        <f>IF(ISBLANK('Capabilities - Sec Controls'!AD287),"", 'Capabilities - Sec Controls'!AD287)</f>
        <v>9</v>
      </c>
      <c r="AG121" s="1" t="str">
        <f>IF(ISBLANK('Capabilities - Sec Controls'!AE287),"", 'Capabilities - Sec Controls'!AE287)</f>
        <v/>
      </c>
      <c r="AH121" s="1" t="str">
        <f>IF(ISBLANK('Capabilities - Sec Controls'!AF287),"", 'Capabilities - Sec Controls'!AF287)</f>
        <v>A</v>
      </c>
      <c r="AI121" s="1" t="str">
        <f>IF(ISBLANK('Capabilities - Sec Controls'!AG287),"", 'Capabilities - Sec Controls'!AG287)</f>
        <v>A</v>
      </c>
      <c r="AJ121" s="1" t="str">
        <f>IF(ISBLANK('Capabilities - Sec Controls'!AH287),"", 'Capabilities - Sec Controls'!AH287)</f>
        <v>A</v>
      </c>
      <c r="AK121" s="1" t="str">
        <f>IF(ISBLANK('Capabilities - Sec Controls'!AI287),"", 'Capabilities - Sec Controls'!AI287)</f>
        <v/>
      </c>
      <c r="AL121" s="1" t="str">
        <f>IF(ISBLANK('Capabilities - Sec Controls'!AJ287),"", 'Capabilities - Sec Controls'!AJ287)</f>
        <v>X</v>
      </c>
      <c r="AM121" s="1" t="str">
        <f>IF(ISBLANK('Capabilities - Sec Controls'!AK287),"", 'Capabilities - Sec Controls'!AK287)</f>
        <v>X*</v>
      </c>
      <c r="AN121" s="1" t="str">
        <f>IF(ISBLANK('Capabilities - Sec Controls'!AL287),"", 'Capabilities - Sec Controls'!AL287)</f>
        <v>X*</v>
      </c>
      <c r="AO121" s="1" t="str">
        <f>IF(ISBLANK('Capabilities - Sec Controls'!AM287),"", 'Capabilities - Sec Controls'!AM287)</f>
        <v/>
      </c>
      <c r="AP121" s="1" t="str">
        <f>IF(ISBLANK('Capabilities - Sec Controls'!AN287),"", 'Capabilities - Sec Controls'!AN287)</f>
        <v>B</v>
      </c>
      <c r="AQ121" s="1" t="str">
        <f>IF(ISBLANK('Capabilities - Sec Controls'!AO287),"", 'Capabilities - Sec Controls'!AO287)</f>
        <v>B</v>
      </c>
      <c r="AR121" s="1" t="str">
        <f>IF(ISBLANK('Capabilities - Sec Controls'!AP287),"", 'Capabilities - Sec Controls'!AP287)</f>
        <v>B</v>
      </c>
      <c r="AS121" s="1" t="str">
        <f>IF(ISBLANK('Capabilities - Sec Controls'!AQ287),"", 'Capabilities - Sec Controls'!AQ287)</f>
        <v/>
      </c>
      <c r="AT121" s="1" t="str">
        <f>IF(ISBLANK('Capabilities - Sec Controls'!AR287),"", 'Capabilities - Sec Controls'!AR287)</f>
        <v>A</v>
      </c>
      <c r="AU121" s="1" t="str">
        <f>IF(ISBLANK('Capabilities - Sec Controls'!AS287),"", 'Capabilities - Sec Controls'!AS287)</f>
        <v/>
      </c>
      <c r="AV121" s="1" t="str">
        <f>IF(ISBLANK('Capabilities - Sec Controls'!AT287),"", 'Capabilities - Sec Controls'!AT287)</f>
        <v/>
      </c>
    </row>
    <row r="122" spans="2:48" customFormat="1" ht="42" hidden="1" customHeight="1" x14ac:dyDescent="0.25">
      <c r="B122" s="1"/>
      <c r="D122" t="b">
        <f t="shared" si="4"/>
        <v>1</v>
      </c>
      <c r="E122" s="1" t="str">
        <f>IF(ISBLANK('Capabilities - Sec Controls'!A290),"", 'Capabilities - Sec Controls'!A290)</f>
        <v>S &amp; RM</v>
      </c>
      <c r="F122" s="1" t="str">
        <f>IF(ISBLANK('Capabilities - Sec Controls'!B290),"", 'Capabilities - Sec Controls'!B290)</f>
        <v>Privilege Management Infrastructure</v>
      </c>
      <c r="G122" s="1" t="str">
        <f>IF(ISBLANK('Capabilities - Sec Controls'!C290),"", 'Capabilities - Sec Controls'!C290)</f>
        <v>Authentication Services</v>
      </c>
      <c r="H122" s="1" t="str">
        <f>IF(ISBLANK('Capabilities - Sec Controls'!D290),"", 'Capabilities - Sec Controls'!D290)</f>
        <v>Biometrics</v>
      </c>
      <c r="I122" s="1" t="str">
        <f>IF(ISBLANK('Capabilities - Sec Controls'!E290),"", 'Capabilities - Sec Controls'!E290)</f>
        <v>The system has a capability that uniquely authenticates each human user based on the user's claimed identity and inherent characteristics (biometric traits, keyboard behavior, etc.)</v>
      </c>
      <c r="J122" s="1" t="str">
        <f>IF(ISBLANK('Capabilities - Sec Controls'!F290),"", 'Capabilities - Sec Controls'!F290)</f>
        <v>Network Authentication</v>
      </c>
      <c r="K122" s="1" t="str">
        <f>IF(ISBLANK('Capabilities - Sec Controls'!I290),"", 'Capabilities - Sec Controls'!I290)</f>
        <v>IA-2,IA-4,IA-5,IA-8</v>
      </c>
      <c r="L122" s="1" t="str">
        <f>IF(ISBLANK('Capabilities - Sec Controls'!J290),"", 'Capabilities - Sec Controls'!J290)</f>
        <v/>
      </c>
      <c r="M122" s="1" t="str">
        <f>IF(ISBLANK('Capabilities - Sec Controls'!K290),"", 'Capabilities - Sec Controls'!K290)</f>
        <v>IA-2,IA-4,IA-5,IA-8</v>
      </c>
      <c r="N122" s="1" t="str">
        <f>IF(ISBLANK('Capabilities - Sec Controls'!L290),"", 'Capabilities - Sec Controls'!L290)</f>
        <v/>
      </c>
      <c r="O122" s="1" t="str">
        <f>IF(ISBLANK('Capabilities - Sec Controls'!M290),"", 'Capabilities - Sec Controls'!M290)</f>
        <v/>
      </c>
      <c r="P122" s="1" t="str">
        <f>IF(ISBLANK('Capabilities - Sec Controls'!N290),"", 'Capabilities - Sec Controls'!N290)</f>
        <v/>
      </c>
      <c r="Q122" s="1" t="str">
        <f>IF(ISBLANK('Capabilities - Sec Controls'!O290),"", 'Capabilities - Sec Controls'!O290)</f>
        <v/>
      </c>
      <c r="R122" s="1" t="str">
        <f>IF(ISBLANK('Capabilities - Sec Controls'!P290),"", 'Capabilities - Sec Controls'!P290)</f>
        <v/>
      </c>
      <c r="S122" s="1" t="str">
        <f>IF(ISBLANK('Capabilities - Sec Controls'!Q290),"", 'Capabilities - Sec Controls'!Q290)</f>
        <v/>
      </c>
      <c r="T122" s="1" t="str">
        <f>IF(ISBLANK('Capabilities - Sec Controls'!R290),"", 'Capabilities - Sec Controls'!R290)</f>
        <v>IA-5(12)</v>
      </c>
      <c r="U122" s="1" t="str">
        <f>IF(ISBLANK('Capabilities - Sec Controls'!S290),"", 'Capabilities - Sec Controls'!S290)</f>
        <v/>
      </c>
      <c r="V122" s="1" t="str">
        <f>IF(ISBLANK('Capabilities - Sec Controls'!T290),"", 'Capabilities - Sec Controls'!T290)</f>
        <v>IA-5(12)</v>
      </c>
      <c r="W122" s="1" t="str">
        <f>IF(ISBLANK('Capabilities - Sec Controls'!U290),"", 'Capabilities - Sec Controls'!U290)</f>
        <v/>
      </c>
      <c r="X122" s="1" t="str">
        <f>IF(ISBLANK('Capabilities - Sec Controls'!V290),"", 'Capabilities - Sec Controls'!V290)</f>
        <v/>
      </c>
      <c r="Y122" s="1" t="str">
        <f>IF(ISBLANK('Capabilities - Sec Controls'!W290),"", 'Capabilities - Sec Controls'!W290)</f>
        <v/>
      </c>
      <c r="Z122" s="1" t="str">
        <f>IF(ISBLANK('Capabilities - Sec Controls'!X290),"", 'Capabilities - Sec Controls'!X290)</f>
        <v/>
      </c>
      <c r="AA122" s="1" t="str">
        <f>IF(ISBLANK('Capabilities - Sec Controls'!Y290),"", 'Capabilities - Sec Controls'!Y290)</f>
        <v>IA-4(3)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Biometrics capability should an organization wish to contract with a cloud service provider to provide such a capability.</v>
      </c>
      <c r="AB122" s="1" t="str">
        <f>IF(ISBLANK('Capabilities - Sec Controls'!Z290),"", 'Capabilities - Sec Controls'!Z290)</f>
        <v/>
      </c>
      <c r="AC122" s="215">
        <f>IF(ISBLANK('Capabilities - Sec Controls'!AA290),"", 'Capabilities - Sec Controls'!AA290)</f>
        <v>3</v>
      </c>
      <c r="AD122" s="215">
        <f>IF(ISBLANK('Capabilities - Sec Controls'!AB290),"", 'Capabilities - Sec Controls'!AB290)</f>
        <v>3</v>
      </c>
      <c r="AE122" s="215">
        <f>IF(ISBLANK('Capabilities - Sec Controls'!AC290),"", 'Capabilities - Sec Controls'!AC290)</f>
        <v>3</v>
      </c>
      <c r="AF122" s="215">
        <f>IF(ISBLANK('Capabilities - Sec Controls'!AD290),"", 'Capabilities - Sec Controls'!AD290)</f>
        <v>9</v>
      </c>
      <c r="AG122" s="1" t="str">
        <f>IF(ISBLANK('Capabilities - Sec Controls'!AE290),"", 'Capabilities - Sec Controls'!AE290)</f>
        <v/>
      </c>
      <c r="AH122" s="1" t="str">
        <f>IF(ISBLANK('Capabilities - Sec Controls'!AF290),"", 'Capabilities - Sec Controls'!AF290)</f>
        <v>X</v>
      </c>
      <c r="AI122" s="1" t="str">
        <f>IF(ISBLANK('Capabilities - Sec Controls'!AG290),"", 'Capabilities - Sec Controls'!AG290)</f>
        <v>X</v>
      </c>
      <c r="AJ122" s="1" t="str">
        <f>IF(ISBLANK('Capabilities - Sec Controls'!AH290),"", 'Capabilities - Sec Controls'!AH290)</f>
        <v>X</v>
      </c>
      <c r="AK122" s="1" t="str">
        <f>IF(ISBLANK('Capabilities - Sec Controls'!AI290),"", 'Capabilities - Sec Controls'!AI290)</f>
        <v/>
      </c>
      <c r="AL122" s="1" t="str">
        <f>IF(ISBLANK('Capabilities - Sec Controls'!AJ290),"", 'Capabilities - Sec Controls'!AJ290)</f>
        <v>A</v>
      </c>
      <c r="AM122" s="1" t="str">
        <f>IF(ISBLANK('Capabilities - Sec Controls'!AK290),"", 'Capabilities - Sec Controls'!AK290)</f>
        <v>A</v>
      </c>
      <c r="AN122" s="1" t="str">
        <f>IF(ISBLANK('Capabilities - Sec Controls'!AL290),"", 'Capabilities - Sec Controls'!AL290)</f>
        <v>X</v>
      </c>
      <c r="AO122" s="1" t="str">
        <f>IF(ISBLANK('Capabilities - Sec Controls'!AM290),"", 'Capabilities - Sec Controls'!AM290)</f>
        <v/>
      </c>
      <c r="AP122" s="1" t="str">
        <f>IF(ISBLANK('Capabilities - Sec Controls'!AN290),"", 'Capabilities - Sec Controls'!AN290)</f>
        <v>B</v>
      </c>
      <c r="AQ122" s="1" t="str">
        <f>IF(ISBLANK('Capabilities - Sec Controls'!AO290),"", 'Capabilities - Sec Controls'!AO290)</f>
        <v>B</v>
      </c>
      <c r="AR122" s="1" t="str">
        <f>IF(ISBLANK('Capabilities - Sec Controls'!AP290),"", 'Capabilities - Sec Controls'!AP290)</f>
        <v>B</v>
      </c>
      <c r="AS122" s="1" t="str">
        <f>IF(ISBLANK('Capabilities - Sec Controls'!AQ290),"", 'Capabilities - Sec Controls'!AQ290)</f>
        <v/>
      </c>
      <c r="AT122" s="1" t="str">
        <f>IF(ISBLANK('Capabilities - Sec Controls'!AR290),"", 'Capabilities - Sec Controls'!AR290)</f>
        <v>A</v>
      </c>
      <c r="AU122" s="1" t="str">
        <f>IF(ISBLANK('Capabilities - Sec Controls'!AS290),"", 'Capabilities - Sec Controls'!AS290)</f>
        <v/>
      </c>
      <c r="AV122" s="1" t="str">
        <f>IF(ISBLANK('Capabilities - Sec Controls'!AT290),"", 'Capabilities - Sec Controls'!AT290)</f>
        <v/>
      </c>
    </row>
    <row r="123" spans="2:48" customFormat="1" ht="42" hidden="1" customHeight="1" x14ac:dyDescent="0.25">
      <c r="B123" s="1"/>
      <c r="D123" t="b">
        <f t="shared" si="4"/>
        <v>1</v>
      </c>
      <c r="E123" s="1" t="str">
        <f>IF(ISBLANK('Capabilities - Sec Controls'!A291),"", 'Capabilities - Sec Controls'!A291)</f>
        <v>S &amp; RM</v>
      </c>
      <c r="F123" s="1" t="str">
        <f>IF(ISBLANK('Capabilities - Sec Controls'!B291),"", 'Capabilities - Sec Controls'!B291)</f>
        <v>Privilege Management Infrastructure</v>
      </c>
      <c r="G123" s="1" t="str">
        <f>IF(ISBLANK('Capabilities - Sec Controls'!C291),"", 'Capabilities - Sec Controls'!C291)</f>
        <v>Authentication Services</v>
      </c>
      <c r="H123" s="1" t="str">
        <f>IF(ISBLANK('Capabilities - Sec Controls'!D291),"", 'Capabilities - Sec Controls'!D291)</f>
        <v>Network Authentication</v>
      </c>
      <c r="I123" s="1" t="str">
        <f>IF(ISBLANK('Capabilities - Sec Controls'!E291),"", 'Capabilities - Sec Controls'!E291)</f>
        <v>The system has a capability that provides authentication services so users or devices can log onto a network and/or other systems.</v>
      </c>
      <c r="J123" s="1" t="str">
        <f>IF(ISBLANK('Capabilities - Sec Controls'!F291),"", 'Capabilities - Sec Controls'!F291)</f>
        <v>Single Sign On</v>
      </c>
      <c r="K123" s="1" t="str">
        <f>IF(ISBLANK('Capabilities - Sec Controls'!I291),"", 'Capabilities - Sec Controls'!I291)</f>
        <v>IA-2,IA-4,IA-5,IA-8</v>
      </c>
      <c r="L123" s="1" t="str">
        <f>IF(ISBLANK('Capabilities - Sec Controls'!J291),"", 'Capabilities - Sec Controls'!J291)</f>
        <v/>
      </c>
      <c r="M123" s="1" t="str">
        <f>IF(ISBLANK('Capabilities - Sec Controls'!K291),"", 'Capabilities - Sec Controls'!K291)</f>
        <v>IA-2,IA-4,IA-5,IA-8</v>
      </c>
      <c r="N123" s="1" t="str">
        <f>IF(ISBLANK('Capabilities - Sec Controls'!L291),"", 'Capabilities - Sec Controls'!L291)</f>
        <v/>
      </c>
      <c r="O123" s="1" t="str">
        <f>IF(ISBLANK('Capabilities - Sec Controls'!M291),"", 'Capabilities - Sec Controls'!M291)</f>
        <v>IA-3,IA-2(2),IA-2(8),IA-2(11),IA-5(2)</v>
      </c>
      <c r="P123" s="1" t="str">
        <f>IF(ISBLANK('Capabilities - Sec Controls'!N291),"", 'Capabilities - Sec Controls'!N291)</f>
        <v>IA-2(1),IA-5(1),IA-5(11)</v>
      </c>
      <c r="Q123" s="1" t="str">
        <f>IF(ISBLANK('Capabilities - Sec Controls'!O291),"", 'Capabilities - Sec Controls'!O291)</f>
        <v>IA-3,IA-2(2),IA-2(8),IA-2(11),IA-5(2),IA-5(11)</v>
      </c>
      <c r="R123" s="1" t="str">
        <f>IF(ISBLANK('Capabilities - Sec Controls'!P291),"", 'Capabilities - Sec Controls'!P291)</f>
        <v>IA-2(1),IA-5(1)</v>
      </c>
      <c r="S123" s="1" t="str">
        <f>IF(ISBLANK('Capabilities - Sec Controls'!Q291),"", 'Capabilities - Sec Controls'!Q291)</f>
        <v>IA-2(9)</v>
      </c>
      <c r="T123" s="1" t="str">
        <f>IF(ISBLANK('Capabilities - Sec Controls'!R291),"", 'Capabilities - Sec Controls'!R291)</f>
        <v>IA-2(6),IA-2(7)</v>
      </c>
      <c r="U123" s="1" t="str">
        <f>IF(ISBLANK('Capabilities - Sec Controls'!S291),"", 'Capabilities - Sec Controls'!S291)</f>
        <v>IA-2(9)</v>
      </c>
      <c r="V123" s="1" t="str">
        <f>IF(ISBLANK('Capabilities - Sec Controls'!T291),"", 'Capabilities - Sec Controls'!T291)</f>
        <v>IA-2(6),IA-2(7)</v>
      </c>
      <c r="W123" s="1" t="str">
        <f>IF(ISBLANK('Capabilities - Sec Controls'!U291),"", 'Capabilities - Sec Controls'!U291)</f>
        <v/>
      </c>
      <c r="X123" s="1" t="str">
        <f>IF(ISBLANK('Capabilities - Sec Controls'!V291),"", 'Capabilities - Sec Controls'!V291)</f>
        <v/>
      </c>
      <c r="Y123" s="1" t="str">
        <f>IF(ISBLANK('Capabilities - Sec Controls'!W291),"", 'Capabilities - Sec Controls'!W291)</f>
        <v/>
      </c>
      <c r="Z123" s="1" t="str">
        <f>IF(ISBLANK('Capabilities - Sec Controls'!X291),"", 'Capabilities - Sec Controls'!X291)</f>
        <v/>
      </c>
      <c r="AA123" s="1" t="str">
        <f>IF(ISBLANK('Capabilities - Sec Controls'!Y291),"", 'Capabilities - Sec Controls'!Y291)</f>
        <v xml:space="preserve"> IA-2(2), IA-2(6), IA-2(7), and IA-2(8)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Network Authentication capability should an organization wish to contract with a cloud service provider to provide such a capability.</v>
      </c>
      <c r="AB123" s="1" t="str">
        <f>IF(ISBLANK('Capabilities - Sec Controls'!Z291),"", 'Capabilities - Sec Controls'!Z291)</f>
        <v/>
      </c>
      <c r="AC123" s="215">
        <f>IF(ISBLANK('Capabilities - Sec Controls'!AA291),"", 'Capabilities - Sec Controls'!AA291)</f>
        <v>3</v>
      </c>
      <c r="AD123" s="215">
        <f>IF(ISBLANK('Capabilities - Sec Controls'!AB291),"", 'Capabilities - Sec Controls'!AB291)</f>
        <v>3</v>
      </c>
      <c r="AE123" s="215">
        <f>IF(ISBLANK('Capabilities - Sec Controls'!AC291),"", 'Capabilities - Sec Controls'!AC291)</f>
        <v>3</v>
      </c>
      <c r="AF123" s="215">
        <f>IF(ISBLANK('Capabilities - Sec Controls'!AD291),"", 'Capabilities - Sec Controls'!AD291)</f>
        <v>9</v>
      </c>
      <c r="AG123" s="1" t="str">
        <f>IF(ISBLANK('Capabilities - Sec Controls'!AE291),"", 'Capabilities - Sec Controls'!AE291)</f>
        <v/>
      </c>
      <c r="AH123" s="1" t="str">
        <f>IF(ISBLANK('Capabilities - Sec Controls'!AF291),"", 'Capabilities - Sec Controls'!AF291)</f>
        <v>X</v>
      </c>
      <c r="AI123" s="1" t="str">
        <f>IF(ISBLANK('Capabilities - Sec Controls'!AG291),"", 'Capabilities - Sec Controls'!AG291)</f>
        <v>A</v>
      </c>
      <c r="AJ123" s="1" t="str">
        <f>IF(ISBLANK('Capabilities - Sec Controls'!AH291),"", 'Capabilities - Sec Controls'!AH291)</f>
        <v>A</v>
      </c>
      <c r="AK123" s="1" t="str">
        <f>IF(ISBLANK('Capabilities - Sec Controls'!AI291),"", 'Capabilities - Sec Controls'!AI291)</f>
        <v/>
      </c>
      <c r="AL123" s="1" t="str">
        <f>IF(ISBLANK('Capabilities - Sec Controls'!AJ291),"", 'Capabilities - Sec Controls'!AJ291)</f>
        <v>X</v>
      </c>
      <c r="AM123" s="1" t="str">
        <f>IF(ISBLANK('Capabilities - Sec Controls'!AK291),"", 'Capabilities - Sec Controls'!AK291)</f>
        <v>X*</v>
      </c>
      <c r="AN123" s="1" t="str">
        <f>IF(ISBLANK('Capabilities - Sec Controls'!AL291),"", 'Capabilities - Sec Controls'!AL291)</f>
        <v>X*</v>
      </c>
      <c r="AO123" s="1" t="str">
        <f>IF(ISBLANK('Capabilities - Sec Controls'!AM291),"", 'Capabilities - Sec Controls'!AM291)</f>
        <v/>
      </c>
      <c r="AP123" s="1" t="str">
        <f>IF(ISBLANK('Capabilities - Sec Controls'!AN291),"", 'Capabilities - Sec Controls'!AN291)</f>
        <v>B</v>
      </c>
      <c r="AQ123" s="1" t="str">
        <f>IF(ISBLANK('Capabilities - Sec Controls'!AO291),"", 'Capabilities - Sec Controls'!AO291)</f>
        <v>B</v>
      </c>
      <c r="AR123" s="1" t="str">
        <f>IF(ISBLANK('Capabilities - Sec Controls'!AP291),"", 'Capabilities - Sec Controls'!AP291)</f>
        <v>B</v>
      </c>
      <c r="AS123" s="1" t="str">
        <f>IF(ISBLANK('Capabilities - Sec Controls'!AQ291),"", 'Capabilities - Sec Controls'!AQ291)</f>
        <v/>
      </c>
      <c r="AT123" s="1" t="str">
        <f>IF(ISBLANK('Capabilities - Sec Controls'!AR291),"", 'Capabilities - Sec Controls'!AR291)</f>
        <v>X</v>
      </c>
      <c r="AU123" s="1" t="str">
        <f>IF(ISBLANK('Capabilities - Sec Controls'!AS291),"", 'Capabilities - Sec Controls'!AS291)</f>
        <v/>
      </c>
      <c r="AV123" s="1" t="str">
        <f>IF(ISBLANK('Capabilities - Sec Controls'!AT291),"", 'Capabilities - Sec Controls'!AT291)</f>
        <v/>
      </c>
    </row>
    <row r="124" spans="2:48" customFormat="1" ht="42" hidden="1" customHeight="1" x14ac:dyDescent="0.25">
      <c r="B124" s="1"/>
      <c r="D124" t="b">
        <f t="shared" si="4"/>
        <v>1</v>
      </c>
      <c r="E124" s="1" t="str">
        <f>IF(ISBLANK('Capabilities - Sec Controls'!A295),"", 'Capabilities - Sec Controls'!A295)</f>
        <v>S &amp; RM</v>
      </c>
      <c r="F124" s="1" t="str">
        <f>IF(ISBLANK('Capabilities - Sec Controls'!B295),"", 'Capabilities - Sec Controls'!B295)</f>
        <v>Privilege Management Infrastructure</v>
      </c>
      <c r="G124" s="1" t="str">
        <f>IF(ISBLANK('Capabilities - Sec Controls'!C295),"", 'Capabilities - Sec Controls'!C295)</f>
        <v>Authentication Services</v>
      </c>
      <c r="H124" s="1" t="str">
        <f>IF(ISBLANK('Capabilities - Sec Controls'!D295),"", 'Capabilities - Sec Controls'!D295)</f>
        <v>Identity Verification</v>
      </c>
      <c r="I124" s="1" t="str">
        <f>IF(ISBLANK('Capabilities - Sec Controls'!E295),"", 'Capabilities - Sec Controls'!E295)</f>
        <v>The system has a capability that uniquely identifies each human user based on the user's claimed identity and inherent characteristics (biometric traits, keyboard behavior, etc.)</v>
      </c>
      <c r="J124" s="1" t="str">
        <f>IF(ISBLANK('Capabilities - Sec Controls'!F295),"", 'Capabilities - Sec Controls'!F295)</f>
        <v>OTB Autn</v>
      </c>
      <c r="K124" s="1" t="str">
        <f>IF(ISBLANK('Capabilities - Sec Controls'!I295),"", 'Capabilities - Sec Controls'!I295)</f>
        <v>IA-2,IA-2(12),IA-5,IA-5(11),IA-8,IA-8(1)</v>
      </c>
      <c r="L124" s="1" t="str">
        <f>IF(ISBLANK('Capabilities - Sec Controls'!J295),"", 'Capabilities - Sec Controls'!J295)</f>
        <v>IA-5(12)</v>
      </c>
      <c r="M124" s="1" t="str">
        <f>IF(ISBLANK('Capabilities - Sec Controls'!K295),"", 'Capabilities - Sec Controls'!K295)</f>
        <v>IA-2,IA-2(12),IA-5,IA-5(11),IA-8,IA-8(1)</v>
      </c>
      <c r="N124" s="1" t="str">
        <f>IF(ISBLANK('Capabilities - Sec Controls'!L295),"", 'Capabilities - Sec Controls'!L295)</f>
        <v>IA-5(12)</v>
      </c>
      <c r="O124" s="1" t="str">
        <f>IF(ISBLANK('Capabilities - Sec Controls'!M295),"", 'Capabilities - Sec Controls'!M295)</f>
        <v/>
      </c>
      <c r="P124" s="1" t="str">
        <f>IF(ISBLANK('Capabilities - Sec Controls'!N295),"", 'Capabilities - Sec Controls'!N295)</f>
        <v/>
      </c>
      <c r="Q124" s="1" t="str">
        <f>IF(ISBLANK('Capabilities - Sec Controls'!O295),"", 'Capabilities - Sec Controls'!O295)</f>
        <v/>
      </c>
      <c r="R124" s="1" t="str">
        <f>IF(ISBLANK('Capabilities - Sec Controls'!P295),"", 'Capabilities - Sec Controls'!P295)</f>
        <v/>
      </c>
      <c r="S124" s="1" t="str">
        <f>IF(ISBLANK('Capabilities - Sec Controls'!Q295),"", 'Capabilities - Sec Controls'!Q295)</f>
        <v/>
      </c>
      <c r="T124" s="1" t="str">
        <f>IF(ISBLANK('Capabilities - Sec Controls'!R295),"", 'Capabilities - Sec Controls'!R295)</f>
        <v>IA-8(5)</v>
      </c>
      <c r="U124" s="1" t="str">
        <f>IF(ISBLANK('Capabilities - Sec Controls'!S295),"", 'Capabilities - Sec Controls'!S295)</f>
        <v/>
      </c>
      <c r="V124" s="1" t="str">
        <f>IF(ISBLANK('Capabilities - Sec Controls'!T295),"", 'Capabilities - Sec Controls'!T295)</f>
        <v>IA-8(5)</v>
      </c>
      <c r="W124" s="1" t="str">
        <f>IF(ISBLANK('Capabilities - Sec Controls'!U295),"", 'Capabilities - Sec Controls'!U295)</f>
        <v/>
      </c>
      <c r="X124" s="1" t="str">
        <f>IF(ISBLANK('Capabilities - Sec Controls'!V295),"", 'Capabilities - Sec Controls'!V295)</f>
        <v/>
      </c>
      <c r="Y124" s="1" t="str">
        <f>IF(ISBLANK('Capabilities - Sec Controls'!W295),"", 'Capabilities - Sec Controls'!W295)</f>
        <v/>
      </c>
      <c r="Z124" s="1" t="str">
        <f>IF(ISBLANK('Capabilities - Sec Controls'!X295),"", 'Capabilities - Sec Controls'!X295)</f>
        <v/>
      </c>
      <c r="AA124" s="1" t="str">
        <f>IF(ISBLANK('Capabilities - Sec Controls'!Y295),"", 'Capabilities - Sec Controls'!Y295)</f>
        <v>IA-2(12) and IA-5(11) are related to federal PIV requirements. IA-8(5)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Identity Verification capability should an organization wish to contract with a cloud service provider to provide such a capability.</v>
      </c>
      <c r="AB124" s="1" t="str">
        <f>IF(ISBLANK('Capabilities - Sec Controls'!Z295),"", 'Capabilities - Sec Controls'!Z295)</f>
        <v/>
      </c>
      <c r="AC124" s="215">
        <f>IF(ISBLANK('Capabilities - Sec Controls'!AA295),"", 'Capabilities - Sec Controls'!AA295)</f>
        <v>3</v>
      </c>
      <c r="AD124" s="215">
        <f>IF(ISBLANK('Capabilities - Sec Controls'!AB295),"", 'Capabilities - Sec Controls'!AB295)</f>
        <v>3</v>
      </c>
      <c r="AE124" s="215">
        <f>IF(ISBLANK('Capabilities - Sec Controls'!AC295),"", 'Capabilities - Sec Controls'!AC295)</f>
        <v>3</v>
      </c>
      <c r="AF124" s="215">
        <f>IF(ISBLANK('Capabilities - Sec Controls'!AD295),"", 'Capabilities - Sec Controls'!AD295)</f>
        <v>9</v>
      </c>
      <c r="AG124" s="1" t="str">
        <f>IF(ISBLANK('Capabilities - Sec Controls'!AE295),"", 'Capabilities - Sec Controls'!AE295)</f>
        <v/>
      </c>
      <c r="AH124" s="1" t="str">
        <f>IF(ISBLANK('Capabilities - Sec Controls'!AF295),"", 'Capabilities - Sec Controls'!AF295)</f>
        <v>X</v>
      </c>
      <c r="AI124" s="1" t="str">
        <f>IF(ISBLANK('Capabilities - Sec Controls'!AG295),"", 'Capabilities - Sec Controls'!AG295)</f>
        <v>X</v>
      </c>
      <c r="AJ124" s="1" t="str">
        <f>IF(ISBLANK('Capabilities - Sec Controls'!AH295),"", 'Capabilities - Sec Controls'!AH295)</f>
        <v>X</v>
      </c>
      <c r="AK124" s="1" t="str">
        <f>IF(ISBLANK('Capabilities - Sec Controls'!AI295),"", 'Capabilities - Sec Controls'!AI295)</f>
        <v/>
      </c>
      <c r="AL124" s="1" t="str">
        <f>IF(ISBLANK('Capabilities - Sec Controls'!AJ295),"", 'Capabilities - Sec Controls'!AJ295)</f>
        <v>X</v>
      </c>
      <c r="AM124" s="1" t="str">
        <f>IF(ISBLANK('Capabilities - Sec Controls'!AK295),"", 'Capabilities - Sec Controls'!AK295)</f>
        <v>X</v>
      </c>
      <c r="AN124" s="1" t="str">
        <f>IF(ISBLANK('Capabilities - Sec Controls'!AL295),"", 'Capabilities - Sec Controls'!AL295)</f>
        <v>X</v>
      </c>
      <c r="AO124" s="1" t="str">
        <f>IF(ISBLANK('Capabilities - Sec Controls'!AM295),"", 'Capabilities - Sec Controls'!AM295)</f>
        <v/>
      </c>
      <c r="AP124" s="1" t="str">
        <f>IF(ISBLANK('Capabilities - Sec Controls'!AN295),"", 'Capabilities - Sec Controls'!AN295)</f>
        <v>B</v>
      </c>
      <c r="AQ124" s="1" t="str">
        <f>IF(ISBLANK('Capabilities - Sec Controls'!AO295),"", 'Capabilities - Sec Controls'!AO295)</f>
        <v>B</v>
      </c>
      <c r="AR124" s="1" t="str">
        <f>IF(ISBLANK('Capabilities - Sec Controls'!AP295),"", 'Capabilities - Sec Controls'!AP295)</f>
        <v>B</v>
      </c>
      <c r="AS124" s="1" t="str">
        <f>IF(ISBLANK('Capabilities - Sec Controls'!AQ295),"", 'Capabilities - Sec Controls'!AQ295)</f>
        <v/>
      </c>
      <c r="AT124" s="1" t="str">
        <f>IF(ISBLANK('Capabilities - Sec Controls'!AR295),"", 'Capabilities - Sec Controls'!AR295)</f>
        <v>A</v>
      </c>
      <c r="AU124" s="1" t="str">
        <f>IF(ISBLANK('Capabilities - Sec Controls'!AS295),"", 'Capabilities - Sec Controls'!AS295)</f>
        <v/>
      </c>
      <c r="AV124" s="1" t="str">
        <f>IF(ISBLANK('Capabilities - Sec Controls'!AT295),"", 'Capabilities - Sec Controls'!AT295)</f>
        <v/>
      </c>
    </row>
    <row r="125" spans="2:48" customFormat="1" ht="42" hidden="1" customHeight="1" x14ac:dyDescent="0.25">
      <c r="B125" s="1"/>
      <c r="D125" t="b">
        <f t="shared" si="4"/>
        <v>1</v>
      </c>
      <c r="E125" s="1" t="str">
        <f>IF(ISBLANK('Capabilities - Sec Controls'!A296),"", 'Capabilities - Sec Controls'!A296)</f>
        <v>S &amp; RM</v>
      </c>
      <c r="F125" s="1" t="str">
        <f>IF(ISBLANK('Capabilities - Sec Controls'!B296),"", 'Capabilities - Sec Controls'!B296)</f>
        <v>Privilege Management Infrastructure</v>
      </c>
      <c r="G125" s="1" t="str">
        <f>IF(ISBLANK('Capabilities - Sec Controls'!C296),"", 'Capabilities - Sec Controls'!C296)</f>
        <v>Authentication Services</v>
      </c>
      <c r="H125" s="1" t="str">
        <f>IF(ISBLANK('Capabilities - Sec Controls'!D296),"", 'Capabilities - Sec Controls'!D296)</f>
        <v>Out-of-The-Box (OTB) Auth</v>
      </c>
      <c r="I125" s="1" t="str">
        <f>IF(ISBLANK('Capabilities - Sec Controls'!E296),"", 'Capabilities - Sec Controls'!E296)</f>
        <v>The system has a capability that applications can use for out-of-the-box authentication, so that they can implement user login functionality through an existing service without needing custom authentication code.</v>
      </c>
      <c r="J125" s="1" t="str">
        <f>IF(ISBLANK('Capabilities - Sec Controls'!F296),"", 'Capabilities - Sec Controls'!F296)</f>
        <v>Out of the Box (OTB) autZ</v>
      </c>
      <c r="K125" s="1" t="str">
        <f>IF(ISBLANK('Capabilities - Sec Controls'!I296),"", 'Capabilities - Sec Controls'!I296)</f>
        <v/>
      </c>
      <c r="L125" s="1" t="str">
        <f>IF(ISBLANK('Capabilities - Sec Controls'!J296),"", 'Capabilities - Sec Controls'!J296)</f>
        <v/>
      </c>
      <c r="M125" s="1" t="str">
        <f>IF(ISBLANK('Capabilities - Sec Controls'!K296),"", 'Capabilities - Sec Controls'!K296)</f>
        <v/>
      </c>
      <c r="N125" s="1" t="str">
        <f>IF(ISBLANK('Capabilities - Sec Controls'!L296),"", 'Capabilities - Sec Controls'!L296)</f>
        <v/>
      </c>
      <c r="O125" s="1" t="str">
        <f>IF(ISBLANK('Capabilities - Sec Controls'!M296),"", 'Capabilities - Sec Controls'!M296)</f>
        <v/>
      </c>
      <c r="P125" s="1" t="str">
        <f>IF(ISBLANK('Capabilities - Sec Controls'!N296),"", 'Capabilities - Sec Controls'!N296)</f>
        <v/>
      </c>
      <c r="Q125" s="1" t="str">
        <f>IF(ISBLANK('Capabilities - Sec Controls'!O296),"", 'Capabilities - Sec Controls'!O296)</f>
        <v/>
      </c>
      <c r="R125" s="1" t="str">
        <f>IF(ISBLANK('Capabilities - Sec Controls'!P296),"", 'Capabilities - Sec Controls'!P296)</f>
        <v/>
      </c>
      <c r="S125" s="1" t="str">
        <f>IF(ISBLANK('Capabilities - Sec Controls'!Q296),"", 'Capabilities - Sec Controls'!Q296)</f>
        <v/>
      </c>
      <c r="T125" s="1" t="str">
        <f>IF(ISBLANK('Capabilities - Sec Controls'!R296),"", 'Capabilities - Sec Controls'!R296)</f>
        <v/>
      </c>
      <c r="U125" s="1" t="str">
        <f>IF(ISBLANK('Capabilities - Sec Controls'!S296),"", 'Capabilities - Sec Controls'!S296)</f>
        <v/>
      </c>
      <c r="V125" s="1" t="str">
        <f>IF(ISBLANK('Capabilities - Sec Controls'!T296),"", 'Capabilities - Sec Controls'!T296)</f>
        <v/>
      </c>
      <c r="W125" s="1" t="str">
        <f>IF(ISBLANK('Capabilities - Sec Controls'!U296),"", 'Capabilities - Sec Controls'!U296)</f>
        <v/>
      </c>
      <c r="X125" s="1" t="str">
        <f>IF(ISBLANK('Capabilities - Sec Controls'!V296),"", 'Capabilities - Sec Controls'!V296)</f>
        <v/>
      </c>
      <c r="Y125" s="1" t="str">
        <f>IF(ISBLANK('Capabilities - Sec Controls'!W296),"", 'Capabilities - Sec Controls'!W296)</f>
        <v/>
      </c>
      <c r="Z125" s="1" t="str">
        <f>IF(ISBLANK('Capabilities - Sec Controls'!X296),"", 'Capabilities - Sec Controls'!X296)</f>
        <v/>
      </c>
      <c r="AA125" s="1" t="str">
        <f>IF(ISBLANK('Capabilities - Sec Controls'!Y296),"", 'Capabilities - Sec Controls'!Y296)</f>
        <v>This capability is related to interoperability rather than security requirements so there are no equivalent controls.</v>
      </c>
      <c r="AB125" s="1" t="str">
        <f>IF(ISBLANK('Capabilities - Sec Controls'!Z296),"", 'Capabilities - Sec Controls'!Z296)</f>
        <v/>
      </c>
      <c r="AC125" s="215">
        <f>IF(ISBLANK('Capabilities - Sec Controls'!AA296),"", 'Capabilities - Sec Controls'!AA296)</f>
        <v>2</v>
      </c>
      <c r="AD125" s="215">
        <f>IF(ISBLANK('Capabilities - Sec Controls'!AB296),"", 'Capabilities - Sec Controls'!AB296)</f>
        <v>2</v>
      </c>
      <c r="AE125" s="215">
        <f>IF(ISBLANK('Capabilities - Sec Controls'!AC296),"", 'Capabilities - Sec Controls'!AC296)</f>
        <v>2</v>
      </c>
      <c r="AF125" s="215">
        <f>IF(ISBLANK('Capabilities - Sec Controls'!AD296),"", 'Capabilities - Sec Controls'!AD296)</f>
        <v>6</v>
      </c>
      <c r="AG125" s="1" t="str">
        <f>IF(ISBLANK('Capabilities - Sec Controls'!AE296),"", 'Capabilities - Sec Controls'!AE296)</f>
        <v/>
      </c>
      <c r="AH125" s="1" t="str">
        <f>IF(ISBLANK('Capabilities - Sec Controls'!AF296),"", 'Capabilities - Sec Controls'!AF296)</f>
        <v>X</v>
      </c>
      <c r="AI125" s="1" t="str">
        <f>IF(ISBLANK('Capabilities - Sec Controls'!AG296),"", 'Capabilities - Sec Controls'!AG296)</f>
        <v>X</v>
      </c>
      <c r="AJ125" s="1" t="str">
        <f>IF(ISBLANK('Capabilities - Sec Controls'!AH296),"", 'Capabilities - Sec Controls'!AH296)</f>
        <v>A</v>
      </c>
      <c r="AK125" s="1" t="str">
        <f>IF(ISBLANK('Capabilities - Sec Controls'!AI296),"", 'Capabilities - Sec Controls'!AI296)</f>
        <v/>
      </c>
      <c r="AL125" s="1" t="str">
        <f>IF(ISBLANK('Capabilities - Sec Controls'!AJ296),"", 'Capabilities - Sec Controls'!AJ296)</f>
        <v>X</v>
      </c>
      <c r="AM125" s="1" t="str">
        <f>IF(ISBLANK('Capabilities - Sec Controls'!AK296),"", 'Capabilities - Sec Controls'!AK296)</f>
        <v>X*</v>
      </c>
      <c r="AN125" s="1" t="str">
        <f>IF(ISBLANK('Capabilities - Sec Controls'!AL296),"", 'Capabilities - Sec Controls'!AL296)</f>
        <v>X*</v>
      </c>
      <c r="AO125" s="1" t="str">
        <f>IF(ISBLANK('Capabilities - Sec Controls'!AM296),"", 'Capabilities - Sec Controls'!AM296)</f>
        <v/>
      </c>
      <c r="AP125" s="1" t="str">
        <f>IF(ISBLANK('Capabilities - Sec Controls'!AN296),"", 'Capabilities - Sec Controls'!AN296)</f>
        <v>B</v>
      </c>
      <c r="AQ125" s="1" t="str">
        <f>IF(ISBLANK('Capabilities - Sec Controls'!AO296),"", 'Capabilities - Sec Controls'!AO296)</f>
        <v>B</v>
      </c>
      <c r="AR125" s="1" t="str">
        <f>IF(ISBLANK('Capabilities - Sec Controls'!AP296),"", 'Capabilities - Sec Controls'!AP296)</f>
        <v>B</v>
      </c>
      <c r="AS125" s="1" t="str">
        <f>IF(ISBLANK('Capabilities - Sec Controls'!AQ296),"", 'Capabilities - Sec Controls'!AQ296)</f>
        <v/>
      </c>
      <c r="AT125" s="1" t="str">
        <f>IF(ISBLANK('Capabilities - Sec Controls'!AR296),"", 'Capabilities - Sec Controls'!AR296)</f>
        <v>A</v>
      </c>
      <c r="AU125" s="1" t="str">
        <f>IF(ISBLANK('Capabilities - Sec Controls'!AS296),"", 'Capabilities - Sec Controls'!AS296)</f>
        <v/>
      </c>
      <c r="AV125" s="1" t="str">
        <f>IF(ISBLANK('Capabilities - Sec Controls'!AT296),"", 'Capabilities - Sec Controls'!AT296)</f>
        <v/>
      </c>
    </row>
    <row r="126" spans="2:48" customFormat="1" ht="42" hidden="1" customHeight="1" x14ac:dyDescent="0.25">
      <c r="B126" s="1"/>
      <c r="D126" t="b">
        <f t="shared" ref="D126:D144" si="5">IF(Resp29="Yes", FALSE, TRUE)</f>
        <v>1</v>
      </c>
      <c r="E126" s="1" t="str">
        <f>IF(ISBLANK('Capabilities - Sec Controls'!A33),"", 'Capabilities - Sec Controls'!A33)</f>
        <v>BOSS</v>
      </c>
      <c r="F126" s="1" t="str">
        <f>IF(ISBLANK('Capabilities - Sec Controls'!B33),"", 'Capabilities - Sec Controls'!B33)</f>
        <v>Human Resource Security</v>
      </c>
      <c r="G126" s="1" t="str">
        <f>IF(ISBLANK('Capabilities - Sec Controls'!C33),"", 'Capabilities - Sec Controls'!C33)</f>
        <v>Employee Termination</v>
      </c>
      <c r="H126" s="1" t="str">
        <f>IF(ISBLANK('Capabilities - Sec Controls'!D33),"", 'Capabilities - Sec Controls'!D33)</f>
        <v/>
      </c>
      <c r="I126" s="1" t="str">
        <f>IF(ISBLANK('Capabilities - Sec Controls'!E33),"", 'Capabilities - Sec Controls'!E33)</f>
        <v xml:space="preserve">The system's organization has a capability to facilitate both friendly and unfriendly employee terminations. Access credentials for unfriendly terminations are revoked prior to communicating the termination to the employee. Access credentials for friendly terminations are revoked within 24 hours of the employee's final departure. </v>
      </c>
      <c r="J126" s="1" t="str">
        <f>IF(ISBLANK('Capabilities - Sec Controls'!F33),"", 'Capabilities - Sec Controls'!F33)</f>
        <v>Employee Termination</v>
      </c>
      <c r="K126" s="1" t="str">
        <f>IF(ISBLANK('Capabilities - Sec Controls'!I33),"", 'Capabilities - Sec Controls'!I33)</f>
        <v>AC-2,PE-2,PS-4,PS-5</v>
      </c>
      <c r="L126" s="1" t="str">
        <f>IF(ISBLANK('Capabilities - Sec Controls'!J33),"", 'Capabilities - Sec Controls'!J33)</f>
        <v/>
      </c>
      <c r="M126" s="1" t="str">
        <f>IF(ISBLANK('Capabilities - Sec Controls'!K33),"", 'Capabilities - Sec Controls'!K33)</f>
        <v>AC-2,PE-2,PS-4,PS-5</v>
      </c>
      <c r="N126" s="1" t="str">
        <f>IF(ISBLANK('Capabilities - Sec Controls'!L33),"", 'Capabilities - Sec Controls'!L33)</f>
        <v/>
      </c>
      <c r="O126" s="1" t="str">
        <f>IF(ISBLANK('Capabilities - Sec Controls'!M33),"", 'Capabilities - Sec Controls'!M33)</f>
        <v/>
      </c>
      <c r="P126" s="1" t="str">
        <f>IF(ISBLANK('Capabilities - Sec Controls'!N33),"", 'Capabilities - Sec Controls'!N33)</f>
        <v/>
      </c>
      <c r="Q126" s="1" t="str">
        <f>IF(ISBLANK('Capabilities - Sec Controls'!O33),"", 'Capabilities - Sec Controls'!O33)</f>
        <v/>
      </c>
      <c r="R126" s="1" t="str">
        <f>IF(ISBLANK('Capabilities - Sec Controls'!P33),"", 'Capabilities - Sec Controls'!P33)</f>
        <v/>
      </c>
      <c r="S126" s="1" t="str">
        <f>IF(ISBLANK('Capabilities - Sec Controls'!Q33),"", 'Capabilities - Sec Controls'!Q33)</f>
        <v>PS-4(2)</v>
      </c>
      <c r="T126" s="1" t="str">
        <f>IF(ISBLANK('Capabilities - Sec Controls'!R33),"", 'Capabilities - Sec Controls'!R33)</f>
        <v>PS-4(1)</v>
      </c>
      <c r="U126" s="1" t="str">
        <f>IF(ISBLANK('Capabilities - Sec Controls'!S33),"", 'Capabilities - Sec Controls'!S33)</f>
        <v>PS-4(2)</v>
      </c>
      <c r="V126" s="1" t="str">
        <f>IF(ISBLANK('Capabilities - Sec Controls'!T33),"", 'Capabilities - Sec Controls'!T33)</f>
        <v>PS-4(1)</v>
      </c>
      <c r="W126" s="1" t="str">
        <f>IF(ISBLANK('Capabilities - Sec Controls'!U33),"", 'Capabilities - Sec Controls'!U33)</f>
        <v/>
      </c>
      <c r="X126" s="1" t="str">
        <f>IF(ISBLANK('Capabilities - Sec Controls'!V33),"", 'Capabilities - Sec Controls'!V33)</f>
        <v/>
      </c>
      <c r="Y126" s="1" t="str">
        <f>IF(ISBLANK('Capabilities - Sec Controls'!W33),"", 'Capabilities - Sec Controls'!W33)</f>
        <v/>
      </c>
      <c r="Z126" s="1" t="str">
        <f>IF(ISBLANK('Capabilities - Sec Controls'!X33),"", 'Capabilities - Sec Controls'!X33)</f>
        <v/>
      </c>
      <c r="AA126" s="1" t="str">
        <f>IF(ISBLANK('Capabilities - Sec Controls'!Y33),"", 'Capabilities - Sec Controls'!Y33)</f>
        <v>PS-4(1) is not selected in SP 800-53-defined baselines nor in the overall FedRAMP-defined baselines. This 53R4 capability is noted in { }  in the high impact baseline here specifically to support implementation of information security of a employee termination capability across the enterprise should an organization wish to contract with a cloud service provider to provide such a capability.</v>
      </c>
      <c r="AB126" s="1" t="str">
        <f>IF(ISBLANK('Capabilities - Sec Controls'!Z33),"", 'Capabilities - Sec Controls'!Z33)</f>
        <v/>
      </c>
      <c r="AC126" s="215">
        <f>IF(ISBLANK('Capabilities - Sec Controls'!AA33),"", 'Capabilities - Sec Controls'!AA33)</f>
        <v>2</v>
      </c>
      <c r="AD126" s="215">
        <f>IF(ISBLANK('Capabilities - Sec Controls'!AB33),"", 'Capabilities - Sec Controls'!AB33)</f>
        <v>3</v>
      </c>
      <c r="AE126" s="215">
        <f>IF(ISBLANK('Capabilities - Sec Controls'!AC33),"", 'Capabilities - Sec Controls'!AC33)</f>
        <v>2</v>
      </c>
      <c r="AF126" s="215">
        <f>IF(ISBLANK('Capabilities - Sec Controls'!AD33),"", 'Capabilities - Sec Controls'!AD33)</f>
        <v>7</v>
      </c>
      <c r="AG126" s="1" t="str">
        <f>IF(ISBLANK('Capabilities - Sec Controls'!AE33),"", 'Capabilities - Sec Controls'!AE33)</f>
        <v/>
      </c>
      <c r="AH126" s="1" t="str">
        <f>IF(ISBLANK('Capabilities - Sec Controls'!AF33),"", 'Capabilities - Sec Controls'!AF33)</f>
        <v>X</v>
      </c>
      <c r="AI126" s="1" t="str">
        <f>IF(ISBLANK('Capabilities - Sec Controls'!AG33),"", 'Capabilities - Sec Controls'!AG33)</f>
        <v>X</v>
      </c>
      <c r="AJ126" s="1" t="str">
        <f>IF(ISBLANK('Capabilities - Sec Controls'!AH33),"", 'Capabilities - Sec Controls'!AH33)</f>
        <v>X</v>
      </c>
      <c r="AK126" s="1" t="str">
        <f>IF(ISBLANK('Capabilities - Sec Controls'!AI33),"", 'Capabilities - Sec Controls'!AI33)</f>
        <v/>
      </c>
      <c r="AL126" s="1" t="str">
        <f>IF(ISBLANK('Capabilities - Sec Controls'!AJ33),"", 'Capabilities - Sec Controls'!AJ33)</f>
        <v>X</v>
      </c>
      <c r="AM126" s="1" t="str">
        <f>IF(ISBLANK('Capabilities - Sec Controls'!AK33),"", 'Capabilities - Sec Controls'!AK33)</f>
        <v>X</v>
      </c>
      <c r="AN126" s="1" t="str">
        <f>IF(ISBLANK('Capabilities - Sec Controls'!AL33),"", 'Capabilities - Sec Controls'!AL33)</f>
        <v>X</v>
      </c>
      <c r="AO126" s="1" t="str">
        <f>IF(ISBLANK('Capabilities - Sec Controls'!AM33),"", 'Capabilities - Sec Controls'!AM33)</f>
        <v/>
      </c>
      <c r="AP126" s="1" t="str">
        <f>IF(ISBLANK('Capabilities - Sec Controls'!AN33),"", 'Capabilities - Sec Controls'!AN33)</f>
        <v>B</v>
      </c>
      <c r="AQ126" s="1" t="str">
        <f>IF(ISBLANK('Capabilities - Sec Controls'!AO33),"", 'Capabilities - Sec Controls'!AO33)</f>
        <v>B</v>
      </c>
      <c r="AR126" s="1" t="str">
        <f>IF(ISBLANK('Capabilities - Sec Controls'!AP33),"", 'Capabilities - Sec Controls'!AP33)</f>
        <v>B</v>
      </c>
      <c r="AS126" s="1" t="str">
        <f>IF(ISBLANK('Capabilities - Sec Controls'!AQ33),"", 'Capabilities - Sec Controls'!AQ33)</f>
        <v/>
      </c>
      <c r="AT126" s="1" t="str">
        <f>IF(ISBLANK('Capabilities - Sec Controls'!AR33),"", 'Capabilities - Sec Controls'!AR33)</f>
        <v>A</v>
      </c>
      <c r="AU126" s="1" t="str">
        <f>IF(ISBLANK('Capabilities - Sec Controls'!AS33),"", 'Capabilities - Sec Controls'!AS33)</f>
        <v/>
      </c>
      <c r="AV126" s="1" t="str">
        <f>IF(ISBLANK('Capabilities - Sec Controls'!AT33),"", 'Capabilities - Sec Controls'!AT33)</f>
        <v>A</v>
      </c>
    </row>
    <row r="127" spans="2:48" customFormat="1" ht="42" hidden="1" customHeight="1" x14ac:dyDescent="0.25">
      <c r="B127" s="1"/>
      <c r="D127" t="b">
        <f t="shared" si="5"/>
        <v>1</v>
      </c>
      <c r="E127" s="1" t="str">
        <f>IF(ISBLANK('Capabilities - Sec Controls'!A163),"", 'Capabilities - Sec Controls'!A163)</f>
        <v>Information Services</v>
      </c>
      <c r="F127" s="1" t="str">
        <f>IF(ISBLANK('Capabilities - Sec Controls'!B163),"", 'Capabilities - Sec Controls'!B163)</f>
        <v>User Directory Services</v>
      </c>
      <c r="G127" s="1" t="str">
        <f>IF(ISBLANK('Capabilities - Sec Controls'!C163),"", 'Capabilities - Sec Controls'!C163)</f>
        <v>Active Directory Services</v>
      </c>
      <c r="H127" s="1" t="str">
        <f>IF(ISBLANK('Capabilities - Sec Controls'!D163),"", 'Capabilities - Sec Controls'!D163)</f>
        <v/>
      </c>
      <c r="I127" s="1" t="str">
        <f>IF(ISBLANK('Capabilities - Sec Controls'!E163),"", 'Capabilities - Sec Controls'!E163)</f>
        <v>The system has an Active Directory (AD) service for the user directory.</v>
      </c>
      <c r="J127" s="1" t="str">
        <f>IF(ISBLANK('Capabilities - Sec Controls'!F163),"", 'Capabilities - Sec Controls'!F163)</f>
        <v>Active Directory Services</v>
      </c>
      <c r="K127" s="1" t="str">
        <f>IF(ISBLANK('Capabilities - Sec Controls'!I163),"", 'Capabilities - Sec Controls'!I163)</f>
        <v>AC-1,AC-2,AC-3,AC-20,IA-1,IA-2,IA-2(1),IA-4,IA-5,IA-5(1),IA-5(11),IA-7,IA-8</v>
      </c>
      <c r="L127" s="1" t="str">
        <f>IF(ISBLANK('Capabilities - Sec Controls'!J163),"", 'Capabilities - Sec Controls'!J163)</f>
        <v/>
      </c>
      <c r="M127" s="1" t="str">
        <f>IF(ISBLANK('Capabilities - Sec Controls'!K163),"", 'Capabilities - Sec Controls'!K163)</f>
        <v>AC-1,AC-2,AC-3,AC-20,IA-1,IA-2,IA-2(1),IA-4,IA-5,IA-5(1),IA-5(11),IA-7,IA-8</v>
      </c>
      <c r="N127" s="1" t="str">
        <f>IF(ISBLANK('Capabilities - Sec Controls'!L163),"", 'Capabilities - Sec Controls'!L163)</f>
        <v/>
      </c>
      <c r="O127" s="1" t="str">
        <f>IF(ISBLANK('Capabilities - Sec Controls'!M163),"", 'Capabilities - Sec Controls'!M163)</f>
        <v>AC-2(2),AC-2(3),IA-2(2),IA-2(3),IA-2(5),IA-2(8),IA-2(11),IA-3,PL-8</v>
      </c>
      <c r="P127" s="1" t="str">
        <f>IF(ISBLANK('Capabilities - Sec Controls'!N163),"", 'Capabilities - Sec Controls'!N163)</f>
        <v>AC-2(7),AC-3(7)</v>
      </c>
      <c r="Q127" s="1" t="str">
        <f>IF(ISBLANK('Capabilities - Sec Controls'!O163),"", 'Capabilities - Sec Controls'!O163)</f>
        <v>AC-2(2),AC-2(3),AC-2(7),IA-2(2),IA-2(3),IA-2(5),IA-2(8),IA-2(11),IA-3,PL-8</v>
      </c>
      <c r="R127" s="1" t="str">
        <f>IF(ISBLANK('Capabilities - Sec Controls'!P163),"", 'Capabilities - Sec Controls'!P163)</f>
        <v>AC-3(7)</v>
      </c>
      <c r="S127" s="1" t="str">
        <f>IF(ISBLANK('Capabilities - Sec Controls'!Q163),"", 'Capabilities - Sec Controls'!Q163)</f>
        <v>AC-2(11),AC-2(12),AC-2(13),IA-2(9)</v>
      </c>
      <c r="T127" s="1" t="str">
        <f>IF(ISBLANK('Capabilities - Sec Controls'!R163),"", 'Capabilities - Sec Controls'!R163)</f>
        <v>AC-2(9),AC-2(10),AC-3(7)</v>
      </c>
      <c r="U127" s="1" t="str">
        <f>IF(ISBLANK('Capabilities - Sec Controls'!S163),"", 'Capabilities - Sec Controls'!S163)</f>
        <v>AC-2(11),AC-2(13),IA-2(9)</v>
      </c>
      <c r="V127" s="1" t="str">
        <f>IF(ISBLANK('Capabilities - Sec Controls'!T163),"", 'Capabilities - Sec Controls'!T163)</f>
        <v>AC-2(12),AC-2(9),AC-2(10),AC-3(7)</v>
      </c>
      <c r="W127" s="1" t="str">
        <f>IF(ISBLANK('Capabilities - Sec Controls'!U163),"", 'Capabilities - Sec Controls'!U163)</f>
        <v/>
      </c>
      <c r="X127" s="1" t="str">
        <f>IF(ISBLANK('Capabilities - Sec Controls'!V163),"", 'Capabilities - Sec Controls'!V163)</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127" s="1" t="str">
        <f>IF(ISBLANK('Capabilities - Sec Controls'!W163),"", 'Capabilities - Sec Controls'!W163)</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127" s="1" t="str">
        <f>IF(ISBLANK('Capabilities - Sec Controls'!X163),"", 'Capabilities - Sec Controls'!X163)</f>
        <v>AC-2(11), AC-2(13), AC-6(3), AC-6(7), AC-6(8), AC-18(4), AC-21(2)
AU-13, 
CM-3(1), CM-5(1), CM-5(3), CM-5(4), CM-6(2), CM-8(4)
MA-4(3)
PE-2(3), PE-3(1), PE-6(4)
PS-4(2), PS-6(3)
RA-5(4), RA-5(6), RA-5(10)
SC-3, SC-7(8), SC-7(10), SC-7(11), SC-7(14),  SC-7(15), SC-7(18), SC-7(21), SC-24 
SI-7(10), SI-10(5)</v>
      </c>
      <c r="AA127" s="1" t="str">
        <f>IF(ISBLANK('Capabilities - Sec Controls'!Y163),"", 'Capabilities - Sec Controls'!Y163)</f>
        <v xml:space="preserve">AC-2(9), AC-2(10), AC-3(7)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Active Directory Services capability should an organization wish to contract with a cloud service provider to provide such a capability. </v>
      </c>
      <c r="AB127" s="1" t="str">
        <f>IF(ISBLANK('Capabilities - Sec Controls'!Z163),"", 'Capabilities - Sec Controls'!Z163)</f>
        <v/>
      </c>
      <c r="AC127" s="215">
        <f>IF(ISBLANK('Capabilities - Sec Controls'!AA163),"", 'Capabilities - Sec Controls'!AA163)</f>
        <v>3</v>
      </c>
      <c r="AD127" s="215">
        <f>IF(ISBLANK('Capabilities - Sec Controls'!AB163),"", 'Capabilities - Sec Controls'!AB163)</f>
        <v>3</v>
      </c>
      <c r="AE127" s="215">
        <f>IF(ISBLANK('Capabilities - Sec Controls'!AC163),"", 'Capabilities - Sec Controls'!AC163)</f>
        <v>4</v>
      </c>
      <c r="AF127" s="215">
        <f>IF(ISBLANK('Capabilities - Sec Controls'!AD163),"", 'Capabilities - Sec Controls'!AD163)</f>
        <v>10</v>
      </c>
      <c r="AG127" s="1" t="str">
        <f>IF(ISBLANK('Capabilities - Sec Controls'!AE163),"", 'Capabilities - Sec Controls'!AE163)</f>
        <v/>
      </c>
      <c r="AH127" s="1" t="str">
        <f>IF(ISBLANK('Capabilities - Sec Controls'!AF163),"", 'Capabilities - Sec Controls'!AF163)</f>
        <v>A</v>
      </c>
      <c r="AI127" s="1" t="str">
        <f>IF(ISBLANK('Capabilities - Sec Controls'!AG163),"", 'Capabilities - Sec Controls'!AG163)</f>
        <v>A</v>
      </c>
      <c r="AJ127" s="1" t="str">
        <f>IF(ISBLANK('Capabilities - Sec Controls'!AH163),"", 'Capabilities - Sec Controls'!AH163)</f>
        <v>A</v>
      </c>
      <c r="AK127" s="1" t="str">
        <f>IF(ISBLANK('Capabilities - Sec Controls'!AI163),"", 'Capabilities - Sec Controls'!AI163)</f>
        <v/>
      </c>
      <c r="AL127" s="1" t="str">
        <f>IF(ISBLANK('Capabilities - Sec Controls'!AJ163),"", 'Capabilities - Sec Controls'!AJ163)</f>
        <v>X</v>
      </c>
      <c r="AM127" s="1" t="str">
        <f>IF(ISBLANK('Capabilities - Sec Controls'!AK163),"", 'Capabilities - Sec Controls'!AK163)</f>
        <v>X*</v>
      </c>
      <c r="AN127" s="1" t="str">
        <f>IF(ISBLANK('Capabilities - Sec Controls'!AL163),"", 'Capabilities - Sec Controls'!AL163)</f>
        <v>X*</v>
      </c>
      <c r="AO127" s="1" t="str">
        <f>IF(ISBLANK('Capabilities - Sec Controls'!AM163),"", 'Capabilities - Sec Controls'!AM163)</f>
        <v/>
      </c>
      <c r="AP127" s="1" t="str">
        <f>IF(ISBLANK('Capabilities - Sec Controls'!AN163),"", 'Capabilities - Sec Controls'!AN163)</f>
        <v>B</v>
      </c>
      <c r="AQ127" s="1" t="str">
        <f>IF(ISBLANK('Capabilities - Sec Controls'!AO163),"", 'Capabilities - Sec Controls'!AO163)</f>
        <v>B</v>
      </c>
      <c r="AR127" s="1" t="str">
        <f>IF(ISBLANK('Capabilities - Sec Controls'!AP163),"", 'Capabilities - Sec Controls'!AP163)</f>
        <v>B</v>
      </c>
      <c r="AS127" s="1" t="str">
        <f>IF(ISBLANK('Capabilities - Sec Controls'!AQ163),"", 'Capabilities - Sec Controls'!AQ163)</f>
        <v/>
      </c>
      <c r="AT127" s="1" t="str">
        <f>IF(ISBLANK('Capabilities - Sec Controls'!AR163),"", 'Capabilities - Sec Controls'!AR163)</f>
        <v>A</v>
      </c>
      <c r="AU127" s="1" t="str">
        <f>IF(ISBLANK('Capabilities - Sec Controls'!AS163),"", 'Capabilities - Sec Controls'!AS163)</f>
        <v/>
      </c>
      <c r="AV127" s="1" t="str">
        <f>IF(ISBLANK('Capabilities - Sec Controls'!AT163),"", 'Capabilities - Sec Controls'!AT163)</f>
        <v/>
      </c>
    </row>
    <row r="128" spans="2:48" customFormat="1" ht="42" hidden="1" customHeight="1" x14ac:dyDescent="0.25">
      <c r="B128" s="1"/>
      <c r="D128" t="b">
        <f t="shared" si="5"/>
        <v>1</v>
      </c>
      <c r="E128" s="1" t="str">
        <f>IF(ISBLANK('Capabilities - Sec Controls'!A164),"", 'Capabilities - Sec Controls'!A164)</f>
        <v>Information Services</v>
      </c>
      <c r="F128" s="1" t="str">
        <f>IF(ISBLANK('Capabilities - Sec Controls'!B164),"", 'Capabilities - Sec Controls'!B164)</f>
        <v>User Directory Services</v>
      </c>
      <c r="G128" s="1" t="str">
        <f>IF(ISBLANK('Capabilities - Sec Controls'!C164),"", 'Capabilities - Sec Controls'!C164)</f>
        <v>LDAP Repositories</v>
      </c>
      <c r="H128" s="1" t="str">
        <f>IF(ISBLANK('Capabilities - Sec Controls'!D164),"", 'Capabilities - Sec Controls'!D164)</f>
        <v/>
      </c>
      <c r="I128" s="1" t="str">
        <f>IF(ISBLANK('Capabilities - Sec Controls'!E164),"", 'Capabilities - Sec Controls'!E164)</f>
        <v>The system has a Lightweight Directory Access Protocol (LDAP) repository for storing the user directory.</v>
      </c>
      <c r="J128" s="1" t="str">
        <f>IF(ISBLANK('Capabilities - Sec Controls'!F164),"", 'Capabilities - Sec Controls'!F164)</f>
        <v>LDAP Repositories</v>
      </c>
      <c r="K128" s="1" t="str">
        <f>IF(ISBLANK('Capabilities - Sec Controls'!I164),"", 'Capabilities - Sec Controls'!I164)</f>
        <v>AC-1,AC-2,AC-3,AC-20,IA-1,IA-2,IA-2(1),IA-4,IA-5,IA-5(1),IA-5(11),IA-7,IA-8</v>
      </c>
      <c r="L128" s="1" t="str">
        <f>IF(ISBLANK('Capabilities - Sec Controls'!J164),"", 'Capabilities - Sec Controls'!J164)</f>
        <v/>
      </c>
      <c r="M128" s="1" t="str">
        <f>IF(ISBLANK('Capabilities - Sec Controls'!K164),"", 'Capabilities - Sec Controls'!K164)</f>
        <v>AC-1,AC-2,AC-3,AC-20,IA-1,IA-2,IA-2(1),IA-4,IA-5,IA-5(1),IA-5(11),IA-7,IA-8</v>
      </c>
      <c r="N128" s="1" t="str">
        <f>IF(ISBLANK('Capabilities - Sec Controls'!L164),"", 'Capabilities - Sec Controls'!L164)</f>
        <v/>
      </c>
      <c r="O128" s="1" t="str">
        <f>IF(ISBLANK('Capabilities - Sec Controls'!M164),"", 'Capabilities - Sec Controls'!M164)</f>
        <v>AC-2(2),AC-2(3),IA-2(2),IA-2(3),IA-2(5),IA-2(8),IA-2(11),IA-3,PL-8</v>
      </c>
      <c r="P128" s="1" t="str">
        <f>IF(ISBLANK('Capabilities - Sec Controls'!N164),"", 'Capabilities - Sec Controls'!N164)</f>
        <v>AC-2(7),AC-3(7)</v>
      </c>
      <c r="Q128" s="1" t="str">
        <f>IF(ISBLANK('Capabilities - Sec Controls'!O164),"", 'Capabilities - Sec Controls'!O164)</f>
        <v>AC-2(2),AC-2(3),AC-2(7),IA-2(2),IA-2(3),IA-2(5),IA-2(8),IA-2(11),IA-3,PL-8</v>
      </c>
      <c r="R128" s="1" t="str">
        <f>IF(ISBLANK('Capabilities - Sec Controls'!P164),"", 'Capabilities - Sec Controls'!P164)</f>
        <v>AC-3(7)</v>
      </c>
      <c r="S128" s="1" t="str">
        <f>IF(ISBLANK('Capabilities - Sec Controls'!Q164),"", 'Capabilities - Sec Controls'!Q164)</f>
        <v>AC-2(11),AC-2(12),AC-2(13),IA-2(9)</v>
      </c>
      <c r="T128" s="1" t="str">
        <f>IF(ISBLANK('Capabilities - Sec Controls'!R164),"", 'Capabilities - Sec Controls'!R164)</f>
        <v>AC-2(9),AC-2(10),AC-3(7)</v>
      </c>
      <c r="U128" s="1" t="str">
        <f>IF(ISBLANK('Capabilities - Sec Controls'!S164),"", 'Capabilities - Sec Controls'!S164)</f>
        <v>AC-2(11),AC-2(13),IA-2(9)</v>
      </c>
      <c r="V128" s="1" t="str">
        <f>IF(ISBLANK('Capabilities - Sec Controls'!T164),"", 'Capabilities - Sec Controls'!T164)</f>
        <v>AC-2(12),AC-2(9),AC-2(10),AC-3(7)</v>
      </c>
      <c r="W128" s="1" t="str">
        <f>IF(ISBLANK('Capabilities - Sec Controls'!U164),"", 'Capabilities - Sec Controls'!U164)</f>
        <v/>
      </c>
      <c r="X128" s="1" t="str">
        <f>IF(ISBLANK('Capabilities - Sec Controls'!V164),"", 'Capabilities - Sec Controls'!V164)</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128" s="1" t="str">
        <f>IF(ISBLANK('Capabilities - Sec Controls'!W164),"", 'Capabilities - Sec Controls'!W164)</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128" s="1" t="str">
        <f>IF(ISBLANK('Capabilities - Sec Controls'!X164),"", 'Capabilities - Sec Controls'!X164)</f>
        <v>AC-2(11), AC-2(13), AC-6(3), AC-6(7), AC-6(8), AC-18(4), AC-21(2)
AU-13, 
CM-3(1), CM-5(1), CM-5(3), CM-5(4), CM-6(2), CM-8(4)
MA-4(3)
PE-2(3), PE-3(1), PE-6(4)
PS-4(2), PS-6(3)
RA-5(4), RA-5(6), RA-5(10)
SC-3, SC-7(8), SC-7(10), SC-7(11), SC-7(14),  SC-7(15), SC-7(18), SC-7(21), SC-24 
SI-7(10), SI-10(5)</v>
      </c>
      <c r="AA128" s="1" t="str">
        <f>IF(ISBLANK('Capabilities - Sec Controls'!Y164),"", 'Capabilities - Sec Controls'!Y164)</f>
        <v xml:space="preserve">AC-16, AC-20(3), IA-2(13), SC-7(22), SC-32, and SC-39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LDAP Repositories capability should an organization wish to contract with a cloud service provider to provide such a capability. </v>
      </c>
      <c r="AB128" s="1" t="str">
        <f>IF(ISBLANK('Capabilities - Sec Controls'!Z164),"", 'Capabilities - Sec Controls'!Z164)</f>
        <v/>
      </c>
      <c r="AC128" s="215">
        <f>IF(ISBLANK('Capabilities - Sec Controls'!AA164),"", 'Capabilities - Sec Controls'!AA164)</f>
        <v>3</v>
      </c>
      <c r="AD128" s="215">
        <f>IF(ISBLANK('Capabilities - Sec Controls'!AB164),"", 'Capabilities - Sec Controls'!AB164)</f>
        <v>3</v>
      </c>
      <c r="AE128" s="215">
        <f>IF(ISBLANK('Capabilities - Sec Controls'!AC164),"", 'Capabilities - Sec Controls'!AC164)</f>
        <v>4</v>
      </c>
      <c r="AF128" s="215">
        <f>IF(ISBLANK('Capabilities - Sec Controls'!AD164),"", 'Capabilities - Sec Controls'!AD164)</f>
        <v>10</v>
      </c>
      <c r="AG128" s="1" t="str">
        <f>IF(ISBLANK('Capabilities - Sec Controls'!AE164),"", 'Capabilities - Sec Controls'!AE164)</f>
        <v/>
      </c>
      <c r="AH128" s="1" t="str">
        <f>IF(ISBLANK('Capabilities - Sec Controls'!AF164),"", 'Capabilities - Sec Controls'!AF164)</f>
        <v>A</v>
      </c>
      <c r="AI128" s="1" t="str">
        <f>IF(ISBLANK('Capabilities - Sec Controls'!AG164),"", 'Capabilities - Sec Controls'!AG164)</f>
        <v>A</v>
      </c>
      <c r="AJ128" s="1" t="str">
        <f>IF(ISBLANK('Capabilities - Sec Controls'!AH164),"", 'Capabilities - Sec Controls'!AH164)</f>
        <v>A</v>
      </c>
      <c r="AK128" s="1" t="str">
        <f>IF(ISBLANK('Capabilities - Sec Controls'!AI164),"", 'Capabilities - Sec Controls'!AI164)</f>
        <v/>
      </c>
      <c r="AL128" s="1" t="str">
        <f>IF(ISBLANK('Capabilities - Sec Controls'!AJ164),"", 'Capabilities - Sec Controls'!AJ164)</f>
        <v>X</v>
      </c>
      <c r="AM128" s="1" t="str">
        <f>IF(ISBLANK('Capabilities - Sec Controls'!AK164),"", 'Capabilities - Sec Controls'!AK164)</f>
        <v>X*</v>
      </c>
      <c r="AN128" s="1" t="str">
        <f>IF(ISBLANK('Capabilities - Sec Controls'!AL164),"", 'Capabilities - Sec Controls'!AL164)</f>
        <v>X*</v>
      </c>
      <c r="AO128" s="1" t="str">
        <f>IF(ISBLANK('Capabilities - Sec Controls'!AM164),"", 'Capabilities - Sec Controls'!AM164)</f>
        <v/>
      </c>
      <c r="AP128" s="1" t="str">
        <f>IF(ISBLANK('Capabilities - Sec Controls'!AN164),"", 'Capabilities - Sec Controls'!AN164)</f>
        <v>B</v>
      </c>
      <c r="AQ128" s="1" t="str">
        <f>IF(ISBLANK('Capabilities - Sec Controls'!AO164),"", 'Capabilities - Sec Controls'!AO164)</f>
        <v>B</v>
      </c>
      <c r="AR128" s="1" t="str">
        <f>IF(ISBLANK('Capabilities - Sec Controls'!AP164),"", 'Capabilities - Sec Controls'!AP164)</f>
        <v>B</v>
      </c>
      <c r="AS128" s="1" t="str">
        <f>IF(ISBLANK('Capabilities - Sec Controls'!AQ164),"", 'Capabilities - Sec Controls'!AQ164)</f>
        <v/>
      </c>
      <c r="AT128" s="1" t="str">
        <f>IF(ISBLANK('Capabilities - Sec Controls'!AR164),"", 'Capabilities - Sec Controls'!AR164)</f>
        <v>A</v>
      </c>
      <c r="AU128" s="1" t="str">
        <f>IF(ISBLANK('Capabilities - Sec Controls'!AS164),"", 'Capabilities - Sec Controls'!AS164)</f>
        <v/>
      </c>
      <c r="AV128" s="1" t="str">
        <f>IF(ISBLANK('Capabilities - Sec Controls'!AT164),"", 'Capabilities - Sec Controls'!AT164)</f>
        <v/>
      </c>
    </row>
    <row r="129" spans="2:48" customFormat="1" ht="42" hidden="1" customHeight="1" x14ac:dyDescent="0.25">
      <c r="B129" s="1"/>
      <c r="D129" t="b">
        <f t="shared" si="5"/>
        <v>1</v>
      </c>
      <c r="E129" s="1" t="str">
        <f>IF(ISBLANK('Capabilities - Sec Controls'!A165),"", 'Capabilities - Sec Controls'!A165)</f>
        <v>Information Services</v>
      </c>
      <c r="F129" s="1" t="str">
        <f>IF(ISBLANK('Capabilities - Sec Controls'!B165),"", 'Capabilities - Sec Controls'!B165)</f>
        <v>User Directory Services</v>
      </c>
      <c r="G129" s="1" t="str">
        <f>IF(ISBLANK('Capabilities - Sec Controls'!C165),"", 'Capabilities - Sec Controls'!C165)</f>
        <v>X.500 Repositories</v>
      </c>
      <c r="H129" s="1" t="str">
        <f>IF(ISBLANK('Capabilities - Sec Controls'!D165),"", 'Capabilities - Sec Controls'!D165)</f>
        <v/>
      </c>
      <c r="I129" s="1" t="str">
        <f>IF(ISBLANK('Capabilities - Sec Controls'!E165),"", 'Capabilities - Sec Controls'!E165)</f>
        <v>The system has an X.500 repository for storing the user directory.</v>
      </c>
      <c r="J129" s="1" t="str">
        <f>IF(ISBLANK('Capabilities - Sec Controls'!F165),"", 'Capabilities - Sec Controls'!F165)</f>
        <v>X.500 Repositories</v>
      </c>
      <c r="K129" s="1" t="str">
        <f>IF(ISBLANK('Capabilities - Sec Controls'!I165),"", 'Capabilities - Sec Controls'!I165)</f>
        <v>AC-1,AC-2,AC-3,IA-1,IA-2,IA-2(1),IA-4,IA-5,IA-5(1),IA-5(11),IA-7,IA-8</v>
      </c>
      <c r="L129" s="1" t="str">
        <f>IF(ISBLANK('Capabilities - Sec Controls'!J165),"", 'Capabilities - Sec Controls'!J165)</f>
        <v/>
      </c>
      <c r="M129" s="1" t="str">
        <f>IF(ISBLANK('Capabilities - Sec Controls'!K165),"", 'Capabilities - Sec Controls'!K165)</f>
        <v>AC-1,AC-2,AC-3,IA-1,IA-2,IA-2(1),IA-4,IA-5,IA-5(1),IA-5(11),IA-7,IA-8</v>
      </c>
      <c r="N129" s="1" t="str">
        <f>IF(ISBLANK('Capabilities - Sec Controls'!L165),"", 'Capabilities - Sec Controls'!L165)</f>
        <v/>
      </c>
      <c r="O129" s="1" t="str">
        <f>IF(ISBLANK('Capabilities - Sec Controls'!M165),"", 'Capabilities - Sec Controls'!M165)</f>
        <v>AC-2(2),AC-2(3),IA-2(2),IA-2(3),IA-2(5),IA-2(8),IA-2(11),IA-3,PL-8</v>
      </c>
      <c r="P129" s="1" t="str">
        <f>IF(ISBLANK('Capabilities - Sec Controls'!N165),"", 'Capabilities - Sec Controls'!N165)</f>
        <v>AC-2(7),AC-3(7)</v>
      </c>
      <c r="Q129" s="1" t="str">
        <f>IF(ISBLANK('Capabilities - Sec Controls'!O165),"", 'Capabilities - Sec Controls'!O165)</f>
        <v>AC-2(2),AC-2(3),AC-2(7),IA-2(2),IA-2(3),IA-2(5),IA-2(8),IA-2(11),IA-3,PL-8</v>
      </c>
      <c r="R129" s="1" t="str">
        <f>IF(ISBLANK('Capabilities - Sec Controls'!P165),"", 'Capabilities - Sec Controls'!P165)</f>
        <v>AC-3(7)</v>
      </c>
      <c r="S129" s="1" t="str">
        <f>IF(ISBLANK('Capabilities - Sec Controls'!Q165),"", 'Capabilities - Sec Controls'!Q165)</f>
        <v>AC-2(11),AC-2(12),AC-2(13),IA-2(9)</v>
      </c>
      <c r="T129" s="1" t="str">
        <f>IF(ISBLANK('Capabilities - Sec Controls'!R165),"", 'Capabilities - Sec Controls'!R165)</f>
        <v>AC-2(9),AC-2(10),AC-3(7)</v>
      </c>
      <c r="U129" s="1" t="str">
        <f>IF(ISBLANK('Capabilities - Sec Controls'!S165),"", 'Capabilities - Sec Controls'!S165)</f>
        <v>AC-2(11),AC-2(13),IA-2(9)</v>
      </c>
      <c r="V129" s="1" t="str">
        <f>IF(ISBLANK('Capabilities - Sec Controls'!T165),"", 'Capabilities - Sec Controls'!T165)</f>
        <v>AC-2(12),AC-2(9),AC-2(10),AC-3(7)</v>
      </c>
      <c r="W129" s="1" t="str">
        <f>IF(ISBLANK('Capabilities - Sec Controls'!U165),"", 'Capabilities - Sec Controls'!U165)</f>
        <v/>
      </c>
      <c r="X129" s="1" t="str">
        <f>IF(ISBLANK('Capabilities - Sec Controls'!V165),"", 'Capabilities - Sec Controls'!V165)</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129" s="1" t="str">
        <f>IF(ISBLANK('Capabilities - Sec Controls'!W165),"", 'Capabilities - Sec Controls'!W165)</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129" s="1" t="str">
        <f>IF(ISBLANK('Capabilities - Sec Controls'!X165),"", 'Capabilities - Sec Controls'!X165)</f>
        <v>AC-2(11), AC-2(13), AC-6(3), AC-6(7), AC-6(8), AC-18(4), AC-21(2)
AU-13, 
CM-3(1), CM-5(1), CM-5(3), CM-5(4), CM-6(2), CM-8(4)
MA-4(3)
PE-2(3), PE-3(1), PE-6(4)
PS-4(2), PS-6(3)
RA-5(4), RA-5(6), RA-5(10)
SC-3, SC-7(8), SC-7(10), SC-7(11), SC-7(14),  SC-7(15), SC-7(18), SC-7(21), SC-24 
SI-7(10), SI-10(5)</v>
      </c>
      <c r="AA129" s="1" t="str">
        <f>IF(ISBLANK('Capabilities - Sec Controls'!Y165),"", 'Capabilities - Sec Controls'!Y165)</f>
        <v xml:space="preserve">AC-16, AC-20(3), IA-2(13), SC-7(22), SC-32, and SC-39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X.500 Repositories capability should an organization wish to contract with a cloud service provider to provide such a capability. </v>
      </c>
      <c r="AB129" s="1" t="str">
        <f>IF(ISBLANK('Capabilities - Sec Controls'!Z165),"", 'Capabilities - Sec Controls'!Z165)</f>
        <v/>
      </c>
      <c r="AC129" s="215">
        <f>IF(ISBLANK('Capabilities - Sec Controls'!AA165),"", 'Capabilities - Sec Controls'!AA165)</f>
        <v>3</v>
      </c>
      <c r="AD129" s="215">
        <f>IF(ISBLANK('Capabilities - Sec Controls'!AB165),"", 'Capabilities - Sec Controls'!AB165)</f>
        <v>3</v>
      </c>
      <c r="AE129" s="215">
        <f>IF(ISBLANK('Capabilities - Sec Controls'!AC165),"", 'Capabilities - Sec Controls'!AC165)</f>
        <v>4</v>
      </c>
      <c r="AF129" s="215">
        <f>IF(ISBLANK('Capabilities - Sec Controls'!AD165),"", 'Capabilities - Sec Controls'!AD165)</f>
        <v>10</v>
      </c>
      <c r="AG129" s="1" t="str">
        <f>IF(ISBLANK('Capabilities - Sec Controls'!AE165),"", 'Capabilities - Sec Controls'!AE165)</f>
        <v/>
      </c>
      <c r="AH129" s="1" t="str">
        <f>IF(ISBLANK('Capabilities - Sec Controls'!AF165),"", 'Capabilities - Sec Controls'!AF165)</f>
        <v>A</v>
      </c>
      <c r="AI129" s="1" t="str">
        <f>IF(ISBLANK('Capabilities - Sec Controls'!AG165),"", 'Capabilities - Sec Controls'!AG165)</f>
        <v>A</v>
      </c>
      <c r="AJ129" s="1" t="str">
        <f>IF(ISBLANK('Capabilities - Sec Controls'!AH165),"", 'Capabilities - Sec Controls'!AH165)</f>
        <v>A</v>
      </c>
      <c r="AK129" s="1" t="str">
        <f>IF(ISBLANK('Capabilities - Sec Controls'!AI165),"", 'Capabilities - Sec Controls'!AI165)</f>
        <v/>
      </c>
      <c r="AL129" s="1" t="str">
        <f>IF(ISBLANK('Capabilities - Sec Controls'!AJ165),"", 'Capabilities - Sec Controls'!AJ165)</f>
        <v>X</v>
      </c>
      <c r="AM129" s="1" t="str">
        <f>IF(ISBLANK('Capabilities - Sec Controls'!AK165),"", 'Capabilities - Sec Controls'!AK165)</f>
        <v>X*</v>
      </c>
      <c r="AN129" s="1" t="str">
        <f>IF(ISBLANK('Capabilities - Sec Controls'!AL165),"", 'Capabilities - Sec Controls'!AL165)</f>
        <v>X*</v>
      </c>
      <c r="AO129" s="1" t="str">
        <f>IF(ISBLANK('Capabilities - Sec Controls'!AM165),"", 'Capabilities - Sec Controls'!AM165)</f>
        <v/>
      </c>
      <c r="AP129" s="1" t="str">
        <f>IF(ISBLANK('Capabilities - Sec Controls'!AN165),"", 'Capabilities - Sec Controls'!AN165)</f>
        <v>B</v>
      </c>
      <c r="AQ129" s="1" t="str">
        <f>IF(ISBLANK('Capabilities - Sec Controls'!AO165),"", 'Capabilities - Sec Controls'!AO165)</f>
        <v>B</v>
      </c>
      <c r="AR129" s="1" t="str">
        <f>IF(ISBLANK('Capabilities - Sec Controls'!AP165),"", 'Capabilities - Sec Controls'!AP165)</f>
        <v>B</v>
      </c>
      <c r="AS129" s="1" t="str">
        <f>IF(ISBLANK('Capabilities - Sec Controls'!AQ165),"", 'Capabilities - Sec Controls'!AQ165)</f>
        <v/>
      </c>
      <c r="AT129" s="1" t="str">
        <f>IF(ISBLANK('Capabilities - Sec Controls'!AR165),"", 'Capabilities - Sec Controls'!AR165)</f>
        <v>A</v>
      </c>
      <c r="AU129" s="1" t="str">
        <f>IF(ISBLANK('Capabilities - Sec Controls'!AS165),"", 'Capabilities - Sec Controls'!AS165)</f>
        <v/>
      </c>
      <c r="AV129" s="1" t="str">
        <f>IF(ISBLANK('Capabilities - Sec Controls'!AT165),"", 'Capabilities - Sec Controls'!AT165)</f>
        <v/>
      </c>
    </row>
    <row r="130" spans="2:48" customFormat="1" ht="42" hidden="1" customHeight="1" x14ac:dyDescent="0.25">
      <c r="B130" s="1"/>
      <c r="D130" t="b">
        <f t="shared" si="5"/>
        <v>1</v>
      </c>
      <c r="E130" s="1" t="str">
        <f>IF(ISBLANK('Capabilities - Sec Controls'!A166),"", 'Capabilities - Sec Controls'!A166)</f>
        <v>Information Services</v>
      </c>
      <c r="F130" s="1" t="str">
        <f>IF(ISBLANK('Capabilities - Sec Controls'!B166),"", 'Capabilities - Sec Controls'!B166)</f>
        <v>User Directory Services</v>
      </c>
      <c r="G130" s="1" t="str">
        <f>IF(ISBLANK('Capabilities - Sec Controls'!C166),"", 'Capabilities - Sec Controls'!C166)</f>
        <v>DBMS Repositories</v>
      </c>
      <c r="H130" s="1" t="str">
        <f>IF(ISBLANK('Capabilities - Sec Controls'!D166),"", 'Capabilities - Sec Controls'!D166)</f>
        <v/>
      </c>
      <c r="I130" s="1" t="str">
        <f>IF(ISBLANK('Capabilities - Sec Controls'!E166),"", 'Capabilities - Sec Controls'!E166)</f>
        <v>The system has a database management system (DBMS) for storing the user directory.</v>
      </c>
      <c r="J130" s="1" t="str">
        <f>IF(ISBLANK('Capabilities - Sec Controls'!F166),"", 'Capabilities - Sec Controls'!F166)</f>
        <v>DBMS Repositories</v>
      </c>
      <c r="K130" s="1" t="str">
        <f>IF(ISBLANK('Capabilities - Sec Controls'!I166),"", 'Capabilities - Sec Controls'!I166)</f>
        <v>AC-1,AC-2,AC-3,AC-20,IA-1,IA-2,IA-2(1),IA-4,IA-5,IA-5(1),IA-5(11),IA-7,IA-8</v>
      </c>
      <c r="L130" s="1" t="str">
        <f>IF(ISBLANK('Capabilities - Sec Controls'!J166),"", 'Capabilities - Sec Controls'!J166)</f>
        <v/>
      </c>
      <c r="M130" s="1" t="str">
        <f>IF(ISBLANK('Capabilities - Sec Controls'!K166),"", 'Capabilities - Sec Controls'!K166)</f>
        <v>AC-1,AC-2,AC-3,AC-20,IA-1,IA-2,IA-2(1),IA-4,IA-5,IA-5(1),IA-5(11),IA-7,IA-8</v>
      </c>
      <c r="N130" s="1" t="str">
        <f>IF(ISBLANK('Capabilities - Sec Controls'!L166),"", 'Capabilities - Sec Controls'!L166)</f>
        <v/>
      </c>
      <c r="O130" s="1" t="str">
        <f>IF(ISBLANK('Capabilities - Sec Controls'!M166),"", 'Capabilities - Sec Controls'!M166)</f>
        <v>AC-2(2),AC-2(3),IA-2(2),IA-2(3),IA-2(5),IA-2(8),IA-2(11),IA-3,PL-8</v>
      </c>
      <c r="P130" s="1" t="str">
        <f>IF(ISBLANK('Capabilities - Sec Controls'!N166),"", 'Capabilities - Sec Controls'!N166)</f>
        <v>AC-2(7),AC-3(7)</v>
      </c>
      <c r="Q130" s="1" t="str">
        <f>IF(ISBLANK('Capabilities - Sec Controls'!O166),"", 'Capabilities - Sec Controls'!O166)</f>
        <v>AC-2(2),AC-2(3),AC-2(7),IA-2(2),IA-2(3),IA-2(5),IA-2(8),IA-2(11),IA-3,PL-8</v>
      </c>
      <c r="R130" s="1" t="str">
        <f>IF(ISBLANK('Capabilities - Sec Controls'!P166),"", 'Capabilities - Sec Controls'!P166)</f>
        <v>AC-3(7)</v>
      </c>
      <c r="S130" s="1" t="str">
        <f>IF(ISBLANK('Capabilities - Sec Controls'!Q166),"", 'Capabilities - Sec Controls'!Q166)</f>
        <v>AC-2(11),AC-2(12),AC-2(13),IA-2(9)</v>
      </c>
      <c r="T130" s="1" t="str">
        <f>IF(ISBLANK('Capabilities - Sec Controls'!R166),"", 'Capabilities - Sec Controls'!R166)</f>
        <v>AC-2(9),AC-2(10),AC-3(7)</v>
      </c>
      <c r="U130" s="1" t="str">
        <f>IF(ISBLANK('Capabilities - Sec Controls'!S166),"", 'Capabilities - Sec Controls'!S166)</f>
        <v>AC-2(11),AC-2(13),IA-2(9)</v>
      </c>
      <c r="V130" s="1" t="str">
        <f>IF(ISBLANK('Capabilities - Sec Controls'!T166),"", 'Capabilities - Sec Controls'!T166)</f>
        <v>AC-2(12),AC-2(9),AC-2(10),AC-3(7)</v>
      </c>
      <c r="W130" s="1" t="str">
        <f>IF(ISBLANK('Capabilities - Sec Controls'!U166),"", 'Capabilities - Sec Controls'!U166)</f>
        <v/>
      </c>
      <c r="X130" s="1" t="str">
        <f>IF(ISBLANK('Capabilities - Sec Controls'!V166),"", 'Capabilities - Sec Controls'!V166)</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130" s="1" t="str">
        <f>IF(ISBLANK('Capabilities - Sec Controls'!W166),"", 'Capabilities - Sec Controls'!W166)</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130" s="1" t="str">
        <f>IF(ISBLANK('Capabilities - Sec Controls'!X166),"", 'Capabilities - Sec Controls'!X166)</f>
        <v>AC-2(11), AC-2(13), AC-6(3), AC-6(7), AC-6(8), AC-18(4), AC-21(2)
AU-13, 
CM-3(1), CM-5(1), CM-5(3), CM-5(4), CM-6(2), CM-8(4)
MA-4(3)
PE-2(3), PE-3(1), PE-6(4)
PS-4(2), PS-6(3)
RA-5(4), RA-5(6), RA-5(10)
SC-3, SC-7(8), SC-7(10), SC-7(11), SC-7(14),  SC-7(15), SC-7(18), SC-7(21), SC-24 
SI-7(10), SI-10(5)</v>
      </c>
      <c r="AA130" s="1" t="str">
        <f>IF(ISBLANK('Capabilities - Sec Controls'!Y166),"", 'Capabilities - Sec Controls'!Y166)</f>
        <v xml:space="preserve">AC-16, AC-20(3), IA-2(13), SC-7(22), SC-32, and SC-39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DBMS Repositories capability should an organization wish to contract with a cloud service provider to provide such a capability. </v>
      </c>
      <c r="AB130" s="1" t="str">
        <f>IF(ISBLANK('Capabilities - Sec Controls'!Z166),"", 'Capabilities - Sec Controls'!Z166)</f>
        <v/>
      </c>
      <c r="AC130" s="215">
        <f>IF(ISBLANK('Capabilities - Sec Controls'!AA166),"", 'Capabilities - Sec Controls'!AA166)</f>
        <v>3</v>
      </c>
      <c r="AD130" s="215">
        <f>IF(ISBLANK('Capabilities - Sec Controls'!AB166),"", 'Capabilities - Sec Controls'!AB166)</f>
        <v>3</v>
      </c>
      <c r="AE130" s="215">
        <f>IF(ISBLANK('Capabilities - Sec Controls'!AC166),"", 'Capabilities - Sec Controls'!AC166)</f>
        <v>4</v>
      </c>
      <c r="AF130" s="215">
        <f>IF(ISBLANK('Capabilities - Sec Controls'!AD166),"", 'Capabilities - Sec Controls'!AD166)</f>
        <v>10</v>
      </c>
      <c r="AG130" s="1" t="str">
        <f>IF(ISBLANK('Capabilities - Sec Controls'!AE166),"", 'Capabilities - Sec Controls'!AE166)</f>
        <v/>
      </c>
      <c r="AH130" s="1" t="str">
        <f>IF(ISBLANK('Capabilities - Sec Controls'!AF166),"", 'Capabilities - Sec Controls'!AF166)</f>
        <v>X</v>
      </c>
      <c r="AI130" s="1" t="str">
        <f>IF(ISBLANK('Capabilities - Sec Controls'!AG166),"", 'Capabilities - Sec Controls'!AG166)</f>
        <v>A</v>
      </c>
      <c r="AJ130" s="1" t="str">
        <f>IF(ISBLANK('Capabilities - Sec Controls'!AH166),"", 'Capabilities - Sec Controls'!AH166)</f>
        <v>A</v>
      </c>
      <c r="AK130" s="1" t="str">
        <f>IF(ISBLANK('Capabilities - Sec Controls'!AI166),"", 'Capabilities - Sec Controls'!AI166)</f>
        <v/>
      </c>
      <c r="AL130" s="1" t="str">
        <f>IF(ISBLANK('Capabilities - Sec Controls'!AJ166),"", 'Capabilities - Sec Controls'!AJ166)</f>
        <v>A</v>
      </c>
      <c r="AM130" s="1" t="str">
        <f>IF(ISBLANK('Capabilities - Sec Controls'!AK166),"", 'Capabilities - Sec Controls'!AK166)</f>
        <v>X*</v>
      </c>
      <c r="AN130" s="1" t="str">
        <f>IF(ISBLANK('Capabilities - Sec Controls'!AL166),"", 'Capabilities - Sec Controls'!AL166)</f>
        <v>X*</v>
      </c>
      <c r="AO130" s="1" t="str">
        <f>IF(ISBLANK('Capabilities - Sec Controls'!AM166),"", 'Capabilities - Sec Controls'!AM166)</f>
        <v/>
      </c>
      <c r="AP130" s="1" t="str">
        <f>IF(ISBLANK('Capabilities - Sec Controls'!AN166),"", 'Capabilities - Sec Controls'!AN166)</f>
        <v>B</v>
      </c>
      <c r="AQ130" s="1" t="str">
        <f>IF(ISBLANK('Capabilities - Sec Controls'!AO166),"", 'Capabilities - Sec Controls'!AO166)</f>
        <v>B</v>
      </c>
      <c r="AR130" s="1" t="str">
        <f>IF(ISBLANK('Capabilities - Sec Controls'!AP166),"", 'Capabilities - Sec Controls'!AP166)</f>
        <v>B</v>
      </c>
      <c r="AS130" s="1" t="str">
        <f>IF(ISBLANK('Capabilities - Sec Controls'!AQ166),"", 'Capabilities - Sec Controls'!AQ166)</f>
        <v/>
      </c>
      <c r="AT130" s="1" t="str">
        <f>IF(ISBLANK('Capabilities - Sec Controls'!AR166),"", 'Capabilities - Sec Controls'!AR166)</f>
        <v>A</v>
      </c>
      <c r="AU130" s="1" t="str">
        <f>IF(ISBLANK('Capabilities - Sec Controls'!AS166),"", 'Capabilities - Sec Controls'!AS166)</f>
        <v/>
      </c>
      <c r="AV130" s="1" t="str">
        <f>IF(ISBLANK('Capabilities - Sec Controls'!AT166),"", 'Capabilities - Sec Controls'!AT166)</f>
        <v/>
      </c>
    </row>
    <row r="131" spans="2:48" customFormat="1" ht="42" hidden="1" customHeight="1" x14ac:dyDescent="0.25">
      <c r="B131" s="1"/>
      <c r="D131" t="b">
        <f t="shared" si="5"/>
        <v>1</v>
      </c>
      <c r="E131" s="1" t="str">
        <f>IF(ISBLANK('Capabilities - Sec Controls'!A167),"", 'Capabilities - Sec Controls'!A167)</f>
        <v>Information Services</v>
      </c>
      <c r="F131" s="1" t="str">
        <f>IF(ISBLANK('Capabilities - Sec Controls'!B167),"", 'Capabilities - Sec Controls'!B167)</f>
        <v>User Directory Services</v>
      </c>
      <c r="G131" s="1" t="str">
        <f>IF(ISBLANK('Capabilities - Sec Controls'!C167),"", 'Capabilities - Sec Controls'!C167)</f>
        <v>Registry Services</v>
      </c>
      <c r="H131" s="1" t="str">
        <f>IF(ISBLANK('Capabilities - Sec Controls'!D167),"", 'Capabilities - Sec Controls'!D167)</f>
        <v/>
      </c>
      <c r="I131" s="1" t="str">
        <f>IF(ISBLANK('Capabilities - Sec Controls'!E167),"", 'Capabilities - Sec Controls'!E167)</f>
        <v>The system has a capability that provides registry services for the services available within the IT infrastructure and the metadata indicating how each service should be accessed.</v>
      </c>
      <c r="J131" s="1" t="str">
        <f>IF(ISBLANK('Capabilities - Sec Controls'!F167),"", 'Capabilities - Sec Controls'!F167)</f>
        <v>Registry Services</v>
      </c>
      <c r="K131" s="1" t="str">
        <f>IF(ISBLANK('Capabilities - Sec Controls'!I167),"", 'Capabilities - Sec Controls'!I167)</f>
        <v>AC-1,AC-2,AC-3,AC-20,IA-1,IA-2,IA-2(1),IA-4,IA-5,IA-5(1),IA-5(11),IA-7,IA-8</v>
      </c>
      <c r="L131" s="1" t="str">
        <f>IF(ISBLANK('Capabilities - Sec Controls'!J167),"", 'Capabilities - Sec Controls'!J167)</f>
        <v/>
      </c>
      <c r="M131" s="1" t="str">
        <f>IF(ISBLANK('Capabilities - Sec Controls'!K167),"", 'Capabilities - Sec Controls'!K167)</f>
        <v>AC-1,AC-2,AC-3,AC-20,IA-1,IA-2,IA-2(1),IA-4,IA-5,IA-5(1),IA-5(11),IA-7,IA-8</v>
      </c>
      <c r="N131" s="1" t="str">
        <f>IF(ISBLANK('Capabilities - Sec Controls'!L167),"", 'Capabilities - Sec Controls'!L167)</f>
        <v/>
      </c>
      <c r="O131" s="1" t="str">
        <f>IF(ISBLANK('Capabilities - Sec Controls'!M167),"", 'Capabilities - Sec Controls'!M167)</f>
        <v>AC-2(2),AC-2(3),IA-2(2),IA-2(3),IA-2(5),IA-2(8),IA-2(11),IA-3,PL-8</v>
      </c>
      <c r="P131" s="1" t="str">
        <f>IF(ISBLANK('Capabilities - Sec Controls'!N167),"", 'Capabilities - Sec Controls'!N167)</f>
        <v>AC-2(7),AC-3(7)</v>
      </c>
      <c r="Q131" s="1" t="str">
        <f>IF(ISBLANK('Capabilities - Sec Controls'!O167),"", 'Capabilities - Sec Controls'!O167)</f>
        <v>AC-2(2),AC-2(3),AC-2(7),IA-2(2),IA-2(3),IA-2(5),IA-2(8),IA-2(11),IA-3,PL-8</v>
      </c>
      <c r="R131" s="1" t="str">
        <f>IF(ISBLANK('Capabilities - Sec Controls'!P167),"", 'Capabilities - Sec Controls'!P167)</f>
        <v>AC-3(7)</v>
      </c>
      <c r="S131" s="1" t="str">
        <f>IF(ISBLANK('Capabilities - Sec Controls'!Q167),"", 'Capabilities - Sec Controls'!Q167)</f>
        <v>AC-2(11),AC-2(12),AC-2(13)</v>
      </c>
      <c r="T131" s="1" t="str">
        <f>IF(ISBLANK('Capabilities - Sec Controls'!R167),"", 'Capabilities - Sec Controls'!R167)</f>
        <v>AC-2(9),AC-2(10),AC-3(7)</v>
      </c>
      <c r="U131" s="1" t="str">
        <f>IF(ISBLANK('Capabilities - Sec Controls'!S167),"", 'Capabilities - Sec Controls'!S167)</f>
        <v>AC-2(11),AC-2(13)</v>
      </c>
      <c r="V131" s="1" t="str">
        <f>IF(ISBLANK('Capabilities - Sec Controls'!T167),"", 'Capabilities - Sec Controls'!T167)</f>
        <v>AC-2(12),AC-2(9),AC-2(10),AC-3(7)</v>
      </c>
      <c r="W131" s="1" t="str">
        <f>IF(ISBLANK('Capabilities - Sec Controls'!U167),"", 'Capabilities - Sec Controls'!U167)</f>
        <v/>
      </c>
      <c r="X131" s="1" t="str">
        <f>IF(ISBLANK('Capabilities - Sec Controls'!V167),"", 'Capabilities - Sec Controls'!V167)</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131" s="1" t="str">
        <f>IF(ISBLANK('Capabilities - Sec Controls'!W167),"", 'Capabilities - Sec Controls'!W167)</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131" s="1" t="str">
        <f>IF(ISBLANK('Capabilities - Sec Controls'!X167),"", 'Capabilities - Sec Controls'!X167)</f>
        <v>AC-2(11), AC-2(13), AC-6(3), AC-6(7), AC-6(8), AC-18(4), AC-21(2)
AU-13, 
CM-3(1), CM-5(1), CM-5(3), CM-5(4), CM-6(2), CM-8(4)
MA-4(3)
PE-2(3), PE-3(1), PE-6(4)
PS-4(2), PS-6(3)
RA-5(4), RA-5(6), RA-5(10)
SC-3, SC-7(8), SC-7(10), SC-7(11), SC-7(14),  SC-7(15), SC-7(18), SC-7(21), SC-24 
SI-7(10), SI-10(5)</v>
      </c>
      <c r="AA131" s="1" t="str">
        <f>IF(ISBLANK('Capabilities - Sec Controls'!Y167),"", 'Capabilities - Sec Controls'!Y167)</f>
        <v xml:space="preserve">AC-16, AC-20(3), IA-2(13), SC-7(22), SC-32, and SC-39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Registry Services capability should an organization wish to contract with a cloud service provider to provide such a capability. </v>
      </c>
      <c r="AB131" s="1" t="str">
        <f>IF(ISBLANK('Capabilities - Sec Controls'!Z167),"", 'Capabilities - Sec Controls'!Z167)</f>
        <v/>
      </c>
      <c r="AC131" s="215">
        <f>IF(ISBLANK('Capabilities - Sec Controls'!AA167),"", 'Capabilities - Sec Controls'!AA167)</f>
        <v>3</v>
      </c>
      <c r="AD131" s="215">
        <f>IF(ISBLANK('Capabilities - Sec Controls'!AB167),"", 'Capabilities - Sec Controls'!AB167)</f>
        <v>3</v>
      </c>
      <c r="AE131" s="215">
        <f>IF(ISBLANK('Capabilities - Sec Controls'!AC167),"", 'Capabilities - Sec Controls'!AC167)</f>
        <v>4</v>
      </c>
      <c r="AF131" s="215">
        <f>IF(ISBLANK('Capabilities - Sec Controls'!AD167),"", 'Capabilities - Sec Controls'!AD167)</f>
        <v>10</v>
      </c>
      <c r="AG131" s="1" t="str">
        <f>IF(ISBLANK('Capabilities - Sec Controls'!AE167),"", 'Capabilities - Sec Controls'!AE167)</f>
        <v/>
      </c>
      <c r="AH131" s="1" t="str">
        <f>IF(ISBLANK('Capabilities - Sec Controls'!AF167),"", 'Capabilities - Sec Controls'!AF167)</f>
        <v>A</v>
      </c>
      <c r="AI131" s="1" t="str">
        <f>IF(ISBLANK('Capabilities - Sec Controls'!AG167),"", 'Capabilities - Sec Controls'!AG167)</f>
        <v>A</v>
      </c>
      <c r="AJ131" s="1" t="str">
        <f>IF(ISBLANK('Capabilities - Sec Controls'!AH167),"", 'Capabilities - Sec Controls'!AH167)</f>
        <v>A</v>
      </c>
      <c r="AK131" s="1" t="str">
        <f>IF(ISBLANK('Capabilities - Sec Controls'!AI167),"", 'Capabilities - Sec Controls'!AI167)</f>
        <v/>
      </c>
      <c r="AL131" s="1" t="str">
        <f>IF(ISBLANK('Capabilities - Sec Controls'!AJ167),"", 'Capabilities - Sec Controls'!AJ167)</f>
        <v>X</v>
      </c>
      <c r="AM131" s="1" t="str">
        <f>IF(ISBLANK('Capabilities - Sec Controls'!AK167),"", 'Capabilities - Sec Controls'!AK167)</f>
        <v>X*</v>
      </c>
      <c r="AN131" s="1" t="str">
        <f>IF(ISBLANK('Capabilities - Sec Controls'!AL167),"", 'Capabilities - Sec Controls'!AL167)</f>
        <v>X*</v>
      </c>
      <c r="AO131" s="1" t="str">
        <f>IF(ISBLANK('Capabilities - Sec Controls'!AM167),"", 'Capabilities - Sec Controls'!AM167)</f>
        <v/>
      </c>
      <c r="AP131" s="1" t="str">
        <f>IF(ISBLANK('Capabilities - Sec Controls'!AN167),"", 'Capabilities - Sec Controls'!AN167)</f>
        <v>B</v>
      </c>
      <c r="AQ131" s="1" t="str">
        <f>IF(ISBLANK('Capabilities - Sec Controls'!AO167),"", 'Capabilities - Sec Controls'!AO167)</f>
        <v>B</v>
      </c>
      <c r="AR131" s="1" t="str">
        <f>IF(ISBLANK('Capabilities - Sec Controls'!AP167),"", 'Capabilities - Sec Controls'!AP167)</f>
        <v>B</v>
      </c>
      <c r="AS131" s="1" t="str">
        <f>IF(ISBLANK('Capabilities - Sec Controls'!AQ167),"", 'Capabilities - Sec Controls'!AQ167)</f>
        <v/>
      </c>
      <c r="AT131" s="1" t="str">
        <f>IF(ISBLANK('Capabilities - Sec Controls'!AR167),"", 'Capabilities - Sec Controls'!AR167)</f>
        <v>A</v>
      </c>
      <c r="AU131" s="1" t="str">
        <f>IF(ISBLANK('Capabilities - Sec Controls'!AS167),"", 'Capabilities - Sec Controls'!AS167)</f>
        <v/>
      </c>
      <c r="AV131" s="1" t="str">
        <f>IF(ISBLANK('Capabilities - Sec Controls'!AT167),"", 'Capabilities - Sec Controls'!AT167)</f>
        <v/>
      </c>
    </row>
    <row r="132" spans="2:48" customFormat="1" ht="42" hidden="1" customHeight="1" x14ac:dyDescent="0.25">
      <c r="B132" s="1"/>
      <c r="D132" t="b">
        <f t="shared" si="5"/>
        <v>1</v>
      </c>
      <c r="E132" s="1" t="str">
        <f>IF(ISBLANK('Capabilities - Sec Controls'!A169),"", 'Capabilities - Sec Controls'!A169)</f>
        <v>Information Services</v>
      </c>
      <c r="F132" s="1" t="str">
        <f>IF(ISBLANK('Capabilities - Sec Controls'!B169),"", 'Capabilities - Sec Controls'!B169)</f>
        <v>User Directory Services</v>
      </c>
      <c r="G132" s="1" t="str">
        <f>IF(ISBLANK('Capabilities - Sec Controls'!C169),"", 'Capabilities - Sec Controls'!C169)</f>
        <v>Federated Services</v>
      </c>
      <c r="H132" s="1" t="str">
        <f>IF(ISBLANK('Capabilities - Sec Controls'!D169),"", 'Capabilities - Sec Controls'!D169)</f>
        <v/>
      </c>
      <c r="I132" s="1" t="str">
        <f>IF(ISBLANK('Capabilities - Sec Controls'!E169),"", 'Capabilities - Sec Controls'!E169)</f>
        <v>The system has a capability that establishes and maintains trust and data exchange between the organization's directory and third-party directories.</v>
      </c>
      <c r="J132" s="1" t="str">
        <f>IF(ISBLANK('Capabilities - Sec Controls'!F169),"", 'Capabilities - Sec Controls'!F169)</f>
        <v>Federated Services</v>
      </c>
      <c r="K132" s="1" t="str">
        <f>IF(ISBLANK('Capabilities - Sec Controls'!I169),"", 'Capabilities - Sec Controls'!I169)</f>
        <v>CA-1,CA-2,CA-3,CA-7,SA-1,SA-9</v>
      </c>
      <c r="L132" s="1" t="str">
        <f>IF(ISBLANK('Capabilities - Sec Controls'!J169),"", 'Capabilities - Sec Controls'!J169)</f>
        <v/>
      </c>
      <c r="M132" s="1" t="str">
        <f>IF(ISBLANK('Capabilities - Sec Controls'!K169),"", 'Capabilities - Sec Controls'!K169)</f>
        <v>CA-1,CA-2,CA-3,CA-7,SA-1,SA-9</v>
      </c>
      <c r="N132" s="1" t="str">
        <f>IF(ISBLANK('Capabilities - Sec Controls'!L169),"", 'Capabilities - Sec Controls'!L169)</f>
        <v/>
      </c>
      <c r="O132" s="1" t="str">
        <f>IF(ISBLANK('Capabilities - Sec Controls'!M169),"", 'Capabilities - Sec Controls'!M169)</f>
        <v>CA-3(5)</v>
      </c>
      <c r="P132" s="1" t="str">
        <f>IF(ISBLANK('Capabilities - Sec Controls'!N169),"", 'Capabilities - Sec Controls'!N169)</f>
        <v/>
      </c>
      <c r="Q132" s="1" t="str">
        <f>IF(ISBLANK('Capabilities - Sec Controls'!O169),"", 'Capabilities - Sec Controls'!O169)</f>
        <v>CA-3(5)</v>
      </c>
      <c r="R132" s="1" t="str">
        <f>IF(ISBLANK('Capabilities - Sec Controls'!P169),"", 'Capabilities - Sec Controls'!P169)</f>
        <v/>
      </c>
      <c r="S132" s="1" t="str">
        <f>IF(ISBLANK('Capabilities - Sec Controls'!Q169),"", 'Capabilities - Sec Controls'!Q169)</f>
        <v/>
      </c>
      <c r="T132" s="1" t="str">
        <f>IF(ISBLANK('Capabilities - Sec Controls'!R169),"", 'Capabilities - Sec Controls'!R169)</f>
        <v>SA-9(1),SA-9(3),SC-13</v>
      </c>
      <c r="U132" s="1" t="str">
        <f>IF(ISBLANK('Capabilities - Sec Controls'!S169),"", 'Capabilities - Sec Controls'!S169)</f>
        <v/>
      </c>
      <c r="V132" s="1" t="str">
        <f>IF(ISBLANK('Capabilities - Sec Controls'!T169),"", 'Capabilities - Sec Controls'!T169)</f>
        <v>SA-9(1),SA-9(3),SC-13</v>
      </c>
      <c r="W132" s="1" t="str">
        <f>IF(ISBLANK('Capabilities - Sec Controls'!U169),"", 'Capabilities - Sec Controls'!U169)</f>
        <v/>
      </c>
      <c r="X132" s="1" t="str">
        <f>IF(ISBLANK('Capabilities - Sec Controls'!V169),"", 'Capabilities - Sec Controls'!V169)</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132" s="1" t="str">
        <f>IF(ISBLANK('Capabilities - Sec Controls'!W169),"", 'Capabilities - Sec Controls'!W169)</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132" s="1" t="str">
        <f>IF(ISBLANK('Capabilities - Sec Controls'!X169),"", 'Capabilities - Sec Controls'!X169)</f>
        <v>AC-2(11), AC-2(13), AC-6(3), AC-6(7), AC-6(8), AC-18(4), AC-21(2)
AU-13, 
CM-3(1), CM-5(1), CM-5(3), CM-5(4), CM-6(2), CM-8(4)
MA-4(3)
PE-2(3), PE-3(1), PE-6(4)
PS-4(2), PS-6(3)
RA-5(4), RA-5(6), RA-5(10)
SC-3, SC-7(8), SC-7(10), SC-7(11), SC-7(14),  SC-7(15), SC-7(18), SC-7(21), SC-24 
SI-7(10), SI-10(5)</v>
      </c>
      <c r="AA132" s="1" t="str">
        <f>IF(ISBLANK('Capabilities - Sec Controls'!Y169),"", 'Capabilities - Sec Controls'!Y169)</f>
        <v xml:space="preserve">Based on the container, capability name, and the description, the focus is on controls providing information about the trust relationship as opposed to controls that actually facilitate or provide assurance/trust. 
AC-16, AC-20(3), IA-2(13), SC-7(22), SC-32, and SC-39 SA-9(1), SA-9(3), SC-13,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Federated Services capability should an organization wish to contract with a cloud service provider to provide such a capability. </v>
      </c>
      <c r="AB132" s="1" t="str">
        <f>IF(ISBLANK('Capabilities - Sec Controls'!Z169),"", 'Capabilities - Sec Controls'!Z169)</f>
        <v/>
      </c>
      <c r="AC132" s="215">
        <f>IF(ISBLANK('Capabilities - Sec Controls'!AA169),"", 'Capabilities - Sec Controls'!AA169)</f>
        <v>3</v>
      </c>
      <c r="AD132" s="215">
        <f>IF(ISBLANK('Capabilities - Sec Controls'!AB169),"", 'Capabilities - Sec Controls'!AB169)</f>
        <v>4</v>
      </c>
      <c r="AE132" s="215">
        <f>IF(ISBLANK('Capabilities - Sec Controls'!AC169),"", 'Capabilities - Sec Controls'!AC169)</f>
        <v>4</v>
      </c>
      <c r="AF132" s="215">
        <f>IF(ISBLANK('Capabilities - Sec Controls'!AD169),"", 'Capabilities - Sec Controls'!AD169)</f>
        <v>11</v>
      </c>
      <c r="AG132" s="1" t="str">
        <f>IF(ISBLANK('Capabilities - Sec Controls'!AE169),"", 'Capabilities - Sec Controls'!AE169)</f>
        <v/>
      </c>
      <c r="AH132" s="1" t="str">
        <f>IF(ISBLANK('Capabilities - Sec Controls'!AF169),"", 'Capabilities - Sec Controls'!AF169)</f>
        <v>X</v>
      </c>
      <c r="AI132" s="1" t="str">
        <f>IF(ISBLANK('Capabilities - Sec Controls'!AG169),"", 'Capabilities - Sec Controls'!AG169)</f>
        <v>X</v>
      </c>
      <c r="AJ132" s="1" t="str">
        <f>IF(ISBLANK('Capabilities - Sec Controls'!AH169),"", 'Capabilities - Sec Controls'!AH169)</f>
        <v>A</v>
      </c>
      <c r="AK132" s="1" t="str">
        <f>IF(ISBLANK('Capabilities - Sec Controls'!AI169),"", 'Capabilities - Sec Controls'!AI169)</f>
        <v/>
      </c>
      <c r="AL132" s="1" t="str">
        <f>IF(ISBLANK('Capabilities - Sec Controls'!AJ169),"", 'Capabilities - Sec Controls'!AJ169)</f>
        <v>A</v>
      </c>
      <c r="AM132" s="1" t="str">
        <f>IF(ISBLANK('Capabilities - Sec Controls'!AK169),"", 'Capabilities - Sec Controls'!AK169)</f>
        <v>A</v>
      </c>
      <c r="AN132" s="1" t="str">
        <f>IF(ISBLANK('Capabilities - Sec Controls'!AL169),"", 'Capabilities - Sec Controls'!AL169)</f>
        <v>X</v>
      </c>
      <c r="AO132" s="1" t="str">
        <f>IF(ISBLANK('Capabilities - Sec Controls'!AM169),"", 'Capabilities - Sec Controls'!AM169)</f>
        <v/>
      </c>
      <c r="AP132" s="1" t="str">
        <f>IF(ISBLANK('Capabilities - Sec Controls'!AN169),"", 'Capabilities - Sec Controls'!AN169)</f>
        <v>B</v>
      </c>
      <c r="AQ132" s="1" t="str">
        <f>IF(ISBLANK('Capabilities - Sec Controls'!AO169),"", 'Capabilities - Sec Controls'!AO169)</f>
        <v>B</v>
      </c>
      <c r="AR132" s="1" t="str">
        <f>IF(ISBLANK('Capabilities - Sec Controls'!AP169),"", 'Capabilities - Sec Controls'!AP169)</f>
        <v>B</v>
      </c>
      <c r="AS132" s="1" t="str">
        <f>IF(ISBLANK('Capabilities - Sec Controls'!AQ169),"", 'Capabilities - Sec Controls'!AQ169)</f>
        <v/>
      </c>
      <c r="AT132" s="1" t="str">
        <f>IF(ISBLANK('Capabilities - Sec Controls'!AR169),"", 'Capabilities - Sec Controls'!AR169)</f>
        <v>A</v>
      </c>
      <c r="AU132" s="1" t="str">
        <f>IF(ISBLANK('Capabilities - Sec Controls'!AS169),"", 'Capabilities - Sec Controls'!AS169)</f>
        <v/>
      </c>
      <c r="AV132" s="1" t="str">
        <f>IF(ISBLANK('Capabilities - Sec Controls'!AT169),"", 'Capabilities - Sec Controls'!AT169)</f>
        <v/>
      </c>
    </row>
    <row r="133" spans="2:48" customFormat="1" ht="42" hidden="1" customHeight="1" x14ac:dyDescent="0.25">
      <c r="B133" s="1"/>
      <c r="D133" t="b">
        <f t="shared" si="5"/>
        <v>1</v>
      </c>
      <c r="E133" s="1" t="str">
        <f>IF(ISBLANK('Capabilities - Sec Controls'!A170),"", 'Capabilities - Sec Controls'!A170)</f>
        <v>Information Services</v>
      </c>
      <c r="F133" s="1" t="str">
        <f>IF(ISBLANK('Capabilities - Sec Controls'!B170),"", 'Capabilities - Sec Controls'!B170)</f>
        <v>User Directory Services</v>
      </c>
      <c r="G133" s="1" t="str">
        <f>IF(ISBLANK('Capabilities - Sec Controls'!C170),"", 'Capabilities - Sec Controls'!C170)</f>
        <v>Virtual Directory Services</v>
      </c>
      <c r="H133" s="1" t="str">
        <f>IF(ISBLANK('Capabilities - Sec Controls'!D170),"", 'Capabilities - Sec Controls'!D170)</f>
        <v/>
      </c>
      <c r="I133" s="1" t="str">
        <f>IF(ISBLANK('Capabilities - Sec Controls'!E170),"", 'Capabilities - Sec Controls'!E170)</f>
        <v>The system has a capability that provides virtual directory services, which aggregate multiple directories behind the scenes into a single consolidated directory view.</v>
      </c>
      <c r="J133" s="1" t="str">
        <f>IF(ISBLANK('Capabilities - Sec Controls'!F170),"", 'Capabilities - Sec Controls'!F170)</f>
        <v>Virtual Directory Services</v>
      </c>
      <c r="K133" s="1" t="str">
        <f>IF(ISBLANK('Capabilities - Sec Controls'!I170),"", 'Capabilities - Sec Controls'!I170)</f>
        <v/>
      </c>
      <c r="L133" s="1" t="str">
        <f>IF(ISBLANK('Capabilities - Sec Controls'!J170),"", 'Capabilities - Sec Controls'!J170)</f>
        <v/>
      </c>
      <c r="M133" s="1" t="str">
        <f>IF(ISBLANK('Capabilities - Sec Controls'!K170),"", 'Capabilities - Sec Controls'!K170)</f>
        <v/>
      </c>
      <c r="N133" s="1" t="str">
        <f>IF(ISBLANK('Capabilities - Sec Controls'!L170),"", 'Capabilities - Sec Controls'!L170)</f>
        <v/>
      </c>
      <c r="O133" s="1" t="str">
        <f>IF(ISBLANK('Capabilities - Sec Controls'!M170),"", 'Capabilities - Sec Controls'!M170)</f>
        <v/>
      </c>
      <c r="P133" s="1" t="str">
        <f>IF(ISBLANK('Capabilities - Sec Controls'!N170),"", 'Capabilities - Sec Controls'!N170)</f>
        <v/>
      </c>
      <c r="Q133" s="1" t="str">
        <f>IF(ISBLANK('Capabilities - Sec Controls'!O170),"", 'Capabilities - Sec Controls'!O170)</f>
        <v/>
      </c>
      <c r="R133" s="1" t="str">
        <f>IF(ISBLANK('Capabilities - Sec Controls'!P170),"", 'Capabilities - Sec Controls'!P170)</f>
        <v/>
      </c>
      <c r="S133" s="1" t="str">
        <f>IF(ISBLANK('Capabilities - Sec Controls'!Q170),"", 'Capabilities - Sec Controls'!Q170)</f>
        <v/>
      </c>
      <c r="T133" s="1" t="str">
        <f>IF(ISBLANK('Capabilities - Sec Controls'!R170),"", 'Capabilities - Sec Controls'!R170)</f>
        <v/>
      </c>
      <c r="U133" s="1" t="str">
        <f>IF(ISBLANK('Capabilities - Sec Controls'!S170),"", 'Capabilities - Sec Controls'!S170)</f>
        <v/>
      </c>
      <c r="V133" s="1" t="str">
        <f>IF(ISBLANK('Capabilities - Sec Controls'!T170),"", 'Capabilities - Sec Controls'!T170)</f>
        <v/>
      </c>
      <c r="W133" s="1" t="str">
        <f>IF(ISBLANK('Capabilities - Sec Controls'!U170),"", 'Capabilities - Sec Controls'!U170)</f>
        <v/>
      </c>
      <c r="X133" s="1" t="str">
        <f>IF(ISBLANK('Capabilities - Sec Controls'!V170),"", 'Capabilities - Sec Controls'!V170)</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133" s="1" t="str">
        <f>IF(ISBLANK('Capabilities - Sec Controls'!W170),"", 'Capabilities - Sec Controls'!W170)</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133" s="1" t="str">
        <f>IF(ISBLANK('Capabilities - Sec Controls'!X170),"", 'Capabilities - Sec Controls'!X170)</f>
        <v>AC-2(11), AC-2(13), AC-6(3), AC-6(7), AC-6(8), AC-18(4), AC-21(2)
AU-13, 
CM-3(1), CM-5(1), CM-5(3), CM-5(4), CM-6(2), CM-8(4)
MA-4(3)
PE-2(3), PE-3(1), PE-6(4)
PS-4(2), PS-6(3)
RA-5(4), RA-5(6), RA-5(10)
SC-3, SC-7(8), SC-7(10), SC-7(11), SC-7(14),  SC-7(15), SC-7(18), SC-7(21), SC-24 
SI-7(10), SI-10(5)</v>
      </c>
      <c r="AA133" s="1" t="str">
        <f>IF(ISBLANK('Capabilities - Sec Controls'!Y170),"", 'Capabilities - Sec Controls'!Y170)</f>
        <v xml:space="preserve">This capability does not appear to be security related but instead is a functional capability. Any associated or resultant information can be secured by implementing the controls in columns M, N, and O
AC-16, AC-20(3), IA-2(13), SC-7(22), SC-32, and SC-39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Virtual Directory Services capability should an organization wish to contract with a cloud service provider to provide such a capability. </v>
      </c>
      <c r="AB133" s="1" t="str">
        <f>IF(ISBLANK('Capabilities - Sec Controls'!Z170),"", 'Capabilities - Sec Controls'!Z170)</f>
        <v/>
      </c>
      <c r="AC133" s="215">
        <f>IF(ISBLANK('Capabilities - Sec Controls'!AA170),"", 'Capabilities - Sec Controls'!AA170)</f>
        <v>3</v>
      </c>
      <c r="AD133" s="215">
        <f>IF(ISBLANK('Capabilities - Sec Controls'!AB170),"", 'Capabilities - Sec Controls'!AB170)</f>
        <v>3</v>
      </c>
      <c r="AE133" s="215">
        <f>IF(ISBLANK('Capabilities - Sec Controls'!AC170),"", 'Capabilities - Sec Controls'!AC170)</f>
        <v>4</v>
      </c>
      <c r="AF133" s="215">
        <f>IF(ISBLANK('Capabilities - Sec Controls'!AD170),"", 'Capabilities - Sec Controls'!AD170)</f>
        <v>10</v>
      </c>
      <c r="AG133" s="1" t="str">
        <f>IF(ISBLANK('Capabilities - Sec Controls'!AE170),"", 'Capabilities - Sec Controls'!AE170)</f>
        <v/>
      </c>
      <c r="AH133" s="1" t="str">
        <f>IF(ISBLANK('Capabilities - Sec Controls'!AF170),"", 'Capabilities - Sec Controls'!AF170)</f>
        <v>X</v>
      </c>
      <c r="AI133" s="1" t="str">
        <f>IF(ISBLANK('Capabilities - Sec Controls'!AG170),"", 'Capabilities - Sec Controls'!AG170)</f>
        <v>A</v>
      </c>
      <c r="AJ133" s="1" t="str">
        <f>IF(ISBLANK('Capabilities - Sec Controls'!AH170),"", 'Capabilities - Sec Controls'!AH170)</f>
        <v>A</v>
      </c>
      <c r="AK133" s="1" t="str">
        <f>IF(ISBLANK('Capabilities - Sec Controls'!AI170),"", 'Capabilities - Sec Controls'!AI170)</f>
        <v/>
      </c>
      <c r="AL133" s="1" t="str">
        <f>IF(ISBLANK('Capabilities - Sec Controls'!AJ170),"", 'Capabilities - Sec Controls'!AJ170)</f>
        <v>A</v>
      </c>
      <c r="AM133" s="1" t="str">
        <f>IF(ISBLANK('Capabilities - Sec Controls'!AK170),"", 'Capabilities - Sec Controls'!AK170)</f>
        <v>X</v>
      </c>
      <c r="AN133" s="1" t="str">
        <f>IF(ISBLANK('Capabilities - Sec Controls'!AL170),"", 'Capabilities - Sec Controls'!AL170)</f>
        <v>X</v>
      </c>
      <c r="AO133" s="1" t="str">
        <f>IF(ISBLANK('Capabilities - Sec Controls'!AM170),"", 'Capabilities - Sec Controls'!AM170)</f>
        <v/>
      </c>
      <c r="AP133" s="1" t="str">
        <f>IF(ISBLANK('Capabilities - Sec Controls'!AN170),"", 'Capabilities - Sec Controls'!AN170)</f>
        <v>B</v>
      </c>
      <c r="AQ133" s="1" t="str">
        <f>IF(ISBLANK('Capabilities - Sec Controls'!AO170),"", 'Capabilities - Sec Controls'!AO170)</f>
        <v>B</v>
      </c>
      <c r="AR133" s="1" t="str">
        <f>IF(ISBLANK('Capabilities - Sec Controls'!AP170),"", 'Capabilities - Sec Controls'!AP170)</f>
        <v>B</v>
      </c>
      <c r="AS133" s="1" t="str">
        <f>IF(ISBLANK('Capabilities - Sec Controls'!AQ170),"", 'Capabilities - Sec Controls'!AQ170)</f>
        <v/>
      </c>
      <c r="AT133" s="1" t="str">
        <f>IF(ISBLANK('Capabilities - Sec Controls'!AR170),"", 'Capabilities - Sec Controls'!AR170)</f>
        <v>A</v>
      </c>
      <c r="AU133" s="1" t="str">
        <f>IF(ISBLANK('Capabilities - Sec Controls'!AS170),"", 'Capabilities - Sec Controls'!AS170)</f>
        <v/>
      </c>
      <c r="AV133" s="1" t="str">
        <f>IF(ISBLANK('Capabilities - Sec Controls'!AT170),"", 'Capabilities - Sec Controls'!AT170)</f>
        <v/>
      </c>
    </row>
    <row r="134" spans="2:48" customFormat="1" ht="42" hidden="1" customHeight="1" x14ac:dyDescent="0.25">
      <c r="B134" s="1"/>
      <c r="D134" t="b">
        <f t="shared" si="5"/>
        <v>1</v>
      </c>
      <c r="E134" s="1" t="str">
        <f>IF(ISBLANK('Capabilities - Sec Controls'!A171),"", 'Capabilities - Sec Controls'!A171)</f>
        <v>Information Services</v>
      </c>
      <c r="F134" s="1" t="str">
        <f>IF(ISBLANK('Capabilities - Sec Controls'!B171),"", 'Capabilities - Sec Controls'!B171)</f>
        <v>User Directory Services</v>
      </c>
      <c r="G134" s="1" t="str">
        <f>IF(ISBLANK('Capabilities - Sec Controls'!C171),"", 'Capabilities - Sec Controls'!C171)</f>
        <v>Meta Directory Services</v>
      </c>
      <c r="H134" s="1" t="str">
        <f>IF(ISBLANK('Capabilities - Sec Controls'!D171),"", 'Capabilities - Sec Controls'!D171)</f>
        <v/>
      </c>
      <c r="I134" s="1" t="str">
        <f>IF(ISBLANK('Capabilities - Sec Controls'!E171),"", 'Capabilities - Sec Controls'!E171)</f>
        <v>The system has a capability that enables synchronization of directory services.</v>
      </c>
      <c r="J134" s="1" t="str">
        <f>IF(ISBLANK('Capabilities - Sec Controls'!F171),"", 'Capabilities - Sec Controls'!F171)</f>
        <v>Meta Directory Services</v>
      </c>
      <c r="K134" s="1" t="str">
        <f>IF(ISBLANK('Capabilities - Sec Controls'!I171),"", 'Capabilities - Sec Controls'!I171)</f>
        <v/>
      </c>
      <c r="L134" s="1" t="str">
        <f>IF(ISBLANK('Capabilities - Sec Controls'!J171),"", 'Capabilities - Sec Controls'!J171)</f>
        <v/>
      </c>
      <c r="M134" s="1" t="str">
        <f>IF(ISBLANK('Capabilities - Sec Controls'!K171),"", 'Capabilities - Sec Controls'!K171)</f>
        <v/>
      </c>
      <c r="N134" s="1" t="str">
        <f>IF(ISBLANK('Capabilities - Sec Controls'!L171),"", 'Capabilities - Sec Controls'!L171)</f>
        <v/>
      </c>
      <c r="O134" s="1" t="str">
        <f>IF(ISBLANK('Capabilities - Sec Controls'!M171),"", 'Capabilities - Sec Controls'!M171)</f>
        <v/>
      </c>
      <c r="P134" s="1" t="str">
        <f>IF(ISBLANK('Capabilities - Sec Controls'!N171),"", 'Capabilities - Sec Controls'!N171)</f>
        <v/>
      </c>
      <c r="Q134" s="1" t="str">
        <f>IF(ISBLANK('Capabilities - Sec Controls'!O171),"", 'Capabilities - Sec Controls'!O171)</f>
        <v/>
      </c>
      <c r="R134" s="1" t="str">
        <f>IF(ISBLANK('Capabilities - Sec Controls'!P171),"", 'Capabilities - Sec Controls'!P171)</f>
        <v/>
      </c>
      <c r="S134" s="1" t="str">
        <f>IF(ISBLANK('Capabilities - Sec Controls'!Q171),"", 'Capabilities - Sec Controls'!Q171)</f>
        <v/>
      </c>
      <c r="T134" s="1" t="str">
        <f>IF(ISBLANK('Capabilities - Sec Controls'!R171),"", 'Capabilities - Sec Controls'!R171)</f>
        <v/>
      </c>
      <c r="U134" s="1" t="str">
        <f>IF(ISBLANK('Capabilities - Sec Controls'!S171),"", 'Capabilities - Sec Controls'!S171)</f>
        <v/>
      </c>
      <c r="V134" s="1" t="str">
        <f>IF(ISBLANK('Capabilities - Sec Controls'!T171),"", 'Capabilities - Sec Controls'!T171)</f>
        <v/>
      </c>
      <c r="W134" s="1" t="str">
        <f>IF(ISBLANK('Capabilities - Sec Controls'!U171),"", 'Capabilities - Sec Controls'!U171)</f>
        <v/>
      </c>
      <c r="X134" s="1" t="str">
        <f>IF(ISBLANK('Capabilities - Sec Controls'!V171),"", 'Capabilities - Sec Controls'!V171)</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134" s="1" t="str">
        <f>IF(ISBLANK('Capabilities - Sec Controls'!W171),"", 'Capabilities - Sec Controls'!W171)</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134" s="1" t="str">
        <f>IF(ISBLANK('Capabilities - Sec Controls'!X171),"", 'Capabilities - Sec Controls'!X171)</f>
        <v>AC-2(11), AC-2(13), AC-6(3), AC-6(7), AC-6(8), AC-18(4), AC-21(2)
AU-13, 
CM-3(1), CM-5(1), CM-5(3), CM-5(4), CM-6(2), CM-8(4)
MA-4(3)
PE-2(3), PE-3(1), PE-6(4)
PS-4(2), PS-6(3)
RA-5(4), RA-5(6), RA-5(10)
SC-3, SC-7(8), SC-7(10), SC-7(11), SC-7(14),  SC-7(15), SC-7(18), SC-7(21), SC-24 
SI-7(10), SI-10(5)</v>
      </c>
      <c r="AA134" s="1" t="str">
        <f>IF(ISBLANK('Capabilities - Sec Controls'!Y171),"", 'Capabilities - Sec Controls'!Y171)</f>
        <v xml:space="preserve">This capability does not appear to be security related but instead is a functional capability. Any associated or resultant information can be secured by implementing the controls in columns M, N, and O
AC-16, AC-20(3), IA-2(13), SC-7(22), SC-32, and SC-39 are not selected in SP 800-53-defined baselines nor in the overall FedRAMP-defined baselines. They are noted in { } and  placed in the high impact baseline here specifically to support implementation of information security associated with the Information Services User Directory Services Virtual Directory Services capability should an organization wish to contract with a cloud service provider to provide such a capability. </v>
      </c>
      <c r="AB134" s="1" t="str">
        <f>IF(ISBLANK('Capabilities - Sec Controls'!Z171),"", 'Capabilities - Sec Controls'!Z171)</f>
        <v/>
      </c>
      <c r="AC134" s="215">
        <f>IF(ISBLANK('Capabilities - Sec Controls'!AA171),"", 'Capabilities - Sec Controls'!AA171)</f>
        <v>3</v>
      </c>
      <c r="AD134" s="215">
        <f>IF(ISBLANK('Capabilities - Sec Controls'!AB171),"", 'Capabilities - Sec Controls'!AB171)</f>
        <v>3</v>
      </c>
      <c r="AE134" s="215">
        <f>IF(ISBLANK('Capabilities - Sec Controls'!AC171),"", 'Capabilities - Sec Controls'!AC171)</f>
        <v>4</v>
      </c>
      <c r="AF134" s="215">
        <f>IF(ISBLANK('Capabilities - Sec Controls'!AD171),"", 'Capabilities - Sec Controls'!AD171)</f>
        <v>10</v>
      </c>
      <c r="AG134" s="1" t="str">
        <f>IF(ISBLANK('Capabilities - Sec Controls'!AE171),"", 'Capabilities - Sec Controls'!AE171)</f>
        <v/>
      </c>
      <c r="AH134" s="1" t="str">
        <f>IF(ISBLANK('Capabilities - Sec Controls'!AF171),"", 'Capabilities - Sec Controls'!AF171)</f>
        <v>X</v>
      </c>
      <c r="AI134" s="1" t="str">
        <f>IF(ISBLANK('Capabilities - Sec Controls'!AG171),"", 'Capabilities - Sec Controls'!AG171)</f>
        <v>A</v>
      </c>
      <c r="AJ134" s="1" t="str">
        <f>IF(ISBLANK('Capabilities - Sec Controls'!AH171),"", 'Capabilities - Sec Controls'!AH171)</f>
        <v>A</v>
      </c>
      <c r="AK134" s="1" t="str">
        <f>IF(ISBLANK('Capabilities - Sec Controls'!AI171),"", 'Capabilities - Sec Controls'!AI171)</f>
        <v/>
      </c>
      <c r="AL134" s="1" t="str">
        <f>IF(ISBLANK('Capabilities - Sec Controls'!AJ171),"", 'Capabilities - Sec Controls'!AJ171)</f>
        <v>A</v>
      </c>
      <c r="AM134" s="1" t="str">
        <f>IF(ISBLANK('Capabilities - Sec Controls'!AK171),"", 'Capabilities - Sec Controls'!AK171)</f>
        <v>X</v>
      </c>
      <c r="AN134" s="1" t="str">
        <f>IF(ISBLANK('Capabilities - Sec Controls'!AL171),"", 'Capabilities - Sec Controls'!AL171)</f>
        <v>X</v>
      </c>
      <c r="AO134" s="1" t="str">
        <f>IF(ISBLANK('Capabilities - Sec Controls'!AM171),"", 'Capabilities - Sec Controls'!AM171)</f>
        <v/>
      </c>
      <c r="AP134" s="1" t="str">
        <f>IF(ISBLANK('Capabilities - Sec Controls'!AN171),"", 'Capabilities - Sec Controls'!AN171)</f>
        <v>B</v>
      </c>
      <c r="AQ134" s="1" t="str">
        <f>IF(ISBLANK('Capabilities - Sec Controls'!AO171),"", 'Capabilities - Sec Controls'!AO171)</f>
        <v>B</v>
      </c>
      <c r="AR134" s="1" t="str">
        <f>IF(ISBLANK('Capabilities - Sec Controls'!AP171),"", 'Capabilities - Sec Controls'!AP171)</f>
        <v>B</v>
      </c>
      <c r="AS134" s="1" t="str">
        <f>IF(ISBLANK('Capabilities - Sec Controls'!AQ171),"", 'Capabilities - Sec Controls'!AQ171)</f>
        <v/>
      </c>
      <c r="AT134" s="1" t="str">
        <f>IF(ISBLANK('Capabilities - Sec Controls'!AR171),"", 'Capabilities - Sec Controls'!AR171)</f>
        <v>A</v>
      </c>
      <c r="AU134" s="1" t="str">
        <f>IF(ISBLANK('Capabilities - Sec Controls'!AS171),"", 'Capabilities - Sec Controls'!AS171)</f>
        <v/>
      </c>
      <c r="AV134" s="1" t="str">
        <f>IF(ISBLANK('Capabilities - Sec Controls'!AT171),"", 'Capabilities - Sec Controls'!AT171)</f>
        <v/>
      </c>
    </row>
    <row r="135" spans="2:48" customFormat="1" ht="42" hidden="1" customHeight="1" x14ac:dyDescent="0.25">
      <c r="B135" s="1"/>
      <c r="D135" t="b">
        <f t="shared" si="5"/>
        <v>1</v>
      </c>
      <c r="E135" s="1" t="str">
        <f>IF(ISBLANK('Capabilities - Sec Controls'!A274),"", 'Capabilities - Sec Controls'!A274)</f>
        <v>S &amp; RM</v>
      </c>
      <c r="F135" s="1" t="str">
        <f>IF(ISBLANK('Capabilities - Sec Controls'!B274),"", 'Capabilities - Sec Controls'!B274)</f>
        <v>Privilege Management Infrastructure</v>
      </c>
      <c r="G135" s="1" t="str">
        <f>IF(ISBLANK('Capabilities - Sec Controls'!C274),"", 'Capabilities - Sec Controls'!C274)</f>
        <v>Identity Management</v>
      </c>
      <c r="H135" s="1" t="str">
        <f>IF(ISBLANK('Capabilities - Sec Controls'!D274),"", 'Capabilities - Sec Controls'!D274)</f>
        <v>Federated IDM</v>
      </c>
      <c r="I135" s="1" t="str">
        <f>IF(ISBLANK('Capabilities - Sec Controls'!E274),"", 'Capabilities - Sec Controls'!E274)</f>
        <v>The system has a capability that uses a federated identity management approach based on establishing trust relationships with other security domains to enable passing authentication, authorization, and privacy assertions between those domains.</v>
      </c>
      <c r="J135" s="1" t="str">
        <f>IF(ISBLANK('Capabilities - Sec Controls'!F274),"", 'Capabilities - Sec Controls'!F274)</f>
        <v>Federated IDM</v>
      </c>
      <c r="K135" s="1" t="str">
        <f>IF(ISBLANK('Capabilities - Sec Controls'!I274),"", 'Capabilities - Sec Controls'!I274)</f>
        <v>AC-3</v>
      </c>
      <c r="L135" s="1" t="str">
        <f>IF(ISBLANK('Capabilities - Sec Controls'!J274),"", 'Capabilities - Sec Controls'!J274)</f>
        <v/>
      </c>
      <c r="M135" s="1" t="str">
        <f>IF(ISBLANK('Capabilities - Sec Controls'!K274),"", 'Capabilities - Sec Controls'!K274)</f>
        <v>AC-3</v>
      </c>
      <c r="N135" s="1" t="str">
        <f>IF(ISBLANK('Capabilities - Sec Controls'!L274),"", 'Capabilities - Sec Controls'!L274)</f>
        <v/>
      </c>
      <c r="O135" s="1" t="str">
        <f>IF(ISBLANK('Capabilities - Sec Controls'!M274),"", 'Capabilities - Sec Controls'!M274)</f>
        <v>AC-4</v>
      </c>
      <c r="P135" s="1" t="str">
        <f>IF(ISBLANK('Capabilities - Sec Controls'!N274),"", 'Capabilities - Sec Controls'!N274)</f>
        <v/>
      </c>
      <c r="Q135" s="1" t="str">
        <f>IF(ISBLANK('Capabilities - Sec Controls'!O274),"", 'Capabilities - Sec Controls'!O274)</f>
        <v>AC-4</v>
      </c>
      <c r="R135" s="1" t="str">
        <f>IF(ISBLANK('Capabilities - Sec Controls'!P274),"", 'Capabilities - Sec Controls'!P274)</f>
        <v/>
      </c>
      <c r="S135" s="1" t="str">
        <f>IF(ISBLANK('Capabilities - Sec Controls'!Q274),"", 'Capabilities - Sec Controls'!Q274)</f>
        <v/>
      </c>
      <c r="T135" s="1" t="str">
        <f>IF(ISBLANK('Capabilities - Sec Controls'!R274),"", 'Capabilities - Sec Controls'!R274)</f>
        <v>AC-3(3),AC-3(4),AC-4(1),AC-4(2),AC-4(12),AC-4(13),AC-4(14),AC-4(15),AC-4(19),AC-4(22),AC-4(22)</v>
      </c>
      <c r="U135" s="1" t="str">
        <f>IF(ISBLANK('Capabilities - Sec Controls'!S274),"", 'Capabilities - Sec Controls'!S274)</f>
        <v/>
      </c>
      <c r="V135" s="1" t="str">
        <f>IF(ISBLANK('Capabilities - Sec Controls'!T274),"", 'Capabilities - Sec Controls'!T274)</f>
        <v>AC-3(3),AC-3(4),AC-4(1),AC-4(2),AC-4(12),AC-4(13),AC-4(14),AC-4(15),AC-4(19),AC-4(22),AC-4(22)</v>
      </c>
      <c r="W135" s="1" t="str">
        <f>IF(ISBLANK('Capabilities - Sec Controls'!U274),"", 'Capabilities - Sec Controls'!U274)</f>
        <v/>
      </c>
      <c r="X135" s="1" t="str">
        <f>IF(ISBLANK('Capabilities - Sec Controls'!V274),"", 'Capabilities - Sec Controls'!V274)</f>
        <v/>
      </c>
      <c r="Y135" s="1" t="str">
        <f>IF(ISBLANK('Capabilities - Sec Controls'!W274),"", 'Capabilities - Sec Controls'!W274)</f>
        <v/>
      </c>
      <c r="Z135" s="1" t="str">
        <f>IF(ISBLANK('Capabilities - Sec Controls'!X274),"", 'Capabilities - Sec Controls'!X274)</f>
        <v/>
      </c>
      <c r="AA135" s="1" t="str">
        <f>IF(ISBLANK('Capabilities - Sec Controls'!Y274),"", 'Capabilities - Sec Controls'!Y274)</f>
        <v>AC-3(3), AC-3(4), AC-4(2), AC-4(12), AC-4(13), AC-4(15), AC-4(19), and AC-4(22)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Identity Management Federated IDM capability should an organization wish to contract with a cloud service provider to provide such a capability.</v>
      </c>
      <c r="AB135" s="1" t="str">
        <f>IF(ISBLANK('Capabilities - Sec Controls'!Z274),"", 'Capabilities - Sec Controls'!Z274)</f>
        <v/>
      </c>
      <c r="AC135" s="215">
        <f>IF(ISBLANK('Capabilities - Sec Controls'!AA274),"", 'Capabilities - Sec Controls'!AA274)</f>
        <v>3</v>
      </c>
      <c r="AD135" s="215">
        <f>IF(ISBLANK('Capabilities - Sec Controls'!AB274),"", 'Capabilities - Sec Controls'!AB274)</f>
        <v>4</v>
      </c>
      <c r="AE135" s="215">
        <f>IF(ISBLANK('Capabilities - Sec Controls'!AC274),"", 'Capabilities - Sec Controls'!AC274)</f>
        <v>3</v>
      </c>
      <c r="AF135" s="215">
        <f>IF(ISBLANK('Capabilities - Sec Controls'!AD274),"", 'Capabilities - Sec Controls'!AD274)</f>
        <v>10</v>
      </c>
      <c r="AG135" s="1" t="str">
        <f>IF(ISBLANK('Capabilities - Sec Controls'!AE274),"", 'Capabilities - Sec Controls'!AE274)</f>
        <v/>
      </c>
      <c r="AH135" s="1" t="str">
        <f>IF(ISBLANK('Capabilities - Sec Controls'!AF274),"", 'Capabilities - Sec Controls'!AF274)</f>
        <v>X</v>
      </c>
      <c r="AI135" s="1" t="str">
        <f>IF(ISBLANK('Capabilities - Sec Controls'!AG274),"", 'Capabilities - Sec Controls'!AG274)</f>
        <v>X</v>
      </c>
      <c r="AJ135" s="1" t="str">
        <f>IF(ISBLANK('Capabilities - Sec Controls'!AH274),"", 'Capabilities - Sec Controls'!AH274)</f>
        <v>A</v>
      </c>
      <c r="AK135" s="1" t="str">
        <f>IF(ISBLANK('Capabilities - Sec Controls'!AI274),"", 'Capabilities - Sec Controls'!AI274)</f>
        <v/>
      </c>
      <c r="AL135" s="1" t="str">
        <f>IF(ISBLANK('Capabilities - Sec Controls'!AJ274),"", 'Capabilities - Sec Controls'!AJ274)</f>
        <v>A</v>
      </c>
      <c r="AM135" s="1" t="str">
        <f>IF(ISBLANK('Capabilities - Sec Controls'!AK274),"", 'Capabilities - Sec Controls'!AK274)</f>
        <v>A</v>
      </c>
      <c r="AN135" s="1" t="str">
        <f>IF(ISBLANK('Capabilities - Sec Controls'!AL274),"", 'Capabilities - Sec Controls'!AL274)</f>
        <v>X</v>
      </c>
      <c r="AO135" s="1" t="str">
        <f>IF(ISBLANK('Capabilities - Sec Controls'!AM274),"", 'Capabilities - Sec Controls'!AM274)</f>
        <v/>
      </c>
      <c r="AP135" s="1" t="str">
        <f>IF(ISBLANK('Capabilities - Sec Controls'!AN274),"", 'Capabilities - Sec Controls'!AN274)</f>
        <v>B</v>
      </c>
      <c r="AQ135" s="1" t="str">
        <f>IF(ISBLANK('Capabilities - Sec Controls'!AO274),"", 'Capabilities - Sec Controls'!AO274)</f>
        <v>B</v>
      </c>
      <c r="AR135" s="1" t="str">
        <f>IF(ISBLANK('Capabilities - Sec Controls'!AP274),"", 'Capabilities - Sec Controls'!AP274)</f>
        <v>B</v>
      </c>
      <c r="AS135" s="1" t="str">
        <f>IF(ISBLANK('Capabilities - Sec Controls'!AQ274),"", 'Capabilities - Sec Controls'!AQ274)</f>
        <v/>
      </c>
      <c r="AT135" s="1" t="str">
        <f>IF(ISBLANK('Capabilities - Sec Controls'!AR274),"", 'Capabilities - Sec Controls'!AR274)</f>
        <v>A</v>
      </c>
      <c r="AU135" s="1" t="str">
        <f>IF(ISBLANK('Capabilities - Sec Controls'!AS274),"", 'Capabilities - Sec Controls'!AS274)</f>
        <v/>
      </c>
      <c r="AV135" s="1" t="str">
        <f>IF(ISBLANK('Capabilities - Sec Controls'!AT274),"", 'Capabilities - Sec Controls'!AT274)</f>
        <v/>
      </c>
    </row>
    <row r="136" spans="2:48" customFormat="1" ht="42" hidden="1" customHeight="1" x14ac:dyDescent="0.25">
      <c r="B136" s="1"/>
      <c r="D136" t="b">
        <f t="shared" si="5"/>
        <v>1</v>
      </c>
      <c r="E136" s="1" t="str">
        <f>IF(ISBLANK('Capabilities - Sec Controls'!A275),"", 'Capabilities - Sec Controls'!A275)</f>
        <v>S &amp; RM</v>
      </c>
      <c r="F136" s="1" t="str">
        <f>IF(ISBLANK('Capabilities - Sec Controls'!B275),"", 'Capabilities - Sec Controls'!B275)</f>
        <v>Privilege Management Infrastructure</v>
      </c>
      <c r="G136" s="1" t="str">
        <f>IF(ISBLANK('Capabilities - Sec Controls'!C275),"", 'Capabilities - Sec Controls'!C275)</f>
        <v>Identity Management</v>
      </c>
      <c r="H136" s="1" t="str">
        <f>IF(ISBLANK('Capabilities - Sec Controls'!D275),"", 'Capabilities - Sec Controls'!D275)</f>
        <v>Identity Provisioning</v>
      </c>
      <c r="I136" s="1" t="str">
        <f>IF(ISBLANK('Capabilities - Sec Controls'!E275),"", 'Capabilities - Sec Controls'!E275)</f>
        <v>The system has a capability that creates, maintains, and deactivates user identities for the system, a directory, an application, or other resource as needed and authorized.</v>
      </c>
      <c r="J136" s="1" t="str">
        <f>IF(ISBLANK('Capabilities - Sec Controls'!F275),"", 'Capabilities - Sec Controls'!F275)</f>
        <v>Identity Provisioning</v>
      </c>
      <c r="K136" s="1" t="str">
        <f>IF(ISBLANK('Capabilities - Sec Controls'!I275),"", 'Capabilities - Sec Controls'!I275)</f>
        <v>AC-1,AC-2,AC-3</v>
      </c>
      <c r="L136" s="1" t="str">
        <f>IF(ISBLANK('Capabilities - Sec Controls'!J275),"", 'Capabilities - Sec Controls'!J275)</f>
        <v/>
      </c>
      <c r="M136" s="1" t="str">
        <f>IF(ISBLANK('Capabilities - Sec Controls'!K275),"", 'Capabilities - Sec Controls'!K275)</f>
        <v>AC-1,AC-2,AC-3</v>
      </c>
      <c r="N136" s="1" t="str">
        <f>IF(ISBLANK('Capabilities - Sec Controls'!L275),"", 'Capabilities - Sec Controls'!L275)</f>
        <v/>
      </c>
      <c r="O136" s="1" t="str">
        <f>IF(ISBLANK('Capabilities - Sec Controls'!M275),"", 'Capabilities - Sec Controls'!M275)</f>
        <v>AC-2(1)</v>
      </c>
      <c r="P136" s="1" t="str">
        <f>IF(ISBLANK('Capabilities - Sec Controls'!N275),"", 'Capabilities - Sec Controls'!N275)</f>
        <v/>
      </c>
      <c r="Q136" s="1" t="str">
        <f>IF(ISBLANK('Capabilities - Sec Controls'!O275),"", 'Capabilities - Sec Controls'!O275)</f>
        <v>AC-2(1)</v>
      </c>
      <c r="R136" s="1" t="str">
        <f>IF(ISBLANK('Capabilities - Sec Controls'!P275),"", 'Capabilities - Sec Controls'!P275)</f>
        <v/>
      </c>
      <c r="S136" s="1" t="str">
        <f>IF(ISBLANK('Capabilities - Sec Controls'!Q275),"", 'Capabilities - Sec Controls'!Q275)</f>
        <v/>
      </c>
      <c r="T136" s="1" t="str">
        <f>IF(ISBLANK('Capabilities - Sec Controls'!R275),"", 'Capabilities - Sec Controls'!R275)</f>
        <v>AC-3(3),AC-3(4),AC-3(8),AC-16</v>
      </c>
      <c r="U136" s="1" t="str">
        <f>IF(ISBLANK('Capabilities - Sec Controls'!S275),"", 'Capabilities - Sec Controls'!S275)</f>
        <v/>
      </c>
      <c r="V136" s="1" t="str">
        <f>IF(ISBLANK('Capabilities - Sec Controls'!T275),"", 'Capabilities - Sec Controls'!T275)</f>
        <v>AC-3(3),AC-3(4),AC-3(8),AC-16</v>
      </c>
      <c r="W136" s="1" t="str">
        <f>IF(ISBLANK('Capabilities - Sec Controls'!U275),"", 'Capabilities - Sec Controls'!U275)</f>
        <v/>
      </c>
      <c r="X136" s="1" t="str">
        <f>IF(ISBLANK('Capabilities - Sec Controls'!V275),"", 'Capabilities - Sec Controls'!V275)</f>
        <v/>
      </c>
      <c r="Y136" s="1" t="str">
        <f>IF(ISBLANK('Capabilities - Sec Controls'!W275),"", 'Capabilities - Sec Controls'!W275)</f>
        <v/>
      </c>
      <c r="Z136" s="1" t="str">
        <f>IF(ISBLANK('Capabilities - Sec Controls'!X275),"", 'Capabilities - Sec Controls'!X275)</f>
        <v/>
      </c>
      <c r="AA136" s="1" t="str">
        <f>IF(ISBLANK('Capabilities - Sec Controls'!Y275),"", 'Capabilities - Sec Controls'!Y275)</f>
        <v>AC-3(4)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Identity Management Identity Provisioning capability should an organization wish to contract with a cloud service provider to provide such a capability.</v>
      </c>
      <c r="AB136" s="1" t="str">
        <f>IF(ISBLANK('Capabilities - Sec Controls'!Z275),"", 'Capabilities - Sec Controls'!Z275)</f>
        <v/>
      </c>
      <c r="AC136" s="215">
        <f>IF(ISBLANK('Capabilities - Sec Controls'!AA275),"", 'Capabilities - Sec Controls'!AA275)</f>
        <v>3</v>
      </c>
      <c r="AD136" s="215">
        <f>IF(ISBLANK('Capabilities - Sec Controls'!AB275),"", 'Capabilities - Sec Controls'!AB275)</f>
        <v>4</v>
      </c>
      <c r="AE136" s="215">
        <f>IF(ISBLANK('Capabilities - Sec Controls'!AC275),"", 'Capabilities - Sec Controls'!AC275)</f>
        <v>3</v>
      </c>
      <c r="AF136" s="215">
        <f>IF(ISBLANK('Capabilities - Sec Controls'!AD275),"", 'Capabilities - Sec Controls'!AD275)</f>
        <v>10</v>
      </c>
      <c r="AG136" s="1" t="str">
        <f>IF(ISBLANK('Capabilities - Sec Controls'!AE275),"", 'Capabilities - Sec Controls'!AE275)</f>
        <v/>
      </c>
      <c r="AH136" s="1" t="str">
        <f>IF(ISBLANK('Capabilities - Sec Controls'!AF275),"", 'Capabilities - Sec Controls'!AF275)</f>
        <v>X</v>
      </c>
      <c r="AI136" s="1" t="str">
        <f>IF(ISBLANK('Capabilities - Sec Controls'!AG275),"", 'Capabilities - Sec Controls'!AG275)</f>
        <v>X</v>
      </c>
      <c r="AJ136" s="1" t="str">
        <f>IF(ISBLANK('Capabilities - Sec Controls'!AH275),"", 'Capabilities - Sec Controls'!AH275)</f>
        <v>X</v>
      </c>
      <c r="AK136" s="1" t="str">
        <f>IF(ISBLANK('Capabilities - Sec Controls'!AI275),"", 'Capabilities - Sec Controls'!AI275)</f>
        <v/>
      </c>
      <c r="AL136" s="1" t="str">
        <f>IF(ISBLANK('Capabilities - Sec Controls'!AJ275),"", 'Capabilities - Sec Controls'!AJ275)</f>
        <v>A</v>
      </c>
      <c r="AM136" s="1" t="str">
        <f>IF(ISBLANK('Capabilities - Sec Controls'!AK275),"", 'Capabilities - Sec Controls'!AK275)</f>
        <v>A</v>
      </c>
      <c r="AN136" s="1" t="str">
        <f>IF(ISBLANK('Capabilities - Sec Controls'!AL275),"", 'Capabilities - Sec Controls'!AL275)</f>
        <v>X</v>
      </c>
      <c r="AO136" s="1" t="str">
        <f>IF(ISBLANK('Capabilities - Sec Controls'!AM275),"", 'Capabilities - Sec Controls'!AM275)</f>
        <v/>
      </c>
      <c r="AP136" s="1" t="str">
        <f>IF(ISBLANK('Capabilities - Sec Controls'!AN275),"", 'Capabilities - Sec Controls'!AN275)</f>
        <v>B</v>
      </c>
      <c r="AQ136" s="1" t="str">
        <f>IF(ISBLANK('Capabilities - Sec Controls'!AO275),"", 'Capabilities - Sec Controls'!AO275)</f>
        <v>B</v>
      </c>
      <c r="AR136" s="1" t="str">
        <f>IF(ISBLANK('Capabilities - Sec Controls'!AP275),"", 'Capabilities - Sec Controls'!AP275)</f>
        <v>B</v>
      </c>
      <c r="AS136" s="1" t="str">
        <f>IF(ISBLANK('Capabilities - Sec Controls'!AQ275),"", 'Capabilities - Sec Controls'!AQ275)</f>
        <v/>
      </c>
      <c r="AT136" s="1" t="str">
        <f>IF(ISBLANK('Capabilities - Sec Controls'!AR275),"", 'Capabilities - Sec Controls'!AR275)</f>
        <v>A</v>
      </c>
      <c r="AU136" s="1" t="str">
        <f>IF(ISBLANK('Capabilities - Sec Controls'!AS275),"", 'Capabilities - Sec Controls'!AS275)</f>
        <v/>
      </c>
      <c r="AV136" s="1" t="str">
        <f>IF(ISBLANK('Capabilities - Sec Controls'!AT275),"", 'Capabilities - Sec Controls'!AT275)</f>
        <v/>
      </c>
    </row>
    <row r="137" spans="2:48" customFormat="1" ht="42" hidden="1" customHeight="1" x14ac:dyDescent="0.25">
      <c r="B137" s="1"/>
      <c r="D137" t="b">
        <f t="shared" si="5"/>
        <v>1</v>
      </c>
      <c r="E137" s="1" t="str">
        <f>IF(ISBLANK('Capabilities - Sec Controls'!A276),"", 'Capabilities - Sec Controls'!A276)</f>
        <v>S &amp; RM</v>
      </c>
      <c r="F137" s="1" t="str">
        <f>IF(ISBLANK('Capabilities - Sec Controls'!B276),"", 'Capabilities - Sec Controls'!B276)</f>
        <v>Privilege Management Infrastructure</v>
      </c>
      <c r="G137" s="1" t="str">
        <f>IF(ISBLANK('Capabilities - Sec Controls'!C276),"", 'Capabilities - Sec Controls'!C276)</f>
        <v>Identity Management</v>
      </c>
      <c r="H137" s="1" t="str">
        <f>IF(ISBLANK('Capabilities - Sec Controls'!D276),"", 'Capabilities - Sec Controls'!D276)</f>
        <v>Attribute Provisioning</v>
      </c>
      <c r="I137" s="1" t="str">
        <f>IF(ISBLANK('Capabilities - Sec Controls'!E276),"", 'Capabilities - Sec Controls'!E276)</f>
        <v>The system has a capability that creates, maintains, and deactivates user attributes for the system, a directory, an application, or other resource as needed and authorized.</v>
      </c>
      <c r="J137" s="1" t="str">
        <f>IF(ISBLANK('Capabilities - Sec Controls'!F276),"", 'Capabilities - Sec Controls'!F276)</f>
        <v>Attribute Provisioning</v>
      </c>
      <c r="K137" s="1" t="str">
        <f>IF(ISBLANK('Capabilities - Sec Controls'!I276),"", 'Capabilities - Sec Controls'!I276)</f>
        <v>AC-1,AC-2,AC-3</v>
      </c>
      <c r="L137" s="1" t="str">
        <f>IF(ISBLANK('Capabilities - Sec Controls'!J276),"", 'Capabilities - Sec Controls'!J276)</f>
        <v/>
      </c>
      <c r="M137" s="1" t="str">
        <f>IF(ISBLANK('Capabilities - Sec Controls'!K276),"", 'Capabilities - Sec Controls'!K276)</f>
        <v>AC-1,AC-2,AC-3</v>
      </c>
      <c r="N137" s="1" t="str">
        <f>IF(ISBLANK('Capabilities - Sec Controls'!L276),"", 'Capabilities - Sec Controls'!L276)</f>
        <v/>
      </c>
      <c r="O137" s="1" t="str">
        <f>IF(ISBLANK('Capabilities - Sec Controls'!M276),"", 'Capabilities - Sec Controls'!M276)</f>
        <v>AC-2(1)</v>
      </c>
      <c r="P137" s="1" t="str">
        <f>IF(ISBLANK('Capabilities - Sec Controls'!N276),"", 'Capabilities - Sec Controls'!N276)</f>
        <v/>
      </c>
      <c r="Q137" s="1" t="str">
        <f>IF(ISBLANK('Capabilities - Sec Controls'!O276),"", 'Capabilities - Sec Controls'!O276)</f>
        <v>AC-2(1)</v>
      </c>
      <c r="R137" s="1" t="str">
        <f>IF(ISBLANK('Capabilities - Sec Controls'!P276),"", 'Capabilities - Sec Controls'!P276)</f>
        <v/>
      </c>
      <c r="S137" s="1" t="str">
        <f>IF(ISBLANK('Capabilities - Sec Controls'!Q276),"", 'Capabilities - Sec Controls'!Q276)</f>
        <v/>
      </c>
      <c r="T137" s="1" t="str">
        <f>IF(ISBLANK('Capabilities - Sec Controls'!R276),"", 'Capabilities - Sec Controls'!R276)</f>
        <v>AC-3(3),AC-3(4),AC-3(8),AC-16</v>
      </c>
      <c r="U137" s="1" t="str">
        <f>IF(ISBLANK('Capabilities - Sec Controls'!S276),"", 'Capabilities - Sec Controls'!S276)</f>
        <v/>
      </c>
      <c r="V137" s="1" t="str">
        <f>IF(ISBLANK('Capabilities - Sec Controls'!T276),"", 'Capabilities - Sec Controls'!T276)</f>
        <v>AC-3(3),AC-3(4),AC-3(8),AC-16</v>
      </c>
      <c r="W137" s="1" t="str">
        <f>IF(ISBLANK('Capabilities - Sec Controls'!U276),"", 'Capabilities - Sec Controls'!U276)</f>
        <v/>
      </c>
      <c r="X137" s="1" t="str">
        <f>IF(ISBLANK('Capabilities - Sec Controls'!V276),"", 'Capabilities - Sec Controls'!V276)</f>
        <v/>
      </c>
      <c r="Y137" s="1" t="str">
        <f>IF(ISBLANK('Capabilities - Sec Controls'!W276),"", 'Capabilities - Sec Controls'!W276)</f>
        <v/>
      </c>
      <c r="Z137" s="1" t="str">
        <f>IF(ISBLANK('Capabilities - Sec Controls'!X276),"", 'Capabilities - Sec Controls'!X276)</f>
        <v/>
      </c>
      <c r="AA137" s="1" t="str">
        <f>IF(ISBLANK('Capabilities - Sec Controls'!Y276),"", 'Capabilities - Sec Controls'!Y276)</f>
        <v>AC-3(4)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Identity Management Attribute Provisioning capability should an organization wish to contract with a cloud service provider to provide such a capability.</v>
      </c>
      <c r="AB137" s="1" t="str">
        <f>IF(ISBLANK('Capabilities - Sec Controls'!Z276),"", 'Capabilities - Sec Controls'!Z276)</f>
        <v/>
      </c>
      <c r="AC137" s="215">
        <f>IF(ISBLANK('Capabilities - Sec Controls'!AA276),"", 'Capabilities - Sec Controls'!AA276)</f>
        <v>3</v>
      </c>
      <c r="AD137" s="215">
        <f>IF(ISBLANK('Capabilities - Sec Controls'!AB276),"", 'Capabilities - Sec Controls'!AB276)</f>
        <v>3</v>
      </c>
      <c r="AE137" s="215">
        <f>IF(ISBLANK('Capabilities - Sec Controls'!AC276),"", 'Capabilities - Sec Controls'!AC276)</f>
        <v>3</v>
      </c>
      <c r="AF137" s="215">
        <f>IF(ISBLANK('Capabilities - Sec Controls'!AD276),"", 'Capabilities - Sec Controls'!AD276)</f>
        <v>9</v>
      </c>
      <c r="AG137" s="1" t="str">
        <f>IF(ISBLANK('Capabilities - Sec Controls'!AE276),"", 'Capabilities - Sec Controls'!AE276)</f>
        <v/>
      </c>
      <c r="AH137" s="1" t="str">
        <f>IF(ISBLANK('Capabilities - Sec Controls'!AF276),"", 'Capabilities - Sec Controls'!AF276)</f>
        <v>X</v>
      </c>
      <c r="AI137" s="1" t="str">
        <f>IF(ISBLANK('Capabilities - Sec Controls'!AG276),"", 'Capabilities - Sec Controls'!AG276)</f>
        <v>X</v>
      </c>
      <c r="AJ137" s="1" t="str">
        <f>IF(ISBLANK('Capabilities - Sec Controls'!AH276),"", 'Capabilities - Sec Controls'!AH276)</f>
        <v>X</v>
      </c>
      <c r="AK137" s="1" t="str">
        <f>IF(ISBLANK('Capabilities - Sec Controls'!AI276),"", 'Capabilities - Sec Controls'!AI276)</f>
        <v/>
      </c>
      <c r="AL137" s="1" t="str">
        <f>IF(ISBLANK('Capabilities - Sec Controls'!AJ276),"", 'Capabilities - Sec Controls'!AJ276)</f>
        <v>A</v>
      </c>
      <c r="AM137" s="1" t="str">
        <f>IF(ISBLANK('Capabilities - Sec Controls'!AK276),"", 'Capabilities - Sec Controls'!AK276)</f>
        <v>A</v>
      </c>
      <c r="AN137" s="1" t="str">
        <f>IF(ISBLANK('Capabilities - Sec Controls'!AL276),"", 'Capabilities - Sec Controls'!AL276)</f>
        <v>X</v>
      </c>
      <c r="AO137" s="1" t="str">
        <f>IF(ISBLANK('Capabilities - Sec Controls'!AM276),"", 'Capabilities - Sec Controls'!AM276)</f>
        <v/>
      </c>
      <c r="AP137" s="1" t="str">
        <f>IF(ISBLANK('Capabilities - Sec Controls'!AN276),"", 'Capabilities - Sec Controls'!AN276)</f>
        <v>B</v>
      </c>
      <c r="AQ137" s="1" t="str">
        <f>IF(ISBLANK('Capabilities - Sec Controls'!AO276),"", 'Capabilities - Sec Controls'!AO276)</f>
        <v>B</v>
      </c>
      <c r="AR137" s="1" t="str">
        <f>IF(ISBLANK('Capabilities - Sec Controls'!AP276),"", 'Capabilities - Sec Controls'!AP276)</f>
        <v>B</v>
      </c>
      <c r="AS137" s="1" t="str">
        <f>IF(ISBLANK('Capabilities - Sec Controls'!AQ276),"", 'Capabilities - Sec Controls'!AQ276)</f>
        <v/>
      </c>
      <c r="AT137" s="1" t="str">
        <f>IF(ISBLANK('Capabilities - Sec Controls'!AR276),"", 'Capabilities - Sec Controls'!AR276)</f>
        <v>A</v>
      </c>
      <c r="AU137" s="1" t="str">
        <f>IF(ISBLANK('Capabilities - Sec Controls'!AS276),"", 'Capabilities - Sec Controls'!AS276)</f>
        <v/>
      </c>
      <c r="AV137" s="1" t="str">
        <f>IF(ISBLANK('Capabilities - Sec Controls'!AT276),"", 'Capabilities - Sec Controls'!AT276)</f>
        <v/>
      </c>
    </row>
    <row r="138" spans="2:48" customFormat="1" ht="42" hidden="1" customHeight="1" x14ac:dyDescent="0.25">
      <c r="B138" s="1"/>
      <c r="D138" t="b">
        <f t="shared" si="5"/>
        <v>1</v>
      </c>
      <c r="E138" s="1" t="str">
        <f>IF(ISBLANK('Capabilities - Sec Controls'!A284),"", 'Capabilities - Sec Controls'!A284)</f>
        <v>S &amp; RM</v>
      </c>
      <c r="F138" s="1" t="str">
        <f>IF(ISBLANK('Capabilities - Sec Controls'!B284),"", 'Capabilities - Sec Controls'!B284)</f>
        <v>Privilege Management Infrastructure</v>
      </c>
      <c r="G138" s="1" t="str">
        <f>IF(ISBLANK('Capabilities - Sec Controls'!C284),"", 'Capabilities - Sec Controls'!C284)</f>
        <v>Authentication Services</v>
      </c>
      <c r="H138" s="1" t="str">
        <f>IF(ISBLANK('Capabilities - Sec Controls'!D284),"", 'Capabilities - Sec Controls'!D284)</f>
        <v>SAML Token</v>
      </c>
      <c r="I138" s="1" t="str">
        <f>IF(ISBLANK('Capabilities - Sec Controls'!E284),"", 'Capabilities - Sec Controls'!E284)</f>
        <v>The system has a capability that supports the use of Security Assertion Markup Language (SAML) tokens for exchanging authentication and authorization claims.</v>
      </c>
      <c r="J138" s="1" t="str">
        <f>IF(ISBLANK('Capabilities - Sec Controls'!F284),"", 'Capabilities - Sec Controls'!F284)</f>
        <v>Risk Based Auth</v>
      </c>
      <c r="K138" s="1" t="str">
        <f>IF(ISBLANK('Capabilities - Sec Controls'!I284),"", 'Capabilities - Sec Controls'!I284)</f>
        <v>IA-2,IA-4,IA-5,IA-8,IA-8(4)</v>
      </c>
      <c r="L138" s="1" t="str">
        <f>IF(ISBLANK('Capabilities - Sec Controls'!J284),"", 'Capabilities - Sec Controls'!J284)</f>
        <v/>
      </c>
      <c r="M138" s="1" t="str">
        <f>IF(ISBLANK('Capabilities - Sec Controls'!K284),"", 'Capabilities - Sec Controls'!K284)</f>
        <v>IA-2,IA-4,IA-5,IA-8,IA-8(4)</v>
      </c>
      <c r="N138" s="1" t="str">
        <f>IF(ISBLANK('Capabilities - Sec Controls'!L284),"", 'Capabilities - Sec Controls'!L284)</f>
        <v/>
      </c>
      <c r="O138" s="1" t="str">
        <f>IF(ISBLANK('Capabilities - Sec Controls'!M284),"", 'Capabilities - Sec Controls'!M284)</f>
        <v/>
      </c>
      <c r="P138" s="1" t="str">
        <f>IF(ISBLANK('Capabilities - Sec Controls'!N284),"", 'Capabilities - Sec Controls'!N284)</f>
        <v/>
      </c>
      <c r="Q138" s="1" t="str">
        <f>IF(ISBLANK('Capabilities - Sec Controls'!O284),"", 'Capabilities - Sec Controls'!O284)</f>
        <v/>
      </c>
      <c r="R138" s="1" t="str">
        <f>IF(ISBLANK('Capabilities - Sec Controls'!P284),"", 'Capabilities - Sec Controls'!P284)</f>
        <v/>
      </c>
      <c r="S138" s="1" t="str">
        <f>IF(ISBLANK('Capabilities - Sec Controls'!Q284),"", 'Capabilities - Sec Controls'!Q284)</f>
        <v/>
      </c>
      <c r="T138" s="1" t="str">
        <f>IF(ISBLANK('Capabilities - Sec Controls'!R284),"", 'Capabilities - Sec Controls'!R284)</f>
        <v/>
      </c>
      <c r="U138" s="1" t="str">
        <f>IF(ISBLANK('Capabilities - Sec Controls'!S284),"", 'Capabilities - Sec Controls'!S284)</f>
        <v/>
      </c>
      <c r="V138" s="1" t="str">
        <f>IF(ISBLANK('Capabilities - Sec Controls'!T284),"", 'Capabilities - Sec Controls'!T284)</f>
        <v/>
      </c>
      <c r="W138" s="1" t="str">
        <f>IF(ISBLANK('Capabilities - Sec Controls'!U284),"", 'Capabilities - Sec Controls'!U284)</f>
        <v/>
      </c>
      <c r="X138" s="1" t="str">
        <f>IF(ISBLANK('Capabilities - Sec Controls'!V284),"", 'Capabilities - Sec Controls'!V284)</f>
        <v/>
      </c>
      <c r="Y138" s="1" t="str">
        <f>IF(ISBLANK('Capabilities - Sec Controls'!W284),"", 'Capabilities - Sec Controls'!W284)</f>
        <v/>
      </c>
      <c r="Z138" s="1" t="str">
        <f>IF(ISBLANK('Capabilities - Sec Controls'!X284),"", 'Capabilities - Sec Controls'!X284)</f>
        <v/>
      </c>
      <c r="AA138" s="1" t="str">
        <f>IF(ISBLANK('Capabilities - Sec Controls'!Y284),"", 'Capabilities - Sec Controls'!Y284)</f>
        <v xml:space="preserve">From KLD: I am not knowledgeable on  how SAML is applied to authentication/authenticators - It is possible that additional controls and control enhancements may apply here (such as IS-5(2) and IA-5(11)) </v>
      </c>
      <c r="AB138" s="1" t="str">
        <f>IF(ISBLANK('Capabilities - Sec Controls'!Z284),"", 'Capabilities - Sec Controls'!Z284)</f>
        <v/>
      </c>
      <c r="AC138" s="215">
        <f>IF(ISBLANK('Capabilities - Sec Controls'!AA284),"", 'Capabilities - Sec Controls'!AA284)</f>
        <v>3</v>
      </c>
      <c r="AD138" s="215">
        <f>IF(ISBLANK('Capabilities - Sec Controls'!AB284),"", 'Capabilities - Sec Controls'!AB284)</f>
        <v>3</v>
      </c>
      <c r="AE138" s="215">
        <f>IF(ISBLANK('Capabilities - Sec Controls'!AC284),"", 'Capabilities - Sec Controls'!AC284)</f>
        <v>3</v>
      </c>
      <c r="AF138" s="215">
        <f>IF(ISBLANK('Capabilities - Sec Controls'!AD284),"", 'Capabilities - Sec Controls'!AD284)</f>
        <v>9</v>
      </c>
      <c r="AG138" s="1" t="str">
        <f>IF(ISBLANK('Capabilities - Sec Controls'!AE284),"", 'Capabilities - Sec Controls'!AE284)</f>
        <v/>
      </c>
      <c r="AH138" s="1" t="str">
        <f>IF(ISBLANK('Capabilities - Sec Controls'!AF284),"", 'Capabilities - Sec Controls'!AF284)</f>
        <v>A</v>
      </c>
      <c r="AI138" s="1" t="str">
        <f>IF(ISBLANK('Capabilities - Sec Controls'!AG284),"", 'Capabilities - Sec Controls'!AG284)</f>
        <v>A</v>
      </c>
      <c r="AJ138" s="1" t="str">
        <f>IF(ISBLANK('Capabilities - Sec Controls'!AH284),"", 'Capabilities - Sec Controls'!AH284)</f>
        <v>A</v>
      </c>
      <c r="AK138" s="1" t="str">
        <f>IF(ISBLANK('Capabilities - Sec Controls'!AI284),"", 'Capabilities - Sec Controls'!AI284)</f>
        <v/>
      </c>
      <c r="AL138" s="1" t="str">
        <f>IF(ISBLANK('Capabilities - Sec Controls'!AJ284),"", 'Capabilities - Sec Controls'!AJ284)</f>
        <v>X</v>
      </c>
      <c r="AM138" s="1" t="str">
        <f>IF(ISBLANK('Capabilities - Sec Controls'!AK284),"", 'Capabilities - Sec Controls'!AK284)</f>
        <v>X*</v>
      </c>
      <c r="AN138" s="1" t="str">
        <f>IF(ISBLANK('Capabilities - Sec Controls'!AL284),"", 'Capabilities - Sec Controls'!AL284)</f>
        <v>X*</v>
      </c>
      <c r="AO138" s="1" t="str">
        <f>IF(ISBLANK('Capabilities - Sec Controls'!AM284),"", 'Capabilities - Sec Controls'!AM284)</f>
        <v/>
      </c>
      <c r="AP138" s="1" t="str">
        <f>IF(ISBLANK('Capabilities - Sec Controls'!AN284),"", 'Capabilities - Sec Controls'!AN284)</f>
        <v>B</v>
      </c>
      <c r="AQ138" s="1" t="str">
        <f>IF(ISBLANK('Capabilities - Sec Controls'!AO284),"", 'Capabilities - Sec Controls'!AO284)</f>
        <v>B</v>
      </c>
      <c r="AR138" s="1" t="str">
        <f>IF(ISBLANK('Capabilities - Sec Controls'!AP284),"", 'Capabilities - Sec Controls'!AP284)</f>
        <v>B</v>
      </c>
      <c r="AS138" s="1" t="str">
        <f>IF(ISBLANK('Capabilities - Sec Controls'!AQ284),"", 'Capabilities - Sec Controls'!AQ284)</f>
        <v/>
      </c>
      <c r="AT138" s="1" t="str">
        <f>IF(ISBLANK('Capabilities - Sec Controls'!AR284),"", 'Capabilities - Sec Controls'!AR284)</f>
        <v>A</v>
      </c>
      <c r="AU138" s="1" t="str">
        <f>IF(ISBLANK('Capabilities - Sec Controls'!AS284),"", 'Capabilities - Sec Controls'!AS284)</f>
        <v/>
      </c>
      <c r="AV138" s="1" t="str">
        <f>IF(ISBLANK('Capabilities - Sec Controls'!AT284),"", 'Capabilities - Sec Controls'!AT284)</f>
        <v/>
      </c>
    </row>
    <row r="139" spans="2:48" customFormat="1" ht="42" hidden="1" customHeight="1" x14ac:dyDescent="0.25">
      <c r="B139" s="1"/>
      <c r="D139" t="b">
        <f t="shared" si="5"/>
        <v>1</v>
      </c>
      <c r="E139" s="1" t="str">
        <f>IF(ISBLANK('Capabilities - Sec Controls'!A288),"", 'Capabilities - Sec Controls'!A288)</f>
        <v>S &amp; RM</v>
      </c>
      <c r="F139" s="1" t="str">
        <f>IF(ISBLANK('Capabilities - Sec Controls'!B288),"", 'Capabilities - Sec Controls'!B288)</f>
        <v>Privilege Management Infrastructure</v>
      </c>
      <c r="G139" s="1" t="str">
        <f>IF(ISBLANK('Capabilities - Sec Controls'!C288),"", 'Capabilities - Sec Controls'!C288)</f>
        <v>Authentication Services</v>
      </c>
      <c r="H139" s="1" t="str">
        <f>IF(ISBLANK('Capabilities - Sec Controls'!D288),"", 'Capabilities - Sec Controls'!D288)</f>
        <v>Smart Card</v>
      </c>
      <c r="I139" s="1" t="str">
        <f>IF(ISBLANK('Capabilities - Sec Controls'!E288),"", 'Capabilities - Sec Controls'!E288)</f>
        <v>The system has a capability that supports the use of smart cards, such as the Personal Identity Verification (PIV) card or the DoD Common Access Card (CAC), for achieving multifactor authentication of human users of the system.</v>
      </c>
      <c r="J139" s="1" t="str">
        <f>IF(ISBLANK('Capabilities - Sec Controls'!F288),"", 'Capabilities - Sec Controls'!F288)</f>
        <v>Password Management</v>
      </c>
      <c r="K139" s="1" t="str">
        <f>IF(ISBLANK('Capabilities - Sec Controls'!I288),"", 'Capabilities - Sec Controls'!I288)</f>
        <v>IA-2,IA-2(12),IA-4,IA-5,IA-7,IA-8,IA-8(1),IA-8(2),IA-8(3),IA-8(4)</v>
      </c>
      <c r="L139" s="1" t="str">
        <f>IF(ISBLANK('Capabilities - Sec Controls'!J288),"", 'Capabilities - Sec Controls'!J288)</f>
        <v/>
      </c>
      <c r="M139" s="1" t="str">
        <f>IF(ISBLANK('Capabilities - Sec Controls'!K288),"", 'Capabilities - Sec Controls'!K288)</f>
        <v>IA-2,IA-2(12),IA-4,IA-5,IA-7,IA-8,IA-8(1),IA-8(2),IA-8(3),IA-8(4)</v>
      </c>
      <c r="N139" s="1" t="str">
        <f>IF(ISBLANK('Capabilities - Sec Controls'!L288),"", 'Capabilities - Sec Controls'!L288)</f>
        <v/>
      </c>
      <c r="O139" s="1" t="str">
        <f>IF(ISBLANK('Capabilities - Sec Controls'!M288),"", 'Capabilities - Sec Controls'!M288)</f>
        <v>IA-5(2),IA-5(3)</v>
      </c>
      <c r="P139" s="1" t="str">
        <f>IF(ISBLANK('Capabilities - Sec Controls'!N288),"", 'Capabilities - Sec Controls'!N288)</f>
        <v>IA-5(11)</v>
      </c>
      <c r="Q139" s="1" t="str">
        <f>IF(ISBLANK('Capabilities - Sec Controls'!O288),"", 'Capabilities - Sec Controls'!O288)</f>
        <v>IA-5(2),IA-5(3),IA-5(11)</v>
      </c>
      <c r="R139" s="1" t="str">
        <f>IF(ISBLANK('Capabilities - Sec Controls'!P288),"", 'Capabilities - Sec Controls'!P288)</f>
        <v/>
      </c>
      <c r="S139" s="1" t="str">
        <f>IF(ISBLANK('Capabilities - Sec Controls'!Q288),"", 'Capabilities - Sec Controls'!Q288)</f>
        <v/>
      </c>
      <c r="T139" s="1" t="str">
        <f>IF(ISBLANK('Capabilities - Sec Controls'!R288),"", 'Capabilities - Sec Controls'!R288)</f>
        <v>IA-4(3),IA-4(7),IA-5(14),IA-5(15),IA-8(5)</v>
      </c>
      <c r="U139" s="1" t="str">
        <f>IF(ISBLANK('Capabilities - Sec Controls'!S288),"", 'Capabilities - Sec Controls'!S288)</f>
        <v/>
      </c>
      <c r="V139" s="1" t="str">
        <f>IF(ISBLANK('Capabilities - Sec Controls'!T288),"", 'Capabilities - Sec Controls'!T288)</f>
        <v>IA-4(3),IA-4(7),IA-5(14),IA-5(15),IA-8(5)</v>
      </c>
      <c r="W139" s="1" t="str">
        <f>IF(ISBLANK('Capabilities - Sec Controls'!U288),"", 'Capabilities - Sec Controls'!U288)</f>
        <v/>
      </c>
      <c r="X139" s="1" t="str">
        <f>IF(ISBLANK('Capabilities - Sec Controls'!V288),"", 'Capabilities - Sec Controls'!V288)</f>
        <v/>
      </c>
      <c r="Y139" s="1" t="str">
        <f>IF(ISBLANK('Capabilities - Sec Controls'!W288),"", 'Capabilities - Sec Controls'!W288)</f>
        <v/>
      </c>
      <c r="Z139" s="1" t="str">
        <f>IF(ISBLANK('Capabilities - Sec Controls'!X288),"", 'Capabilities - Sec Controls'!X288)</f>
        <v/>
      </c>
      <c r="AA139" s="1" t="str">
        <f>IF(ISBLANK('Capabilities - Sec Controls'!Y288),"", 'Capabilities - Sec Controls'!Y288)</f>
        <v>IA-2(10)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Smart Card capability should an organization wish to contract with a cloud service provider to provide such a capability.</v>
      </c>
      <c r="AB139" s="1" t="str">
        <f>IF(ISBLANK('Capabilities - Sec Controls'!Z288),"", 'Capabilities - Sec Controls'!Z288)</f>
        <v/>
      </c>
      <c r="AC139" s="215">
        <f>IF(ISBLANK('Capabilities - Sec Controls'!AA288),"", 'Capabilities - Sec Controls'!AA288)</f>
        <v>3</v>
      </c>
      <c r="AD139" s="215">
        <f>IF(ISBLANK('Capabilities - Sec Controls'!AB288),"", 'Capabilities - Sec Controls'!AB288)</f>
        <v>3</v>
      </c>
      <c r="AE139" s="215">
        <f>IF(ISBLANK('Capabilities - Sec Controls'!AC288),"", 'Capabilities - Sec Controls'!AC288)</f>
        <v>3</v>
      </c>
      <c r="AF139" s="215">
        <f>IF(ISBLANK('Capabilities - Sec Controls'!AD288),"", 'Capabilities - Sec Controls'!AD288)</f>
        <v>9</v>
      </c>
      <c r="AG139" s="1" t="str">
        <f>IF(ISBLANK('Capabilities - Sec Controls'!AE288),"", 'Capabilities - Sec Controls'!AE288)</f>
        <v/>
      </c>
      <c r="AH139" s="1" t="str">
        <f>IF(ISBLANK('Capabilities - Sec Controls'!AF288),"", 'Capabilities - Sec Controls'!AF288)</f>
        <v>X</v>
      </c>
      <c r="AI139" s="1" t="str">
        <f>IF(ISBLANK('Capabilities - Sec Controls'!AG288),"", 'Capabilities - Sec Controls'!AG288)</f>
        <v>X</v>
      </c>
      <c r="AJ139" s="1" t="str">
        <f>IF(ISBLANK('Capabilities - Sec Controls'!AH288),"", 'Capabilities - Sec Controls'!AH288)</f>
        <v>A</v>
      </c>
      <c r="AK139" s="1" t="str">
        <f>IF(ISBLANK('Capabilities - Sec Controls'!AI288),"", 'Capabilities - Sec Controls'!AI288)</f>
        <v/>
      </c>
      <c r="AL139" s="1" t="str">
        <f>IF(ISBLANK('Capabilities - Sec Controls'!AJ288),"", 'Capabilities - Sec Controls'!AJ288)</f>
        <v>A</v>
      </c>
      <c r="AM139" s="1" t="str">
        <f>IF(ISBLANK('Capabilities - Sec Controls'!AK288),"", 'Capabilities - Sec Controls'!AK288)</f>
        <v>A</v>
      </c>
      <c r="AN139" s="1" t="str">
        <f>IF(ISBLANK('Capabilities - Sec Controls'!AL288),"", 'Capabilities - Sec Controls'!AL288)</f>
        <v>X*</v>
      </c>
      <c r="AO139" s="1" t="str">
        <f>IF(ISBLANK('Capabilities - Sec Controls'!AM288),"", 'Capabilities - Sec Controls'!AM288)</f>
        <v/>
      </c>
      <c r="AP139" s="1" t="str">
        <f>IF(ISBLANK('Capabilities - Sec Controls'!AN288),"", 'Capabilities - Sec Controls'!AN288)</f>
        <v>B</v>
      </c>
      <c r="AQ139" s="1" t="str">
        <f>IF(ISBLANK('Capabilities - Sec Controls'!AO288),"", 'Capabilities - Sec Controls'!AO288)</f>
        <v>B</v>
      </c>
      <c r="AR139" s="1" t="str">
        <f>IF(ISBLANK('Capabilities - Sec Controls'!AP288),"", 'Capabilities - Sec Controls'!AP288)</f>
        <v>B</v>
      </c>
      <c r="AS139" s="1" t="str">
        <f>IF(ISBLANK('Capabilities - Sec Controls'!AQ288),"", 'Capabilities - Sec Controls'!AQ288)</f>
        <v/>
      </c>
      <c r="AT139" s="1" t="str">
        <f>IF(ISBLANK('Capabilities - Sec Controls'!AR288),"", 'Capabilities - Sec Controls'!AR288)</f>
        <v>A</v>
      </c>
      <c r="AU139" s="1" t="str">
        <f>IF(ISBLANK('Capabilities - Sec Controls'!AS288),"", 'Capabilities - Sec Controls'!AS288)</f>
        <v/>
      </c>
      <c r="AV139" s="1" t="str">
        <f>IF(ISBLANK('Capabilities - Sec Controls'!AT288),"", 'Capabilities - Sec Controls'!AT288)</f>
        <v/>
      </c>
    </row>
    <row r="140" spans="2:48" customFormat="1" ht="42" hidden="1" customHeight="1" x14ac:dyDescent="0.25">
      <c r="B140" s="1"/>
      <c r="D140" t="b">
        <f t="shared" si="5"/>
        <v>1</v>
      </c>
      <c r="E140" s="1" t="str">
        <f>IF(ISBLANK('Capabilities - Sec Controls'!A289),"", 'Capabilities - Sec Controls'!A289)</f>
        <v>S &amp; RM</v>
      </c>
      <c r="F140" s="1" t="str">
        <f>IF(ISBLANK('Capabilities - Sec Controls'!B289),"", 'Capabilities - Sec Controls'!B289)</f>
        <v>Privilege Management Infrastructure</v>
      </c>
      <c r="G140" s="1" t="str">
        <f>IF(ISBLANK('Capabilities - Sec Controls'!C289),"", 'Capabilities - Sec Controls'!C289)</f>
        <v>Authentication Services</v>
      </c>
      <c r="H140" s="1" t="str">
        <f>IF(ISBLANK('Capabilities - Sec Controls'!D289),"", 'Capabilities - Sec Controls'!D289)</f>
        <v>Password Management</v>
      </c>
      <c r="I140" s="1" t="str">
        <f>IF(ISBLANK('Capabilities - Sec Controls'!E289),"", 'Capabilities - Sec Controls'!E289)</f>
        <v>The system has a capability that enables administrators to specify multiple password policies for the system, with each policy having different settings and thresholds for password composition, password history, password expiration, etc.</v>
      </c>
      <c r="J140" s="1" t="str">
        <f>IF(ISBLANK('Capabilities - Sec Controls'!F289),"", 'Capabilities - Sec Controls'!F289)</f>
        <v>Biometrics</v>
      </c>
      <c r="K140" s="1" t="str">
        <f>IF(ISBLANK('Capabilities - Sec Controls'!I289),"", 'Capabilities - Sec Controls'!I289)</f>
        <v>IA-5,IA-5(1)</v>
      </c>
      <c r="L140" s="1" t="str">
        <f>IF(ISBLANK('Capabilities - Sec Controls'!J289),"", 'Capabilities - Sec Controls'!J289)</f>
        <v/>
      </c>
      <c r="M140" s="1" t="str">
        <f>IF(ISBLANK('Capabilities - Sec Controls'!K289),"", 'Capabilities - Sec Controls'!K289)</f>
        <v>IA-5,IA-5(1)</v>
      </c>
      <c r="N140" s="1" t="str">
        <f>IF(ISBLANK('Capabilities - Sec Controls'!L289),"", 'Capabilities - Sec Controls'!L289)</f>
        <v/>
      </c>
      <c r="O140" s="1" t="str">
        <f>IF(ISBLANK('Capabilities - Sec Controls'!M289),"", 'Capabilities - Sec Controls'!M289)</f>
        <v/>
      </c>
      <c r="P140" s="1" t="str">
        <f>IF(ISBLANK('Capabilities - Sec Controls'!N289),"", 'Capabilities - Sec Controls'!N289)</f>
        <v/>
      </c>
      <c r="Q140" s="1" t="str">
        <f>IF(ISBLANK('Capabilities - Sec Controls'!O289),"", 'Capabilities - Sec Controls'!O289)</f>
        <v/>
      </c>
      <c r="R140" s="1" t="str">
        <f>IF(ISBLANK('Capabilities - Sec Controls'!P289),"", 'Capabilities - Sec Controls'!P289)</f>
        <v/>
      </c>
      <c r="S140" s="1" t="str">
        <f>IF(ISBLANK('Capabilities - Sec Controls'!Q289),"", 'Capabilities - Sec Controls'!Q289)</f>
        <v/>
      </c>
      <c r="T140" s="1" t="str">
        <f>IF(ISBLANK('Capabilities - Sec Controls'!R289),"", 'Capabilities - Sec Controls'!R289)</f>
        <v>IA-5(4)</v>
      </c>
      <c r="U140" s="1" t="str">
        <f>IF(ISBLANK('Capabilities - Sec Controls'!S289),"", 'Capabilities - Sec Controls'!S289)</f>
        <v/>
      </c>
      <c r="V140" s="1" t="str">
        <f>IF(ISBLANK('Capabilities - Sec Controls'!T289),"", 'Capabilities - Sec Controls'!T289)</f>
        <v>IA-5(4)</v>
      </c>
      <c r="W140" s="1" t="str">
        <f>IF(ISBLANK('Capabilities - Sec Controls'!U289),"", 'Capabilities - Sec Controls'!U289)</f>
        <v/>
      </c>
      <c r="X140" s="1" t="str">
        <f>IF(ISBLANK('Capabilities - Sec Controls'!V289),"", 'Capabilities - Sec Controls'!V289)</f>
        <v/>
      </c>
      <c r="Y140" s="1" t="str">
        <f>IF(ISBLANK('Capabilities - Sec Controls'!W289),"", 'Capabilities - Sec Controls'!W289)</f>
        <v/>
      </c>
      <c r="Z140" s="1" t="str">
        <f>IF(ISBLANK('Capabilities - Sec Controls'!X289),"", 'Capabilities - Sec Controls'!X289)</f>
        <v/>
      </c>
      <c r="AA140" s="1" t="str">
        <f>IF(ISBLANK('Capabilities - Sec Controls'!Y289),"", 'Capabilities - Sec Controls'!Y289)</f>
        <v>IA-5(4)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Biometrics capability should an organization wish to contract with a cloud service provider to provide such a capability.</v>
      </c>
      <c r="AB140" s="1" t="str">
        <f>IF(ISBLANK('Capabilities - Sec Controls'!Z289),"", 'Capabilities - Sec Controls'!Z289)</f>
        <v/>
      </c>
      <c r="AC140" s="215">
        <f>IF(ISBLANK('Capabilities - Sec Controls'!AA289),"", 'Capabilities - Sec Controls'!AA289)</f>
        <v>3</v>
      </c>
      <c r="AD140" s="215">
        <f>IF(ISBLANK('Capabilities - Sec Controls'!AB289),"", 'Capabilities - Sec Controls'!AB289)</f>
        <v>3</v>
      </c>
      <c r="AE140" s="215">
        <f>IF(ISBLANK('Capabilities - Sec Controls'!AC289),"", 'Capabilities - Sec Controls'!AC289)</f>
        <v>3</v>
      </c>
      <c r="AF140" s="215">
        <f>IF(ISBLANK('Capabilities - Sec Controls'!AD289),"", 'Capabilities - Sec Controls'!AD289)</f>
        <v>9</v>
      </c>
      <c r="AG140" s="1" t="str">
        <f>IF(ISBLANK('Capabilities - Sec Controls'!AE289),"", 'Capabilities - Sec Controls'!AE289)</f>
        <v/>
      </c>
      <c r="AH140" s="1" t="str">
        <f>IF(ISBLANK('Capabilities - Sec Controls'!AF289),"", 'Capabilities - Sec Controls'!AF289)</f>
        <v>X</v>
      </c>
      <c r="AI140" s="1" t="str">
        <f>IF(ISBLANK('Capabilities - Sec Controls'!AG289),"", 'Capabilities - Sec Controls'!AG289)</f>
        <v>X</v>
      </c>
      <c r="AJ140" s="1" t="str">
        <f>IF(ISBLANK('Capabilities - Sec Controls'!AH289),"", 'Capabilities - Sec Controls'!AH289)</f>
        <v>X</v>
      </c>
      <c r="AK140" s="1" t="str">
        <f>IF(ISBLANK('Capabilities - Sec Controls'!AI289),"", 'Capabilities - Sec Controls'!AI289)</f>
        <v/>
      </c>
      <c r="AL140" s="1" t="str">
        <f>IF(ISBLANK('Capabilities - Sec Controls'!AJ289),"", 'Capabilities - Sec Controls'!AJ289)</f>
        <v>X</v>
      </c>
      <c r="AM140" s="1" t="str">
        <f>IF(ISBLANK('Capabilities - Sec Controls'!AK289),"", 'Capabilities - Sec Controls'!AK289)</f>
        <v>X</v>
      </c>
      <c r="AN140" s="1" t="str">
        <f>IF(ISBLANK('Capabilities - Sec Controls'!AL289),"", 'Capabilities - Sec Controls'!AL289)</f>
        <v>X</v>
      </c>
      <c r="AO140" s="1" t="str">
        <f>IF(ISBLANK('Capabilities - Sec Controls'!AM289),"", 'Capabilities - Sec Controls'!AM289)</f>
        <v/>
      </c>
      <c r="AP140" s="1" t="str">
        <f>IF(ISBLANK('Capabilities - Sec Controls'!AN289),"", 'Capabilities - Sec Controls'!AN289)</f>
        <v>B</v>
      </c>
      <c r="AQ140" s="1" t="str">
        <f>IF(ISBLANK('Capabilities - Sec Controls'!AO289),"", 'Capabilities - Sec Controls'!AO289)</f>
        <v>B</v>
      </c>
      <c r="AR140" s="1" t="str">
        <f>IF(ISBLANK('Capabilities - Sec Controls'!AP289),"", 'Capabilities - Sec Controls'!AP289)</f>
        <v>B</v>
      </c>
      <c r="AS140" s="1" t="str">
        <f>IF(ISBLANK('Capabilities - Sec Controls'!AQ289),"", 'Capabilities - Sec Controls'!AQ289)</f>
        <v/>
      </c>
      <c r="AT140" s="1" t="str">
        <f>IF(ISBLANK('Capabilities - Sec Controls'!AR289),"", 'Capabilities - Sec Controls'!AR289)</f>
        <v>A</v>
      </c>
      <c r="AU140" s="1" t="str">
        <f>IF(ISBLANK('Capabilities - Sec Controls'!AS289),"", 'Capabilities - Sec Controls'!AS289)</f>
        <v/>
      </c>
      <c r="AV140" s="1" t="str">
        <f>IF(ISBLANK('Capabilities - Sec Controls'!AT289),"", 'Capabilities - Sec Controls'!AT289)</f>
        <v/>
      </c>
    </row>
    <row r="141" spans="2:48" customFormat="1" ht="42" hidden="1" customHeight="1" x14ac:dyDescent="0.25">
      <c r="B141" s="1"/>
      <c r="D141" t="b">
        <f t="shared" si="5"/>
        <v>1</v>
      </c>
      <c r="E141" s="1" t="str">
        <f>IF(ISBLANK('Capabilities - Sec Controls'!A292),"", 'Capabilities - Sec Controls'!A292)</f>
        <v>S &amp; RM</v>
      </c>
      <c r="F141" s="1" t="str">
        <f>IF(ISBLANK('Capabilities - Sec Controls'!B292),"", 'Capabilities - Sec Controls'!B292)</f>
        <v>Privilege Management Infrastructure</v>
      </c>
      <c r="G141" s="1" t="str">
        <f>IF(ISBLANK('Capabilities - Sec Controls'!C292),"", 'Capabilities - Sec Controls'!C292)</f>
        <v>Authentication Services</v>
      </c>
      <c r="H141" s="1" t="str">
        <f>IF(ISBLANK('Capabilities - Sec Controls'!D292),"", 'Capabilities - Sec Controls'!D292)</f>
        <v>Single Sign On</v>
      </c>
      <c r="I141" s="1" t="str">
        <f>IF(ISBLANK('Capabilities - Sec Controls'!E292),"", 'Capabilities - Sec Controls'!E292)</f>
        <v>The system has a capability that supports single sign-on (SSO) for users, so that a user only needs to authenticate once but can access multiple systems during that session using that authentication.</v>
      </c>
      <c r="J141" s="1" t="str">
        <f>IF(ISBLANK('Capabilities - Sec Controls'!F292),"", 'Capabilities - Sec Controls'!F292)</f>
        <v>WS-Security</v>
      </c>
      <c r="K141" s="1" t="str">
        <f>IF(ISBLANK('Capabilities - Sec Controls'!I292),"", 'Capabilities - Sec Controls'!I292)</f>
        <v>IA-2,IA-5,IA-8</v>
      </c>
      <c r="L141" s="1" t="str">
        <f>IF(ISBLANK('Capabilities - Sec Controls'!J292),"", 'Capabilities - Sec Controls'!J292)</f>
        <v/>
      </c>
      <c r="M141" s="1" t="str">
        <f>IF(ISBLANK('Capabilities - Sec Controls'!K292),"", 'Capabilities - Sec Controls'!K292)</f>
        <v>IA-2,IA-5,IA-8</v>
      </c>
      <c r="N141" s="1" t="str">
        <f>IF(ISBLANK('Capabilities - Sec Controls'!L292),"", 'Capabilities - Sec Controls'!L292)</f>
        <v/>
      </c>
      <c r="O141" s="1" t="str">
        <f>IF(ISBLANK('Capabilities - Sec Controls'!M292),"", 'Capabilities - Sec Controls'!M292)</f>
        <v/>
      </c>
      <c r="P141" s="1" t="str">
        <f>IF(ISBLANK('Capabilities - Sec Controls'!N292),"", 'Capabilities - Sec Controls'!N292)</f>
        <v/>
      </c>
      <c r="Q141" s="1" t="str">
        <f>IF(ISBLANK('Capabilities - Sec Controls'!O292),"", 'Capabilities - Sec Controls'!O292)</f>
        <v/>
      </c>
      <c r="R141" s="1" t="str">
        <f>IF(ISBLANK('Capabilities - Sec Controls'!P292),"", 'Capabilities - Sec Controls'!P292)</f>
        <v/>
      </c>
      <c r="S141" s="1" t="str">
        <f>IF(ISBLANK('Capabilities - Sec Controls'!Q292),"", 'Capabilities - Sec Controls'!Q292)</f>
        <v/>
      </c>
      <c r="T141" s="1" t="str">
        <f>IF(ISBLANK('Capabilities - Sec Controls'!R292),"", 'Capabilities - Sec Controls'!R292)</f>
        <v>IA-2(10),IA-5(8)</v>
      </c>
      <c r="U141" s="1" t="str">
        <f>IF(ISBLANK('Capabilities - Sec Controls'!S292),"", 'Capabilities - Sec Controls'!S292)</f>
        <v/>
      </c>
      <c r="V141" s="1" t="str">
        <f>IF(ISBLANK('Capabilities - Sec Controls'!T292),"", 'Capabilities - Sec Controls'!T292)</f>
        <v>IA-2(10),IA-5(8)</v>
      </c>
      <c r="W141" s="1" t="str">
        <f>IF(ISBLANK('Capabilities - Sec Controls'!U292),"", 'Capabilities - Sec Controls'!U292)</f>
        <v/>
      </c>
      <c r="X141" s="1" t="str">
        <f>IF(ISBLANK('Capabilities - Sec Controls'!V292),"", 'Capabilities - Sec Controls'!V292)</f>
        <v/>
      </c>
      <c r="Y141" s="1" t="str">
        <f>IF(ISBLANK('Capabilities - Sec Controls'!W292),"", 'Capabilities - Sec Controls'!W292)</f>
        <v/>
      </c>
      <c r="Z141" s="1" t="str">
        <f>IF(ISBLANK('Capabilities - Sec Controls'!X292),"", 'Capabilities - Sec Controls'!X292)</f>
        <v/>
      </c>
      <c r="AA141" s="1" t="str">
        <f>IF(ISBLANK('Capabilities - Sec Controls'!Y292),"", 'Capabilities - Sec Controls'!Y292)</f>
        <v>IA-2(10), and IA-5(8)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Single Sign On capability should an organization wish to contract with a cloud service provider to provide such a capability.</v>
      </c>
      <c r="AB141" s="1" t="str">
        <f>IF(ISBLANK('Capabilities - Sec Controls'!Z292),"", 'Capabilities - Sec Controls'!Z292)</f>
        <v/>
      </c>
      <c r="AC141" s="215">
        <f>IF(ISBLANK('Capabilities - Sec Controls'!AA292),"", 'Capabilities - Sec Controls'!AA292)</f>
        <v>3</v>
      </c>
      <c r="AD141" s="215">
        <f>IF(ISBLANK('Capabilities - Sec Controls'!AB292),"", 'Capabilities - Sec Controls'!AB292)</f>
        <v>3</v>
      </c>
      <c r="AE141" s="215">
        <f>IF(ISBLANK('Capabilities - Sec Controls'!AC292),"", 'Capabilities - Sec Controls'!AC292)</f>
        <v>3</v>
      </c>
      <c r="AF141" s="215">
        <f>IF(ISBLANK('Capabilities - Sec Controls'!AD292),"", 'Capabilities - Sec Controls'!AD292)</f>
        <v>9</v>
      </c>
      <c r="AG141" s="1" t="str">
        <f>IF(ISBLANK('Capabilities - Sec Controls'!AE292),"", 'Capabilities - Sec Controls'!AE292)</f>
        <v/>
      </c>
      <c r="AH141" s="1" t="str">
        <f>IF(ISBLANK('Capabilities - Sec Controls'!AF292),"", 'Capabilities - Sec Controls'!AF292)</f>
        <v>A</v>
      </c>
      <c r="AI141" s="1" t="str">
        <f>IF(ISBLANK('Capabilities - Sec Controls'!AG292),"", 'Capabilities - Sec Controls'!AG292)</f>
        <v>A</v>
      </c>
      <c r="AJ141" s="1" t="str">
        <f>IF(ISBLANK('Capabilities - Sec Controls'!AH292),"", 'Capabilities - Sec Controls'!AH292)</f>
        <v>A</v>
      </c>
      <c r="AK141" s="1" t="str">
        <f>IF(ISBLANK('Capabilities - Sec Controls'!AI292),"", 'Capabilities - Sec Controls'!AI292)</f>
        <v/>
      </c>
      <c r="AL141" s="1" t="str">
        <f>IF(ISBLANK('Capabilities - Sec Controls'!AJ292),"", 'Capabilities - Sec Controls'!AJ292)</f>
        <v>X</v>
      </c>
      <c r="AM141" s="1" t="str">
        <f>IF(ISBLANK('Capabilities - Sec Controls'!AK292),"", 'Capabilities - Sec Controls'!AK292)</f>
        <v>X*</v>
      </c>
      <c r="AN141" s="1" t="str">
        <f>IF(ISBLANK('Capabilities - Sec Controls'!AL292),"", 'Capabilities - Sec Controls'!AL292)</f>
        <v>X*</v>
      </c>
      <c r="AO141" s="1" t="str">
        <f>IF(ISBLANK('Capabilities - Sec Controls'!AM292),"", 'Capabilities - Sec Controls'!AM292)</f>
        <v/>
      </c>
      <c r="AP141" s="1" t="str">
        <f>IF(ISBLANK('Capabilities - Sec Controls'!AN292),"", 'Capabilities - Sec Controls'!AN292)</f>
        <v>B</v>
      </c>
      <c r="AQ141" s="1" t="str">
        <f>IF(ISBLANK('Capabilities - Sec Controls'!AO292),"", 'Capabilities - Sec Controls'!AO292)</f>
        <v>B</v>
      </c>
      <c r="AR141" s="1" t="str">
        <f>IF(ISBLANK('Capabilities - Sec Controls'!AP292),"", 'Capabilities - Sec Controls'!AP292)</f>
        <v>B</v>
      </c>
      <c r="AS141" s="1" t="str">
        <f>IF(ISBLANK('Capabilities - Sec Controls'!AQ292),"", 'Capabilities - Sec Controls'!AQ292)</f>
        <v/>
      </c>
      <c r="AT141" s="1" t="str">
        <f>IF(ISBLANK('Capabilities - Sec Controls'!AR292),"", 'Capabilities - Sec Controls'!AR292)</f>
        <v>A</v>
      </c>
      <c r="AU141" s="1" t="str">
        <f>IF(ISBLANK('Capabilities - Sec Controls'!AS292),"", 'Capabilities - Sec Controls'!AS292)</f>
        <v/>
      </c>
      <c r="AV141" s="1" t="str">
        <f>IF(ISBLANK('Capabilities - Sec Controls'!AT292),"", 'Capabilities - Sec Controls'!AT292)</f>
        <v/>
      </c>
    </row>
    <row r="142" spans="2:48" customFormat="1" ht="42" hidden="1" customHeight="1" x14ac:dyDescent="0.25">
      <c r="B142" s="1"/>
      <c r="D142" t="b">
        <f t="shared" si="5"/>
        <v>1</v>
      </c>
      <c r="E142" s="1" t="str">
        <f>IF(ISBLANK('Capabilities - Sec Controls'!A293),"", 'Capabilities - Sec Controls'!A293)</f>
        <v>S &amp; RM</v>
      </c>
      <c r="F142" s="1" t="str">
        <f>IF(ISBLANK('Capabilities - Sec Controls'!B293),"", 'Capabilities - Sec Controls'!B293)</f>
        <v>Privilege Management Infrastructure</v>
      </c>
      <c r="G142" s="1" t="str">
        <f>IF(ISBLANK('Capabilities - Sec Controls'!C293),"", 'Capabilities - Sec Controls'!C293)</f>
        <v>Authentication Services</v>
      </c>
      <c r="H142" s="1" t="str">
        <f>IF(ISBLANK('Capabilities - Sec Controls'!D293),"", 'Capabilities - Sec Controls'!D293)</f>
        <v>Web Services (WS) -Security</v>
      </c>
      <c r="I142" s="1" t="str">
        <f>IF(ISBLANK('Capabilities - Sec Controls'!E293),"", 'Capabilities - Sec Controls'!E293)</f>
        <v>The system has a capability that supports usage of Web Services-Security, a flexible and feature-rich extension to SOAP for applying security to web services.</v>
      </c>
      <c r="J142" s="1" t="str">
        <f>IF(ISBLANK('Capabilities - Sec Controls'!F293),"", 'Capabilities - Sec Controls'!F293)</f>
        <v>Middleware Authentication</v>
      </c>
      <c r="K142" s="1" t="str">
        <f>IF(ISBLANK('Capabilities - Sec Controls'!I293),"", 'Capabilities - Sec Controls'!I293)</f>
        <v>IA-4,IA-5</v>
      </c>
      <c r="L142" s="1" t="str">
        <f>IF(ISBLANK('Capabilities - Sec Controls'!J293),"", 'Capabilities - Sec Controls'!J293)</f>
        <v/>
      </c>
      <c r="M142" s="1" t="str">
        <f>IF(ISBLANK('Capabilities - Sec Controls'!K293),"", 'Capabilities - Sec Controls'!K293)</f>
        <v>IA-4,IA-5</v>
      </c>
      <c r="N142" s="1" t="str">
        <f>IF(ISBLANK('Capabilities - Sec Controls'!L293),"", 'Capabilities - Sec Controls'!L293)</f>
        <v/>
      </c>
      <c r="O142" s="1" t="str">
        <f>IF(ISBLANK('Capabilities - Sec Controls'!M293),"", 'Capabilities - Sec Controls'!M293)</f>
        <v>IA-3</v>
      </c>
      <c r="P142" s="1" t="str">
        <f>IF(ISBLANK('Capabilities - Sec Controls'!N293),"", 'Capabilities - Sec Controls'!N293)</f>
        <v/>
      </c>
      <c r="Q142" s="1" t="str">
        <f>IF(ISBLANK('Capabilities - Sec Controls'!O293),"", 'Capabilities - Sec Controls'!O293)</f>
        <v>IA-3</v>
      </c>
      <c r="R142" s="1" t="str">
        <f>IF(ISBLANK('Capabilities - Sec Controls'!P293),"", 'Capabilities - Sec Controls'!P293)</f>
        <v/>
      </c>
      <c r="S142" s="1" t="str">
        <f>IF(ISBLANK('Capabilities - Sec Controls'!Q293),"", 'Capabilities - Sec Controls'!Q293)</f>
        <v/>
      </c>
      <c r="T142" s="1" t="str">
        <f>IF(ISBLANK('Capabilities - Sec Controls'!R293),"", 'Capabilities - Sec Controls'!R293)</f>
        <v/>
      </c>
      <c r="U142" s="1" t="str">
        <f>IF(ISBLANK('Capabilities - Sec Controls'!S293),"", 'Capabilities - Sec Controls'!S293)</f>
        <v/>
      </c>
      <c r="V142" s="1" t="str">
        <f>IF(ISBLANK('Capabilities - Sec Controls'!T293),"", 'Capabilities - Sec Controls'!T293)</f>
        <v/>
      </c>
      <c r="W142" s="1" t="str">
        <f>IF(ISBLANK('Capabilities - Sec Controls'!U293),"", 'Capabilities - Sec Controls'!U293)</f>
        <v/>
      </c>
      <c r="X142" s="1" t="str">
        <f>IF(ISBLANK('Capabilities - Sec Controls'!V293),"", 'Capabilities - Sec Controls'!V293)</f>
        <v/>
      </c>
      <c r="Y142" s="1" t="str">
        <f>IF(ISBLANK('Capabilities - Sec Controls'!W293),"", 'Capabilities - Sec Controls'!W293)</f>
        <v/>
      </c>
      <c r="Z142" s="1" t="str">
        <f>IF(ISBLANK('Capabilities - Sec Controls'!X293),"", 'Capabilities - Sec Controls'!X293)</f>
        <v/>
      </c>
      <c r="AA142" s="1" t="str">
        <f>IF(ISBLANK('Capabilities - Sec Controls'!Y293),"", 'Capabilities - Sec Controls'!Y293)</f>
        <v>NOTE:  The specific technique defined as  "SOAP"  is not explicitly identified in the list of  SP 800-53 capabilities.  The selected  SP 800-53-defined controls support Privilege Management Infrastructure Authentication Services Web Services (WS) Security capability should an organization wish to provide such a capability.</v>
      </c>
      <c r="AB142" s="1" t="str">
        <f>IF(ISBLANK('Capabilities - Sec Controls'!Z293),"", 'Capabilities - Sec Controls'!Z293)</f>
        <v/>
      </c>
      <c r="AC142" s="215">
        <f>IF(ISBLANK('Capabilities - Sec Controls'!AA293),"", 'Capabilities - Sec Controls'!AA293)</f>
        <v>3</v>
      </c>
      <c r="AD142" s="215">
        <f>IF(ISBLANK('Capabilities - Sec Controls'!AB293),"", 'Capabilities - Sec Controls'!AB293)</f>
        <v>3</v>
      </c>
      <c r="AE142" s="215">
        <f>IF(ISBLANK('Capabilities - Sec Controls'!AC293),"", 'Capabilities - Sec Controls'!AC293)</f>
        <v>3</v>
      </c>
      <c r="AF142" s="215">
        <f>IF(ISBLANK('Capabilities - Sec Controls'!AD293),"", 'Capabilities - Sec Controls'!AD293)</f>
        <v>9</v>
      </c>
      <c r="AG142" s="1" t="str">
        <f>IF(ISBLANK('Capabilities - Sec Controls'!AE293),"", 'Capabilities - Sec Controls'!AE293)</f>
        <v/>
      </c>
      <c r="AH142" s="1" t="str">
        <f>IF(ISBLANK('Capabilities - Sec Controls'!AF293),"", 'Capabilities - Sec Controls'!AF293)</f>
        <v>X</v>
      </c>
      <c r="AI142" s="1" t="str">
        <f>IF(ISBLANK('Capabilities - Sec Controls'!AG293),"", 'Capabilities - Sec Controls'!AG293)</f>
        <v>X</v>
      </c>
      <c r="AJ142" s="1" t="str">
        <f>IF(ISBLANK('Capabilities - Sec Controls'!AH293),"", 'Capabilities - Sec Controls'!AH293)</f>
        <v>A</v>
      </c>
      <c r="AK142" s="1" t="str">
        <f>IF(ISBLANK('Capabilities - Sec Controls'!AI293),"", 'Capabilities - Sec Controls'!AI293)</f>
        <v/>
      </c>
      <c r="AL142" s="1" t="str">
        <f>IF(ISBLANK('Capabilities - Sec Controls'!AJ293),"", 'Capabilities - Sec Controls'!AJ293)</f>
        <v>X</v>
      </c>
      <c r="AM142" s="1" t="str">
        <f>IF(ISBLANK('Capabilities - Sec Controls'!AK293),"", 'Capabilities - Sec Controls'!AK293)</f>
        <v>X*</v>
      </c>
      <c r="AN142" s="1" t="str">
        <f>IF(ISBLANK('Capabilities - Sec Controls'!AL293),"", 'Capabilities - Sec Controls'!AL293)</f>
        <v>X*</v>
      </c>
      <c r="AO142" s="1" t="str">
        <f>IF(ISBLANK('Capabilities - Sec Controls'!AM293),"", 'Capabilities - Sec Controls'!AM293)</f>
        <v/>
      </c>
      <c r="AP142" s="1" t="str">
        <f>IF(ISBLANK('Capabilities - Sec Controls'!AN293),"", 'Capabilities - Sec Controls'!AN293)</f>
        <v>B</v>
      </c>
      <c r="AQ142" s="1" t="str">
        <f>IF(ISBLANK('Capabilities - Sec Controls'!AO293),"", 'Capabilities - Sec Controls'!AO293)</f>
        <v>B</v>
      </c>
      <c r="AR142" s="1" t="str">
        <f>IF(ISBLANK('Capabilities - Sec Controls'!AP293),"", 'Capabilities - Sec Controls'!AP293)</f>
        <v>B</v>
      </c>
      <c r="AS142" s="1" t="str">
        <f>IF(ISBLANK('Capabilities - Sec Controls'!AQ293),"", 'Capabilities - Sec Controls'!AQ293)</f>
        <v/>
      </c>
      <c r="AT142" s="1" t="str">
        <f>IF(ISBLANK('Capabilities - Sec Controls'!AR293),"", 'Capabilities - Sec Controls'!AR293)</f>
        <v>A</v>
      </c>
      <c r="AU142" s="1" t="str">
        <f>IF(ISBLANK('Capabilities - Sec Controls'!AS293),"", 'Capabilities - Sec Controls'!AS293)</f>
        <v/>
      </c>
      <c r="AV142" s="1" t="str">
        <f>IF(ISBLANK('Capabilities - Sec Controls'!AT293),"", 'Capabilities - Sec Controls'!AT293)</f>
        <v/>
      </c>
    </row>
    <row r="143" spans="2:48" customFormat="1" ht="42" hidden="1" customHeight="1" x14ac:dyDescent="0.25">
      <c r="B143" s="1"/>
      <c r="D143" t="b">
        <f t="shared" si="5"/>
        <v>1</v>
      </c>
      <c r="E143" s="1" t="str">
        <f>IF(ISBLANK('Capabilities - Sec Controls'!A294),"", 'Capabilities - Sec Controls'!A294)</f>
        <v>S &amp; RM</v>
      </c>
      <c r="F143" s="1" t="str">
        <f>IF(ISBLANK('Capabilities - Sec Controls'!B294),"", 'Capabilities - Sec Controls'!B294)</f>
        <v>Privilege Management Infrastructure</v>
      </c>
      <c r="G143" s="1" t="str">
        <f>IF(ISBLANK('Capabilities - Sec Controls'!C294),"", 'Capabilities - Sec Controls'!C294)</f>
        <v>Authentication Services</v>
      </c>
      <c r="H143" s="1" t="str">
        <f>IF(ISBLANK('Capabilities - Sec Controls'!D294),"", 'Capabilities - Sec Controls'!D294)</f>
        <v>Middleware Authentication</v>
      </c>
      <c r="I143" s="1" t="str">
        <f>IF(ISBLANK('Capabilities - Sec Controls'!E294),"", 'Capabilities - Sec Controls'!E294)</f>
        <v>The system has a capability that authenticates applications and services that are used by middleware (i.e., not directly initiated by a human user.)</v>
      </c>
      <c r="J143" s="1" t="str">
        <f>IF(ISBLANK('Capabilities - Sec Controls'!F294),"", 'Capabilities - Sec Controls'!F294)</f>
        <v>Identity Verification</v>
      </c>
      <c r="K143" s="1" t="str">
        <f>IF(ISBLANK('Capabilities - Sec Controls'!I294),"", 'Capabilities - Sec Controls'!I294)</f>
        <v/>
      </c>
      <c r="L143" s="1" t="str">
        <f>IF(ISBLANK('Capabilities - Sec Controls'!J294),"", 'Capabilities - Sec Controls'!J294)</f>
        <v/>
      </c>
      <c r="M143" s="1" t="str">
        <f>IF(ISBLANK('Capabilities - Sec Controls'!K294),"", 'Capabilities - Sec Controls'!K294)</f>
        <v/>
      </c>
      <c r="N143" s="1" t="str">
        <f>IF(ISBLANK('Capabilities - Sec Controls'!L294),"", 'Capabilities - Sec Controls'!L294)</f>
        <v/>
      </c>
      <c r="O143" s="1" t="str">
        <f>IF(ISBLANK('Capabilities - Sec Controls'!M294),"", 'Capabilities - Sec Controls'!M294)</f>
        <v>IA-3</v>
      </c>
      <c r="P143" s="1" t="str">
        <f>IF(ISBLANK('Capabilities - Sec Controls'!N294),"", 'Capabilities - Sec Controls'!N294)</f>
        <v/>
      </c>
      <c r="Q143" s="1" t="str">
        <f>IF(ISBLANK('Capabilities - Sec Controls'!O294),"", 'Capabilities - Sec Controls'!O294)</f>
        <v>IA-3</v>
      </c>
      <c r="R143" s="1" t="str">
        <f>IF(ISBLANK('Capabilities - Sec Controls'!P294),"", 'Capabilities - Sec Controls'!P294)</f>
        <v/>
      </c>
      <c r="S143" s="1" t="str">
        <f>IF(ISBLANK('Capabilities - Sec Controls'!Q294),"", 'Capabilities - Sec Controls'!Q294)</f>
        <v/>
      </c>
      <c r="T143" s="1" t="str">
        <f>IF(ISBLANK('Capabilities - Sec Controls'!R294),"", 'Capabilities - Sec Controls'!R294)</f>
        <v/>
      </c>
      <c r="U143" s="1" t="str">
        <f>IF(ISBLANK('Capabilities - Sec Controls'!S294),"", 'Capabilities - Sec Controls'!S294)</f>
        <v/>
      </c>
      <c r="V143" s="1" t="str">
        <f>IF(ISBLANK('Capabilities - Sec Controls'!T294),"", 'Capabilities - Sec Controls'!T294)</f>
        <v/>
      </c>
      <c r="W143" s="1" t="str">
        <f>IF(ISBLANK('Capabilities - Sec Controls'!U294),"", 'Capabilities - Sec Controls'!U294)</f>
        <v/>
      </c>
      <c r="X143" s="1" t="str">
        <f>IF(ISBLANK('Capabilities - Sec Controls'!V294),"", 'Capabilities - Sec Controls'!V294)</f>
        <v/>
      </c>
      <c r="Y143" s="1" t="str">
        <f>IF(ISBLANK('Capabilities - Sec Controls'!W294),"", 'Capabilities - Sec Controls'!W294)</f>
        <v/>
      </c>
      <c r="Z143" s="1" t="str">
        <f>IF(ISBLANK('Capabilities - Sec Controls'!X294),"", 'Capabilities - Sec Controls'!X294)</f>
        <v/>
      </c>
      <c r="AA143" s="1" t="str">
        <f>IF(ISBLANK('Capabilities - Sec Controls'!Y294),"", 'Capabilities - Sec Controls'!Y294)</f>
        <v>NOTE:  The specific technique defined as  "S &amp; RM Privilege Management Infrastructure Authentication Services Middleware Authentication"  is not explicitly identified in the list of  SP 800-53 capabilities.</v>
      </c>
      <c r="AB143" s="1" t="str">
        <f>IF(ISBLANK('Capabilities - Sec Controls'!Z294),"", 'Capabilities - Sec Controls'!Z294)</f>
        <v/>
      </c>
      <c r="AC143" s="215">
        <f>IF(ISBLANK('Capabilities - Sec Controls'!AA294),"", 'Capabilities - Sec Controls'!AA294)</f>
        <v>3</v>
      </c>
      <c r="AD143" s="215">
        <f>IF(ISBLANK('Capabilities - Sec Controls'!AB294),"", 'Capabilities - Sec Controls'!AB294)</f>
        <v>3</v>
      </c>
      <c r="AE143" s="215">
        <f>IF(ISBLANK('Capabilities - Sec Controls'!AC294),"", 'Capabilities - Sec Controls'!AC294)</f>
        <v>3</v>
      </c>
      <c r="AF143" s="215">
        <f>IF(ISBLANK('Capabilities - Sec Controls'!AD294),"", 'Capabilities - Sec Controls'!AD294)</f>
        <v>9</v>
      </c>
      <c r="AG143" s="1" t="str">
        <f>IF(ISBLANK('Capabilities - Sec Controls'!AE294),"", 'Capabilities - Sec Controls'!AE294)</f>
        <v/>
      </c>
      <c r="AH143" s="1" t="str">
        <f>IF(ISBLANK('Capabilities - Sec Controls'!AF294),"", 'Capabilities - Sec Controls'!AF294)</f>
        <v>X</v>
      </c>
      <c r="AI143" s="1" t="str">
        <f>IF(ISBLANK('Capabilities - Sec Controls'!AG294),"", 'Capabilities - Sec Controls'!AG294)</f>
        <v>X</v>
      </c>
      <c r="AJ143" s="1" t="str">
        <f>IF(ISBLANK('Capabilities - Sec Controls'!AH294),"", 'Capabilities - Sec Controls'!AH294)</f>
        <v>A</v>
      </c>
      <c r="AK143" s="1" t="str">
        <f>IF(ISBLANK('Capabilities - Sec Controls'!AI294),"", 'Capabilities - Sec Controls'!AI294)</f>
        <v/>
      </c>
      <c r="AL143" s="1" t="str">
        <f>IF(ISBLANK('Capabilities - Sec Controls'!AJ294),"", 'Capabilities - Sec Controls'!AJ294)</f>
        <v>X</v>
      </c>
      <c r="AM143" s="1" t="str">
        <f>IF(ISBLANK('Capabilities - Sec Controls'!AK294),"", 'Capabilities - Sec Controls'!AK294)</f>
        <v>X*</v>
      </c>
      <c r="AN143" s="1" t="str">
        <f>IF(ISBLANK('Capabilities - Sec Controls'!AL294),"", 'Capabilities - Sec Controls'!AL294)</f>
        <v>X*</v>
      </c>
      <c r="AO143" s="1" t="str">
        <f>IF(ISBLANK('Capabilities - Sec Controls'!AM294),"", 'Capabilities - Sec Controls'!AM294)</f>
        <v/>
      </c>
      <c r="AP143" s="1" t="str">
        <f>IF(ISBLANK('Capabilities - Sec Controls'!AN294),"", 'Capabilities - Sec Controls'!AN294)</f>
        <v>B</v>
      </c>
      <c r="AQ143" s="1" t="str">
        <f>IF(ISBLANK('Capabilities - Sec Controls'!AO294),"", 'Capabilities - Sec Controls'!AO294)</f>
        <v>B</v>
      </c>
      <c r="AR143" s="1" t="str">
        <f>IF(ISBLANK('Capabilities - Sec Controls'!AP294),"", 'Capabilities - Sec Controls'!AP294)</f>
        <v>B</v>
      </c>
      <c r="AS143" s="1" t="str">
        <f>IF(ISBLANK('Capabilities - Sec Controls'!AQ294),"", 'Capabilities - Sec Controls'!AQ294)</f>
        <v/>
      </c>
      <c r="AT143" s="1" t="str">
        <f>IF(ISBLANK('Capabilities - Sec Controls'!AR294),"", 'Capabilities - Sec Controls'!AR294)</f>
        <v>A</v>
      </c>
      <c r="AU143" s="1" t="str">
        <f>IF(ISBLANK('Capabilities - Sec Controls'!AS294),"", 'Capabilities - Sec Controls'!AS294)</f>
        <v/>
      </c>
      <c r="AV143" s="1" t="str">
        <f>IF(ISBLANK('Capabilities - Sec Controls'!AT294),"", 'Capabilities - Sec Controls'!AT294)</f>
        <v/>
      </c>
    </row>
    <row r="144" spans="2:48" customFormat="1" ht="42" hidden="1" customHeight="1" x14ac:dyDescent="0.25">
      <c r="B144" s="1"/>
      <c r="D144" t="b">
        <f t="shared" si="5"/>
        <v>1</v>
      </c>
      <c r="E144" s="1" t="str">
        <f>IF(ISBLANK('Capabilities - Sec Controls'!A298),"", 'Capabilities - Sec Controls'!A298)</f>
        <v>S &amp; RM</v>
      </c>
      <c r="F144" s="1" t="str">
        <f>IF(ISBLANK('Capabilities - Sec Controls'!B298),"", 'Capabilities - Sec Controls'!B298)</f>
        <v>Privilege Management Infrastructure</v>
      </c>
      <c r="G144" s="1" t="str">
        <f>IF(ISBLANK('Capabilities - Sec Controls'!C298),"", 'Capabilities - Sec Controls'!C298)</f>
        <v>Privilege Usage Management</v>
      </c>
      <c r="H144" s="1" t="str">
        <f>IF(ISBLANK('Capabilities - Sec Controls'!D298),"", 'Capabilities - Sec Controls'!D298)</f>
        <v>Password Vaulting</v>
      </c>
      <c r="I144" s="1" t="str">
        <f>IF(ISBLANK('Capabilities - Sec Controls'!E298),"", 'Capabilities - Sec Controls'!E298)</f>
        <v>The system has a capability that provides a secure vault for privileged users to store and manage their passwords.</v>
      </c>
      <c r="J144" s="1" t="str">
        <f>IF(ISBLANK('Capabilities - Sec Controls'!F298),"", 'Capabilities - Sec Controls'!F298)</f>
        <v>Password Vaulting</v>
      </c>
      <c r="K144" s="1" t="str">
        <f>IF(ISBLANK('Capabilities - Sec Controls'!I298),"", 'Capabilities - Sec Controls'!I298)</f>
        <v>AC-3,IA-5</v>
      </c>
      <c r="L144" s="1" t="str">
        <f>IF(ISBLANK('Capabilities - Sec Controls'!J298),"", 'Capabilities - Sec Controls'!J298)</f>
        <v/>
      </c>
      <c r="M144" s="1" t="str">
        <f>IF(ISBLANK('Capabilities - Sec Controls'!K298),"", 'Capabilities - Sec Controls'!K298)</f>
        <v>AC-3,IA-5</v>
      </c>
      <c r="N144" s="1" t="str">
        <f>IF(ISBLANK('Capabilities - Sec Controls'!L298),"", 'Capabilities - Sec Controls'!L298)</f>
        <v/>
      </c>
      <c r="O144" s="1" t="str">
        <f>IF(ISBLANK('Capabilities - Sec Controls'!M298),"", 'Capabilities - Sec Controls'!M298)</f>
        <v>AC-6,SC-28</v>
      </c>
      <c r="P144" s="1" t="str">
        <f>IF(ISBLANK('Capabilities - Sec Controls'!N298),"", 'Capabilities - Sec Controls'!N298)</f>
        <v>IA-5(1),IA-5(6)</v>
      </c>
      <c r="Q144" s="1" t="str">
        <f>IF(ISBLANK('Capabilities - Sec Controls'!O298),"", 'Capabilities - Sec Controls'!O298)</f>
        <v>AC-6,IA-5(6),SC-28</v>
      </c>
      <c r="R144" s="1" t="str">
        <f>IF(ISBLANK('Capabilities - Sec Controls'!P298),"", 'Capabilities - Sec Controls'!P298)</f>
        <v>IA-5(1)</v>
      </c>
      <c r="S144" s="1" t="str">
        <f>IF(ISBLANK('Capabilities - Sec Controls'!Q298),"", 'Capabilities - Sec Controls'!Q298)</f>
        <v/>
      </c>
      <c r="T144" s="1" t="str">
        <f>IF(ISBLANK('Capabilities - Sec Controls'!R298),"", 'Capabilities - Sec Controls'!R298)</f>
        <v/>
      </c>
      <c r="U144" s="1" t="str">
        <f>IF(ISBLANK('Capabilities - Sec Controls'!S298),"", 'Capabilities - Sec Controls'!S298)</f>
        <v/>
      </c>
      <c r="V144" s="1" t="str">
        <f>IF(ISBLANK('Capabilities - Sec Controls'!T298),"", 'Capabilities - Sec Controls'!T298)</f>
        <v/>
      </c>
      <c r="W144" s="1" t="str">
        <f>IF(ISBLANK('Capabilities - Sec Controls'!U298),"", 'Capabilities - Sec Controls'!U298)</f>
        <v/>
      </c>
      <c r="X144" s="1" t="str">
        <f>IF(ISBLANK('Capabilities - Sec Controls'!V298),"", 'Capabilities - Sec Controls'!V298)</f>
        <v/>
      </c>
      <c r="Y144" s="1" t="str">
        <f>IF(ISBLANK('Capabilities - Sec Controls'!W298),"", 'Capabilities - Sec Controls'!W298)</f>
        <v/>
      </c>
      <c r="Z144" s="1" t="str">
        <f>IF(ISBLANK('Capabilities - Sec Controls'!X298),"", 'Capabilities - Sec Controls'!X298)</f>
        <v/>
      </c>
      <c r="AA144" s="1" t="str">
        <f>IF(ISBLANK('Capabilities - Sec Controls'!Y298),"", 'Capabilities - Sec Controls'!Y298)</f>
        <v/>
      </c>
      <c r="AB144" s="1" t="str">
        <f>IF(ISBLANK('Capabilities - Sec Controls'!Z298),"", 'Capabilities - Sec Controls'!Z298)</f>
        <v/>
      </c>
      <c r="AC144" s="215">
        <f>IF(ISBLANK('Capabilities - Sec Controls'!AA298),"", 'Capabilities - Sec Controls'!AA298)</f>
        <v>4</v>
      </c>
      <c r="AD144" s="215">
        <f>IF(ISBLANK('Capabilities - Sec Controls'!AB298),"", 'Capabilities - Sec Controls'!AB298)</f>
        <v>3</v>
      </c>
      <c r="AE144" s="215">
        <f>IF(ISBLANK('Capabilities - Sec Controls'!AC298),"", 'Capabilities - Sec Controls'!AC298)</f>
        <v>3</v>
      </c>
      <c r="AF144" s="215">
        <f>IF(ISBLANK('Capabilities - Sec Controls'!AD298),"", 'Capabilities - Sec Controls'!AD298)</f>
        <v>10</v>
      </c>
      <c r="AG144" s="1" t="str">
        <f>IF(ISBLANK('Capabilities - Sec Controls'!AE298),"", 'Capabilities - Sec Controls'!AE298)</f>
        <v/>
      </c>
      <c r="AH144" s="1" t="str">
        <f>IF(ISBLANK('Capabilities - Sec Controls'!AF298),"", 'Capabilities - Sec Controls'!AF298)</f>
        <v>X</v>
      </c>
      <c r="AI144" s="1" t="str">
        <f>IF(ISBLANK('Capabilities - Sec Controls'!AG298),"", 'Capabilities - Sec Controls'!AG298)</f>
        <v>X</v>
      </c>
      <c r="AJ144" s="1" t="str">
        <f>IF(ISBLANK('Capabilities - Sec Controls'!AH298),"", 'Capabilities - Sec Controls'!AH298)</f>
        <v>A</v>
      </c>
      <c r="AK144" s="1" t="str">
        <f>IF(ISBLANK('Capabilities - Sec Controls'!AI298),"", 'Capabilities - Sec Controls'!AI298)</f>
        <v/>
      </c>
      <c r="AL144" s="1" t="str">
        <f>IF(ISBLANK('Capabilities - Sec Controls'!AJ298),"", 'Capabilities - Sec Controls'!AJ298)</f>
        <v>X</v>
      </c>
      <c r="AM144" s="1" t="str">
        <f>IF(ISBLANK('Capabilities - Sec Controls'!AK298),"", 'Capabilities - Sec Controls'!AK298)</f>
        <v>X*</v>
      </c>
      <c r="AN144" s="1" t="str">
        <f>IF(ISBLANK('Capabilities - Sec Controls'!AL298),"", 'Capabilities - Sec Controls'!AL298)</f>
        <v>X*</v>
      </c>
      <c r="AO144" s="1" t="str">
        <f>IF(ISBLANK('Capabilities - Sec Controls'!AM298),"", 'Capabilities - Sec Controls'!AM298)</f>
        <v/>
      </c>
      <c r="AP144" s="1" t="str">
        <f>IF(ISBLANK('Capabilities - Sec Controls'!AN298),"", 'Capabilities - Sec Controls'!AN298)</f>
        <v>B</v>
      </c>
      <c r="AQ144" s="1" t="str">
        <f>IF(ISBLANK('Capabilities - Sec Controls'!AO298),"", 'Capabilities - Sec Controls'!AO298)</f>
        <v>B</v>
      </c>
      <c r="AR144" s="1" t="str">
        <f>IF(ISBLANK('Capabilities - Sec Controls'!AP298),"", 'Capabilities - Sec Controls'!AP298)</f>
        <v>B</v>
      </c>
      <c r="AS144" s="1" t="str">
        <f>IF(ISBLANK('Capabilities - Sec Controls'!AQ298),"", 'Capabilities - Sec Controls'!AQ298)</f>
        <v/>
      </c>
      <c r="AT144" s="1" t="str">
        <f>IF(ISBLANK('Capabilities - Sec Controls'!AR298),"", 'Capabilities - Sec Controls'!AR298)</f>
        <v>X</v>
      </c>
      <c r="AU144" s="1" t="str">
        <f>IF(ISBLANK('Capabilities - Sec Controls'!AS298),"", 'Capabilities - Sec Controls'!AS298)</f>
        <v/>
      </c>
      <c r="AV144" s="1" t="str">
        <f>IF(ISBLANK('Capabilities - Sec Controls'!AT298),"", 'Capabilities - Sec Controls'!AT298)</f>
        <v/>
      </c>
    </row>
    <row r="145" spans="1:48" ht="42" hidden="1" customHeight="1" x14ac:dyDescent="0.25">
      <c r="A145" s="210" t="s">
        <v>3252</v>
      </c>
      <c r="B145" s="211" t="s">
        <v>3253</v>
      </c>
      <c r="C145" s="211" t="s">
        <v>3254</v>
      </c>
      <c r="D145" s="211" t="b">
        <f>AND(D146:D152)</f>
        <v>1</v>
      </c>
      <c r="E145" s="211"/>
      <c r="F145" s="210"/>
      <c r="G145" s="210"/>
      <c r="H145" s="210"/>
      <c r="I145" s="210"/>
      <c r="J145" s="210"/>
      <c r="K145" s="210"/>
      <c r="L145" s="210"/>
      <c r="M145" s="210"/>
      <c r="N145" s="210"/>
      <c r="O145" s="210"/>
      <c r="P145" s="210"/>
      <c r="Q145" s="210"/>
      <c r="R145" s="210"/>
      <c r="S145" s="210"/>
      <c r="T145" s="210"/>
      <c r="U145" s="210"/>
      <c r="V145" s="210"/>
      <c r="W145" s="210"/>
      <c r="X145" s="210"/>
      <c r="Y145" s="210"/>
      <c r="Z145" s="210"/>
      <c r="AA145" s="210"/>
      <c r="AB145" s="210"/>
      <c r="AC145" s="214"/>
      <c r="AD145" s="214"/>
      <c r="AE145" s="214"/>
      <c r="AF145" s="214"/>
      <c r="AG145" s="210"/>
      <c r="AH145" s="210"/>
      <c r="AI145" s="210"/>
      <c r="AJ145" s="210"/>
      <c r="AK145" s="210"/>
      <c r="AL145" s="210"/>
      <c r="AM145" s="210"/>
      <c r="AN145" s="210"/>
      <c r="AO145" s="210"/>
      <c r="AP145" s="210"/>
      <c r="AQ145" s="210"/>
      <c r="AR145" s="210"/>
      <c r="AS145" s="210"/>
      <c r="AT145" s="210"/>
      <c r="AU145" s="210"/>
      <c r="AV145" s="210"/>
    </row>
    <row r="146" spans="1:48" ht="42" hidden="1" customHeight="1" x14ac:dyDescent="0.25">
      <c r="A146"/>
      <c r="D146" t="b">
        <f t="shared" ref="D146:D152" si="6">IF(Resp30="Yes", FALSE, TRUE)</f>
        <v>1</v>
      </c>
      <c r="E146" s="1" t="str">
        <f>IF(ISBLANK('Capabilities - Sec Controls'!A213),"", 'Capabilities - Sec Controls'!A213)</f>
        <v>Infrastructure Services</v>
      </c>
      <c r="F146" s="1" t="str">
        <f>IF(ISBLANK('Capabilities - Sec Controls'!B213),"", 'Capabilities - Sec Controls'!B213)</f>
        <v>Internal Infrastructure: Facility Security</v>
      </c>
      <c r="G146" s="1" t="str">
        <f>IF(ISBLANK('Capabilities - Sec Controls'!C213),"", 'Capabilities - Sec Controls'!C213)</f>
        <v>Controlled Physical Access</v>
      </c>
      <c r="H146" s="1" t="str">
        <f>IF(ISBLANK('Capabilities - Sec Controls'!D213),"", 'Capabilities - Sec Controls'!D213)</f>
        <v>Barrieers</v>
      </c>
      <c r="I146" s="1" t="str">
        <f>IF(ISBLANK('Capabilities - Sec Controls'!E213),"", 'Capabilities - Sec Controls'!E213)</f>
        <v>The system's organization has a capability that uses physical objects to restrict or prevent access to the facility or portions of the facility. An example is the use of bollards to prevent vehicles from getting too close to the facility.</v>
      </c>
      <c r="J146" s="1" t="str">
        <f>IF(ISBLANK('Capabilities - Sec Controls'!F213),"", 'Capabilities - Sec Controls'!F213)</f>
        <v>Barriers</v>
      </c>
      <c r="K146" s="1" t="str">
        <f>IF(ISBLANK('Capabilities - Sec Controls'!I213),"", 'Capabilities - Sec Controls'!I213)</f>
        <v>PE-3</v>
      </c>
      <c r="L146" s="1" t="str">
        <f>IF(ISBLANK('Capabilities - Sec Controls'!J213),"", 'Capabilities - Sec Controls'!J213)</f>
        <v/>
      </c>
      <c r="M146" s="1" t="str">
        <f>IF(ISBLANK('Capabilities - Sec Controls'!K213),"", 'Capabilities - Sec Controls'!K213)</f>
        <v>PE-3</v>
      </c>
      <c r="N146" s="1" t="str">
        <f>IF(ISBLANK('Capabilities - Sec Controls'!L213),"", 'Capabilities - Sec Controls'!L213)</f>
        <v/>
      </c>
      <c r="O146" s="1" t="str">
        <f>IF(ISBLANK('Capabilities - Sec Controls'!M213),"", 'Capabilities - Sec Controls'!M213)</f>
        <v/>
      </c>
      <c r="P146" s="1" t="str">
        <f>IF(ISBLANK('Capabilities - Sec Controls'!N213),"", 'Capabilities - Sec Controls'!N213)</f>
        <v/>
      </c>
      <c r="Q146" s="1" t="str">
        <f>IF(ISBLANK('Capabilities - Sec Controls'!O213),"", 'Capabilities - Sec Controls'!O213)</f>
        <v/>
      </c>
      <c r="R146" s="1" t="str">
        <f>IF(ISBLANK('Capabilities - Sec Controls'!P213),"", 'Capabilities - Sec Controls'!P213)</f>
        <v/>
      </c>
      <c r="S146" s="1" t="str">
        <f>IF(ISBLANK('Capabilities - Sec Controls'!Q213),"", 'Capabilities - Sec Controls'!Q213)</f>
        <v>PE-18</v>
      </c>
      <c r="T146" s="1" t="str">
        <f>IF(ISBLANK('Capabilities - Sec Controls'!R213),"", 'Capabilities - Sec Controls'!R213)</f>
        <v/>
      </c>
      <c r="U146" s="1" t="str">
        <f>IF(ISBLANK('Capabilities - Sec Controls'!S213),"", 'Capabilities - Sec Controls'!S213)</f>
        <v>PE-18</v>
      </c>
      <c r="V146" s="1" t="str">
        <f>IF(ISBLANK('Capabilities - Sec Controls'!T213),"", 'Capabilities - Sec Controls'!T213)</f>
        <v/>
      </c>
      <c r="W146" s="1" t="str">
        <f>IF(ISBLANK('Capabilities - Sec Controls'!U213),"", 'Capabilities - Sec Controls'!U213)</f>
        <v/>
      </c>
      <c r="X146" s="1" t="str">
        <f>IF(ISBLANK('Capabilities - Sec Controls'!V213),"", 'Capabilities - Sec Controls'!V213)</f>
        <v/>
      </c>
      <c r="Y146" s="1" t="str">
        <f>IF(ISBLANK('Capabilities - Sec Controls'!W213),"", 'Capabilities - Sec Controls'!W213)</f>
        <v/>
      </c>
      <c r="Z146" s="1" t="str">
        <f>IF(ISBLANK('Capabilities - Sec Controls'!X213),"", 'Capabilities - Sec Controls'!X213)</f>
        <v/>
      </c>
      <c r="AA146" s="1" t="str">
        <f>IF(ISBLANK('Capabilities - Sec Controls'!Y213),"", 'Capabilities - Sec Controls'!Y213)</f>
        <v/>
      </c>
      <c r="AB146" s="1" t="str">
        <f>IF(ISBLANK('Capabilities - Sec Controls'!Z213),"", 'Capabilities - Sec Controls'!Z213)</f>
        <v/>
      </c>
      <c r="AC146" s="215">
        <f>IF(ISBLANK('Capabilities - Sec Controls'!AA213),"", 'Capabilities - Sec Controls'!AA213)</f>
        <v>1</v>
      </c>
      <c r="AD146" s="215">
        <f>IF(ISBLANK('Capabilities - Sec Controls'!AB213),"", 'Capabilities - Sec Controls'!AB213)</f>
        <v>1</v>
      </c>
      <c r="AE146" s="215">
        <f>IF(ISBLANK('Capabilities - Sec Controls'!AC213),"", 'Capabilities - Sec Controls'!AC213)</f>
        <v>3</v>
      </c>
      <c r="AF146" s="215">
        <f>IF(ISBLANK('Capabilities - Sec Controls'!AD213),"", 'Capabilities - Sec Controls'!AD213)</f>
        <v>5</v>
      </c>
      <c r="AG146" s="1" t="str">
        <f>IF(ISBLANK('Capabilities - Sec Controls'!AE213),"", 'Capabilities - Sec Controls'!AE213)</f>
        <v/>
      </c>
      <c r="AH146" s="1" t="str">
        <f>IF(ISBLANK('Capabilities - Sec Controls'!AF213),"", 'Capabilities - Sec Controls'!AF213)</f>
        <v xml:space="preserve"> </v>
      </c>
      <c r="AI146" s="1" t="str">
        <f>IF(ISBLANK('Capabilities - Sec Controls'!AG213),"", 'Capabilities - Sec Controls'!AG213)</f>
        <v/>
      </c>
      <c r="AJ146" s="1" t="str">
        <f>IF(ISBLANK('Capabilities - Sec Controls'!AH213),"", 'Capabilities - Sec Controls'!AH213)</f>
        <v/>
      </c>
      <c r="AK146" s="1" t="str">
        <f>IF(ISBLANK('Capabilities - Sec Controls'!AI213),"", 'Capabilities - Sec Controls'!AI213)</f>
        <v/>
      </c>
      <c r="AL146" s="1" t="str">
        <f>IF(ISBLANK('Capabilities - Sec Controls'!AJ213),"", 'Capabilities - Sec Controls'!AJ213)</f>
        <v>A</v>
      </c>
      <c r="AM146" s="1" t="str">
        <f>IF(ISBLANK('Capabilities - Sec Controls'!AK213),"", 'Capabilities - Sec Controls'!AK213)</f>
        <v>A</v>
      </c>
      <c r="AN146" s="1" t="str">
        <f>IF(ISBLANK('Capabilities - Sec Controls'!AL213),"", 'Capabilities - Sec Controls'!AL213)</f>
        <v>A</v>
      </c>
      <c r="AO146" s="1" t="str">
        <f>IF(ISBLANK('Capabilities - Sec Controls'!AM213),"", 'Capabilities - Sec Controls'!AM213)</f>
        <v/>
      </c>
      <c r="AP146" s="1" t="str">
        <f>IF(ISBLANK('Capabilities - Sec Controls'!AN213),"", 'Capabilities - Sec Controls'!AN213)</f>
        <v>B</v>
      </c>
      <c r="AQ146" s="1" t="str">
        <f>IF(ISBLANK('Capabilities - Sec Controls'!AO213),"", 'Capabilities - Sec Controls'!AO213)</f>
        <v>B</v>
      </c>
      <c r="AR146" s="1" t="str">
        <f>IF(ISBLANK('Capabilities - Sec Controls'!AP213),"", 'Capabilities - Sec Controls'!AP213)</f>
        <v>B</v>
      </c>
      <c r="AS146" s="1" t="str">
        <f>IF(ISBLANK('Capabilities - Sec Controls'!AQ213),"", 'Capabilities - Sec Controls'!AQ213)</f>
        <v/>
      </c>
      <c r="AT146" s="1" t="str">
        <f>IF(ISBLANK('Capabilities - Sec Controls'!AR213),"", 'Capabilities - Sec Controls'!AR213)</f>
        <v>A</v>
      </c>
      <c r="AU146" s="1" t="str">
        <f>IF(ISBLANK('Capabilities - Sec Controls'!AS213),"", 'Capabilities - Sec Controls'!AS213)</f>
        <v/>
      </c>
      <c r="AV146" s="1" t="str">
        <f>IF(ISBLANK('Capabilities - Sec Controls'!AT213),"", 'Capabilities - Sec Controls'!AT213)</f>
        <v/>
      </c>
    </row>
    <row r="147" spans="1:48" ht="42" hidden="1" customHeight="1" x14ac:dyDescent="0.25">
      <c r="A147"/>
      <c r="D147" t="b">
        <f t="shared" si="6"/>
        <v>1</v>
      </c>
      <c r="E147" s="1" t="str">
        <f>IF(ISBLANK('Capabilities - Sec Controls'!A214),"", 'Capabilities - Sec Controls'!A214)</f>
        <v>Infrastructure Services</v>
      </c>
      <c r="F147" s="1" t="str">
        <f>IF(ISBLANK('Capabilities - Sec Controls'!B214),"", 'Capabilities - Sec Controls'!B214)</f>
        <v>Internal Infrastructure: Facility Security</v>
      </c>
      <c r="G147" s="1" t="str">
        <f>IF(ISBLANK('Capabilities - Sec Controls'!C214),"", 'Capabilities - Sec Controls'!C214)</f>
        <v>Controlled Physical Access</v>
      </c>
      <c r="H147" s="1" t="str">
        <f>IF(ISBLANK('Capabilities - Sec Controls'!D214),"", 'Capabilities - Sec Controls'!D214)</f>
        <v>Security Patrols</v>
      </c>
      <c r="I147" s="1" t="str">
        <f>IF(ISBLANK('Capabilities - Sec Controls'!E214),"", 'Capabilities - Sec Controls'!E214)</f>
        <v>The system's organization has a capability that periodically passes through and around the facility using human and/or animal guards to deter and detect illicit activity and to verify the status of other physical security controls, such as ensuring that doors are locked.</v>
      </c>
      <c r="J147" s="1" t="str">
        <f>IF(ISBLANK('Capabilities - Sec Controls'!F214),"", 'Capabilities - Sec Controls'!F214)</f>
        <v>Security Patrols</v>
      </c>
      <c r="K147" s="1" t="str">
        <f>IF(ISBLANK('Capabilities - Sec Controls'!I214),"", 'Capabilities - Sec Controls'!I214)</f>
        <v>PE-3</v>
      </c>
      <c r="L147" s="1" t="str">
        <f>IF(ISBLANK('Capabilities - Sec Controls'!J214),"", 'Capabilities - Sec Controls'!J214)</f>
        <v/>
      </c>
      <c r="M147" s="1" t="str">
        <f>IF(ISBLANK('Capabilities - Sec Controls'!K214),"", 'Capabilities - Sec Controls'!K214)</f>
        <v>PE-3</v>
      </c>
      <c r="N147" s="1" t="str">
        <f>IF(ISBLANK('Capabilities - Sec Controls'!L214),"", 'Capabilities - Sec Controls'!L214)</f>
        <v/>
      </c>
      <c r="O147" s="1" t="str">
        <f>IF(ISBLANK('Capabilities - Sec Controls'!M214),"", 'Capabilities - Sec Controls'!M214)</f>
        <v/>
      </c>
      <c r="P147" s="1" t="str">
        <f>IF(ISBLANK('Capabilities - Sec Controls'!N214),"", 'Capabilities - Sec Controls'!N214)</f>
        <v/>
      </c>
      <c r="Q147" s="1" t="str">
        <f>IF(ISBLANK('Capabilities - Sec Controls'!O214),"", 'Capabilities - Sec Controls'!O214)</f>
        <v/>
      </c>
      <c r="R147" s="1" t="str">
        <f>IF(ISBLANK('Capabilities - Sec Controls'!P214),"", 'Capabilities - Sec Controls'!P214)</f>
        <v/>
      </c>
      <c r="S147" s="1" t="str">
        <f>IF(ISBLANK('Capabilities - Sec Controls'!Q214),"", 'Capabilities - Sec Controls'!Q214)</f>
        <v/>
      </c>
      <c r="T147" s="1" t="str">
        <f>IF(ISBLANK('Capabilities - Sec Controls'!R214),"", 'Capabilities - Sec Controls'!R214)</f>
        <v>PE-3(2),PE-3(3)</v>
      </c>
      <c r="U147" s="1" t="str">
        <f>IF(ISBLANK('Capabilities - Sec Controls'!S214),"", 'Capabilities - Sec Controls'!S214)</f>
        <v>PE-3(2),PE-3(3)</v>
      </c>
      <c r="V147" s="1" t="str">
        <f>IF(ISBLANK('Capabilities - Sec Controls'!T214),"", 'Capabilities - Sec Controls'!T214)</f>
        <v/>
      </c>
      <c r="W147" s="1" t="str">
        <f>IF(ISBLANK('Capabilities - Sec Controls'!U214),"", 'Capabilities - Sec Controls'!U214)</f>
        <v/>
      </c>
      <c r="X147" s="1" t="str">
        <f>IF(ISBLANK('Capabilities - Sec Controls'!V214),"", 'Capabilities - Sec Controls'!V214)</f>
        <v/>
      </c>
      <c r="Y147" s="1" t="str">
        <f>IF(ISBLANK('Capabilities - Sec Controls'!W214),"", 'Capabilities - Sec Controls'!W214)</f>
        <v/>
      </c>
      <c r="Z147" s="1" t="str">
        <f>IF(ISBLANK('Capabilities - Sec Controls'!X214),"", 'Capabilities - Sec Controls'!X214)</f>
        <v/>
      </c>
      <c r="AA147" s="1" t="str">
        <f>IF(ISBLANK('Capabilities - Sec Controls'!Y214),"", 'Capabilities - Sec Controls'!Y214)</f>
        <v/>
      </c>
      <c r="AB147" s="1" t="str">
        <f>IF(ISBLANK('Capabilities - Sec Controls'!Z214),"", 'Capabilities - Sec Controls'!Z214)</f>
        <v/>
      </c>
      <c r="AC147" s="215">
        <f>IF(ISBLANK('Capabilities - Sec Controls'!AA214),"", 'Capabilities - Sec Controls'!AA214)</f>
        <v>1</v>
      </c>
      <c r="AD147" s="215">
        <f>IF(ISBLANK('Capabilities - Sec Controls'!AB214),"", 'Capabilities - Sec Controls'!AB214)</f>
        <v>1</v>
      </c>
      <c r="AE147" s="215">
        <f>IF(ISBLANK('Capabilities - Sec Controls'!AC214),"", 'Capabilities - Sec Controls'!AC214)</f>
        <v>3</v>
      </c>
      <c r="AF147" s="215">
        <f>IF(ISBLANK('Capabilities - Sec Controls'!AD214),"", 'Capabilities - Sec Controls'!AD214)</f>
        <v>5</v>
      </c>
      <c r="AG147" s="1" t="str">
        <f>IF(ISBLANK('Capabilities - Sec Controls'!AE214),"", 'Capabilities - Sec Controls'!AE214)</f>
        <v/>
      </c>
      <c r="AH147" s="1" t="str">
        <f>IF(ISBLANK('Capabilities - Sec Controls'!AF214),"", 'Capabilities - Sec Controls'!AF214)</f>
        <v xml:space="preserve"> </v>
      </c>
      <c r="AI147" s="1" t="str">
        <f>IF(ISBLANK('Capabilities - Sec Controls'!AG214),"", 'Capabilities - Sec Controls'!AG214)</f>
        <v/>
      </c>
      <c r="AJ147" s="1" t="str">
        <f>IF(ISBLANK('Capabilities - Sec Controls'!AH214),"", 'Capabilities - Sec Controls'!AH214)</f>
        <v/>
      </c>
      <c r="AK147" s="1" t="str">
        <f>IF(ISBLANK('Capabilities - Sec Controls'!AI214),"", 'Capabilities - Sec Controls'!AI214)</f>
        <v/>
      </c>
      <c r="AL147" s="1" t="str">
        <f>IF(ISBLANK('Capabilities - Sec Controls'!AJ214),"", 'Capabilities - Sec Controls'!AJ214)</f>
        <v>A</v>
      </c>
      <c r="AM147" s="1" t="str">
        <f>IF(ISBLANK('Capabilities - Sec Controls'!AK214),"", 'Capabilities - Sec Controls'!AK214)</f>
        <v>A</v>
      </c>
      <c r="AN147" s="1" t="str">
        <f>IF(ISBLANK('Capabilities - Sec Controls'!AL214),"", 'Capabilities - Sec Controls'!AL214)</f>
        <v>A</v>
      </c>
      <c r="AO147" s="1" t="str">
        <f>IF(ISBLANK('Capabilities - Sec Controls'!AM214),"", 'Capabilities - Sec Controls'!AM214)</f>
        <v/>
      </c>
      <c r="AP147" s="1" t="str">
        <f>IF(ISBLANK('Capabilities - Sec Controls'!AN214),"", 'Capabilities - Sec Controls'!AN214)</f>
        <v>B</v>
      </c>
      <c r="AQ147" s="1" t="str">
        <f>IF(ISBLANK('Capabilities - Sec Controls'!AO214),"", 'Capabilities - Sec Controls'!AO214)</f>
        <v>B</v>
      </c>
      <c r="AR147" s="1" t="str">
        <f>IF(ISBLANK('Capabilities - Sec Controls'!AP214),"", 'Capabilities - Sec Controls'!AP214)</f>
        <v>B</v>
      </c>
      <c r="AS147" s="1" t="str">
        <f>IF(ISBLANK('Capabilities - Sec Controls'!AQ214),"", 'Capabilities - Sec Controls'!AQ214)</f>
        <v/>
      </c>
      <c r="AT147" s="1" t="str">
        <f>IF(ISBLANK('Capabilities - Sec Controls'!AR214),"", 'Capabilities - Sec Controls'!AR214)</f>
        <v>A</v>
      </c>
      <c r="AU147" s="1" t="str">
        <f>IF(ISBLANK('Capabilities - Sec Controls'!AS214),"", 'Capabilities - Sec Controls'!AS214)</f>
        <v/>
      </c>
      <c r="AV147" s="1" t="str">
        <f>IF(ISBLANK('Capabilities - Sec Controls'!AT214),"", 'Capabilities - Sec Controls'!AT214)</f>
        <v/>
      </c>
    </row>
    <row r="148" spans="1:48" ht="42" hidden="1" customHeight="1" x14ac:dyDescent="0.25">
      <c r="A148"/>
      <c r="D148" t="b">
        <f t="shared" si="6"/>
        <v>1</v>
      </c>
      <c r="E148" s="1" t="str">
        <f>IF(ISBLANK('Capabilities - Sec Controls'!A215),"", 'Capabilities - Sec Controls'!A215)</f>
        <v>Infrastructure Services</v>
      </c>
      <c r="F148" s="1" t="str">
        <f>IF(ISBLANK('Capabilities - Sec Controls'!B215),"", 'Capabilities - Sec Controls'!B215)</f>
        <v>Internal Infrastructure: Facility Security</v>
      </c>
      <c r="G148" s="1" t="str">
        <f>IF(ISBLANK('Capabilities - Sec Controls'!C215),"", 'Capabilities - Sec Controls'!C215)</f>
        <v>Controlled Physical Access</v>
      </c>
      <c r="H148" s="1" t="str">
        <f>IF(ISBLANK('Capabilities - Sec Controls'!D215),"", 'Capabilities - Sec Controls'!D215)</f>
        <v>Electronic Surveillance</v>
      </c>
      <c r="I148" s="1" t="str">
        <f>IF(ISBLANK('Capabilities - Sec Controls'!E215),"", 'Capabilities - Sec Controls'!E215)</f>
        <v>The system's organization has a capability that continuously observes the facilities to detect physical intrusions, record physical access, and monitor physical movements.</v>
      </c>
      <c r="J148" s="1" t="str">
        <f>IF(ISBLANK('Capabilities - Sec Controls'!F215),"", 'Capabilities - Sec Controls'!F215)</f>
        <v>Electronic Surveillance</v>
      </c>
      <c r="K148" s="1" t="str">
        <f>IF(ISBLANK('Capabilities - Sec Controls'!I215),"", 'Capabilities - Sec Controls'!I215)</f>
        <v>PE-6</v>
      </c>
      <c r="L148" s="1" t="str">
        <f>IF(ISBLANK('Capabilities - Sec Controls'!J215),"", 'Capabilities - Sec Controls'!J215)</f>
        <v/>
      </c>
      <c r="M148" s="1" t="str">
        <f>IF(ISBLANK('Capabilities - Sec Controls'!K215),"", 'Capabilities - Sec Controls'!K215)</f>
        <v>PE-6</v>
      </c>
      <c r="N148" s="1" t="str">
        <f>IF(ISBLANK('Capabilities - Sec Controls'!L215),"", 'Capabilities - Sec Controls'!L215)</f>
        <v/>
      </c>
      <c r="O148" s="1" t="str">
        <f>IF(ISBLANK('Capabilities - Sec Controls'!M215),"", 'Capabilities - Sec Controls'!M215)</f>
        <v>PE-6(1)</v>
      </c>
      <c r="P148" s="1" t="str">
        <f>IF(ISBLANK('Capabilities - Sec Controls'!N215),"", 'Capabilities - Sec Controls'!N215)</f>
        <v/>
      </c>
      <c r="Q148" s="1" t="str">
        <f>IF(ISBLANK('Capabilities - Sec Controls'!O215),"", 'Capabilities - Sec Controls'!O215)</f>
        <v>PE-6(1)</v>
      </c>
      <c r="R148" s="1" t="str">
        <f>IF(ISBLANK('Capabilities - Sec Controls'!P215),"", 'Capabilities - Sec Controls'!P215)</f>
        <v/>
      </c>
      <c r="S148" s="1" t="str">
        <f>IF(ISBLANK('Capabilities - Sec Controls'!Q215),"", 'Capabilities - Sec Controls'!Q215)</f>
        <v>PE-6(4)</v>
      </c>
      <c r="T148" s="1" t="str">
        <f>IF(ISBLANK('Capabilities - Sec Controls'!R215),"", 'Capabilities - Sec Controls'!R215)</f>
        <v>PE-6(2),PE-6(3)</v>
      </c>
      <c r="U148" s="1" t="str">
        <f>IF(ISBLANK('Capabilities - Sec Controls'!S215),"", 'Capabilities - Sec Controls'!S215)</f>
        <v>PE-6(4)</v>
      </c>
      <c r="V148" s="1" t="str">
        <f>IF(ISBLANK('Capabilities - Sec Controls'!T215),"", 'Capabilities - Sec Controls'!T215)</f>
        <v>PE-6(2),PE-6(3)</v>
      </c>
      <c r="W148" s="1" t="str">
        <f>IF(ISBLANK('Capabilities - Sec Controls'!U215),"", 'Capabilities - Sec Controls'!U215)</f>
        <v/>
      </c>
      <c r="X148" s="1" t="str">
        <f>IF(ISBLANK('Capabilities - Sec Controls'!V215),"", 'Capabilities - Sec Controls'!V215)</f>
        <v/>
      </c>
      <c r="Y148" s="1" t="str">
        <f>IF(ISBLANK('Capabilities - Sec Controls'!W215),"", 'Capabilities - Sec Controls'!W215)</f>
        <v/>
      </c>
      <c r="Z148" s="1" t="str">
        <f>IF(ISBLANK('Capabilities - Sec Controls'!X215),"", 'Capabilities - Sec Controls'!X215)</f>
        <v/>
      </c>
      <c r="AA148" s="1" t="str">
        <f>IF(ISBLANK('Capabilities - Sec Controls'!Y215),"", 'Capabilities - Sec Controls'!Y215)</f>
        <v>PE-6(2), and PE-6(3)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Controlled Physical Access Electronic Surveillance capability should an organization wish to contract with a cloud service provider to provide such a capability.</v>
      </c>
      <c r="AB148" s="1" t="str">
        <f>IF(ISBLANK('Capabilities - Sec Controls'!Z215),"", 'Capabilities - Sec Controls'!Z215)</f>
        <v/>
      </c>
      <c r="AC148" s="215">
        <f>IF(ISBLANK('Capabilities - Sec Controls'!AA215),"", 'Capabilities - Sec Controls'!AA215)</f>
        <v>1</v>
      </c>
      <c r="AD148" s="215">
        <f>IF(ISBLANK('Capabilities - Sec Controls'!AB215),"", 'Capabilities - Sec Controls'!AB215)</f>
        <v>1</v>
      </c>
      <c r="AE148" s="215">
        <f>IF(ISBLANK('Capabilities - Sec Controls'!AC215),"", 'Capabilities - Sec Controls'!AC215)</f>
        <v>3</v>
      </c>
      <c r="AF148" s="215">
        <f>IF(ISBLANK('Capabilities - Sec Controls'!AD215),"", 'Capabilities - Sec Controls'!AD215)</f>
        <v>5</v>
      </c>
      <c r="AG148" s="1" t="str">
        <f>IF(ISBLANK('Capabilities - Sec Controls'!AE215),"", 'Capabilities - Sec Controls'!AE215)</f>
        <v/>
      </c>
      <c r="AH148" s="1" t="str">
        <f>IF(ISBLANK('Capabilities - Sec Controls'!AF215),"", 'Capabilities - Sec Controls'!AF215)</f>
        <v xml:space="preserve"> </v>
      </c>
      <c r="AI148" s="1" t="str">
        <f>IF(ISBLANK('Capabilities - Sec Controls'!AG215),"", 'Capabilities - Sec Controls'!AG215)</f>
        <v/>
      </c>
      <c r="AJ148" s="1" t="str">
        <f>IF(ISBLANK('Capabilities - Sec Controls'!AH215),"", 'Capabilities - Sec Controls'!AH215)</f>
        <v/>
      </c>
      <c r="AK148" s="1" t="str">
        <f>IF(ISBLANK('Capabilities - Sec Controls'!AI215),"", 'Capabilities - Sec Controls'!AI215)</f>
        <v/>
      </c>
      <c r="AL148" s="1" t="str">
        <f>IF(ISBLANK('Capabilities - Sec Controls'!AJ215),"", 'Capabilities - Sec Controls'!AJ215)</f>
        <v>A</v>
      </c>
      <c r="AM148" s="1" t="str">
        <f>IF(ISBLANK('Capabilities - Sec Controls'!AK215),"", 'Capabilities - Sec Controls'!AK215)</f>
        <v>A</v>
      </c>
      <c r="AN148" s="1" t="str">
        <f>IF(ISBLANK('Capabilities - Sec Controls'!AL215),"", 'Capabilities - Sec Controls'!AL215)</f>
        <v>A</v>
      </c>
      <c r="AO148" s="1" t="str">
        <f>IF(ISBLANK('Capabilities - Sec Controls'!AM215),"", 'Capabilities - Sec Controls'!AM215)</f>
        <v/>
      </c>
      <c r="AP148" s="1" t="str">
        <f>IF(ISBLANK('Capabilities - Sec Controls'!AN215),"", 'Capabilities - Sec Controls'!AN215)</f>
        <v>B</v>
      </c>
      <c r="AQ148" s="1" t="str">
        <f>IF(ISBLANK('Capabilities - Sec Controls'!AO215),"", 'Capabilities - Sec Controls'!AO215)</f>
        <v>B</v>
      </c>
      <c r="AR148" s="1" t="str">
        <f>IF(ISBLANK('Capabilities - Sec Controls'!AP215),"", 'Capabilities - Sec Controls'!AP215)</f>
        <v>B</v>
      </c>
      <c r="AS148" s="1" t="str">
        <f>IF(ISBLANK('Capabilities - Sec Controls'!AQ215),"", 'Capabilities - Sec Controls'!AQ215)</f>
        <v/>
      </c>
      <c r="AT148" s="1" t="str">
        <f>IF(ISBLANK('Capabilities - Sec Controls'!AR215),"", 'Capabilities - Sec Controls'!AR215)</f>
        <v>A</v>
      </c>
      <c r="AU148" s="1" t="str">
        <f>IF(ISBLANK('Capabilities - Sec Controls'!AS215),"", 'Capabilities - Sec Controls'!AS215)</f>
        <v/>
      </c>
      <c r="AV148" s="1" t="str">
        <f>IF(ISBLANK('Capabilities - Sec Controls'!AT215),"", 'Capabilities - Sec Controls'!AT215)</f>
        <v>A</v>
      </c>
    </row>
    <row r="149" spans="1:48" ht="42" hidden="1" customHeight="1" x14ac:dyDescent="0.25">
      <c r="A149"/>
      <c r="D149" t="b">
        <f t="shared" si="6"/>
        <v>1</v>
      </c>
      <c r="E149" s="1" t="str">
        <f>IF(ISBLANK('Capabilities - Sec Controls'!A216),"", 'Capabilities - Sec Controls'!A216)</f>
        <v>Infrastructure Services</v>
      </c>
      <c r="F149" s="1" t="str">
        <f>IF(ISBLANK('Capabilities - Sec Controls'!B216),"", 'Capabilities - Sec Controls'!B216)</f>
        <v>Internal Infrastructure: Facility Security</v>
      </c>
      <c r="G149" s="1" t="str">
        <f>IF(ISBLANK('Capabilities - Sec Controls'!C216),"", 'Capabilities - Sec Controls'!C216)</f>
        <v>Controlled Physical Access</v>
      </c>
      <c r="H149" s="1" t="str">
        <f>IF(ISBLANK('Capabilities - Sec Controls'!D216),"", 'Capabilities - Sec Controls'!D216)</f>
        <v>Physical Authentication</v>
      </c>
      <c r="I149" s="1" t="str">
        <f>IF(ISBLANK('Capabilities - Sec Controls'!E216),"", 'Capabilities - Sec Controls'!E216)</f>
        <v>The system's organization has a capability that verifies an individual's asserted physical identity by physical means, such as having a security guard check an ID card to ensure it matches the person providing it.</v>
      </c>
      <c r="J149" s="1" t="str">
        <f>IF(ISBLANK('Capabilities - Sec Controls'!F216),"", 'Capabilities - Sec Controls'!F216)</f>
        <v>Physical Authentication</v>
      </c>
      <c r="K149" s="1" t="str">
        <f>IF(ISBLANK('Capabilities - Sec Controls'!I216),"", 'Capabilities - Sec Controls'!I216)</f>
        <v>PE-2,PE-3</v>
      </c>
      <c r="L149" s="1" t="str">
        <f>IF(ISBLANK('Capabilities - Sec Controls'!J216),"", 'Capabilities - Sec Controls'!J216)</f>
        <v/>
      </c>
      <c r="M149" s="1" t="str">
        <f>IF(ISBLANK('Capabilities - Sec Controls'!K216),"", 'Capabilities - Sec Controls'!K216)</f>
        <v>PE-2,PE-3</v>
      </c>
      <c r="N149" s="1" t="str">
        <f>IF(ISBLANK('Capabilities - Sec Controls'!L216),"", 'Capabilities - Sec Controls'!L216)</f>
        <v/>
      </c>
      <c r="O149" s="1" t="str">
        <f>IF(ISBLANK('Capabilities - Sec Controls'!M216),"", 'Capabilities - Sec Controls'!M216)</f>
        <v/>
      </c>
      <c r="P149" s="1" t="str">
        <f>IF(ISBLANK('Capabilities - Sec Controls'!N216),"", 'Capabilities - Sec Controls'!N216)</f>
        <v/>
      </c>
      <c r="Q149" s="1" t="str">
        <f>IF(ISBLANK('Capabilities - Sec Controls'!O216),"", 'Capabilities - Sec Controls'!O216)</f>
        <v/>
      </c>
      <c r="R149" s="1" t="str">
        <f>IF(ISBLANK('Capabilities - Sec Controls'!P216),"", 'Capabilities - Sec Controls'!P216)</f>
        <v/>
      </c>
      <c r="S149" s="1" t="str">
        <f>IF(ISBLANK('Capabilities - Sec Controls'!Q216),"", 'Capabilities - Sec Controls'!Q216)</f>
        <v/>
      </c>
      <c r="T149" s="1" t="str">
        <f>IF(ISBLANK('Capabilities - Sec Controls'!R216),"", 'Capabilities - Sec Controls'!R216)</f>
        <v>PE-2(2)</v>
      </c>
      <c r="U149" s="1" t="str">
        <f>IF(ISBLANK('Capabilities - Sec Controls'!S216),"", 'Capabilities - Sec Controls'!S216)</f>
        <v>PE-2(2)</v>
      </c>
      <c r="V149" s="1" t="str">
        <f>IF(ISBLANK('Capabilities - Sec Controls'!T216),"", 'Capabilities - Sec Controls'!T216)</f>
        <v/>
      </c>
      <c r="W149" s="1" t="str">
        <f>IF(ISBLANK('Capabilities - Sec Controls'!U216),"", 'Capabilities - Sec Controls'!U216)</f>
        <v/>
      </c>
      <c r="X149" s="1" t="str">
        <f>IF(ISBLANK('Capabilities - Sec Controls'!V216),"", 'Capabilities - Sec Controls'!V216)</f>
        <v/>
      </c>
      <c r="Y149" s="1" t="str">
        <f>IF(ISBLANK('Capabilities - Sec Controls'!W216),"", 'Capabilities - Sec Controls'!W216)</f>
        <v/>
      </c>
      <c r="Z149" s="1" t="str">
        <f>IF(ISBLANK('Capabilities - Sec Controls'!X216),"", 'Capabilities - Sec Controls'!X216)</f>
        <v/>
      </c>
      <c r="AA149" s="1" t="str">
        <f>IF(ISBLANK('Capabilities - Sec Controls'!Y216),"", 'Capabilities - Sec Controls'!Y216)</f>
        <v>PE-2(2) is not selected in 800-53 baselines but may be needed to support the specific capability</v>
      </c>
      <c r="AB149" s="1" t="str">
        <f>IF(ISBLANK('Capabilities - Sec Controls'!Z216),"", 'Capabilities - Sec Controls'!Z216)</f>
        <v/>
      </c>
      <c r="AC149" s="215">
        <f>IF(ISBLANK('Capabilities - Sec Controls'!AA216),"", 'Capabilities - Sec Controls'!AA216)</f>
        <v>1</v>
      </c>
      <c r="AD149" s="215">
        <f>IF(ISBLANK('Capabilities - Sec Controls'!AB216),"", 'Capabilities - Sec Controls'!AB216)</f>
        <v>1</v>
      </c>
      <c r="AE149" s="215">
        <f>IF(ISBLANK('Capabilities - Sec Controls'!AC216),"", 'Capabilities - Sec Controls'!AC216)</f>
        <v>3</v>
      </c>
      <c r="AF149" s="215">
        <f>IF(ISBLANK('Capabilities - Sec Controls'!AD216),"", 'Capabilities - Sec Controls'!AD216)</f>
        <v>5</v>
      </c>
      <c r="AG149" s="1" t="str">
        <f>IF(ISBLANK('Capabilities - Sec Controls'!AE216),"", 'Capabilities - Sec Controls'!AE216)</f>
        <v/>
      </c>
      <c r="AH149" s="1" t="str">
        <f>IF(ISBLANK('Capabilities - Sec Controls'!AF216),"", 'Capabilities - Sec Controls'!AF216)</f>
        <v xml:space="preserve"> </v>
      </c>
      <c r="AI149" s="1" t="str">
        <f>IF(ISBLANK('Capabilities - Sec Controls'!AG216),"", 'Capabilities - Sec Controls'!AG216)</f>
        <v/>
      </c>
      <c r="AJ149" s="1" t="str">
        <f>IF(ISBLANK('Capabilities - Sec Controls'!AH216),"", 'Capabilities - Sec Controls'!AH216)</f>
        <v/>
      </c>
      <c r="AK149" s="1" t="str">
        <f>IF(ISBLANK('Capabilities - Sec Controls'!AI216),"", 'Capabilities - Sec Controls'!AI216)</f>
        <v/>
      </c>
      <c r="AL149" s="1" t="str">
        <f>IF(ISBLANK('Capabilities - Sec Controls'!AJ216),"", 'Capabilities - Sec Controls'!AJ216)</f>
        <v>A</v>
      </c>
      <c r="AM149" s="1" t="str">
        <f>IF(ISBLANK('Capabilities - Sec Controls'!AK216),"", 'Capabilities - Sec Controls'!AK216)</f>
        <v>A</v>
      </c>
      <c r="AN149" s="1" t="str">
        <f>IF(ISBLANK('Capabilities - Sec Controls'!AL216),"", 'Capabilities - Sec Controls'!AL216)</f>
        <v>A</v>
      </c>
      <c r="AO149" s="1" t="str">
        <f>IF(ISBLANK('Capabilities - Sec Controls'!AM216),"", 'Capabilities - Sec Controls'!AM216)</f>
        <v/>
      </c>
      <c r="AP149" s="1" t="str">
        <f>IF(ISBLANK('Capabilities - Sec Controls'!AN216),"", 'Capabilities - Sec Controls'!AN216)</f>
        <v>B</v>
      </c>
      <c r="AQ149" s="1" t="str">
        <f>IF(ISBLANK('Capabilities - Sec Controls'!AO216),"", 'Capabilities - Sec Controls'!AO216)</f>
        <v>B</v>
      </c>
      <c r="AR149" s="1" t="str">
        <f>IF(ISBLANK('Capabilities - Sec Controls'!AP216),"", 'Capabilities - Sec Controls'!AP216)</f>
        <v>B</v>
      </c>
      <c r="AS149" s="1" t="str">
        <f>IF(ISBLANK('Capabilities - Sec Controls'!AQ216),"", 'Capabilities - Sec Controls'!AQ216)</f>
        <v/>
      </c>
      <c r="AT149" s="1" t="str">
        <f>IF(ISBLANK('Capabilities - Sec Controls'!AR216),"", 'Capabilities - Sec Controls'!AR216)</f>
        <v>A</v>
      </c>
      <c r="AU149" s="1" t="str">
        <f>IF(ISBLANK('Capabilities - Sec Controls'!AS216),"", 'Capabilities - Sec Controls'!AS216)</f>
        <v/>
      </c>
      <c r="AV149" s="1" t="str">
        <f>IF(ISBLANK('Capabilities - Sec Controls'!AT216),"", 'Capabilities - Sec Controls'!AT216)</f>
        <v>A</v>
      </c>
    </row>
    <row r="150" spans="1:48" ht="42" hidden="1" customHeight="1" x14ac:dyDescent="0.25">
      <c r="A150"/>
      <c r="D150" t="b">
        <f t="shared" si="6"/>
        <v>1</v>
      </c>
      <c r="E150" s="1" t="str">
        <f>IF(ISBLANK('Capabilities - Sec Controls'!A217),"", 'Capabilities - Sec Controls'!A217)</f>
        <v>Infrastructure Services</v>
      </c>
      <c r="F150" s="1" t="str">
        <f>IF(ISBLANK('Capabilities - Sec Controls'!B217),"", 'Capabilities - Sec Controls'!B217)</f>
        <v>Internal Infrastructure: Facility Security</v>
      </c>
      <c r="G150" s="1" t="str">
        <f>IF(ISBLANK('Capabilities - Sec Controls'!C217),"", 'Capabilities - Sec Controls'!C217)</f>
        <v>Asset Handling</v>
      </c>
      <c r="H150" s="1" t="str">
        <f>IF(ISBLANK('Capabilities - Sec Controls'!D217),"", 'Capabilities - Sec Controls'!D217)</f>
        <v>Data</v>
      </c>
      <c r="I150" s="1" t="str">
        <f>IF(ISBLANK('Capabilities - Sec Controls'!E217),"", 'Capabilities - Sec Controls'!E217)</f>
        <v>The system's organization has a capability that secures the handling of data, which may be sensitive.</v>
      </c>
      <c r="J150" s="1" t="str">
        <f>IF(ISBLANK('Capabilities - Sec Controls'!F217),"", 'Capabilities - Sec Controls'!F217)</f>
        <v>Data</v>
      </c>
      <c r="K150" s="1" t="str">
        <f>IF(ISBLANK('Capabilities - Sec Controls'!I217),"", 'Capabilities - Sec Controls'!I217)</f>
        <v/>
      </c>
      <c r="L150" s="1" t="str">
        <f>IF(ISBLANK('Capabilities - Sec Controls'!J217),"", 'Capabilities - Sec Controls'!J217)</f>
        <v>PL-8</v>
      </c>
      <c r="M150" s="1" t="str">
        <f>IF(ISBLANK('Capabilities - Sec Controls'!K217),"", 'Capabilities - Sec Controls'!K217)</f>
        <v/>
      </c>
      <c r="N150" s="1" t="str">
        <f>IF(ISBLANK('Capabilities - Sec Controls'!L217),"", 'Capabilities - Sec Controls'!L217)</f>
        <v>PL-8</v>
      </c>
      <c r="O150" s="1" t="str">
        <f>IF(ISBLANK('Capabilities - Sec Controls'!M217),"", 'Capabilities - Sec Controls'!M217)</f>
        <v>SA-17</v>
      </c>
      <c r="P150" s="1" t="str">
        <f>IF(ISBLANK('Capabilities - Sec Controls'!N217),"", 'Capabilities - Sec Controls'!N217)</f>
        <v/>
      </c>
      <c r="Q150" s="1" t="str">
        <f>IF(ISBLANK('Capabilities - Sec Controls'!O217),"", 'Capabilities - Sec Controls'!O217)</f>
        <v/>
      </c>
      <c r="R150" s="1" t="str">
        <f>IF(ISBLANK('Capabilities - Sec Controls'!P217),"", 'Capabilities - Sec Controls'!P217)</f>
        <v>SA-17</v>
      </c>
      <c r="S150" s="1" t="str">
        <f>IF(ISBLANK('Capabilities - Sec Controls'!Q217),"", 'Capabilities - Sec Controls'!Q217)</f>
        <v/>
      </c>
      <c r="T150" s="1" t="str">
        <f>IF(ISBLANK('Capabilities - Sec Controls'!R217),"", 'Capabilities - Sec Controls'!R217)</f>
        <v/>
      </c>
      <c r="U150" s="1" t="str">
        <f>IF(ISBLANK('Capabilities - Sec Controls'!S217),"", 'Capabilities - Sec Controls'!S217)</f>
        <v/>
      </c>
      <c r="V150" s="1" t="str">
        <f>IF(ISBLANK('Capabilities - Sec Controls'!T217),"", 'Capabilities - Sec Controls'!T217)</f>
        <v/>
      </c>
      <c r="W150" s="1" t="str">
        <f>IF(ISBLANK('Capabilities - Sec Controls'!U217),"", 'Capabilities - Sec Controls'!U217)</f>
        <v>PM-7</v>
      </c>
      <c r="X150" s="1" t="str">
        <f>IF(ISBLANK('Capabilities - Sec Controls'!V217),"", 'Capabilities - Sec Controls'!V217)</f>
        <v/>
      </c>
      <c r="Y150" s="1" t="str">
        <f>IF(ISBLANK('Capabilities - Sec Controls'!W217),"", 'Capabilities - Sec Controls'!W217)</f>
        <v/>
      </c>
      <c r="Z150" s="1" t="str">
        <f>IF(ISBLANK('Capabilities - Sec Controls'!X217),"", 'Capabilities - Sec Controls'!X217)</f>
        <v/>
      </c>
      <c r="AA150" s="1" t="str">
        <f>IF(ISBLANK('Capabilities - Sec Controls'!Y217),"", 'Capabilities - Sec Controls'!Y217)</f>
        <v>NOTE 1: How is "data" a capability? It is not possible to accurately populate this table with appropriate controls based on such descriptions.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PE-20 is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Asset Handling Data capability should an organization wish to contract with a cloud service provider to provide such a capability.</v>
      </c>
      <c r="AB150" s="1" t="str">
        <f>IF(ISBLANK('Capabilities - Sec Controls'!Z217),"", 'Capabilities - Sec Controls'!Z217)</f>
        <v/>
      </c>
      <c r="AC150" s="215">
        <f>IF(ISBLANK('Capabilities - Sec Controls'!AA217),"", 'Capabilities - Sec Controls'!AA217)</f>
        <v>1</v>
      </c>
      <c r="AD150" s="215">
        <f>IF(ISBLANK('Capabilities - Sec Controls'!AB217),"", 'Capabilities - Sec Controls'!AB217)</f>
        <v>2</v>
      </c>
      <c r="AE150" s="215">
        <f>IF(ISBLANK('Capabilities - Sec Controls'!AC217),"", 'Capabilities - Sec Controls'!AC217)</f>
        <v>3</v>
      </c>
      <c r="AF150" s="215">
        <f>IF(ISBLANK('Capabilities - Sec Controls'!AD217),"", 'Capabilities - Sec Controls'!AD217)</f>
        <v>6</v>
      </c>
      <c r="AG150" s="1" t="str">
        <f>IF(ISBLANK('Capabilities - Sec Controls'!AE217),"", 'Capabilities - Sec Controls'!AE217)</f>
        <v/>
      </c>
      <c r="AH150" s="1" t="str">
        <f>IF(ISBLANK('Capabilities - Sec Controls'!AF217),"", 'Capabilities - Sec Controls'!AF217)</f>
        <v/>
      </c>
      <c r="AI150" s="1" t="str">
        <f>IF(ISBLANK('Capabilities - Sec Controls'!AG217),"", 'Capabilities - Sec Controls'!AG217)</f>
        <v/>
      </c>
      <c r="AJ150" s="1" t="str">
        <f>IF(ISBLANK('Capabilities - Sec Controls'!AH217),"", 'Capabilities - Sec Controls'!AH217)</f>
        <v/>
      </c>
      <c r="AK150" s="1" t="str">
        <f>IF(ISBLANK('Capabilities - Sec Controls'!AI217),"", 'Capabilities - Sec Controls'!AI217)</f>
        <v/>
      </c>
      <c r="AL150" s="1" t="str">
        <f>IF(ISBLANK('Capabilities - Sec Controls'!AJ217),"", 'Capabilities - Sec Controls'!AJ217)</f>
        <v>A</v>
      </c>
      <c r="AM150" s="1" t="str">
        <f>IF(ISBLANK('Capabilities - Sec Controls'!AK217),"", 'Capabilities - Sec Controls'!AK217)</f>
        <v>A</v>
      </c>
      <c r="AN150" s="1" t="str">
        <f>IF(ISBLANK('Capabilities - Sec Controls'!AL217),"", 'Capabilities - Sec Controls'!AL217)</f>
        <v>A</v>
      </c>
      <c r="AO150" s="1" t="str">
        <f>IF(ISBLANK('Capabilities - Sec Controls'!AM217),"", 'Capabilities - Sec Controls'!AM217)</f>
        <v/>
      </c>
      <c r="AP150" s="1" t="str">
        <f>IF(ISBLANK('Capabilities - Sec Controls'!AN217),"", 'Capabilities - Sec Controls'!AN217)</f>
        <v>B</v>
      </c>
      <c r="AQ150" s="1" t="str">
        <f>IF(ISBLANK('Capabilities - Sec Controls'!AO217),"", 'Capabilities - Sec Controls'!AO217)</f>
        <v>B</v>
      </c>
      <c r="AR150" s="1" t="str">
        <f>IF(ISBLANK('Capabilities - Sec Controls'!AP217),"", 'Capabilities - Sec Controls'!AP217)</f>
        <v>B</v>
      </c>
      <c r="AS150" s="1" t="str">
        <f>IF(ISBLANK('Capabilities - Sec Controls'!AQ217),"", 'Capabilities - Sec Controls'!AQ217)</f>
        <v/>
      </c>
      <c r="AT150" s="1" t="str">
        <f>IF(ISBLANK('Capabilities - Sec Controls'!AR217),"", 'Capabilities - Sec Controls'!AR217)</f>
        <v>A</v>
      </c>
      <c r="AU150" s="1" t="str">
        <f>IF(ISBLANK('Capabilities - Sec Controls'!AS217),"", 'Capabilities - Sec Controls'!AS217)</f>
        <v/>
      </c>
      <c r="AV150" s="1" t="str">
        <f>IF(ISBLANK('Capabilities - Sec Controls'!AT217),"", 'Capabilities - Sec Controls'!AT217)</f>
        <v>A</v>
      </c>
    </row>
    <row r="151" spans="1:48" ht="42" hidden="1" customHeight="1" x14ac:dyDescent="0.25">
      <c r="A151"/>
      <c r="D151" t="b">
        <f t="shared" si="6"/>
        <v>1</v>
      </c>
      <c r="E151" s="1" t="str">
        <f>IF(ISBLANK('Capabilities - Sec Controls'!A218),"", 'Capabilities - Sec Controls'!A218)</f>
        <v>Infrastructure Services</v>
      </c>
      <c r="F151" s="1" t="str">
        <f>IF(ISBLANK('Capabilities - Sec Controls'!B218),"", 'Capabilities - Sec Controls'!B218)</f>
        <v>Internal Infrastructure: Facility Security</v>
      </c>
      <c r="G151" s="1" t="str">
        <f>IF(ISBLANK('Capabilities - Sec Controls'!C218),"", 'Capabilities - Sec Controls'!C218)</f>
        <v>Asset Handling</v>
      </c>
      <c r="H151" s="1" t="str">
        <f>IF(ISBLANK('Capabilities - Sec Controls'!D218),"", 'Capabilities - Sec Controls'!D218)</f>
        <v xml:space="preserve">Storage  </v>
      </c>
      <c r="I151" s="1" t="str">
        <f>IF(ISBLANK('Capabilities - Sec Controls'!E218),"", 'Capabilities - Sec Controls'!E218)</f>
        <v>The system's organization has a capability that secures the handling of storage media, which may contain sensitive data.</v>
      </c>
      <c r="J151" s="1" t="str">
        <f>IF(ISBLANK('Capabilities - Sec Controls'!F218),"", 'Capabilities - Sec Controls'!F218)</f>
        <v>Software</v>
      </c>
      <c r="K151" s="1" t="str">
        <f>IF(ISBLANK('Capabilities - Sec Controls'!I218),"", 'Capabilities - Sec Controls'!I218)</f>
        <v/>
      </c>
      <c r="L151" s="1" t="str">
        <f>IF(ISBLANK('Capabilities - Sec Controls'!J218),"", 'Capabilities - Sec Controls'!J218)</f>
        <v>PL-8</v>
      </c>
      <c r="M151" s="1" t="str">
        <f>IF(ISBLANK('Capabilities - Sec Controls'!K218),"", 'Capabilities - Sec Controls'!K218)</f>
        <v/>
      </c>
      <c r="N151" s="1" t="str">
        <f>IF(ISBLANK('Capabilities - Sec Controls'!L218),"", 'Capabilities - Sec Controls'!L218)</f>
        <v>PL-8</v>
      </c>
      <c r="O151" s="1" t="str">
        <f>IF(ISBLANK('Capabilities - Sec Controls'!M218),"", 'Capabilities - Sec Controls'!M218)</f>
        <v>SA-17</v>
      </c>
      <c r="P151" s="1" t="str">
        <f>IF(ISBLANK('Capabilities - Sec Controls'!N218),"", 'Capabilities - Sec Controls'!N218)</f>
        <v/>
      </c>
      <c r="Q151" s="1" t="str">
        <f>IF(ISBLANK('Capabilities - Sec Controls'!O218),"", 'Capabilities - Sec Controls'!O218)</f>
        <v/>
      </c>
      <c r="R151" s="1" t="str">
        <f>IF(ISBLANK('Capabilities - Sec Controls'!P218),"", 'Capabilities - Sec Controls'!P218)</f>
        <v>SA-17</v>
      </c>
      <c r="S151" s="1" t="str">
        <f>IF(ISBLANK('Capabilities - Sec Controls'!Q218),"", 'Capabilities - Sec Controls'!Q218)</f>
        <v/>
      </c>
      <c r="T151" s="1" t="str">
        <f>IF(ISBLANK('Capabilities - Sec Controls'!R218),"", 'Capabilities - Sec Controls'!R218)</f>
        <v/>
      </c>
      <c r="U151" s="1" t="str">
        <f>IF(ISBLANK('Capabilities - Sec Controls'!S218),"", 'Capabilities - Sec Controls'!S218)</f>
        <v/>
      </c>
      <c r="V151" s="1" t="str">
        <f>IF(ISBLANK('Capabilities - Sec Controls'!T218),"", 'Capabilities - Sec Controls'!T218)</f>
        <v/>
      </c>
      <c r="W151" s="1" t="str">
        <f>IF(ISBLANK('Capabilities - Sec Controls'!U218),"", 'Capabilities - Sec Controls'!U218)</f>
        <v>PM-7</v>
      </c>
      <c r="X151" s="1" t="str">
        <f>IF(ISBLANK('Capabilities - Sec Controls'!V218),"", 'Capabilities - Sec Controls'!V218)</f>
        <v/>
      </c>
      <c r="Y151" s="1" t="str">
        <f>IF(ISBLANK('Capabilities - Sec Controls'!W218),"", 'Capabilities - Sec Controls'!W218)</f>
        <v/>
      </c>
      <c r="Z151" s="1" t="str">
        <f>IF(ISBLANK('Capabilities - Sec Controls'!X218),"", 'Capabilities - Sec Controls'!X218)</f>
        <v/>
      </c>
      <c r="AA151" s="1" t="str">
        <f>IF(ISBLANK('Capabilities - Sec Controls'!Y218),"", 'Capabilities - Sec Controls'!Y218)</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CM-8(8) and PE-20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Asset Handling Storage   capability should an organization wish to contract with a cloud service provider to provide such a capability.</v>
      </c>
      <c r="AB151" s="1" t="str">
        <f>IF(ISBLANK('Capabilities - Sec Controls'!Z218),"", 'Capabilities - Sec Controls'!Z218)</f>
        <v/>
      </c>
      <c r="AC151" s="215">
        <f>IF(ISBLANK('Capabilities - Sec Controls'!AA218),"", 'Capabilities - Sec Controls'!AA218)</f>
        <v>1</v>
      </c>
      <c r="AD151" s="215">
        <f>IF(ISBLANK('Capabilities - Sec Controls'!AB218),"", 'Capabilities - Sec Controls'!AB218)</f>
        <v>2</v>
      </c>
      <c r="AE151" s="215">
        <f>IF(ISBLANK('Capabilities - Sec Controls'!AC218),"", 'Capabilities - Sec Controls'!AC218)</f>
        <v>3</v>
      </c>
      <c r="AF151" s="215">
        <f>IF(ISBLANK('Capabilities - Sec Controls'!AD218),"", 'Capabilities - Sec Controls'!AD218)</f>
        <v>6</v>
      </c>
      <c r="AG151" s="1" t="str">
        <f>IF(ISBLANK('Capabilities - Sec Controls'!AE218),"", 'Capabilities - Sec Controls'!AE218)</f>
        <v/>
      </c>
      <c r="AH151" s="1" t="str">
        <f>IF(ISBLANK('Capabilities - Sec Controls'!AF218),"", 'Capabilities - Sec Controls'!AF218)</f>
        <v/>
      </c>
      <c r="AI151" s="1" t="str">
        <f>IF(ISBLANK('Capabilities - Sec Controls'!AG218),"", 'Capabilities - Sec Controls'!AG218)</f>
        <v/>
      </c>
      <c r="AJ151" s="1" t="str">
        <f>IF(ISBLANK('Capabilities - Sec Controls'!AH218),"", 'Capabilities - Sec Controls'!AH218)</f>
        <v/>
      </c>
      <c r="AK151" s="1" t="str">
        <f>IF(ISBLANK('Capabilities - Sec Controls'!AI218),"", 'Capabilities - Sec Controls'!AI218)</f>
        <v/>
      </c>
      <c r="AL151" s="1" t="str">
        <f>IF(ISBLANK('Capabilities - Sec Controls'!AJ218),"", 'Capabilities - Sec Controls'!AJ218)</f>
        <v>A</v>
      </c>
      <c r="AM151" s="1" t="str">
        <f>IF(ISBLANK('Capabilities - Sec Controls'!AK218),"", 'Capabilities - Sec Controls'!AK218)</f>
        <v>A</v>
      </c>
      <c r="AN151" s="1" t="str">
        <f>IF(ISBLANK('Capabilities - Sec Controls'!AL218),"", 'Capabilities - Sec Controls'!AL218)</f>
        <v>A</v>
      </c>
      <c r="AO151" s="1" t="str">
        <f>IF(ISBLANK('Capabilities - Sec Controls'!AM218),"", 'Capabilities - Sec Controls'!AM218)</f>
        <v/>
      </c>
      <c r="AP151" s="1" t="str">
        <f>IF(ISBLANK('Capabilities - Sec Controls'!AN218),"", 'Capabilities - Sec Controls'!AN218)</f>
        <v>B</v>
      </c>
      <c r="AQ151" s="1" t="str">
        <f>IF(ISBLANK('Capabilities - Sec Controls'!AO218),"", 'Capabilities - Sec Controls'!AO218)</f>
        <v>B</v>
      </c>
      <c r="AR151" s="1" t="str">
        <f>IF(ISBLANK('Capabilities - Sec Controls'!AP218),"", 'Capabilities - Sec Controls'!AP218)</f>
        <v>B</v>
      </c>
      <c r="AS151" s="1" t="str">
        <f>IF(ISBLANK('Capabilities - Sec Controls'!AQ218),"", 'Capabilities - Sec Controls'!AQ218)</f>
        <v/>
      </c>
      <c r="AT151" s="1" t="str">
        <f>IF(ISBLANK('Capabilities - Sec Controls'!AR218),"", 'Capabilities - Sec Controls'!AR218)</f>
        <v>A</v>
      </c>
      <c r="AU151" s="1" t="str">
        <f>IF(ISBLANK('Capabilities - Sec Controls'!AS218),"", 'Capabilities - Sec Controls'!AS218)</f>
        <v/>
      </c>
      <c r="AV151" s="1" t="str">
        <f>IF(ISBLANK('Capabilities - Sec Controls'!AT218),"", 'Capabilities - Sec Controls'!AT218)</f>
        <v/>
      </c>
    </row>
    <row r="152" spans="1:48" ht="42" hidden="1" customHeight="1" x14ac:dyDescent="0.25">
      <c r="A152"/>
      <c r="D152" t="b">
        <f t="shared" si="6"/>
        <v>1</v>
      </c>
      <c r="E152" s="1" t="str">
        <f>IF(ISBLANK('Capabilities - Sec Controls'!A219),"", 'Capabilities - Sec Controls'!A219)</f>
        <v>Infrastructure Services</v>
      </c>
      <c r="F152" s="1" t="str">
        <f>IF(ISBLANK('Capabilities - Sec Controls'!B219),"", 'Capabilities - Sec Controls'!B219)</f>
        <v>Internal Infrastructure: Facility Security</v>
      </c>
      <c r="G152" s="1" t="str">
        <f>IF(ISBLANK('Capabilities - Sec Controls'!C219),"", 'Capabilities - Sec Controls'!C219)</f>
        <v>Asset Handling</v>
      </c>
      <c r="H152" s="1" t="str">
        <f>IF(ISBLANK('Capabilities - Sec Controls'!D219),"", 'Capabilities - Sec Controls'!D219)</f>
        <v>Hardware</v>
      </c>
      <c r="I152" s="1" t="str">
        <f>IF(ISBLANK('Capabilities - Sec Controls'!E219),"", 'Capabilities - Sec Controls'!E219)</f>
        <v>The system's organization has a capability that secures the handling of physical items of equipment used to provide infrastructure services, such as servers and routers.</v>
      </c>
      <c r="J152" s="1" t="str">
        <f>IF(ISBLANK('Capabilities - Sec Controls'!F219),"", 'Capabilities - Sec Controls'!F219)</f>
        <v>Hardware</v>
      </c>
      <c r="K152" s="1" t="str">
        <f>IF(ISBLANK('Capabilities - Sec Controls'!I219),"", 'Capabilities - Sec Controls'!I219)</f>
        <v>CM-8,PE-1,PE-3,PE-16</v>
      </c>
      <c r="L152" s="1" t="str">
        <f>IF(ISBLANK('Capabilities - Sec Controls'!J219),"", 'Capabilities - Sec Controls'!J219)</f>
        <v/>
      </c>
      <c r="M152" s="1" t="str">
        <f>IF(ISBLANK('Capabilities - Sec Controls'!K219),"", 'Capabilities - Sec Controls'!K219)</f>
        <v>CM-8,PE-1,PE-3,PE-16</v>
      </c>
      <c r="N152" s="1" t="str">
        <f>IF(ISBLANK('Capabilities - Sec Controls'!L219),"", 'Capabilities - Sec Controls'!L219)</f>
        <v/>
      </c>
      <c r="O152" s="1" t="str">
        <f>IF(ISBLANK('Capabilities - Sec Controls'!M219),"", 'Capabilities - Sec Controls'!M219)</f>
        <v>CM-8(1),PE-5</v>
      </c>
      <c r="P152" s="1" t="str">
        <f>IF(ISBLANK('Capabilities - Sec Controls'!N219),"", 'Capabilities - Sec Controls'!N219)</f>
        <v/>
      </c>
      <c r="Q152" s="1" t="str">
        <f>IF(ISBLANK('Capabilities - Sec Controls'!O219),"", 'Capabilities - Sec Controls'!O219)</f>
        <v>CM-8(1),PE-5</v>
      </c>
      <c r="R152" s="1" t="str">
        <f>IF(ISBLANK('Capabilities - Sec Controls'!P219),"", 'Capabilities - Sec Controls'!P219)</f>
        <v/>
      </c>
      <c r="S152" s="1" t="str">
        <f>IF(ISBLANK('Capabilities - Sec Controls'!Q219),"", 'Capabilities - Sec Controls'!Q219)</f>
        <v>PE-18,CM-8(4)</v>
      </c>
      <c r="T152" s="1" t="str">
        <f>IF(ISBLANK('Capabilities - Sec Controls'!R219),"", 'Capabilities - Sec Controls'!R219)</f>
        <v>CM-8(8),PE-3(4),PE-3(5)</v>
      </c>
      <c r="U152" s="1" t="str">
        <f>IF(ISBLANK('Capabilities - Sec Controls'!S219),"", 'Capabilities - Sec Controls'!S219)</f>
        <v>PE-18,CM-8(4)</v>
      </c>
      <c r="V152" s="1" t="str">
        <f>IF(ISBLANK('Capabilities - Sec Controls'!T219),"", 'Capabilities - Sec Controls'!T219)</f>
        <v>CM-8(8),PE-3(4),PE-3(5)</v>
      </c>
      <c r="W152" s="1" t="str">
        <f>IF(ISBLANK('Capabilities - Sec Controls'!U219),"", 'Capabilities - Sec Controls'!U219)</f>
        <v/>
      </c>
      <c r="X152" s="1" t="str">
        <f>IF(ISBLANK('Capabilities - Sec Controls'!V219),"", 'Capabilities - Sec Controls'!V219)</f>
        <v/>
      </c>
      <c r="Y152" s="1" t="str">
        <f>IF(ISBLANK('Capabilities - Sec Controls'!W219),"", 'Capabilities - Sec Controls'!W219)</f>
        <v/>
      </c>
      <c r="Z152" s="1" t="str">
        <f>IF(ISBLANK('Capabilities - Sec Controls'!X219),"", 'Capabilities - Sec Controls'!X219)</f>
        <v/>
      </c>
      <c r="AA152" s="1" t="str">
        <f>IF(ISBLANK('Capabilities - Sec Controls'!Y219),"", 'Capabilities - Sec Controls'!Y219)</f>
        <v>CM-8(8), PE-3(4), and PE-3(5)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Asset Handling Hardware capability should an organization wish to contract with a cloud service provider to provide such a capability.</v>
      </c>
      <c r="AB152" s="1" t="str">
        <f>IF(ISBLANK('Capabilities - Sec Controls'!Z219),"", 'Capabilities - Sec Controls'!Z219)</f>
        <v/>
      </c>
      <c r="AC152" s="215">
        <f>IF(ISBLANK('Capabilities - Sec Controls'!AA219),"", 'Capabilities - Sec Controls'!AA219)</f>
        <v>1</v>
      </c>
      <c r="AD152" s="215">
        <f>IF(ISBLANK('Capabilities - Sec Controls'!AB219),"", 'Capabilities - Sec Controls'!AB219)</f>
        <v>2</v>
      </c>
      <c r="AE152" s="215">
        <f>IF(ISBLANK('Capabilities - Sec Controls'!AC219),"", 'Capabilities - Sec Controls'!AC219)</f>
        <v>3</v>
      </c>
      <c r="AF152" s="215">
        <f>IF(ISBLANK('Capabilities - Sec Controls'!AD219),"", 'Capabilities - Sec Controls'!AD219)</f>
        <v>6</v>
      </c>
      <c r="AG152" s="1" t="str">
        <f>IF(ISBLANK('Capabilities - Sec Controls'!AE219),"", 'Capabilities - Sec Controls'!AE219)</f>
        <v/>
      </c>
      <c r="AH152" s="1" t="str">
        <f>IF(ISBLANK('Capabilities - Sec Controls'!AF219),"", 'Capabilities - Sec Controls'!AF219)</f>
        <v/>
      </c>
      <c r="AI152" s="1" t="str">
        <f>IF(ISBLANK('Capabilities - Sec Controls'!AG219),"", 'Capabilities - Sec Controls'!AG219)</f>
        <v/>
      </c>
      <c r="AJ152" s="1" t="str">
        <f>IF(ISBLANK('Capabilities - Sec Controls'!AH219),"", 'Capabilities - Sec Controls'!AH219)</f>
        <v/>
      </c>
      <c r="AK152" s="1" t="str">
        <f>IF(ISBLANK('Capabilities - Sec Controls'!AI219),"", 'Capabilities - Sec Controls'!AI219)</f>
        <v/>
      </c>
      <c r="AL152" s="1" t="str">
        <f>IF(ISBLANK('Capabilities - Sec Controls'!AJ219),"", 'Capabilities - Sec Controls'!AJ219)</f>
        <v>A</v>
      </c>
      <c r="AM152" s="1" t="str">
        <f>IF(ISBLANK('Capabilities - Sec Controls'!AK219),"", 'Capabilities - Sec Controls'!AK219)</f>
        <v>A</v>
      </c>
      <c r="AN152" s="1" t="str">
        <f>IF(ISBLANK('Capabilities - Sec Controls'!AL219),"", 'Capabilities - Sec Controls'!AL219)</f>
        <v>A</v>
      </c>
      <c r="AO152" s="1" t="str">
        <f>IF(ISBLANK('Capabilities - Sec Controls'!AM219),"", 'Capabilities - Sec Controls'!AM219)</f>
        <v/>
      </c>
      <c r="AP152" s="1" t="str">
        <f>IF(ISBLANK('Capabilities - Sec Controls'!AN219),"", 'Capabilities - Sec Controls'!AN219)</f>
        <v>B</v>
      </c>
      <c r="AQ152" s="1" t="str">
        <f>IF(ISBLANK('Capabilities - Sec Controls'!AO219),"", 'Capabilities - Sec Controls'!AO219)</f>
        <v>B</v>
      </c>
      <c r="AR152" s="1" t="str">
        <f>IF(ISBLANK('Capabilities - Sec Controls'!AP219),"", 'Capabilities - Sec Controls'!AP219)</f>
        <v>B</v>
      </c>
      <c r="AS152" s="1" t="str">
        <f>IF(ISBLANK('Capabilities - Sec Controls'!AQ219),"", 'Capabilities - Sec Controls'!AQ219)</f>
        <v/>
      </c>
      <c r="AT152" s="1" t="str">
        <f>IF(ISBLANK('Capabilities - Sec Controls'!AR219),"", 'Capabilities - Sec Controls'!AR219)</f>
        <v>A</v>
      </c>
      <c r="AU152" s="1" t="str">
        <f>IF(ISBLANK('Capabilities - Sec Controls'!AS219),"", 'Capabilities - Sec Controls'!AS219)</f>
        <v/>
      </c>
      <c r="AV152" s="1" t="str">
        <f>IF(ISBLANK('Capabilities - Sec Controls'!AT219),"", 'Capabilities - Sec Controls'!AT219)</f>
        <v>A</v>
      </c>
    </row>
    <row r="153" spans="1:48" ht="42" hidden="1" customHeight="1" x14ac:dyDescent="0.25">
      <c r="A153" s="210" t="s">
        <v>3255</v>
      </c>
      <c r="B153" s="211" t="s">
        <v>3256</v>
      </c>
      <c r="C153" s="211" t="s">
        <v>3257</v>
      </c>
      <c r="D153" s="211" t="b">
        <f>D154</f>
        <v>1</v>
      </c>
      <c r="E153" s="211"/>
      <c r="F153" s="210"/>
      <c r="G153" s="210"/>
      <c r="H153" s="210"/>
      <c r="I153" s="210"/>
      <c r="J153" s="210"/>
      <c r="K153" s="210"/>
      <c r="L153" s="210"/>
      <c r="M153" s="210"/>
      <c r="N153" s="210"/>
      <c r="O153" s="210"/>
      <c r="P153" s="210"/>
      <c r="Q153" s="210"/>
      <c r="R153" s="210"/>
      <c r="S153" s="210"/>
      <c r="T153" s="210"/>
      <c r="U153" s="210"/>
      <c r="V153" s="210"/>
      <c r="W153" s="210"/>
      <c r="X153" s="210"/>
      <c r="Y153" s="210"/>
      <c r="Z153" s="210"/>
      <c r="AA153" s="210"/>
      <c r="AB153" s="210"/>
      <c r="AC153" s="214"/>
      <c r="AD153" s="214"/>
      <c r="AE153" s="214"/>
      <c r="AF153" s="214"/>
      <c r="AG153" s="210"/>
      <c r="AH153" s="210"/>
      <c r="AI153" s="210"/>
      <c r="AJ153" s="210"/>
      <c r="AK153" s="210"/>
      <c r="AL153" s="210"/>
      <c r="AM153" s="210"/>
      <c r="AN153" s="210"/>
      <c r="AO153" s="210"/>
      <c r="AP153" s="210"/>
      <c r="AQ153" s="210"/>
      <c r="AR153" s="210"/>
      <c r="AS153" s="210"/>
      <c r="AT153" s="210"/>
      <c r="AU153" s="210"/>
      <c r="AV153" s="210"/>
    </row>
    <row r="154" spans="1:48" ht="42" hidden="1" customHeight="1" x14ac:dyDescent="0.25">
      <c r="A154"/>
      <c r="D154" t="b">
        <f>IF(Resp31="Yes", FALSE, TRUE)</f>
        <v>1</v>
      </c>
      <c r="E154" s="1" t="str">
        <f>IF(ISBLANK('Capabilities - Sec Controls'!A226),"", 'Capabilities - Sec Controls'!A226)</f>
        <v>Infrastructure Services</v>
      </c>
      <c r="F154" s="1" t="str">
        <f>IF(ISBLANK('Capabilities - Sec Controls'!B226),"", 'Capabilities - Sec Controls'!B226)</f>
        <v>Virtual Infrastructure: Desktop "Client" Virtualization</v>
      </c>
      <c r="G154" s="1" t="str">
        <f>IF(ISBLANK('Capabilities - Sec Controls'!C226),"", 'Capabilities - Sec Controls'!C226)</f>
        <v>Remote</v>
      </c>
      <c r="H154" s="1" t="str">
        <f>IF(ISBLANK('Capabilities - Sec Controls'!D226),"", 'Capabilities - Sec Controls'!D226)</f>
        <v>VM-Based (VDI)</v>
      </c>
      <c r="I154" s="1" t="str">
        <f>IF(ISBLANK('Capabilities - Sec Controls'!E226),"", 'Capabilities - Sec Controls'!E226)</f>
        <v>The system has a capability that supports a virtual desktop integrated with a presentation server to control remote access and manage users.</v>
      </c>
      <c r="J154" s="1" t="str">
        <f>IF(ISBLANK('Capabilities - Sec Controls'!F226),"", 'Capabilities - Sec Controls'!F226)</f>
        <v>VM-Based (VDI)</v>
      </c>
      <c r="K154" s="1" t="str">
        <f>IF(ISBLANK('Capabilities - Sec Controls'!I226),"", 'Capabilities - Sec Controls'!I226)</f>
        <v>AC-2,AC-3,AC-17,IA-2,IA-4,IA-5,SC-7</v>
      </c>
      <c r="L154" s="1" t="str">
        <f>IF(ISBLANK('Capabilities - Sec Controls'!J226),"", 'Capabilities - Sec Controls'!J226)</f>
        <v>PL-8</v>
      </c>
      <c r="M154" s="1" t="str">
        <f>IF(ISBLANK('Capabilities - Sec Controls'!K226),"", 'Capabilities - Sec Controls'!K226)</f>
        <v>AC-2,AC-3,AC-17,IA-2,IA-4,IA-5,SC-7</v>
      </c>
      <c r="N154" s="1" t="str">
        <f>IF(ISBLANK('Capabilities - Sec Controls'!L226),"", 'Capabilities - Sec Controls'!L226)</f>
        <v>PL-8</v>
      </c>
      <c r="O154" s="1" t="str">
        <f>IF(ISBLANK('Capabilities - Sec Controls'!M226),"", 'Capabilities - Sec Controls'!M226)</f>
        <v>AC-2(1),AC-2(2),AC-2(3),AC-17(1),AC-17(2),AC-17(4),IA-2(11),SA-17</v>
      </c>
      <c r="P154" s="1" t="str">
        <f>IF(ISBLANK('Capabilities - Sec Controls'!N226),"", 'Capabilities - Sec Controls'!N226)</f>
        <v>AC-10</v>
      </c>
      <c r="Q154" s="1" t="str">
        <f>IF(ISBLANK('Capabilities - Sec Controls'!O226),"", 'Capabilities - Sec Controls'!O226)</f>
        <v>AC-2(1),AC-2(2),AC-2(3),AC-10,AC-17(1),AC-17(2),AC-17(4),IA-2(11)</v>
      </c>
      <c r="R154" s="1" t="str">
        <f>IF(ISBLANK('Capabilities - Sec Controls'!P226),"", 'Capabilities - Sec Controls'!P226)</f>
        <v>SA-17</v>
      </c>
      <c r="S154" s="1" t="str">
        <f>IF(ISBLANK('Capabilities - Sec Controls'!Q226),"", 'Capabilities - Sec Controls'!Q226)</f>
        <v>AC-2(12),AC-2(13),SC-7(21)</v>
      </c>
      <c r="T154" s="1" t="str">
        <f>IF(ISBLANK('Capabilities - Sec Controls'!R226),"", 'Capabilities - Sec Controls'!R226)</f>
        <v>AC-2,AC-2(6),AC-2(8),AC-3(8)</v>
      </c>
      <c r="U154" s="1" t="str">
        <f>IF(ISBLANK('Capabilities - Sec Controls'!S226),"", 'Capabilities - Sec Controls'!S226)</f>
        <v>AC-2(13),SC-7(21)</v>
      </c>
      <c r="V154" s="1" t="str">
        <f>IF(ISBLANK('Capabilities - Sec Controls'!T226),"", 'Capabilities - Sec Controls'!T226)</f>
        <v>AC-2,AC-2(12),AC-2(6),AC-2(8),AC-3(8)</v>
      </c>
      <c r="W154" s="1" t="str">
        <f>IF(ISBLANK('Capabilities - Sec Controls'!U226),"", 'Capabilities - Sec Controls'!U226)</f>
        <v>PM-7</v>
      </c>
      <c r="X154" s="1" t="str">
        <f>IF(ISBLANK('Capabilities - Sec Controls'!V226),"", 'Capabilities - Sec Controls'!V226)</f>
        <v/>
      </c>
      <c r="Y154" s="1" t="str">
        <f>IF(ISBLANK('Capabilities - Sec Controls'!W226),"", 'Capabilities - Sec Controls'!W226)</f>
        <v/>
      </c>
      <c r="Z154" s="1" t="str">
        <f>IF(ISBLANK('Capabilities - Sec Controls'!X226),"", 'Capabilities - Sec Controls'!X226)</f>
        <v/>
      </c>
      <c r="AA154" s="1" t="str">
        <f>IF(ISBLANK('Capabilities - Sec Controls'!Y226),"", 'Capabilities - Sec Controls'!Y226)</f>
        <v xml:space="preserve">NOTE 1:    The selected SP 800-53 controls PM-7, PL-8 &amp; SA-17 (highlighted in bold) are for organizations to describe the security architecture supporting defined IT technology/functions. The additional SP 800-53 controls are  selected because this virtual capability specified remote access control and management of multiple users. </v>
      </c>
      <c r="AB154" s="1" t="str">
        <f>IF(ISBLANK('Capabilities - Sec Controls'!Z226),"", 'Capabilities - Sec Controls'!Z226)</f>
        <v/>
      </c>
      <c r="AC154" s="215">
        <f>IF(ISBLANK('Capabilities - Sec Controls'!AA226),"", 'Capabilities - Sec Controls'!AA226)</f>
        <v>0</v>
      </c>
      <c r="AD154" s="215">
        <f>IF(ISBLANK('Capabilities - Sec Controls'!AB226),"", 'Capabilities - Sec Controls'!AB226)</f>
        <v>0</v>
      </c>
      <c r="AE154" s="215">
        <f>IF(ISBLANK('Capabilities - Sec Controls'!AC226),"", 'Capabilities - Sec Controls'!AC226)</f>
        <v>2</v>
      </c>
      <c r="AF154" s="215">
        <f>IF(ISBLANK('Capabilities - Sec Controls'!AD226),"", 'Capabilities - Sec Controls'!AD226)</f>
        <v>2</v>
      </c>
      <c r="AG154" s="1" t="str">
        <f>IF(ISBLANK('Capabilities - Sec Controls'!AE226),"", 'Capabilities - Sec Controls'!AE226)</f>
        <v/>
      </c>
      <c r="AH154" s="1" t="str">
        <f>IF(ISBLANK('Capabilities - Sec Controls'!AF226),"", 'Capabilities - Sec Controls'!AF226)</f>
        <v>X</v>
      </c>
      <c r="AI154" s="1" t="str">
        <f>IF(ISBLANK('Capabilities - Sec Controls'!AG226),"", 'Capabilities - Sec Controls'!AG226)</f>
        <v>A</v>
      </c>
      <c r="AJ154" s="1" t="str">
        <f>IF(ISBLANK('Capabilities - Sec Controls'!AH226),"", 'Capabilities - Sec Controls'!AH226)</f>
        <v>A</v>
      </c>
      <c r="AK154" s="1" t="str">
        <f>IF(ISBLANK('Capabilities - Sec Controls'!AI226),"", 'Capabilities - Sec Controls'!AI226)</f>
        <v/>
      </c>
      <c r="AL154" s="1" t="str">
        <f>IF(ISBLANK('Capabilities - Sec Controls'!AJ226),"", 'Capabilities - Sec Controls'!AJ226)</f>
        <v>X</v>
      </c>
      <c r="AM154" s="1" t="str">
        <f>IF(ISBLANK('Capabilities - Sec Controls'!AK226),"", 'Capabilities - Sec Controls'!AK226)</f>
        <v>X*</v>
      </c>
      <c r="AN154" s="1" t="str">
        <f>IF(ISBLANK('Capabilities - Sec Controls'!AL226),"", 'Capabilities - Sec Controls'!AL226)</f>
        <v>X*</v>
      </c>
      <c r="AO154" s="1" t="str">
        <f>IF(ISBLANK('Capabilities - Sec Controls'!AM226),"", 'Capabilities - Sec Controls'!AM226)</f>
        <v/>
      </c>
      <c r="AP154" s="1" t="str">
        <f>IF(ISBLANK('Capabilities - Sec Controls'!AN226),"", 'Capabilities - Sec Controls'!AN226)</f>
        <v>B</v>
      </c>
      <c r="AQ154" s="1" t="str">
        <f>IF(ISBLANK('Capabilities - Sec Controls'!AO226),"", 'Capabilities - Sec Controls'!AO226)</f>
        <v>B</v>
      </c>
      <c r="AR154" s="1" t="str">
        <f>IF(ISBLANK('Capabilities - Sec Controls'!AP226),"", 'Capabilities - Sec Controls'!AP226)</f>
        <v>B</v>
      </c>
      <c r="AS154" s="1" t="str">
        <f>IF(ISBLANK('Capabilities - Sec Controls'!AQ226),"", 'Capabilities - Sec Controls'!AQ226)</f>
        <v/>
      </c>
      <c r="AT154" s="1" t="str">
        <f>IF(ISBLANK('Capabilities - Sec Controls'!AR226),"", 'Capabilities - Sec Controls'!AR226)</f>
        <v>A</v>
      </c>
      <c r="AU154" s="1" t="str">
        <f>IF(ISBLANK('Capabilities - Sec Controls'!AS226),"", 'Capabilities - Sec Controls'!AS226)</f>
        <v/>
      </c>
      <c r="AV154" s="1" t="str">
        <f>IF(ISBLANK('Capabilities - Sec Controls'!AT226),"", 'Capabilities - Sec Controls'!AT226)</f>
        <v/>
      </c>
    </row>
    <row r="155" spans="1:48" ht="42" hidden="1" customHeight="1" x14ac:dyDescent="0.25">
      <c r="A155" s="210" t="s">
        <v>3304</v>
      </c>
      <c r="B155" s="211" t="s">
        <v>3305</v>
      </c>
      <c r="C155" s="211"/>
      <c r="D155" s="211" t="b">
        <f>AND(D156:D172)</f>
        <v>1</v>
      </c>
      <c r="E155" s="211"/>
      <c r="F155" s="210"/>
      <c r="G155" s="210"/>
      <c r="H155" s="210"/>
      <c r="I155" s="210"/>
      <c r="J155" s="210"/>
      <c r="K155" s="210"/>
      <c r="L155" s="210"/>
      <c r="M155" s="210"/>
      <c r="N155" s="210"/>
      <c r="O155" s="210"/>
      <c r="P155" s="210"/>
      <c r="Q155" s="210"/>
      <c r="R155" s="210"/>
      <c r="S155" s="210"/>
      <c r="T155" s="210"/>
      <c r="U155" s="210"/>
      <c r="V155" s="210"/>
      <c r="W155" s="210"/>
      <c r="X155" s="210"/>
      <c r="Y155" s="210"/>
      <c r="Z155" s="210"/>
      <c r="AA155" s="210"/>
      <c r="AB155" s="210"/>
      <c r="AC155" s="214"/>
      <c r="AD155" s="214"/>
      <c r="AE155" s="214"/>
      <c r="AF155" s="214"/>
      <c r="AG155" s="210"/>
      <c r="AH155" s="210"/>
      <c r="AI155" s="210"/>
      <c r="AJ155" s="210"/>
      <c r="AK155" s="210"/>
      <c r="AL155" s="210"/>
      <c r="AM155" s="210"/>
      <c r="AN155" s="210"/>
      <c r="AO155" s="210"/>
      <c r="AP155" s="210"/>
      <c r="AQ155" s="210"/>
      <c r="AR155" s="210"/>
      <c r="AS155" s="210"/>
      <c r="AT155" s="210"/>
      <c r="AU155" s="210"/>
      <c r="AV155" s="210"/>
    </row>
    <row r="156" spans="1:48" ht="42" hidden="1" customHeight="1" x14ac:dyDescent="0.25">
      <c r="A156"/>
      <c r="D156" t="b">
        <f>IF(Resp32a="Yes", FALSE, TRUE)</f>
        <v>1</v>
      </c>
      <c r="E156" s="1" t="str">
        <f>IF(ISBLANK('Capabilities - Sec Controls'!A36),"", 'Capabilities - Sec Controls'!A36)</f>
        <v>BOSS</v>
      </c>
      <c r="F156" s="1" t="str">
        <f>IF(ISBLANK('Capabilities - Sec Controls'!B36),"", 'Capabilities - Sec Controls'!B36)</f>
        <v>Human Resource Security</v>
      </c>
      <c r="G156" s="1" t="str">
        <f>IF(ISBLANK('Capabilities - Sec Controls'!C36),"", 'Capabilities - Sec Controls'!C36)</f>
        <v>Job Descriptions</v>
      </c>
      <c r="H156" s="1" t="str">
        <f>IF(ISBLANK('Capabilities - Sec Controls'!D36),"", 'Capabilities - Sec Controls'!D36)</f>
        <v/>
      </c>
      <c r="I156" s="1" t="str">
        <f>IF(ISBLANK('Capabilities - Sec Controls'!E36),"", 'Capabilities - Sec Controls'!E36)</f>
        <v xml:space="preserve">The system's organization has a capability that provides clear job roles and responsibilities so that employees are provided the minimum access required for them to adequately perform the duties associated with their position. </v>
      </c>
      <c r="J156" s="1" t="str">
        <f>IF(ISBLANK('Capabilities - Sec Controls'!F36),"", 'Capabilities - Sec Controls'!F36)</f>
        <v>Job Descriptions</v>
      </c>
      <c r="K156" s="1" t="str">
        <f>IF(ISBLANK('Capabilities - Sec Controls'!I36),"", 'Capabilities - Sec Controls'!I36)</f>
        <v>AC-1,AT-1,AU-1,CA-1,CA-2,CM-1,CP-1,IA-1,IR-1,MA-1,MP-1,PE-1,PL-1,PL-4,PS-1,PS-2,PS-3,PS-7,RA-1,SA-1,SA-3,SC-1,SI-1</v>
      </c>
      <c r="L156" s="1" t="str">
        <f>IF(ISBLANK('Capabilities - Sec Controls'!J36),"", 'Capabilities - Sec Controls'!J36)</f>
        <v/>
      </c>
      <c r="M156" s="1" t="str">
        <f>IF(ISBLANK('Capabilities - Sec Controls'!K36),"", 'Capabilities - Sec Controls'!K36)</f>
        <v>AC-1,AT-1,AU-1,CA-1,CA-2,CM-1,CP-1,IA-1,IR-1,MA-1,MP-1,PE-1,PL-1,PL-4,PS-1,PS-2,PS-3,PS-7,RA-1,SA-1,SA-3,SC-1,SI-1</v>
      </c>
      <c r="N156" s="1" t="str">
        <f>IF(ISBLANK('Capabilities - Sec Controls'!L36),"", 'Capabilities - Sec Controls'!L36)</f>
        <v/>
      </c>
      <c r="O156" s="1" t="str">
        <f>IF(ISBLANK('Capabilities - Sec Controls'!M36),"", 'Capabilities - Sec Controls'!M36)</f>
        <v>CM-9</v>
      </c>
      <c r="P156" s="1" t="str">
        <f>IF(ISBLANK('Capabilities - Sec Controls'!N36),"", 'Capabilities - Sec Controls'!N36)</f>
        <v/>
      </c>
      <c r="Q156" s="1" t="str">
        <f>IF(ISBLANK('Capabilities - Sec Controls'!O36),"", 'Capabilities - Sec Controls'!O36)</f>
        <v>CM-9</v>
      </c>
      <c r="R156" s="1" t="str">
        <f>IF(ISBLANK('Capabilities - Sec Controls'!P36),"", 'Capabilities - Sec Controls'!P36)</f>
        <v/>
      </c>
      <c r="S156" s="1" t="str">
        <f>IF(ISBLANK('Capabilities - Sec Controls'!Q36),"", 'Capabilities - Sec Controls'!Q36)</f>
        <v/>
      </c>
      <c r="T156" s="1" t="str">
        <f>IF(ISBLANK('Capabilities - Sec Controls'!R36),"", 'Capabilities - Sec Controls'!R36)</f>
        <v/>
      </c>
      <c r="U156" s="1" t="str">
        <f>IF(ISBLANK('Capabilities - Sec Controls'!S36),"", 'Capabilities - Sec Controls'!S36)</f>
        <v/>
      </c>
      <c r="V156" s="1" t="str">
        <f>IF(ISBLANK('Capabilities - Sec Controls'!T36),"", 'Capabilities - Sec Controls'!T36)</f>
        <v/>
      </c>
      <c r="W156" s="1" t="str">
        <f>IF(ISBLANK('Capabilities - Sec Controls'!U36),"", 'Capabilities - Sec Controls'!U36)</f>
        <v>PM-1, PM-10</v>
      </c>
      <c r="X156" s="1" t="str">
        <f>IF(ISBLANK('Capabilities - Sec Controls'!V36),"", 'Capabilities - Sec Controls'!V36)</f>
        <v/>
      </c>
      <c r="Y156" s="1" t="str">
        <f>IF(ISBLANK('Capabilities - Sec Controls'!W36),"", 'Capabilities - Sec Controls'!W36)</f>
        <v/>
      </c>
      <c r="Z156" s="1" t="str">
        <f>IF(ISBLANK('Capabilities - Sec Controls'!X36),"", 'Capabilities - Sec Controls'!X36)</f>
        <v/>
      </c>
      <c r="AA156" s="1" t="str">
        <f>IF(ISBLANK('Capabilities - Sec Controls'!Y36),"", 'Capabilities - Sec Controls'!Y36)</f>
        <v/>
      </c>
      <c r="AB156" s="1" t="str">
        <f>IF(ISBLANK('Capabilities - Sec Controls'!Z36),"", 'Capabilities - Sec Controls'!Z36)</f>
        <v/>
      </c>
      <c r="AC156" s="215">
        <f>IF(ISBLANK('Capabilities - Sec Controls'!AA36),"", 'Capabilities - Sec Controls'!AA36)</f>
        <v>1</v>
      </c>
      <c r="AD156" s="215">
        <f>IF(ISBLANK('Capabilities - Sec Controls'!AB36),"", 'Capabilities - Sec Controls'!AB36)</f>
        <v>1</v>
      </c>
      <c r="AE156" s="215">
        <f>IF(ISBLANK('Capabilities - Sec Controls'!AC36),"", 'Capabilities - Sec Controls'!AC36)</f>
        <v>1</v>
      </c>
      <c r="AF156" s="215">
        <f>IF(ISBLANK('Capabilities - Sec Controls'!AD36),"", 'Capabilities - Sec Controls'!AD36)</f>
        <v>3</v>
      </c>
      <c r="AG156" s="1" t="str">
        <f>IF(ISBLANK('Capabilities - Sec Controls'!AE36),"", 'Capabilities - Sec Controls'!AE36)</f>
        <v/>
      </c>
      <c r="AH156" s="1" t="str">
        <f>IF(ISBLANK('Capabilities - Sec Controls'!AF36),"", 'Capabilities - Sec Controls'!AF36)</f>
        <v>X</v>
      </c>
      <c r="AI156" s="1" t="str">
        <f>IF(ISBLANK('Capabilities - Sec Controls'!AG36),"", 'Capabilities - Sec Controls'!AG36)</f>
        <v>X</v>
      </c>
      <c r="AJ156" s="1" t="str">
        <f>IF(ISBLANK('Capabilities - Sec Controls'!AH36),"", 'Capabilities - Sec Controls'!AH36)</f>
        <v>X</v>
      </c>
      <c r="AK156" s="1" t="str">
        <f>IF(ISBLANK('Capabilities - Sec Controls'!AI36),"", 'Capabilities - Sec Controls'!AI36)</f>
        <v/>
      </c>
      <c r="AL156" s="1" t="str">
        <f>IF(ISBLANK('Capabilities - Sec Controls'!AJ36),"", 'Capabilities - Sec Controls'!AJ36)</f>
        <v>X</v>
      </c>
      <c r="AM156" s="1" t="str">
        <f>IF(ISBLANK('Capabilities - Sec Controls'!AK36),"", 'Capabilities - Sec Controls'!AK36)</f>
        <v>X</v>
      </c>
      <c r="AN156" s="1" t="str">
        <f>IF(ISBLANK('Capabilities - Sec Controls'!AL36),"", 'Capabilities - Sec Controls'!AL36)</f>
        <v>X</v>
      </c>
      <c r="AO156" s="1" t="str">
        <f>IF(ISBLANK('Capabilities - Sec Controls'!AM36),"", 'Capabilities - Sec Controls'!AM36)</f>
        <v/>
      </c>
      <c r="AP156" s="1" t="str">
        <f>IF(ISBLANK('Capabilities - Sec Controls'!AN36),"", 'Capabilities - Sec Controls'!AN36)</f>
        <v>B</v>
      </c>
      <c r="AQ156" s="1" t="str">
        <f>IF(ISBLANK('Capabilities - Sec Controls'!AO36),"", 'Capabilities - Sec Controls'!AO36)</f>
        <v>B</v>
      </c>
      <c r="AR156" s="1" t="str">
        <f>IF(ISBLANK('Capabilities - Sec Controls'!AP36),"", 'Capabilities - Sec Controls'!AP36)</f>
        <v>B</v>
      </c>
      <c r="AS156" s="1" t="str">
        <f>IF(ISBLANK('Capabilities - Sec Controls'!AQ36),"", 'Capabilities - Sec Controls'!AQ36)</f>
        <v/>
      </c>
      <c r="AT156" s="1" t="str">
        <f>IF(ISBLANK('Capabilities - Sec Controls'!AR36),"", 'Capabilities - Sec Controls'!AR36)</f>
        <v>A</v>
      </c>
      <c r="AU156" s="1" t="str">
        <f>IF(ISBLANK('Capabilities - Sec Controls'!AS36),"", 'Capabilities - Sec Controls'!AS36)</f>
        <v/>
      </c>
      <c r="AV156" s="1" t="str">
        <f>IF(ISBLANK('Capabilities - Sec Controls'!AT36),"", 'Capabilities - Sec Controls'!AT36)</f>
        <v>A</v>
      </c>
    </row>
    <row r="157" spans="1:48" ht="42" hidden="1" customHeight="1" x14ac:dyDescent="0.25">
      <c r="A157"/>
      <c r="D157" t="b">
        <f t="shared" ref="D157:D170" si="7">IF(Resp32b="Yes", FALSE, TRUE)</f>
        <v>1</v>
      </c>
      <c r="E157" s="1" t="str">
        <f>IF(ISBLANK('Capabilities - Sec Controls'!A37),"", 'Capabilities - Sec Controls'!A37)</f>
        <v>BOSS</v>
      </c>
      <c r="F157" s="1" t="str">
        <f>IF(ISBLANK('Capabilities - Sec Controls'!B37),"", 'Capabilities - Sec Controls'!B37)</f>
        <v>Human Resource Security</v>
      </c>
      <c r="G157" s="1" t="str">
        <f>IF(ISBLANK('Capabilities - Sec Controls'!C37),"", 'Capabilities - Sec Controls'!C37)</f>
        <v>Roles and Responsibilities</v>
      </c>
      <c r="H157" s="1" t="str">
        <f>IF(ISBLANK('Capabilities - Sec Controls'!D37),"", 'Capabilities - Sec Controls'!D37)</f>
        <v/>
      </c>
      <c r="I157" s="1" t="str">
        <f>IF(ISBLANK('Capabilities - Sec Controls'!E37),"", 'Capabilities - Sec Controls'!E37)</f>
        <v xml:space="preserve">The system has a capability that supports Role-Based Access Controls (RBAC) so that different roles and responsibilities have access to different parts of the system for the purpose of segregating duties. </v>
      </c>
      <c r="J157" s="1" t="str">
        <f>IF(ISBLANK('Capabilities - Sec Controls'!F37),"", 'Capabilities - Sec Controls'!F37)</f>
        <v>Roles and Responsibilities</v>
      </c>
      <c r="K157" s="1" t="str">
        <f>IF(ISBLANK('Capabilities - Sec Controls'!I37),"", 'Capabilities - Sec Controls'!I37)</f>
        <v/>
      </c>
      <c r="L157" s="1" t="str">
        <f>IF(ISBLANK('Capabilities - Sec Controls'!J37),"", 'Capabilities - Sec Controls'!J37)</f>
        <v/>
      </c>
      <c r="M157" s="1" t="str">
        <f>IF(ISBLANK('Capabilities - Sec Controls'!K37),"", 'Capabilities - Sec Controls'!K37)</f>
        <v/>
      </c>
      <c r="N157" s="1" t="str">
        <f>IF(ISBLANK('Capabilities - Sec Controls'!L37),"", 'Capabilities - Sec Controls'!L37)</f>
        <v/>
      </c>
      <c r="O157" s="1" t="str">
        <f>IF(ISBLANK('Capabilities - Sec Controls'!M37),"", 'Capabilities - Sec Controls'!M37)</f>
        <v>AC-5,AC-6</v>
      </c>
      <c r="P157" s="1" t="str">
        <f>IF(ISBLANK('Capabilities - Sec Controls'!N37),"", 'Capabilities - Sec Controls'!N37)</f>
        <v/>
      </c>
      <c r="Q157" s="1" t="str">
        <f>IF(ISBLANK('Capabilities - Sec Controls'!O37),"", 'Capabilities - Sec Controls'!O37)</f>
        <v>AC-5,AC-6</v>
      </c>
      <c r="R157" s="1" t="str">
        <f>IF(ISBLANK('Capabilities - Sec Controls'!P37),"", 'Capabilities - Sec Controls'!P37)</f>
        <v/>
      </c>
      <c r="S157" s="1" t="str">
        <f>IF(ISBLANK('Capabilities - Sec Controls'!Q37),"", 'Capabilities - Sec Controls'!Q37)</f>
        <v/>
      </c>
      <c r="T157" s="1" t="str">
        <f>IF(ISBLANK('Capabilities - Sec Controls'!R37),"", 'Capabilities - Sec Controls'!R37)</f>
        <v/>
      </c>
      <c r="U157" s="1" t="str">
        <f>IF(ISBLANK('Capabilities - Sec Controls'!S37),"", 'Capabilities - Sec Controls'!S37)</f>
        <v/>
      </c>
      <c r="V157" s="1" t="str">
        <f>IF(ISBLANK('Capabilities - Sec Controls'!T37),"", 'Capabilities - Sec Controls'!T37)</f>
        <v/>
      </c>
      <c r="W157" s="1" t="str">
        <f>IF(ISBLANK('Capabilities - Sec Controls'!U37),"", 'Capabilities - Sec Controls'!U37)</f>
        <v/>
      </c>
      <c r="X157" s="1" t="str">
        <f>IF(ISBLANK('Capabilities - Sec Controls'!V37),"", 'Capabilities - Sec Controls'!V37)</f>
        <v/>
      </c>
      <c r="Y157" s="1" t="str">
        <f>IF(ISBLANK('Capabilities - Sec Controls'!W37),"", 'Capabilities - Sec Controls'!W37)</f>
        <v/>
      </c>
      <c r="Z157" s="1" t="str">
        <f>IF(ISBLANK('Capabilities - Sec Controls'!X37),"", 'Capabilities - Sec Controls'!X37)</f>
        <v/>
      </c>
      <c r="AA157" s="1" t="str">
        <f>IF(ISBLANK('Capabilities - Sec Controls'!Y37),"", 'Capabilities - Sec Controls'!Y37)</f>
        <v/>
      </c>
      <c r="AB157" s="1" t="str">
        <f>IF(ISBLANK('Capabilities - Sec Controls'!Z37),"", 'Capabilities - Sec Controls'!Z37)</f>
        <v/>
      </c>
      <c r="AC157" s="215">
        <f>IF(ISBLANK('Capabilities - Sec Controls'!AA37),"", 'Capabilities - Sec Controls'!AA37)</f>
        <v>1</v>
      </c>
      <c r="AD157" s="215">
        <f>IF(ISBLANK('Capabilities - Sec Controls'!AB37),"", 'Capabilities - Sec Controls'!AB37)</f>
        <v>1</v>
      </c>
      <c r="AE157" s="215">
        <f>IF(ISBLANK('Capabilities - Sec Controls'!AC37),"", 'Capabilities - Sec Controls'!AC37)</f>
        <v>1</v>
      </c>
      <c r="AF157" s="215">
        <f>IF(ISBLANK('Capabilities - Sec Controls'!AD37),"", 'Capabilities - Sec Controls'!AD37)</f>
        <v>3</v>
      </c>
      <c r="AG157" s="1" t="str">
        <f>IF(ISBLANK('Capabilities - Sec Controls'!AE37),"", 'Capabilities - Sec Controls'!AE37)</f>
        <v/>
      </c>
      <c r="AH157" s="1" t="str">
        <f>IF(ISBLANK('Capabilities - Sec Controls'!AF37),"", 'Capabilities - Sec Controls'!AF37)</f>
        <v>X</v>
      </c>
      <c r="AI157" s="1" t="str">
        <f>IF(ISBLANK('Capabilities - Sec Controls'!AG37),"", 'Capabilities - Sec Controls'!AG37)</f>
        <v>X</v>
      </c>
      <c r="AJ157" s="1" t="str">
        <f>IF(ISBLANK('Capabilities - Sec Controls'!AH37),"", 'Capabilities - Sec Controls'!AH37)</f>
        <v>X</v>
      </c>
      <c r="AK157" s="1" t="str">
        <f>IF(ISBLANK('Capabilities - Sec Controls'!AI37),"", 'Capabilities - Sec Controls'!AI37)</f>
        <v/>
      </c>
      <c r="AL157" s="1" t="str">
        <f>IF(ISBLANK('Capabilities - Sec Controls'!AJ37),"", 'Capabilities - Sec Controls'!AJ37)</f>
        <v>X</v>
      </c>
      <c r="AM157" s="1" t="str">
        <f>IF(ISBLANK('Capabilities - Sec Controls'!AK37),"", 'Capabilities - Sec Controls'!AK37)</f>
        <v>X</v>
      </c>
      <c r="AN157" s="1" t="str">
        <f>IF(ISBLANK('Capabilities - Sec Controls'!AL37),"", 'Capabilities - Sec Controls'!AL37)</f>
        <v>X</v>
      </c>
      <c r="AO157" s="1" t="str">
        <f>IF(ISBLANK('Capabilities - Sec Controls'!AM37),"", 'Capabilities - Sec Controls'!AM37)</f>
        <v/>
      </c>
      <c r="AP157" s="1" t="str">
        <f>IF(ISBLANK('Capabilities - Sec Controls'!AN37),"", 'Capabilities - Sec Controls'!AN37)</f>
        <v>B</v>
      </c>
      <c r="AQ157" s="1" t="str">
        <f>IF(ISBLANK('Capabilities - Sec Controls'!AO37),"", 'Capabilities - Sec Controls'!AO37)</f>
        <v>B</v>
      </c>
      <c r="AR157" s="1" t="str">
        <f>IF(ISBLANK('Capabilities - Sec Controls'!AP37),"", 'Capabilities - Sec Controls'!AP37)</f>
        <v>B</v>
      </c>
      <c r="AS157" s="1" t="str">
        <f>IF(ISBLANK('Capabilities - Sec Controls'!AQ37),"", 'Capabilities - Sec Controls'!AQ37)</f>
        <v/>
      </c>
      <c r="AT157" s="1" t="str">
        <f>IF(ISBLANK('Capabilities - Sec Controls'!AR37),"", 'Capabilities - Sec Controls'!AR37)</f>
        <v>A</v>
      </c>
      <c r="AU157" s="1" t="str">
        <f>IF(ISBLANK('Capabilities - Sec Controls'!AS37),"", 'Capabilities - Sec Controls'!AS37)</f>
        <v/>
      </c>
      <c r="AV157" s="1" t="str">
        <f>IF(ISBLANK('Capabilities - Sec Controls'!AT37),"", 'Capabilities - Sec Controls'!AT37)</f>
        <v>A</v>
      </c>
    </row>
    <row r="158" spans="1:48" ht="42" hidden="1" customHeight="1" x14ac:dyDescent="0.25">
      <c r="A158"/>
      <c r="D158" t="b">
        <f t="shared" si="7"/>
        <v>1</v>
      </c>
      <c r="E158" s="1" t="str">
        <f>IF(ISBLANK('Capabilities - Sec Controls'!A40),"", 'Capabilities - Sec Controls'!A40)</f>
        <v>BOSS</v>
      </c>
      <c r="F158" s="1" t="str">
        <f>IF(ISBLANK('Capabilities - Sec Controls'!B40),"", 'Capabilities - Sec Controls'!B40)</f>
        <v>Data Governance</v>
      </c>
      <c r="G158" s="1" t="str">
        <f>IF(ISBLANK('Capabilities - Sec Controls'!C40),"", 'Capabilities - Sec Controls'!C40)</f>
        <v>Data Ownership / Stewardship</v>
      </c>
      <c r="H158" s="1" t="str">
        <f>IF(ISBLANK('Capabilities - Sec Controls'!D40),"", 'Capabilities - Sec Controls'!D40)</f>
        <v/>
      </c>
      <c r="I158" s="1" t="str">
        <f>IF(ISBLANK('Capabilities - Sec Controls'!E40),"", 'Capabilities - Sec Controls'!E40)</f>
        <v xml:space="preserve">The system has a capability that enables governance and management of data owners, data custodians, and data delegates. The capability enables the system owner to authorize these roles for varying levels of privileged access based on their job responsibilities. </v>
      </c>
      <c r="J158" s="1" t="str">
        <f>IF(ISBLANK('Capabilities - Sec Controls'!F40),"", 'Capabilities - Sec Controls'!F40)</f>
        <v>Data Ownership / Stewardship</v>
      </c>
      <c r="K158" s="1" t="str">
        <f>IF(ISBLANK('Capabilities - Sec Controls'!I40),"", 'Capabilities - Sec Controls'!I40)</f>
        <v>AC-1,AC-2,AC-3,AC-17,AC-18,AC-19,AC-20,AT-3,CM-8,IA-2,IA-8,MA-5,PL-4,PS-1,PS-2,PS-3,PS-4,PS-5,PS-6,PS-7,PS-8,RA-2</v>
      </c>
      <c r="L158" s="1" t="str">
        <f>IF(ISBLANK('Capabilities - Sec Controls'!J40),"", 'Capabilities - Sec Controls'!J40)</f>
        <v/>
      </c>
      <c r="M158" s="1" t="str">
        <f>IF(ISBLANK('Capabilities - Sec Controls'!K40),"", 'Capabilities - Sec Controls'!K40)</f>
        <v>AC-1,AC-2,AC-3,AC-17,AC-18,AC-19,AC-20,AT-3,CM-8,IA-2,IA-8,MA-5,PL-4,PS-1,PS-2,PS-3,PS-4,PS-5,PS-6,PS-7,PS-8,RA-2</v>
      </c>
      <c r="N158" s="1" t="str">
        <f>IF(ISBLANK('Capabilities - Sec Controls'!L40),"", 'Capabilities - Sec Controls'!L40)</f>
        <v/>
      </c>
      <c r="O158" s="1" t="str">
        <f>IF(ISBLANK('Capabilities - Sec Controls'!M40),"", 'Capabilities - Sec Controls'!M40)</f>
        <v>AC-4,AC-6,AC-12,CM-9</v>
      </c>
      <c r="P158" s="1" t="str">
        <f>IF(ISBLANK('Capabilities - Sec Controls'!N40),"", 'Capabilities - Sec Controls'!N40)</f>
        <v>AC-4(5),AC-4(6),AC-6(6),AC-10,CP-2</v>
      </c>
      <c r="Q158" s="1" t="str">
        <f>IF(ISBLANK('Capabilities - Sec Controls'!O40),"", 'Capabilities - Sec Controls'!O40)</f>
        <v>AC-4,AC-6,AC-10,AC-12,CM-9</v>
      </c>
      <c r="R158" s="1" t="str">
        <f>IF(ISBLANK('Capabilities - Sec Controls'!P40),"", 'Capabilities - Sec Controls'!P40)</f>
        <v>AC-4(5),AC-4(6),AC-6(6),CP-2</v>
      </c>
      <c r="S158" s="1" t="str">
        <f>IF(ISBLANK('Capabilities - Sec Controls'!Q40),"", 'Capabilities - Sec Controls'!Q40)</f>
        <v>SI-7(2)</v>
      </c>
      <c r="T158" s="1" t="str">
        <f>IF(ISBLANK('Capabilities - Sec Controls'!R40),"", 'Capabilities - Sec Controls'!R40)</f>
        <v>AC-9,AC-3(7),AC-3(8),AC-3(9),AC-4(8),AC-4(18),AC-6(7),AC-16,AC-24,PS-6,PS-6(3)</v>
      </c>
      <c r="U158" s="1" t="str">
        <f>IF(ISBLANK('Capabilities - Sec Controls'!S40),"", 'Capabilities - Sec Controls'!S40)</f>
        <v>AC-9,SI-7(2),AC-3(9)</v>
      </c>
      <c r="V158" s="1" t="str">
        <f>IF(ISBLANK('Capabilities - Sec Controls'!T40),"", 'Capabilities - Sec Controls'!T40)</f>
        <v>AC-3(7),AC-3(8),AC-4(8),AC-4(18),AC-6(7),AC-16,AC-24,PS-6,PS-6(3)</v>
      </c>
      <c r="W158" s="1" t="str">
        <f>IF(ISBLANK('Capabilities - Sec Controls'!U40),"", 'Capabilities - Sec Controls'!U40)</f>
        <v>PM-1</v>
      </c>
      <c r="X158" s="1" t="str">
        <f>IF(ISBLANK('Capabilities - Sec Controls'!V40),"", 'Capabilities - Sec Controls'!V40)</f>
        <v/>
      </c>
      <c r="Y158" s="1" t="str">
        <f>IF(ISBLANK('Capabilities - Sec Controls'!W40),"", 'Capabilities - Sec Controls'!W40)</f>
        <v/>
      </c>
      <c r="Z158" s="1" t="str">
        <f>IF(ISBLANK('Capabilities - Sec Controls'!X40),"", 'Capabilities - Sec Controls'!X40)</f>
        <v/>
      </c>
      <c r="AA158" s="1" t="str">
        <f>IF(ISBLANK('Capabilities - Sec Controls'!Y40),"", 'Capabilities - Sec Controls'!Y40)</f>
        <v>AC-3(7), AC-6(7), and PE-20 are not selected in SP 800-53-defined baselines nor in the overall FedRAMP-defined baselines. These SP 800-53 capabilities are noted in { } in the high impact baseline here specifically to support implementation of information security of Data Ownership / Stewardship capability across the enterprise should an organization wish to contract with a cloud service provider to provide such a capability.</v>
      </c>
      <c r="AB158" s="1" t="str">
        <f>IF(ISBLANK('Capabilities - Sec Controls'!Z40),"", 'Capabilities - Sec Controls'!Z40)</f>
        <v/>
      </c>
      <c r="AC158" s="215">
        <f>IF(ISBLANK('Capabilities - Sec Controls'!AA40),"", 'Capabilities - Sec Controls'!AA40)</f>
        <v>3</v>
      </c>
      <c r="AD158" s="215">
        <f>IF(ISBLANK('Capabilities - Sec Controls'!AB40),"", 'Capabilities - Sec Controls'!AB40)</f>
        <v>3</v>
      </c>
      <c r="AE158" s="215">
        <f>IF(ISBLANK('Capabilities - Sec Controls'!AC40),"", 'Capabilities - Sec Controls'!AC40)</f>
        <v>3</v>
      </c>
      <c r="AF158" s="215">
        <f>IF(ISBLANK('Capabilities - Sec Controls'!AD40),"", 'Capabilities - Sec Controls'!AD40)</f>
        <v>9</v>
      </c>
      <c r="AG158" s="1" t="str">
        <f>IF(ISBLANK('Capabilities - Sec Controls'!AE40),"", 'Capabilities - Sec Controls'!AE40)</f>
        <v/>
      </c>
      <c r="AH158" s="1" t="str">
        <f>IF(ISBLANK('Capabilities - Sec Controls'!AF40),"", 'Capabilities - Sec Controls'!AF40)</f>
        <v>X</v>
      </c>
      <c r="AI158" s="1" t="str">
        <f>IF(ISBLANK('Capabilities - Sec Controls'!AG40),"", 'Capabilities - Sec Controls'!AG40)</f>
        <v>X</v>
      </c>
      <c r="AJ158" s="1" t="str">
        <f>IF(ISBLANK('Capabilities - Sec Controls'!AH40),"", 'Capabilities - Sec Controls'!AH40)</f>
        <v>X</v>
      </c>
      <c r="AK158" s="1" t="str">
        <f>IF(ISBLANK('Capabilities - Sec Controls'!AI40),"", 'Capabilities - Sec Controls'!AI40)</f>
        <v/>
      </c>
      <c r="AL158" s="1" t="str">
        <f>IF(ISBLANK('Capabilities - Sec Controls'!AJ40),"", 'Capabilities - Sec Controls'!AJ40)</f>
        <v>A</v>
      </c>
      <c r="AM158" s="1" t="str">
        <f>IF(ISBLANK('Capabilities - Sec Controls'!AK40),"", 'Capabilities - Sec Controls'!AK40)</f>
        <v>X*</v>
      </c>
      <c r="AN158" s="1" t="str">
        <f>IF(ISBLANK('Capabilities - Sec Controls'!AL40),"", 'Capabilities - Sec Controls'!AL40)</f>
        <v>X*</v>
      </c>
      <c r="AO158" s="1" t="str">
        <f>IF(ISBLANK('Capabilities - Sec Controls'!AM40),"", 'Capabilities - Sec Controls'!AM40)</f>
        <v/>
      </c>
      <c r="AP158" s="1" t="str">
        <f>IF(ISBLANK('Capabilities - Sec Controls'!AN40),"", 'Capabilities - Sec Controls'!AN40)</f>
        <v>A</v>
      </c>
      <c r="AQ158" s="1" t="str">
        <f>IF(ISBLANK('Capabilities - Sec Controls'!AO40),"", 'Capabilities - Sec Controls'!AO40)</f>
        <v>A</v>
      </c>
      <c r="AR158" s="1" t="str">
        <f>IF(ISBLANK('Capabilities - Sec Controls'!AP40),"", 'Capabilities - Sec Controls'!AP40)</f>
        <v>A</v>
      </c>
      <c r="AS158" s="1" t="str">
        <f>IF(ISBLANK('Capabilities - Sec Controls'!AQ40),"", 'Capabilities - Sec Controls'!AQ40)</f>
        <v/>
      </c>
      <c r="AT158" s="1" t="str">
        <f>IF(ISBLANK('Capabilities - Sec Controls'!AR40),"", 'Capabilities - Sec Controls'!AR40)</f>
        <v>A</v>
      </c>
      <c r="AU158" s="1" t="str">
        <f>IF(ISBLANK('Capabilities - Sec Controls'!AS40),"", 'Capabilities - Sec Controls'!AS40)</f>
        <v/>
      </c>
      <c r="AV158" s="1" t="str">
        <f>IF(ISBLANK('Capabilities - Sec Controls'!AT40),"", 'Capabilities - Sec Controls'!AT40)</f>
        <v>A</v>
      </c>
    </row>
    <row r="159" spans="1:48" ht="42" hidden="1" customHeight="1" x14ac:dyDescent="0.25">
      <c r="A159"/>
      <c r="D159" t="b">
        <f t="shared" si="7"/>
        <v>1</v>
      </c>
      <c r="E159" s="1" t="str">
        <f>IF(ISBLANK('Capabilities - Sec Controls'!A138),"", 'Capabilities - Sec Controls'!A138)</f>
        <v>Application Services</v>
      </c>
      <c r="F159" s="1" t="str">
        <f>IF(ISBLANK('Capabilities - Sec Controls'!B138),"", 'Capabilities - Sec Controls'!B138)</f>
        <v>Abstraction</v>
      </c>
      <c r="G159" s="1" t="str">
        <f>IF(ISBLANK('Capabilities - Sec Controls'!C138),"", 'Capabilities - Sec Controls'!C138)</f>
        <v/>
      </c>
      <c r="H159" s="1" t="str">
        <f>IF(ISBLANK('Capabilities - Sec Controls'!D138),"", 'Capabilities - Sec Controls'!D138)</f>
        <v/>
      </c>
      <c r="I159" s="1" t="str">
        <f>IF(ISBLANK('Capabilities - Sec Controls'!E138),"", 'Capabilities - Sec Controls'!E138)</f>
        <v>The system has a capability that facilitates application abstraction and ensures that the abstractions include the proper security mechanisms to ensure that only authorized users can access them and that a user cannot access another user's information without authorization.</v>
      </c>
      <c r="J159" s="1" t="str">
        <f>IF(ISBLANK('Capabilities - Sec Controls'!F138),"", 'Capabilities - Sec Controls'!F138)</f>
        <v>Abstraction</v>
      </c>
      <c r="K159" s="1" t="str">
        <f>IF(ISBLANK('Capabilities - Sec Controls'!I138),"", 'Capabilities - Sec Controls'!I138)</f>
        <v>AC-1,AC-2,AC-3,IA-1,IA-2,IA-2(1),IA-4,IA-5,IA-5(1),IA-5(11),IA-8</v>
      </c>
      <c r="L159" s="1" t="str">
        <f>IF(ISBLANK('Capabilities - Sec Controls'!J138),"", 'Capabilities - Sec Controls'!J138)</f>
        <v/>
      </c>
      <c r="M159" s="1" t="str">
        <f>IF(ISBLANK('Capabilities - Sec Controls'!K138),"", 'Capabilities - Sec Controls'!K138)</f>
        <v>AC-1,AC-2,AC-3,IA-1,IA-2,IA-2(1),IA-4,IA-5,IA-5(1),IA-5(11),IA-8</v>
      </c>
      <c r="N159" s="1" t="str">
        <f>IF(ISBLANK('Capabilities - Sec Controls'!L138),"", 'Capabilities - Sec Controls'!L138)</f>
        <v/>
      </c>
      <c r="O159" s="1" t="str">
        <f>IF(ISBLANK('Capabilities - Sec Controls'!M138),"", 'Capabilities - Sec Controls'!M138)</f>
        <v>AC-2(1),AC-2(2),AC-2(3),AC-2(4),AC-4,AC-5,AC-6,AC-6(1),AC-6(2),AC-6(5),AC-6(9),AC-6(10),AC-12,IA-2(2),IA-2(3),IA-2(8),IA-2(11)</v>
      </c>
      <c r="P159" s="1" t="str">
        <f>IF(ISBLANK('Capabilities - Sec Controls'!N138),"", 'Capabilities - Sec Controls'!N138)</f>
        <v/>
      </c>
      <c r="Q159" s="1" t="str">
        <f>IF(ISBLANK('Capabilities - Sec Controls'!O138),"", 'Capabilities - Sec Controls'!O138)</f>
        <v>AC-2(1),AC-2(2),AC-2(3),AC-2(4),AC-4,AC-5,AC-6,AC-6(1),AC-6(2),AC-6(5),AC-6(9),AC-6(10),AC-12,IA-2(2),IA-2(3),IA-2(8),IA-2(11)</v>
      </c>
      <c r="R159" s="1" t="str">
        <f>IF(ISBLANK('Capabilities - Sec Controls'!P138),"", 'Capabilities - Sec Controls'!P138)</f>
        <v/>
      </c>
      <c r="S159" s="1" t="str">
        <f>IF(ISBLANK('Capabilities - Sec Controls'!Q138),"", 'Capabilities - Sec Controls'!Q138)</f>
        <v>AC-2(13),AC-6(3)</v>
      </c>
      <c r="T159" s="1" t="str">
        <f>IF(ISBLANK('Capabilities - Sec Controls'!R138),"", 'Capabilities - Sec Controls'!R138)</f>
        <v>AC-16,AC-25</v>
      </c>
      <c r="U159" s="1" t="str">
        <f>IF(ISBLANK('Capabilities - Sec Controls'!S138),"", 'Capabilities - Sec Controls'!S138)</f>
        <v>AC-2(13),AC-6(3)</v>
      </c>
      <c r="V159" s="1" t="str">
        <f>IF(ISBLANK('Capabilities - Sec Controls'!T138),"", 'Capabilities - Sec Controls'!T138)</f>
        <v>AC-16,AC-25</v>
      </c>
      <c r="W159" s="1" t="str">
        <f>IF(ISBLANK('Capabilities - Sec Controls'!U138),"", 'Capabilities - Sec Controls'!U138)</f>
        <v/>
      </c>
      <c r="X159" s="1" t="str">
        <f>IF(ISBLANK('Capabilities - Sec Controls'!V138),"", 'Capabilities - Sec Controls'!V138)</f>
        <v/>
      </c>
      <c r="Y159" s="1" t="str">
        <f>IF(ISBLANK('Capabilities - Sec Controls'!W138),"", 'Capabilities - Sec Controls'!W138)</f>
        <v/>
      </c>
      <c r="Z159" s="1" t="str">
        <f>IF(ISBLANK('Capabilities - Sec Controls'!X138),"", 'Capabilities - Sec Controls'!X138)</f>
        <v/>
      </c>
      <c r="AA159" s="1" t="str">
        <f>IF(ISBLANK('Capabilities - Sec Controls'!Y138),"", 'Capabilities - Sec Controls'!Y138)</f>
        <v>This "capability" appears to be more related to general protecting of information and systems, i.e., the capablity to protect the "abstractions." Since the description is focused on integrity of the messages, the controls listed are focused on controls that support those outcomes. Additional controls may be needed to protect the information depending on its impact level, etc. 
AC-16, and AC-25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Abstraction capability should an organization wish to contract with a cloud service provider to provide such a capability.</v>
      </c>
      <c r="AB159" s="1" t="str">
        <f>IF(ISBLANK('Capabilities - Sec Controls'!Z138),"", 'Capabilities - Sec Controls'!Z138)</f>
        <v/>
      </c>
      <c r="AC159" s="215">
        <f>IF(ISBLANK('Capabilities - Sec Controls'!AA138),"", 'Capabilities - Sec Controls'!AA138)</f>
        <v>0</v>
      </c>
      <c r="AD159" s="215">
        <f>IF(ISBLANK('Capabilities - Sec Controls'!AB138),"", 'Capabilities - Sec Controls'!AB138)</f>
        <v>0</v>
      </c>
      <c r="AE159" s="215">
        <f>IF(ISBLANK('Capabilities - Sec Controls'!AC138),"", 'Capabilities - Sec Controls'!AC138)</f>
        <v>2</v>
      </c>
      <c r="AF159" s="215">
        <f>IF(ISBLANK('Capabilities - Sec Controls'!AD138),"", 'Capabilities - Sec Controls'!AD138)</f>
        <v>2</v>
      </c>
      <c r="AG159" s="1" t="str">
        <f>IF(ISBLANK('Capabilities - Sec Controls'!AE138),"", 'Capabilities - Sec Controls'!AE138)</f>
        <v/>
      </c>
      <c r="AH159" s="1" t="str">
        <f>IF(ISBLANK('Capabilities - Sec Controls'!AF138),"", 'Capabilities - Sec Controls'!AF138)</f>
        <v>X</v>
      </c>
      <c r="AI159" s="1" t="str">
        <f>IF(ISBLANK('Capabilities - Sec Controls'!AG138),"", 'Capabilities - Sec Controls'!AG138)</f>
        <v>X</v>
      </c>
      <c r="AJ159" s="1" t="str">
        <f>IF(ISBLANK('Capabilities - Sec Controls'!AH138),"", 'Capabilities - Sec Controls'!AH138)</f>
        <v>A</v>
      </c>
      <c r="AK159" s="1" t="str">
        <f>IF(ISBLANK('Capabilities - Sec Controls'!AI138),"", 'Capabilities - Sec Controls'!AI138)</f>
        <v/>
      </c>
      <c r="AL159" s="1" t="str">
        <f>IF(ISBLANK('Capabilities - Sec Controls'!AJ138),"", 'Capabilities - Sec Controls'!AJ138)</f>
        <v>A</v>
      </c>
      <c r="AM159" s="1" t="str">
        <f>IF(ISBLANK('Capabilities - Sec Controls'!AK138),"", 'Capabilities - Sec Controls'!AK138)</f>
        <v>X</v>
      </c>
      <c r="AN159" s="1" t="str">
        <f>IF(ISBLANK('Capabilities - Sec Controls'!AL138),"", 'Capabilities - Sec Controls'!AL138)</f>
        <v>X</v>
      </c>
      <c r="AO159" s="1" t="str">
        <f>IF(ISBLANK('Capabilities - Sec Controls'!AM138),"", 'Capabilities - Sec Controls'!AM138)</f>
        <v/>
      </c>
      <c r="AP159" s="1" t="str">
        <f>IF(ISBLANK('Capabilities - Sec Controls'!AN138),"", 'Capabilities - Sec Controls'!AN138)</f>
        <v>A</v>
      </c>
      <c r="AQ159" s="1" t="str">
        <f>IF(ISBLANK('Capabilities - Sec Controls'!AO138),"", 'Capabilities - Sec Controls'!AO138)</f>
        <v>A</v>
      </c>
      <c r="AR159" s="1" t="str">
        <f>IF(ISBLANK('Capabilities - Sec Controls'!AP138),"", 'Capabilities - Sec Controls'!AP138)</f>
        <v>A</v>
      </c>
      <c r="AS159" s="1" t="str">
        <f>IF(ISBLANK('Capabilities - Sec Controls'!AQ138),"", 'Capabilities - Sec Controls'!AQ138)</f>
        <v/>
      </c>
      <c r="AT159" s="1" t="str">
        <f>IF(ISBLANK('Capabilities - Sec Controls'!AR138),"", 'Capabilities - Sec Controls'!AR138)</f>
        <v>A</v>
      </c>
      <c r="AU159" s="1" t="str">
        <f>IF(ISBLANK('Capabilities - Sec Controls'!AS138),"", 'Capabilities - Sec Controls'!AS138)</f>
        <v/>
      </c>
      <c r="AV159" s="1" t="str">
        <f>IF(ISBLANK('Capabilities - Sec Controls'!AT138),"", 'Capabilities - Sec Controls'!AT138)</f>
        <v/>
      </c>
    </row>
    <row r="160" spans="1:48" ht="42" hidden="1" customHeight="1" x14ac:dyDescent="0.25">
      <c r="A160"/>
      <c r="D160" t="b">
        <f t="shared" si="7"/>
        <v>1</v>
      </c>
      <c r="E160" s="1" t="str">
        <f>IF(ISBLANK('Capabilities - Sec Controls'!A247),"", 'Capabilities - Sec Controls'!A247)</f>
        <v>S &amp; RM</v>
      </c>
      <c r="F160" s="1" t="str">
        <f>IF(ISBLANK('Capabilities - Sec Controls'!B247),"", 'Capabilities - Sec Controls'!B247)</f>
        <v>Infrastructure Protection Services</v>
      </c>
      <c r="G160" s="1" t="str">
        <f>IF(ISBLANK('Capabilities - Sec Controls'!C247),"", 'Capabilities - Sec Controls'!C247)</f>
        <v>Server</v>
      </c>
      <c r="H160" s="1" t="str">
        <f>IF(ISBLANK('Capabilities - Sec Controls'!D247),"", 'Capabilities - Sec Controls'!D247)</f>
        <v>White Listing</v>
      </c>
      <c r="I160" s="1" t="str">
        <f>IF(ISBLANK('Capabilities - Sec Controls'!E247),"", 'Capabilities - Sec Controls'!E247)</f>
        <v>The system's servers have a capability that uses whitelisting to grant additional privileges, rights, services, etc. to particular entities and to maintain that whitelist over time.</v>
      </c>
      <c r="J160" s="1" t="str">
        <f>IF(ISBLANK('Capabilities - Sec Controls'!F247),"", 'Capabilities - Sec Controls'!F247)</f>
        <v>White Listing (server)</v>
      </c>
      <c r="K160" s="1" t="str">
        <f>IF(ISBLANK('Capabilities - Sec Controls'!I247),"", 'Capabilities - Sec Controls'!I247)</f>
        <v>CM-7</v>
      </c>
      <c r="L160" s="1" t="str">
        <f>IF(ISBLANK('Capabilities - Sec Controls'!J247),"", 'Capabilities - Sec Controls'!J247)</f>
        <v/>
      </c>
      <c r="M160" s="1" t="str">
        <f>IF(ISBLANK('Capabilities - Sec Controls'!K247),"", 'Capabilities - Sec Controls'!K247)</f>
        <v>CM-7</v>
      </c>
      <c r="N160" s="1" t="str">
        <f>IF(ISBLANK('Capabilities - Sec Controls'!L247),"", 'Capabilities - Sec Controls'!L247)</f>
        <v/>
      </c>
      <c r="O160" s="1" t="str">
        <f>IF(ISBLANK('Capabilities - Sec Controls'!M247),"", 'Capabilities - Sec Controls'!M247)</f>
        <v/>
      </c>
      <c r="P160" s="1" t="str">
        <f>IF(ISBLANK('Capabilities - Sec Controls'!N247),"", 'Capabilities - Sec Controls'!N247)</f>
        <v>CM-7(5)</v>
      </c>
      <c r="Q160" s="1" t="str">
        <f>IF(ISBLANK('Capabilities - Sec Controls'!O247),"", 'Capabilities - Sec Controls'!O247)</f>
        <v>CM-7(5)</v>
      </c>
      <c r="R160" s="1" t="str">
        <f>IF(ISBLANK('Capabilities - Sec Controls'!P247),"", 'Capabilities - Sec Controls'!P247)</f>
        <v/>
      </c>
      <c r="S160" s="1" t="str">
        <f>IF(ISBLANK('Capabilities - Sec Controls'!Q247),"", 'Capabilities - Sec Controls'!Q247)</f>
        <v/>
      </c>
      <c r="T160" s="1" t="str">
        <f>IF(ISBLANK('Capabilities - Sec Controls'!R247),"", 'Capabilities - Sec Controls'!R247)</f>
        <v/>
      </c>
      <c r="U160" s="1" t="str">
        <f>IF(ISBLANK('Capabilities - Sec Controls'!S247),"", 'Capabilities - Sec Controls'!S247)</f>
        <v/>
      </c>
      <c r="V160" s="1" t="str">
        <f>IF(ISBLANK('Capabilities - Sec Controls'!T247),"", 'Capabilities - Sec Controls'!T247)</f>
        <v/>
      </c>
      <c r="W160" s="1" t="str">
        <f>IF(ISBLANK('Capabilities - Sec Controls'!U247),"", 'Capabilities - Sec Controls'!U247)</f>
        <v/>
      </c>
      <c r="X160" s="1" t="str">
        <f>IF(ISBLANK('Capabilities - Sec Controls'!V247),"", 'Capabilities - Sec Controls'!V247)</f>
        <v/>
      </c>
      <c r="Y160" s="1" t="str">
        <f>IF(ISBLANK('Capabilities - Sec Controls'!W247),"", 'Capabilities - Sec Controls'!W247)</f>
        <v/>
      </c>
      <c r="Z160" s="1" t="str">
        <f>IF(ISBLANK('Capabilities - Sec Controls'!X247),"", 'Capabilities - Sec Controls'!X247)</f>
        <v/>
      </c>
      <c r="AA160" s="1" t="str">
        <f>IF(ISBLANK('Capabilities - Sec Controls'!Y247),"", 'Capabilities - Sec Controls'!Y247)</f>
        <v xml:space="preserve">Why are the two "whitelisting" descriptions different? (this row and row 251)? The differences do not appear to be related to differences between a server and an end-point. </v>
      </c>
      <c r="AB160" s="1" t="str">
        <f>IF(ISBLANK('Capabilities - Sec Controls'!Z247),"", 'Capabilities - Sec Controls'!Z247)</f>
        <v/>
      </c>
      <c r="AC160" s="215">
        <f>IF(ISBLANK('Capabilities - Sec Controls'!AA247),"", 'Capabilities - Sec Controls'!AA247)</f>
        <v>3</v>
      </c>
      <c r="AD160" s="215">
        <f>IF(ISBLANK('Capabilities - Sec Controls'!AB247),"", 'Capabilities - Sec Controls'!AB247)</f>
        <v>1</v>
      </c>
      <c r="AE160" s="215">
        <f>IF(ISBLANK('Capabilities - Sec Controls'!AC247),"", 'Capabilities - Sec Controls'!AC247)</f>
        <v>2</v>
      </c>
      <c r="AF160" s="215">
        <f>IF(ISBLANK('Capabilities - Sec Controls'!AD247),"", 'Capabilities - Sec Controls'!AD247)</f>
        <v>6</v>
      </c>
      <c r="AG160" s="1" t="str">
        <f>IF(ISBLANK('Capabilities - Sec Controls'!AE247),"", 'Capabilities - Sec Controls'!AE247)</f>
        <v/>
      </c>
      <c r="AH160" s="1" t="str">
        <f>IF(ISBLANK('Capabilities - Sec Controls'!AF247),"", 'Capabilities - Sec Controls'!AF247)</f>
        <v>X</v>
      </c>
      <c r="AI160" s="1" t="str">
        <f>IF(ISBLANK('Capabilities - Sec Controls'!AG247),"", 'Capabilities - Sec Controls'!AG247)</f>
        <v>A</v>
      </c>
      <c r="AJ160" s="1" t="str">
        <f>IF(ISBLANK('Capabilities - Sec Controls'!AH247),"", 'Capabilities - Sec Controls'!AH247)</f>
        <v>A</v>
      </c>
      <c r="AK160" s="1" t="str">
        <f>IF(ISBLANK('Capabilities - Sec Controls'!AI247),"", 'Capabilities - Sec Controls'!AI247)</f>
        <v/>
      </c>
      <c r="AL160" s="1" t="str">
        <f>IF(ISBLANK('Capabilities - Sec Controls'!AJ247),"", 'Capabilities - Sec Controls'!AJ247)</f>
        <v>A</v>
      </c>
      <c r="AM160" s="1" t="str">
        <f>IF(ISBLANK('Capabilities - Sec Controls'!AK247),"", 'Capabilities - Sec Controls'!AK247)</f>
        <v>X*</v>
      </c>
      <c r="AN160" s="1" t="str">
        <f>IF(ISBLANK('Capabilities - Sec Controls'!AL247),"", 'Capabilities - Sec Controls'!AL247)</f>
        <v>X*</v>
      </c>
      <c r="AO160" s="1" t="str">
        <f>IF(ISBLANK('Capabilities - Sec Controls'!AM247),"", 'Capabilities - Sec Controls'!AM247)</f>
        <v/>
      </c>
      <c r="AP160" s="1" t="str">
        <f>IF(ISBLANK('Capabilities - Sec Controls'!AN247),"", 'Capabilities - Sec Controls'!AN247)</f>
        <v>B</v>
      </c>
      <c r="AQ160" s="1" t="str">
        <f>IF(ISBLANK('Capabilities - Sec Controls'!AO247),"", 'Capabilities - Sec Controls'!AO247)</f>
        <v>B</v>
      </c>
      <c r="AR160" s="1" t="str">
        <f>IF(ISBLANK('Capabilities - Sec Controls'!AP247),"", 'Capabilities - Sec Controls'!AP247)</f>
        <v>B</v>
      </c>
      <c r="AS160" s="1" t="str">
        <f>IF(ISBLANK('Capabilities - Sec Controls'!AQ247),"", 'Capabilities - Sec Controls'!AQ247)</f>
        <v/>
      </c>
      <c r="AT160" s="1" t="str">
        <f>IF(ISBLANK('Capabilities - Sec Controls'!AR247),"", 'Capabilities - Sec Controls'!AR247)</f>
        <v>A</v>
      </c>
      <c r="AU160" s="1" t="str">
        <f>IF(ISBLANK('Capabilities - Sec Controls'!AS247),"", 'Capabilities - Sec Controls'!AS247)</f>
        <v/>
      </c>
      <c r="AV160" s="1" t="str">
        <f>IF(ISBLANK('Capabilities - Sec Controls'!AT247),"", 'Capabilities - Sec Controls'!AT247)</f>
        <v>A</v>
      </c>
    </row>
    <row r="161" spans="1:48" ht="42" hidden="1" customHeight="1" x14ac:dyDescent="0.25">
      <c r="A161"/>
      <c r="D161" t="b">
        <f t="shared" si="7"/>
        <v>1</v>
      </c>
      <c r="E161" s="1" t="str">
        <f>IF(ISBLANK('Capabilities - Sec Controls'!A277),"", 'Capabilities - Sec Controls'!A277)</f>
        <v>S &amp; RM</v>
      </c>
      <c r="F161" s="1" t="str">
        <f>IF(ISBLANK('Capabilities - Sec Controls'!B277),"", 'Capabilities - Sec Controls'!B277)</f>
        <v>Privilege Management Infrastructure</v>
      </c>
      <c r="G161" s="1" t="str">
        <f>IF(ISBLANK('Capabilities - Sec Controls'!C277),"", 'Capabilities - Sec Controls'!C277)</f>
        <v>Authorization Services</v>
      </c>
      <c r="H161" s="1" t="str">
        <f>IF(ISBLANK('Capabilities - Sec Controls'!D277),"", 'Capabilities - Sec Controls'!D277)</f>
        <v>Policy Enforcement</v>
      </c>
      <c r="I161" s="1" t="str">
        <f>IF(ISBLANK('Capabilities - Sec Controls'!E277),"", 'Capabilities - Sec Controls'!E277)</f>
        <v>The system has a capability that enforces the authorization service policies defined by the system's administrators.</v>
      </c>
      <c r="J161" s="1" t="str">
        <f>IF(ISBLANK('Capabilities - Sec Controls'!F277),"", 'Capabilities - Sec Controls'!F277)</f>
        <v>Policy Enforcement</v>
      </c>
      <c r="K161" s="1" t="str">
        <f>IF(ISBLANK('Capabilities - Sec Controls'!I277),"", 'Capabilities - Sec Controls'!I277)</f>
        <v>AC-1,AC-2,AC-3</v>
      </c>
      <c r="L161" s="1" t="str">
        <f>IF(ISBLANK('Capabilities - Sec Controls'!J277),"", 'Capabilities - Sec Controls'!J277)</f>
        <v/>
      </c>
      <c r="M161" s="1" t="str">
        <f>IF(ISBLANK('Capabilities - Sec Controls'!K277),"", 'Capabilities - Sec Controls'!K277)</f>
        <v>AC-1,AC-2,AC-3</v>
      </c>
      <c r="N161" s="1" t="str">
        <f>IF(ISBLANK('Capabilities - Sec Controls'!L277),"", 'Capabilities - Sec Controls'!L277)</f>
        <v/>
      </c>
      <c r="O161" s="1" t="str">
        <f>IF(ISBLANK('Capabilities - Sec Controls'!M277),"", 'Capabilities - Sec Controls'!M277)</f>
        <v/>
      </c>
      <c r="P161" s="1" t="str">
        <f>IF(ISBLANK('Capabilities - Sec Controls'!N277),"", 'Capabilities - Sec Controls'!N277)</f>
        <v/>
      </c>
      <c r="Q161" s="1" t="str">
        <f>IF(ISBLANK('Capabilities - Sec Controls'!O277),"", 'Capabilities - Sec Controls'!O277)</f>
        <v/>
      </c>
      <c r="R161" s="1" t="str">
        <f>IF(ISBLANK('Capabilities - Sec Controls'!P277),"", 'Capabilities - Sec Controls'!P277)</f>
        <v/>
      </c>
      <c r="S161" s="1" t="str">
        <f>IF(ISBLANK('Capabilities - Sec Controls'!Q277),"", 'Capabilities - Sec Controls'!Q277)</f>
        <v/>
      </c>
      <c r="T161" s="1" t="str">
        <f>IF(ISBLANK('Capabilities - Sec Controls'!R277),"", 'Capabilities - Sec Controls'!R277)</f>
        <v>AC-3(2),AC-3(8)</v>
      </c>
      <c r="U161" s="1" t="str">
        <f>IF(ISBLANK('Capabilities - Sec Controls'!S277),"", 'Capabilities - Sec Controls'!S277)</f>
        <v>AC-3(2)</v>
      </c>
      <c r="V161" s="1" t="str">
        <f>IF(ISBLANK('Capabilities - Sec Controls'!T277),"", 'Capabilities - Sec Controls'!T277)</f>
        <v>AC-3(8)</v>
      </c>
      <c r="W161" s="1" t="str">
        <f>IF(ISBLANK('Capabilities - Sec Controls'!U277),"", 'Capabilities - Sec Controls'!U277)</f>
        <v/>
      </c>
      <c r="X161" s="1" t="str">
        <f>IF(ISBLANK('Capabilities - Sec Controls'!V277),"", 'Capabilities - Sec Controls'!V277)</f>
        <v/>
      </c>
      <c r="Y161" s="1" t="str">
        <f>IF(ISBLANK('Capabilities - Sec Controls'!W277),"", 'Capabilities - Sec Controls'!W277)</f>
        <v/>
      </c>
      <c r="Z161" s="1" t="str">
        <f>IF(ISBLANK('Capabilities - Sec Controls'!X277),"", 'Capabilities - Sec Controls'!X277)</f>
        <v/>
      </c>
      <c r="AA161" s="1" t="str">
        <f>IF(ISBLANK('Capabilities - Sec Controls'!Y277),"", 'Capabilities - Sec Controls'!Y277)</f>
        <v xml:space="preserve"> AC-3(7), and AC-3(8)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Authorization Services Policy Enforcement capability should an organization wish to contract with a cloud service provider to provide such a capability.</v>
      </c>
      <c r="AB161" s="1" t="str">
        <f>IF(ISBLANK('Capabilities - Sec Controls'!Z277),"", 'Capabilities - Sec Controls'!Z277)</f>
        <v/>
      </c>
      <c r="AC161" s="215">
        <f>IF(ISBLANK('Capabilities - Sec Controls'!AA277),"", 'Capabilities - Sec Controls'!AA277)</f>
        <v>2</v>
      </c>
      <c r="AD161" s="215">
        <f>IF(ISBLANK('Capabilities - Sec Controls'!AB277),"", 'Capabilities - Sec Controls'!AB277)</f>
        <v>3</v>
      </c>
      <c r="AE161" s="215">
        <f>IF(ISBLANK('Capabilities - Sec Controls'!AC277),"", 'Capabilities - Sec Controls'!AC277)</f>
        <v>2</v>
      </c>
      <c r="AF161" s="215">
        <f>IF(ISBLANK('Capabilities - Sec Controls'!AD277),"", 'Capabilities - Sec Controls'!AD277)</f>
        <v>7</v>
      </c>
      <c r="AG161" s="1" t="str">
        <f>IF(ISBLANK('Capabilities - Sec Controls'!AE277),"", 'Capabilities - Sec Controls'!AE277)</f>
        <v/>
      </c>
      <c r="AH161" s="1" t="str">
        <f>IF(ISBLANK('Capabilities - Sec Controls'!AF277),"", 'Capabilities - Sec Controls'!AF277)</f>
        <v>X</v>
      </c>
      <c r="AI161" s="1" t="str">
        <f>IF(ISBLANK('Capabilities - Sec Controls'!AG277),"", 'Capabilities - Sec Controls'!AG277)</f>
        <v>X</v>
      </c>
      <c r="AJ161" s="1" t="str">
        <f>IF(ISBLANK('Capabilities - Sec Controls'!AH277),"", 'Capabilities - Sec Controls'!AH277)</f>
        <v>X</v>
      </c>
      <c r="AK161" s="1" t="str">
        <f>IF(ISBLANK('Capabilities - Sec Controls'!AI277),"", 'Capabilities - Sec Controls'!AI277)</f>
        <v/>
      </c>
      <c r="AL161" s="1" t="str">
        <f>IF(ISBLANK('Capabilities - Sec Controls'!AJ277),"", 'Capabilities - Sec Controls'!AJ277)</f>
        <v>A</v>
      </c>
      <c r="AM161" s="1" t="str">
        <f>IF(ISBLANK('Capabilities - Sec Controls'!AK277),"", 'Capabilities - Sec Controls'!AK277)</f>
        <v>A</v>
      </c>
      <c r="AN161" s="1" t="str">
        <f>IF(ISBLANK('Capabilities - Sec Controls'!AL277),"", 'Capabilities - Sec Controls'!AL277)</f>
        <v>X</v>
      </c>
      <c r="AO161" s="1" t="str">
        <f>IF(ISBLANK('Capabilities - Sec Controls'!AM277),"", 'Capabilities - Sec Controls'!AM277)</f>
        <v/>
      </c>
      <c r="AP161" s="1" t="str">
        <f>IF(ISBLANK('Capabilities - Sec Controls'!AN277),"", 'Capabilities - Sec Controls'!AN277)</f>
        <v>B</v>
      </c>
      <c r="AQ161" s="1" t="str">
        <f>IF(ISBLANK('Capabilities - Sec Controls'!AO277),"", 'Capabilities - Sec Controls'!AO277)</f>
        <v>B</v>
      </c>
      <c r="AR161" s="1" t="str">
        <f>IF(ISBLANK('Capabilities - Sec Controls'!AP277),"", 'Capabilities - Sec Controls'!AP277)</f>
        <v>B</v>
      </c>
      <c r="AS161" s="1" t="str">
        <f>IF(ISBLANK('Capabilities - Sec Controls'!AQ277),"", 'Capabilities - Sec Controls'!AQ277)</f>
        <v/>
      </c>
      <c r="AT161" s="1" t="str">
        <f>IF(ISBLANK('Capabilities - Sec Controls'!AR277),"", 'Capabilities - Sec Controls'!AR277)</f>
        <v>A</v>
      </c>
      <c r="AU161" s="1" t="str">
        <f>IF(ISBLANK('Capabilities - Sec Controls'!AS277),"", 'Capabilities - Sec Controls'!AS277)</f>
        <v/>
      </c>
      <c r="AV161" s="1" t="str">
        <f>IF(ISBLANK('Capabilities - Sec Controls'!AT277),"", 'Capabilities - Sec Controls'!AT277)</f>
        <v/>
      </c>
    </row>
    <row r="162" spans="1:48" ht="42" hidden="1" customHeight="1" x14ac:dyDescent="0.25">
      <c r="A162"/>
      <c r="D162" t="b">
        <f t="shared" si="7"/>
        <v>1</v>
      </c>
      <c r="E162" s="1" t="str">
        <f>IF(ISBLANK('Capabilities - Sec Controls'!A278),"", 'Capabilities - Sec Controls'!A278)</f>
        <v>S &amp; RM</v>
      </c>
      <c r="F162" s="1" t="str">
        <f>IF(ISBLANK('Capabilities - Sec Controls'!B278),"", 'Capabilities - Sec Controls'!B278)</f>
        <v>Privilege Management Infrastructure</v>
      </c>
      <c r="G162" s="1" t="str">
        <f>IF(ISBLANK('Capabilities - Sec Controls'!C278),"", 'Capabilities - Sec Controls'!C278)</f>
        <v>Authorization Services</v>
      </c>
      <c r="H162" s="1" t="str">
        <f>IF(ISBLANK('Capabilities - Sec Controls'!D278),"", 'Capabilities - Sec Controls'!D278)</f>
        <v>Policy Definition</v>
      </c>
      <c r="I162" s="1" t="str">
        <f>IF(ISBLANK('Capabilities - Sec Controls'!E278),"", 'Capabilities - Sec Controls'!E278)</f>
        <v>The system has a capability that enables administrators to define the authorization service policies for the system.</v>
      </c>
      <c r="J162" s="1" t="str">
        <f>IF(ISBLANK('Capabilities - Sec Controls'!F278),"", 'Capabilities - Sec Controls'!F278)</f>
        <v>Policy definition</v>
      </c>
      <c r="K162" s="1" t="str">
        <f>IF(ISBLANK('Capabilities - Sec Controls'!I278),"", 'Capabilities - Sec Controls'!I278)</f>
        <v>AC-1,AC-2,AC-3</v>
      </c>
      <c r="L162" s="1" t="str">
        <f>IF(ISBLANK('Capabilities - Sec Controls'!J278),"", 'Capabilities - Sec Controls'!J278)</f>
        <v/>
      </c>
      <c r="M162" s="1" t="str">
        <f>IF(ISBLANK('Capabilities - Sec Controls'!K278),"", 'Capabilities - Sec Controls'!K278)</f>
        <v>AC-1,AC-2,AC-3</v>
      </c>
      <c r="N162" s="1" t="str">
        <f>IF(ISBLANK('Capabilities - Sec Controls'!L278),"", 'Capabilities - Sec Controls'!L278)</f>
        <v/>
      </c>
      <c r="O162" s="1" t="str">
        <f>IF(ISBLANK('Capabilities - Sec Controls'!M278),"", 'Capabilities - Sec Controls'!M278)</f>
        <v/>
      </c>
      <c r="P162" s="1" t="str">
        <f>IF(ISBLANK('Capabilities - Sec Controls'!N278),"", 'Capabilities - Sec Controls'!N278)</f>
        <v/>
      </c>
      <c r="Q162" s="1" t="str">
        <f>IF(ISBLANK('Capabilities - Sec Controls'!O278),"", 'Capabilities - Sec Controls'!O278)</f>
        <v/>
      </c>
      <c r="R162" s="1" t="str">
        <f>IF(ISBLANK('Capabilities - Sec Controls'!P278),"", 'Capabilities - Sec Controls'!P278)</f>
        <v/>
      </c>
      <c r="S162" s="1" t="str">
        <f>IF(ISBLANK('Capabilities - Sec Controls'!Q278),"", 'Capabilities - Sec Controls'!Q278)</f>
        <v/>
      </c>
      <c r="T162" s="1" t="str">
        <f>IF(ISBLANK('Capabilities - Sec Controls'!R278),"", 'Capabilities - Sec Controls'!R278)</f>
        <v>AC-24</v>
      </c>
      <c r="U162" s="1" t="str">
        <f>IF(ISBLANK('Capabilities - Sec Controls'!S278),"", 'Capabilities - Sec Controls'!S278)</f>
        <v/>
      </c>
      <c r="V162" s="1" t="str">
        <f>IF(ISBLANK('Capabilities - Sec Controls'!T278),"", 'Capabilities - Sec Controls'!T278)</f>
        <v>AC-24</v>
      </c>
      <c r="W162" s="1" t="str">
        <f>IF(ISBLANK('Capabilities - Sec Controls'!U278),"", 'Capabilities - Sec Controls'!U278)</f>
        <v/>
      </c>
      <c r="X162" s="1" t="str">
        <f>IF(ISBLANK('Capabilities - Sec Controls'!V278),"", 'Capabilities - Sec Controls'!V278)</f>
        <v/>
      </c>
      <c r="Y162" s="1" t="str">
        <f>IF(ISBLANK('Capabilities - Sec Controls'!W278),"", 'Capabilities - Sec Controls'!W278)</f>
        <v/>
      </c>
      <c r="Z162" s="1" t="str">
        <f>IF(ISBLANK('Capabilities - Sec Controls'!X278),"", 'Capabilities - Sec Controls'!X278)</f>
        <v/>
      </c>
      <c r="AA162" s="1" t="str">
        <f>IF(ISBLANK('Capabilities - Sec Controls'!Y278),"", 'Capabilities - Sec Controls'!Y278)</f>
        <v xml:space="preserve">AC-24 is not selected in SP 800-53-defined baselines nor in the overall FedRAMP-defined baselines. It is noted in { } and placed in the high impact baseline  specifically to support implementation of the capabiliity.
NOTE: PM-10 was deleted because it refers to authorization in the RMF step 5 sense while authorization in the context of authorization services is about authorization of users and devices to access systems and informaiton. </v>
      </c>
      <c r="AB162" s="1" t="str">
        <f>IF(ISBLANK('Capabilities - Sec Controls'!Z278),"", 'Capabilities - Sec Controls'!Z278)</f>
        <v/>
      </c>
      <c r="AC162" s="215">
        <f>IF(ISBLANK('Capabilities - Sec Controls'!AA278),"", 'Capabilities - Sec Controls'!AA278)</f>
        <v>2</v>
      </c>
      <c r="AD162" s="215">
        <f>IF(ISBLANK('Capabilities - Sec Controls'!AB278),"", 'Capabilities - Sec Controls'!AB278)</f>
        <v>3</v>
      </c>
      <c r="AE162" s="215">
        <f>IF(ISBLANK('Capabilities - Sec Controls'!AC278),"", 'Capabilities - Sec Controls'!AC278)</f>
        <v>2</v>
      </c>
      <c r="AF162" s="215">
        <f>IF(ISBLANK('Capabilities - Sec Controls'!AD278),"", 'Capabilities - Sec Controls'!AD278)</f>
        <v>7</v>
      </c>
      <c r="AG162" s="1" t="str">
        <f>IF(ISBLANK('Capabilities - Sec Controls'!AE278),"", 'Capabilities - Sec Controls'!AE278)</f>
        <v/>
      </c>
      <c r="AH162" s="1" t="str">
        <f>IF(ISBLANK('Capabilities - Sec Controls'!AF278),"", 'Capabilities - Sec Controls'!AF278)</f>
        <v>X</v>
      </c>
      <c r="AI162" s="1" t="str">
        <f>IF(ISBLANK('Capabilities - Sec Controls'!AG278),"", 'Capabilities - Sec Controls'!AG278)</f>
        <v>X</v>
      </c>
      <c r="AJ162" s="1" t="str">
        <f>IF(ISBLANK('Capabilities - Sec Controls'!AH278),"", 'Capabilities - Sec Controls'!AH278)</f>
        <v>X</v>
      </c>
      <c r="AK162" s="1" t="str">
        <f>IF(ISBLANK('Capabilities - Sec Controls'!AI278),"", 'Capabilities - Sec Controls'!AI278)</f>
        <v/>
      </c>
      <c r="AL162" s="1" t="str">
        <f>IF(ISBLANK('Capabilities - Sec Controls'!AJ278),"", 'Capabilities - Sec Controls'!AJ278)</f>
        <v>A</v>
      </c>
      <c r="AM162" s="1" t="str">
        <f>IF(ISBLANK('Capabilities - Sec Controls'!AK278),"", 'Capabilities - Sec Controls'!AK278)</f>
        <v>A</v>
      </c>
      <c r="AN162" s="1" t="str">
        <f>IF(ISBLANK('Capabilities - Sec Controls'!AL278),"", 'Capabilities - Sec Controls'!AL278)</f>
        <v>X</v>
      </c>
      <c r="AO162" s="1" t="str">
        <f>IF(ISBLANK('Capabilities - Sec Controls'!AM278),"", 'Capabilities - Sec Controls'!AM278)</f>
        <v/>
      </c>
      <c r="AP162" s="1" t="str">
        <f>IF(ISBLANK('Capabilities - Sec Controls'!AN278),"", 'Capabilities - Sec Controls'!AN278)</f>
        <v>B</v>
      </c>
      <c r="AQ162" s="1" t="str">
        <f>IF(ISBLANK('Capabilities - Sec Controls'!AO278),"", 'Capabilities - Sec Controls'!AO278)</f>
        <v>B</v>
      </c>
      <c r="AR162" s="1" t="str">
        <f>IF(ISBLANK('Capabilities - Sec Controls'!AP278),"", 'Capabilities - Sec Controls'!AP278)</f>
        <v>B</v>
      </c>
      <c r="AS162" s="1" t="str">
        <f>IF(ISBLANK('Capabilities - Sec Controls'!AQ278),"", 'Capabilities - Sec Controls'!AQ278)</f>
        <v/>
      </c>
      <c r="AT162" s="1" t="str">
        <f>IF(ISBLANK('Capabilities - Sec Controls'!AR278),"", 'Capabilities - Sec Controls'!AR278)</f>
        <v>A</v>
      </c>
      <c r="AU162" s="1" t="str">
        <f>IF(ISBLANK('Capabilities - Sec Controls'!AS278),"", 'Capabilities - Sec Controls'!AS278)</f>
        <v/>
      </c>
      <c r="AV162" s="1" t="str">
        <f>IF(ISBLANK('Capabilities - Sec Controls'!AT278),"", 'Capabilities - Sec Controls'!AT278)</f>
        <v/>
      </c>
    </row>
    <row r="163" spans="1:48" ht="42" hidden="1" customHeight="1" x14ac:dyDescent="0.25">
      <c r="A163"/>
      <c r="D163" t="b">
        <f t="shared" si="7"/>
        <v>1</v>
      </c>
      <c r="E163" s="1" t="str">
        <f>IF(ISBLANK('Capabilities - Sec Controls'!A279),"", 'Capabilities - Sec Controls'!A279)</f>
        <v>S &amp; RM</v>
      </c>
      <c r="F163" s="1" t="str">
        <f>IF(ISBLANK('Capabilities - Sec Controls'!B279),"", 'Capabilities - Sec Controls'!B279)</f>
        <v>Privilege Management Infrastructure</v>
      </c>
      <c r="G163" s="1" t="str">
        <f>IF(ISBLANK('Capabilities - Sec Controls'!C279),"", 'Capabilities - Sec Controls'!C279)</f>
        <v>Authorization Services</v>
      </c>
      <c r="H163" s="1" t="str">
        <f>IF(ISBLANK('Capabilities - Sec Controls'!D279),"", 'Capabilities - Sec Controls'!D279)</f>
        <v>Principal Data Management</v>
      </c>
      <c r="I163" s="1" t="str">
        <f>IF(ISBLANK('Capabilities - Sec Controls'!E279),"", 'Capabilities - Sec Controls'!E279)</f>
        <v>The system has a capability that enables management of all attributes of the system's principals (users, devices, or services), such as role, location, and relationship to other principals.</v>
      </c>
      <c r="J163" s="1" t="str">
        <f>IF(ISBLANK('Capabilities - Sec Controls'!F279),"", 'Capabilities - Sec Controls'!F279)</f>
        <v>Principal Data Management</v>
      </c>
      <c r="K163" s="1" t="str">
        <f>IF(ISBLANK('Capabilities - Sec Controls'!I279),"", 'Capabilities - Sec Controls'!I279)</f>
        <v>AC-1,AC-2,AC-3</v>
      </c>
      <c r="L163" s="1" t="str">
        <f>IF(ISBLANK('Capabilities - Sec Controls'!J279),"", 'Capabilities - Sec Controls'!J279)</f>
        <v/>
      </c>
      <c r="M163" s="1" t="str">
        <f>IF(ISBLANK('Capabilities - Sec Controls'!K279),"", 'Capabilities - Sec Controls'!K279)</f>
        <v>AC-1,AC-2,AC-3</v>
      </c>
      <c r="N163" s="1" t="str">
        <f>IF(ISBLANK('Capabilities - Sec Controls'!L279),"", 'Capabilities - Sec Controls'!L279)</f>
        <v/>
      </c>
      <c r="O163" s="1" t="str">
        <f>IF(ISBLANK('Capabilities - Sec Controls'!M279),"", 'Capabilities - Sec Controls'!M279)</f>
        <v/>
      </c>
      <c r="P163" s="1" t="str">
        <f>IF(ISBLANK('Capabilities - Sec Controls'!N279),"", 'Capabilities - Sec Controls'!N279)</f>
        <v/>
      </c>
      <c r="Q163" s="1" t="str">
        <f>IF(ISBLANK('Capabilities - Sec Controls'!O279),"", 'Capabilities - Sec Controls'!O279)</f>
        <v/>
      </c>
      <c r="R163" s="1" t="str">
        <f>IF(ISBLANK('Capabilities - Sec Controls'!P279),"", 'Capabilities - Sec Controls'!P279)</f>
        <v/>
      </c>
      <c r="S163" s="1" t="str">
        <f>IF(ISBLANK('Capabilities - Sec Controls'!Q279),"", 'Capabilities - Sec Controls'!Q279)</f>
        <v/>
      </c>
      <c r="T163" s="1" t="str">
        <f>IF(ISBLANK('Capabilities - Sec Controls'!R279),"", 'Capabilities - Sec Controls'!R279)</f>
        <v>AC-2(6),AC-2(8),AC-3(3),AC-3(4),AC-3(8),AC-16,AC-16(1),AC-16(3),AC-16(4),AC-16(6),AC-16(8),AC-16(9),AC-16(10),AC-24</v>
      </c>
      <c r="U163" s="1" t="str">
        <f>IF(ISBLANK('Capabilities - Sec Controls'!S279),"", 'Capabilities - Sec Controls'!S279)</f>
        <v/>
      </c>
      <c r="V163" s="1" t="str">
        <f>IF(ISBLANK('Capabilities - Sec Controls'!T279),"", 'Capabilities - Sec Controls'!T279)</f>
        <v>AC-2(6),AC-2(8),AC-3(3),AC-3(4),AC-3(8),AC-16,AC-16(1),AC-16(3),AC-16(4),AC-16(6),AC-16(8),AC-16(9),AC-16(10),AC-24</v>
      </c>
      <c r="W163" s="1" t="str">
        <f>IF(ISBLANK('Capabilities - Sec Controls'!U279),"", 'Capabilities - Sec Controls'!U279)</f>
        <v/>
      </c>
      <c r="X163" s="1" t="str">
        <f>IF(ISBLANK('Capabilities - Sec Controls'!V279),"", 'Capabilities - Sec Controls'!V279)</f>
        <v/>
      </c>
      <c r="Y163" s="1" t="str">
        <f>IF(ISBLANK('Capabilities - Sec Controls'!W279),"", 'Capabilities - Sec Controls'!W279)</f>
        <v/>
      </c>
      <c r="Z163" s="1" t="str">
        <f>IF(ISBLANK('Capabilities - Sec Controls'!X279),"", 'Capabilities - Sec Controls'!X279)</f>
        <v/>
      </c>
      <c r="AA163" s="1" t="str">
        <f>IF(ISBLANK('Capabilities - Sec Controls'!Y279),"", 'Capabilities - Sec Controls'!Y279)</f>
        <v>AC-2(6), AC-3(3), AC-3(4), AC-16, AC-16(1), AC-16(3), and AC-24 are not selected in SP 800-53-defined baselines nor in the overall FedRAMP-defined baselines. They are noted in { } and  placed in the high impact baseline here specifically to support implementation of the  capability should an organization wish to contract with a cloud service provider to provide such a capability. KLD: How is "Principal data" a capability for the management of attributes?</v>
      </c>
      <c r="AB163" s="1" t="str">
        <f>IF(ISBLANK('Capabilities - Sec Controls'!Z279),"", 'Capabilities - Sec Controls'!Z279)</f>
        <v/>
      </c>
      <c r="AC163" s="215">
        <f>IF(ISBLANK('Capabilities - Sec Controls'!AA279),"", 'Capabilities - Sec Controls'!AA279)</f>
        <v>2</v>
      </c>
      <c r="AD163" s="215">
        <f>IF(ISBLANK('Capabilities - Sec Controls'!AB279),"", 'Capabilities - Sec Controls'!AB279)</f>
        <v>3</v>
      </c>
      <c r="AE163" s="215">
        <f>IF(ISBLANK('Capabilities - Sec Controls'!AC279),"", 'Capabilities - Sec Controls'!AC279)</f>
        <v>2</v>
      </c>
      <c r="AF163" s="215">
        <f>IF(ISBLANK('Capabilities - Sec Controls'!AD279),"", 'Capabilities - Sec Controls'!AD279)</f>
        <v>7</v>
      </c>
      <c r="AG163" s="1" t="str">
        <f>IF(ISBLANK('Capabilities - Sec Controls'!AE279),"", 'Capabilities - Sec Controls'!AE279)</f>
        <v/>
      </c>
      <c r="AH163" s="1" t="str">
        <f>IF(ISBLANK('Capabilities - Sec Controls'!AF279),"", 'Capabilities - Sec Controls'!AF279)</f>
        <v>X</v>
      </c>
      <c r="AI163" s="1" t="str">
        <f>IF(ISBLANK('Capabilities - Sec Controls'!AG279),"", 'Capabilities - Sec Controls'!AG279)</f>
        <v>X</v>
      </c>
      <c r="AJ163" s="1" t="str">
        <f>IF(ISBLANK('Capabilities - Sec Controls'!AH279),"", 'Capabilities - Sec Controls'!AH279)</f>
        <v>X</v>
      </c>
      <c r="AK163" s="1" t="str">
        <f>IF(ISBLANK('Capabilities - Sec Controls'!AI279),"", 'Capabilities - Sec Controls'!AI279)</f>
        <v/>
      </c>
      <c r="AL163" s="1" t="str">
        <f>IF(ISBLANK('Capabilities - Sec Controls'!AJ279),"", 'Capabilities - Sec Controls'!AJ279)</f>
        <v>A</v>
      </c>
      <c r="AM163" s="1" t="str">
        <f>IF(ISBLANK('Capabilities - Sec Controls'!AK279),"", 'Capabilities - Sec Controls'!AK279)</f>
        <v>A</v>
      </c>
      <c r="AN163" s="1" t="str">
        <f>IF(ISBLANK('Capabilities - Sec Controls'!AL279),"", 'Capabilities - Sec Controls'!AL279)</f>
        <v>X</v>
      </c>
      <c r="AO163" s="1" t="str">
        <f>IF(ISBLANK('Capabilities - Sec Controls'!AM279),"", 'Capabilities - Sec Controls'!AM279)</f>
        <v/>
      </c>
      <c r="AP163" s="1" t="str">
        <f>IF(ISBLANK('Capabilities - Sec Controls'!AN279),"", 'Capabilities - Sec Controls'!AN279)</f>
        <v>B</v>
      </c>
      <c r="AQ163" s="1" t="str">
        <f>IF(ISBLANK('Capabilities - Sec Controls'!AO279),"", 'Capabilities - Sec Controls'!AO279)</f>
        <v>B</v>
      </c>
      <c r="AR163" s="1" t="str">
        <f>IF(ISBLANK('Capabilities - Sec Controls'!AP279),"", 'Capabilities - Sec Controls'!AP279)</f>
        <v>B</v>
      </c>
      <c r="AS163" s="1" t="str">
        <f>IF(ISBLANK('Capabilities - Sec Controls'!AQ279),"", 'Capabilities - Sec Controls'!AQ279)</f>
        <v/>
      </c>
      <c r="AT163" s="1" t="str">
        <f>IF(ISBLANK('Capabilities - Sec Controls'!AR279),"", 'Capabilities - Sec Controls'!AR279)</f>
        <v>A</v>
      </c>
      <c r="AU163" s="1" t="str">
        <f>IF(ISBLANK('Capabilities - Sec Controls'!AS279),"", 'Capabilities - Sec Controls'!AS279)</f>
        <v/>
      </c>
      <c r="AV163" s="1" t="str">
        <f>IF(ISBLANK('Capabilities - Sec Controls'!AT279),"", 'Capabilities - Sec Controls'!AT279)</f>
        <v/>
      </c>
    </row>
    <row r="164" spans="1:48" ht="42" hidden="1" customHeight="1" x14ac:dyDescent="0.25">
      <c r="A164"/>
      <c r="D164" t="b">
        <f t="shared" si="7"/>
        <v>1</v>
      </c>
      <c r="E164" s="1" t="str">
        <f>IF(ISBLANK('Capabilities - Sec Controls'!A280),"", 'Capabilities - Sec Controls'!A280)</f>
        <v>S &amp; RM</v>
      </c>
      <c r="F164" s="1" t="str">
        <f>IF(ISBLANK('Capabilities - Sec Controls'!B280),"", 'Capabilities - Sec Controls'!B280)</f>
        <v>Privilege Management Infrastructure</v>
      </c>
      <c r="G164" s="1" t="str">
        <f>IF(ISBLANK('Capabilities - Sec Controls'!C280),"", 'Capabilities - Sec Controls'!C280)</f>
        <v>Authorization Services</v>
      </c>
      <c r="H164" s="1" t="str">
        <f>IF(ISBLANK('Capabilities - Sec Controls'!D280),"", 'Capabilities - Sec Controls'!D280)</f>
        <v>XACML</v>
      </c>
      <c r="I164" s="1" t="str">
        <f>IF(ISBLANK('Capabilities - Sec Controls'!E280),"", 'Capabilities - Sec Controls'!E280)</f>
        <v>The system has a capability that supports use of the eXtensible Access Control Markup Language (XACML).</v>
      </c>
      <c r="J164" s="1" t="str">
        <f>IF(ISBLANK('Capabilities - Sec Controls'!F280),"", 'Capabilities - Sec Controls'!F280)</f>
        <v>XACML</v>
      </c>
      <c r="K164" s="1" t="str">
        <f>IF(ISBLANK('Capabilities - Sec Controls'!I280),"", 'Capabilities - Sec Controls'!I280)</f>
        <v/>
      </c>
      <c r="L164" s="1" t="str">
        <f>IF(ISBLANK('Capabilities - Sec Controls'!J280),"", 'Capabilities - Sec Controls'!J280)</f>
        <v/>
      </c>
      <c r="M164" s="1" t="str">
        <f>IF(ISBLANK('Capabilities - Sec Controls'!K280),"", 'Capabilities - Sec Controls'!K280)</f>
        <v/>
      </c>
      <c r="N164" s="1" t="str">
        <f>IF(ISBLANK('Capabilities - Sec Controls'!L280),"", 'Capabilities - Sec Controls'!L280)</f>
        <v/>
      </c>
      <c r="O164" s="1" t="str">
        <f>IF(ISBLANK('Capabilities - Sec Controls'!M280),"", 'Capabilities - Sec Controls'!M280)</f>
        <v/>
      </c>
      <c r="P164" s="1" t="str">
        <f>IF(ISBLANK('Capabilities - Sec Controls'!N280),"", 'Capabilities - Sec Controls'!N280)</f>
        <v/>
      </c>
      <c r="Q164" s="1" t="str">
        <f>IF(ISBLANK('Capabilities - Sec Controls'!O280),"", 'Capabilities - Sec Controls'!O280)</f>
        <v/>
      </c>
      <c r="R164" s="1" t="str">
        <f>IF(ISBLANK('Capabilities - Sec Controls'!P280),"", 'Capabilities - Sec Controls'!P280)</f>
        <v/>
      </c>
      <c r="S164" s="1" t="str">
        <f>IF(ISBLANK('Capabilities - Sec Controls'!Q280),"", 'Capabilities - Sec Controls'!Q280)</f>
        <v/>
      </c>
      <c r="T164" s="1" t="str">
        <f>IF(ISBLANK('Capabilities - Sec Controls'!R280),"", 'Capabilities - Sec Controls'!R280)</f>
        <v/>
      </c>
      <c r="U164" s="1" t="str">
        <f>IF(ISBLANK('Capabilities - Sec Controls'!S280),"", 'Capabilities - Sec Controls'!S280)</f>
        <v/>
      </c>
      <c r="V164" s="1" t="str">
        <f>IF(ISBLANK('Capabilities - Sec Controls'!T280),"", 'Capabilities - Sec Controls'!T280)</f>
        <v/>
      </c>
      <c r="W164" s="1" t="str">
        <f>IF(ISBLANK('Capabilities - Sec Controls'!U280),"", 'Capabilities - Sec Controls'!U280)</f>
        <v/>
      </c>
      <c r="X164" s="1" t="str">
        <f>IF(ISBLANK('Capabilities - Sec Controls'!V280),"", 'Capabilities - Sec Controls'!V280)</f>
        <v/>
      </c>
      <c r="Y164" s="1" t="str">
        <f>IF(ISBLANK('Capabilities - Sec Controls'!W280),"", 'Capabilities - Sec Controls'!W280)</f>
        <v/>
      </c>
      <c r="Z164" s="1" t="str">
        <f>IF(ISBLANK('Capabilities - Sec Controls'!X280),"", 'Capabilities - Sec Controls'!X280)</f>
        <v/>
      </c>
      <c r="AA164" s="1" t="str">
        <f>IF(ISBLANK('Capabilities - Sec Controls'!Y280),"", 'Capabilities - Sec Controls'!Y280)</f>
        <v>NOTE:  The specific technique defined as  "eXtensible Access Control Markup Language"  is not explicitly identified in the list of  SP 800-53 capabilities - Controls from the AC family may apply such as AC-2 and AC-3.</v>
      </c>
      <c r="AB164" s="1" t="str">
        <f>IF(ISBLANK('Capabilities - Sec Controls'!Z280),"", 'Capabilities - Sec Controls'!Z280)</f>
        <v/>
      </c>
      <c r="AC164" s="215">
        <f>IF(ISBLANK('Capabilities - Sec Controls'!AA280),"", 'Capabilities - Sec Controls'!AA280)</f>
        <v>2</v>
      </c>
      <c r="AD164" s="215">
        <f>IF(ISBLANK('Capabilities - Sec Controls'!AB280),"", 'Capabilities - Sec Controls'!AB280)</f>
        <v>2</v>
      </c>
      <c r="AE164" s="215">
        <f>IF(ISBLANK('Capabilities - Sec Controls'!AC280),"", 'Capabilities - Sec Controls'!AC280)</f>
        <v>2</v>
      </c>
      <c r="AF164" s="215">
        <f>IF(ISBLANK('Capabilities - Sec Controls'!AD280),"", 'Capabilities - Sec Controls'!AD280)</f>
        <v>6</v>
      </c>
      <c r="AG164" s="1" t="str">
        <f>IF(ISBLANK('Capabilities - Sec Controls'!AE280),"", 'Capabilities - Sec Controls'!AE280)</f>
        <v/>
      </c>
      <c r="AH164" s="1" t="str">
        <f>IF(ISBLANK('Capabilities - Sec Controls'!AF280),"", 'Capabilities - Sec Controls'!AF280)</f>
        <v>A</v>
      </c>
      <c r="AI164" s="1" t="str">
        <f>IF(ISBLANK('Capabilities - Sec Controls'!AG280),"", 'Capabilities - Sec Controls'!AG280)</f>
        <v>A</v>
      </c>
      <c r="AJ164" s="1" t="str">
        <f>IF(ISBLANK('Capabilities - Sec Controls'!AH280),"", 'Capabilities - Sec Controls'!AH280)</f>
        <v>A</v>
      </c>
      <c r="AK164" s="1" t="str">
        <f>IF(ISBLANK('Capabilities - Sec Controls'!AI280),"", 'Capabilities - Sec Controls'!AI280)</f>
        <v/>
      </c>
      <c r="AL164" s="1" t="str">
        <f>IF(ISBLANK('Capabilities - Sec Controls'!AJ280),"", 'Capabilities - Sec Controls'!AJ280)</f>
        <v>X</v>
      </c>
      <c r="AM164" s="1" t="str">
        <f>IF(ISBLANK('Capabilities - Sec Controls'!AK280),"", 'Capabilities - Sec Controls'!AK280)</f>
        <v>X</v>
      </c>
      <c r="AN164" s="1" t="str">
        <f>IF(ISBLANK('Capabilities - Sec Controls'!AL280),"", 'Capabilities - Sec Controls'!AL280)</f>
        <v>X</v>
      </c>
      <c r="AO164" s="1" t="str">
        <f>IF(ISBLANK('Capabilities - Sec Controls'!AM280),"", 'Capabilities - Sec Controls'!AM280)</f>
        <v/>
      </c>
      <c r="AP164" s="1" t="str">
        <f>IF(ISBLANK('Capabilities - Sec Controls'!AN280),"", 'Capabilities - Sec Controls'!AN280)</f>
        <v>B</v>
      </c>
      <c r="AQ164" s="1" t="str">
        <f>IF(ISBLANK('Capabilities - Sec Controls'!AO280),"", 'Capabilities - Sec Controls'!AO280)</f>
        <v>B</v>
      </c>
      <c r="AR164" s="1" t="str">
        <f>IF(ISBLANK('Capabilities - Sec Controls'!AP280),"", 'Capabilities - Sec Controls'!AP280)</f>
        <v>B</v>
      </c>
      <c r="AS164" s="1" t="str">
        <f>IF(ISBLANK('Capabilities - Sec Controls'!AQ280),"", 'Capabilities - Sec Controls'!AQ280)</f>
        <v/>
      </c>
      <c r="AT164" s="1" t="str">
        <f>IF(ISBLANK('Capabilities - Sec Controls'!AR280),"", 'Capabilities - Sec Controls'!AR280)</f>
        <v>A</v>
      </c>
      <c r="AU164" s="1" t="str">
        <f>IF(ISBLANK('Capabilities - Sec Controls'!AS280),"", 'Capabilities - Sec Controls'!AS280)</f>
        <v/>
      </c>
      <c r="AV164" s="1" t="str">
        <f>IF(ISBLANK('Capabilities - Sec Controls'!AT280),"", 'Capabilities - Sec Controls'!AT280)</f>
        <v/>
      </c>
    </row>
    <row r="165" spans="1:48" ht="42" hidden="1" customHeight="1" x14ac:dyDescent="0.25">
      <c r="A165"/>
      <c r="D165" t="b">
        <f t="shared" si="7"/>
        <v>1</v>
      </c>
      <c r="E165" s="1" t="str">
        <f>IF(ISBLANK('Capabilities - Sec Controls'!A281),"", 'Capabilities - Sec Controls'!A281)</f>
        <v>S &amp; RM</v>
      </c>
      <c r="F165" s="1" t="str">
        <f>IF(ISBLANK('Capabilities - Sec Controls'!B281),"", 'Capabilities - Sec Controls'!B281)</f>
        <v>Privilege Management Infrastructure</v>
      </c>
      <c r="G165" s="1" t="str">
        <f>IF(ISBLANK('Capabilities - Sec Controls'!C281),"", 'Capabilities - Sec Controls'!C281)</f>
        <v>Authorization Services</v>
      </c>
      <c r="H165" s="1" t="str">
        <f>IF(ISBLANK('Capabilities - Sec Controls'!D281),"", 'Capabilities - Sec Controls'!D281)</f>
        <v>Role Management</v>
      </c>
      <c r="I165" s="1" t="str">
        <f>IF(ISBLANK('Capabilities - Sec Controls'!E281),"", 'Capabilities - Sec Controls'!E281)</f>
        <v>The system has a capability that allows administrators to manage roles, including assigning rights and privileges to individual roles, assigning subjects to roles, and assigning roles to objects.</v>
      </c>
      <c r="J165" s="1" t="str">
        <f>IF(ISBLANK('Capabilities - Sec Controls'!F281),"", 'Capabilities - Sec Controls'!F281)</f>
        <v>Role Management</v>
      </c>
      <c r="K165" s="1" t="str">
        <f>IF(ISBLANK('Capabilities - Sec Controls'!I281),"", 'Capabilities - Sec Controls'!I281)</f>
        <v>AC-1,AC-2,AC-3,IA-1,IA-4,IA-5</v>
      </c>
      <c r="L165" s="1" t="str">
        <f>IF(ISBLANK('Capabilities - Sec Controls'!J281),"", 'Capabilities - Sec Controls'!J281)</f>
        <v/>
      </c>
      <c r="M165" s="1" t="str">
        <f>IF(ISBLANK('Capabilities - Sec Controls'!K281),"", 'Capabilities - Sec Controls'!K281)</f>
        <v>AC-1,AC-2,AC-3,IA-1,IA-4,IA-5</v>
      </c>
      <c r="N165" s="1" t="str">
        <f>IF(ISBLANK('Capabilities - Sec Controls'!L281),"", 'Capabilities - Sec Controls'!L281)</f>
        <v/>
      </c>
      <c r="O165" s="1" t="str">
        <f>IF(ISBLANK('Capabilities - Sec Controls'!M281),"", 'Capabilities - Sec Controls'!M281)</f>
        <v>AC-2(1),AC-2(2),AC-2(3),AC-5,AC-6,AC-6(2),AC-6(5),AC-6(9),AC-6(10)</v>
      </c>
      <c r="P165" s="1" t="str">
        <f>IF(ISBLANK('Capabilities - Sec Controls'!N281),"", 'Capabilities - Sec Controls'!N281)</f>
        <v>AC-3(4)</v>
      </c>
      <c r="Q165" s="1" t="str">
        <f>IF(ISBLANK('Capabilities - Sec Controls'!O281),"", 'Capabilities - Sec Controls'!O281)</f>
        <v>AC-2(1),AC-2(2),AC-2(3),AC-5,AC-6,AC-6(2),AC-6(5),AC-6(9),AC-6(10)</v>
      </c>
      <c r="R165" s="1" t="str">
        <f>IF(ISBLANK('Capabilities - Sec Controls'!P281),"", 'Capabilities - Sec Controls'!P281)</f>
        <v>AC-3(4)</v>
      </c>
      <c r="S165" s="1" t="str">
        <f>IF(ISBLANK('Capabilities - Sec Controls'!Q281),"", 'Capabilities - Sec Controls'!Q281)</f>
        <v>AC-2(11),AC-2(12),AC-2(13)</v>
      </c>
      <c r="T165" s="1" t="str">
        <f>IF(ISBLANK('Capabilities - Sec Controls'!R281),"", 'Capabilities - Sec Controls'!R281)</f>
        <v>AC-2(7),AC-3(7),AC-6(7)</v>
      </c>
      <c r="U165" s="1" t="str">
        <f>IF(ISBLANK('Capabilities - Sec Controls'!S281),"", 'Capabilities - Sec Controls'!S281)</f>
        <v>AC-2(11),AC-2(13)</v>
      </c>
      <c r="V165" s="1" t="str">
        <f>IF(ISBLANK('Capabilities - Sec Controls'!T281),"", 'Capabilities - Sec Controls'!T281)</f>
        <v>AC-2(12),AC-2(7),AC-3(7),AC-6(7)</v>
      </c>
      <c r="W165" s="1" t="str">
        <f>IF(ISBLANK('Capabilities - Sec Controls'!U281),"", 'Capabilities - Sec Controls'!U281)</f>
        <v/>
      </c>
      <c r="X165" s="1" t="str">
        <f>IF(ISBLANK('Capabilities - Sec Controls'!V281),"", 'Capabilities - Sec Controls'!V281)</f>
        <v/>
      </c>
      <c r="Y165" s="1" t="str">
        <f>IF(ISBLANK('Capabilities - Sec Controls'!W281),"", 'Capabilities - Sec Controls'!W281)</f>
        <v/>
      </c>
      <c r="Z165" s="1" t="str">
        <f>IF(ISBLANK('Capabilities - Sec Controls'!X281),"", 'Capabilities - Sec Controls'!X281)</f>
        <v/>
      </c>
      <c r="AA165" s="1" t="str">
        <f>IF(ISBLANK('Capabilities - Sec Controls'!Y281),"", 'Capabilities - Sec Controls'!Y281)</f>
        <v>AC-3(7), AC-5(2), AC-5(5), AC-5(7), AC-6(5), AC-6(7),and IA-10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Authorization Services Role Management capability should an organization wish to contract with a cloud service provider to provide such a capability.</v>
      </c>
      <c r="AB165" s="1" t="str">
        <f>IF(ISBLANK('Capabilities - Sec Controls'!Z281),"", 'Capabilities - Sec Controls'!Z281)</f>
        <v/>
      </c>
      <c r="AC165" s="215">
        <f>IF(ISBLANK('Capabilities - Sec Controls'!AA281),"", 'Capabilities - Sec Controls'!AA281)</f>
        <v>2</v>
      </c>
      <c r="AD165" s="215">
        <f>IF(ISBLANK('Capabilities - Sec Controls'!AB281),"", 'Capabilities - Sec Controls'!AB281)</f>
        <v>3</v>
      </c>
      <c r="AE165" s="215">
        <f>IF(ISBLANK('Capabilities - Sec Controls'!AC281),"", 'Capabilities - Sec Controls'!AC281)</f>
        <v>2</v>
      </c>
      <c r="AF165" s="215">
        <f>IF(ISBLANK('Capabilities - Sec Controls'!AD281),"", 'Capabilities - Sec Controls'!AD281)</f>
        <v>7</v>
      </c>
      <c r="AG165" s="1" t="str">
        <f>IF(ISBLANK('Capabilities - Sec Controls'!AE281),"", 'Capabilities - Sec Controls'!AE281)</f>
        <v/>
      </c>
      <c r="AH165" s="1" t="str">
        <f>IF(ISBLANK('Capabilities - Sec Controls'!AF281),"", 'Capabilities - Sec Controls'!AF281)</f>
        <v>X</v>
      </c>
      <c r="AI165" s="1" t="str">
        <f>IF(ISBLANK('Capabilities - Sec Controls'!AG281),"", 'Capabilities - Sec Controls'!AG281)</f>
        <v>X</v>
      </c>
      <c r="AJ165" s="1" t="str">
        <f>IF(ISBLANK('Capabilities - Sec Controls'!AH281),"", 'Capabilities - Sec Controls'!AH281)</f>
        <v>X</v>
      </c>
      <c r="AK165" s="1" t="str">
        <f>IF(ISBLANK('Capabilities - Sec Controls'!AI281),"", 'Capabilities - Sec Controls'!AI281)</f>
        <v/>
      </c>
      <c r="AL165" s="1" t="str">
        <f>IF(ISBLANK('Capabilities - Sec Controls'!AJ281),"", 'Capabilities - Sec Controls'!AJ281)</f>
        <v>X</v>
      </c>
      <c r="AM165" s="1" t="str">
        <f>IF(ISBLANK('Capabilities - Sec Controls'!AK281),"", 'Capabilities - Sec Controls'!AK281)</f>
        <v>X*</v>
      </c>
      <c r="AN165" s="1" t="str">
        <f>IF(ISBLANK('Capabilities - Sec Controls'!AL281),"", 'Capabilities - Sec Controls'!AL281)</f>
        <v>X*</v>
      </c>
      <c r="AO165" s="1" t="str">
        <f>IF(ISBLANK('Capabilities - Sec Controls'!AM281),"", 'Capabilities - Sec Controls'!AM281)</f>
        <v/>
      </c>
      <c r="AP165" s="1" t="str">
        <f>IF(ISBLANK('Capabilities - Sec Controls'!AN281),"", 'Capabilities - Sec Controls'!AN281)</f>
        <v>B</v>
      </c>
      <c r="AQ165" s="1" t="str">
        <f>IF(ISBLANK('Capabilities - Sec Controls'!AO281),"", 'Capabilities - Sec Controls'!AO281)</f>
        <v>B</v>
      </c>
      <c r="AR165" s="1" t="str">
        <f>IF(ISBLANK('Capabilities - Sec Controls'!AP281),"", 'Capabilities - Sec Controls'!AP281)</f>
        <v>B</v>
      </c>
      <c r="AS165" s="1" t="str">
        <f>IF(ISBLANK('Capabilities - Sec Controls'!AQ281),"", 'Capabilities - Sec Controls'!AQ281)</f>
        <v/>
      </c>
      <c r="AT165" s="1" t="str">
        <f>IF(ISBLANK('Capabilities - Sec Controls'!AR281),"", 'Capabilities - Sec Controls'!AR281)</f>
        <v>A</v>
      </c>
      <c r="AU165" s="1" t="str">
        <f>IF(ISBLANK('Capabilities - Sec Controls'!AS281),"", 'Capabilities - Sec Controls'!AS281)</f>
        <v/>
      </c>
      <c r="AV165" s="1" t="str">
        <f>IF(ISBLANK('Capabilities - Sec Controls'!AT281),"", 'Capabilities - Sec Controls'!AT281)</f>
        <v/>
      </c>
    </row>
    <row r="166" spans="1:48" ht="42" hidden="1" customHeight="1" x14ac:dyDescent="0.25">
      <c r="A166"/>
      <c r="D166" t="b">
        <f t="shared" si="7"/>
        <v>1</v>
      </c>
      <c r="E166" s="1" t="str">
        <f>IF(ISBLANK('Capabilities - Sec Controls'!A282),"", 'Capabilities - Sec Controls'!A282)</f>
        <v>S &amp; RM</v>
      </c>
      <c r="F166" s="1" t="str">
        <f>IF(ISBLANK('Capabilities - Sec Controls'!B282),"", 'Capabilities - Sec Controls'!B282)</f>
        <v>Privilege Management Infrastructure</v>
      </c>
      <c r="G166" s="1" t="str">
        <f>IF(ISBLANK('Capabilities - Sec Controls'!C282),"", 'Capabilities - Sec Controls'!C282)</f>
        <v>Authorization Services</v>
      </c>
      <c r="H166" s="1" t="str">
        <f>IF(ISBLANK('Capabilities - Sec Controls'!D282),"", 'Capabilities - Sec Controls'!D282)</f>
        <v>Obligation (XACML)</v>
      </c>
      <c r="I166" s="1" t="str">
        <f>IF(ISBLANK('Capabilities - Sec Controls'!E282),"", 'Capabilities - Sec Controls'!E282)</f>
        <v>The system has a capability that supports the use of XACML obligations, which specify an action that must be completed before or after access is granted.</v>
      </c>
      <c r="J166" s="1" t="str">
        <f>IF(ISBLANK('Capabilities - Sec Controls'!F282),"", 'Capabilities - Sec Controls'!F282)</f>
        <v>Obligation</v>
      </c>
      <c r="K166" s="1" t="str">
        <f>IF(ISBLANK('Capabilities - Sec Controls'!I282),"", 'Capabilities - Sec Controls'!I282)</f>
        <v/>
      </c>
      <c r="L166" s="1" t="str">
        <f>IF(ISBLANK('Capabilities - Sec Controls'!J282),"", 'Capabilities - Sec Controls'!J282)</f>
        <v/>
      </c>
      <c r="M166" s="1" t="str">
        <f>IF(ISBLANK('Capabilities - Sec Controls'!K282),"", 'Capabilities - Sec Controls'!K282)</f>
        <v/>
      </c>
      <c r="N166" s="1" t="str">
        <f>IF(ISBLANK('Capabilities - Sec Controls'!L282),"", 'Capabilities - Sec Controls'!L282)</f>
        <v/>
      </c>
      <c r="O166" s="1" t="str">
        <f>IF(ISBLANK('Capabilities - Sec Controls'!M282),"", 'Capabilities - Sec Controls'!M282)</f>
        <v/>
      </c>
      <c r="P166" s="1" t="str">
        <f>IF(ISBLANK('Capabilities - Sec Controls'!N282),"", 'Capabilities - Sec Controls'!N282)</f>
        <v/>
      </c>
      <c r="Q166" s="1" t="str">
        <f>IF(ISBLANK('Capabilities - Sec Controls'!O282),"", 'Capabilities - Sec Controls'!O282)</f>
        <v/>
      </c>
      <c r="R166" s="1" t="str">
        <f>IF(ISBLANK('Capabilities - Sec Controls'!P282),"", 'Capabilities - Sec Controls'!P282)</f>
        <v/>
      </c>
      <c r="S166" s="1" t="str">
        <f>IF(ISBLANK('Capabilities - Sec Controls'!Q282),"", 'Capabilities - Sec Controls'!Q282)</f>
        <v/>
      </c>
      <c r="T166" s="1" t="str">
        <f>IF(ISBLANK('Capabilities - Sec Controls'!R282),"", 'Capabilities - Sec Controls'!R282)</f>
        <v/>
      </c>
      <c r="U166" s="1" t="str">
        <f>IF(ISBLANK('Capabilities - Sec Controls'!S282),"", 'Capabilities - Sec Controls'!S282)</f>
        <v/>
      </c>
      <c r="V166" s="1" t="str">
        <f>IF(ISBLANK('Capabilities - Sec Controls'!T282),"", 'Capabilities - Sec Controls'!T282)</f>
        <v/>
      </c>
      <c r="W166" s="1" t="str">
        <f>IF(ISBLANK('Capabilities - Sec Controls'!U282),"", 'Capabilities - Sec Controls'!U282)</f>
        <v xml:space="preserve"> </v>
      </c>
      <c r="X166" s="1" t="str">
        <f>IF(ISBLANK('Capabilities - Sec Controls'!V282),"", 'Capabilities - Sec Controls'!V282)</f>
        <v/>
      </c>
      <c r="Y166" s="1" t="str">
        <f>IF(ISBLANK('Capabilities - Sec Controls'!W282),"", 'Capabilities - Sec Controls'!W282)</f>
        <v/>
      </c>
      <c r="Z166" s="1" t="str">
        <f>IF(ISBLANK('Capabilities - Sec Controls'!X282),"", 'Capabilities - Sec Controls'!X282)</f>
        <v/>
      </c>
      <c r="AA166" s="1" t="str">
        <f>IF(ISBLANK('Capabilities - Sec Controls'!Y282),"", 'Capabilities - Sec Controls'!Y282)</f>
        <v>NOTE:  The specific technique defined as  "eXtensible Access Control Markup Language"  is not explicitly identified in the list of  SP 800-53 capabilities - Controls from the AC family may apply such as AC-2 and AC-3, maybe even AC-16.</v>
      </c>
      <c r="AB166" s="1" t="str">
        <f>IF(ISBLANK('Capabilities - Sec Controls'!Z282),"", 'Capabilities - Sec Controls'!Z282)</f>
        <v/>
      </c>
      <c r="AC166" s="215">
        <f>IF(ISBLANK('Capabilities - Sec Controls'!AA282),"", 'Capabilities - Sec Controls'!AA282)</f>
        <v>2</v>
      </c>
      <c r="AD166" s="215">
        <f>IF(ISBLANK('Capabilities - Sec Controls'!AB282),"", 'Capabilities - Sec Controls'!AB282)</f>
        <v>2</v>
      </c>
      <c r="AE166" s="215">
        <f>IF(ISBLANK('Capabilities - Sec Controls'!AC282),"", 'Capabilities - Sec Controls'!AC282)</f>
        <v>2</v>
      </c>
      <c r="AF166" s="215">
        <f>IF(ISBLANK('Capabilities - Sec Controls'!AD282),"", 'Capabilities - Sec Controls'!AD282)</f>
        <v>6</v>
      </c>
      <c r="AG166" s="1" t="str">
        <f>IF(ISBLANK('Capabilities - Sec Controls'!AE282),"", 'Capabilities - Sec Controls'!AE282)</f>
        <v/>
      </c>
      <c r="AH166" s="1" t="str">
        <f>IF(ISBLANK('Capabilities - Sec Controls'!AF282),"", 'Capabilities - Sec Controls'!AF282)</f>
        <v>A</v>
      </c>
      <c r="AI166" s="1" t="str">
        <f>IF(ISBLANK('Capabilities - Sec Controls'!AG282),"", 'Capabilities - Sec Controls'!AG282)</f>
        <v>A</v>
      </c>
      <c r="AJ166" s="1" t="str">
        <f>IF(ISBLANK('Capabilities - Sec Controls'!AH282),"", 'Capabilities - Sec Controls'!AH282)</f>
        <v>A</v>
      </c>
      <c r="AK166" s="1" t="str">
        <f>IF(ISBLANK('Capabilities - Sec Controls'!AI282),"", 'Capabilities - Sec Controls'!AI282)</f>
        <v/>
      </c>
      <c r="AL166" s="1" t="str">
        <f>IF(ISBLANK('Capabilities - Sec Controls'!AJ282),"", 'Capabilities - Sec Controls'!AJ282)</f>
        <v>X</v>
      </c>
      <c r="AM166" s="1" t="str">
        <f>IF(ISBLANK('Capabilities - Sec Controls'!AK282),"", 'Capabilities - Sec Controls'!AK282)</f>
        <v>X</v>
      </c>
      <c r="AN166" s="1" t="str">
        <f>IF(ISBLANK('Capabilities - Sec Controls'!AL282),"", 'Capabilities - Sec Controls'!AL282)</f>
        <v>X</v>
      </c>
      <c r="AO166" s="1" t="str">
        <f>IF(ISBLANK('Capabilities - Sec Controls'!AM282),"", 'Capabilities - Sec Controls'!AM282)</f>
        <v/>
      </c>
      <c r="AP166" s="1" t="str">
        <f>IF(ISBLANK('Capabilities - Sec Controls'!AN282),"", 'Capabilities - Sec Controls'!AN282)</f>
        <v>B</v>
      </c>
      <c r="AQ166" s="1" t="str">
        <f>IF(ISBLANK('Capabilities - Sec Controls'!AO282),"", 'Capabilities - Sec Controls'!AO282)</f>
        <v>B</v>
      </c>
      <c r="AR166" s="1" t="str">
        <f>IF(ISBLANK('Capabilities - Sec Controls'!AP282),"", 'Capabilities - Sec Controls'!AP282)</f>
        <v>B</v>
      </c>
      <c r="AS166" s="1" t="str">
        <f>IF(ISBLANK('Capabilities - Sec Controls'!AQ282),"", 'Capabilities - Sec Controls'!AQ282)</f>
        <v/>
      </c>
      <c r="AT166" s="1" t="str">
        <f>IF(ISBLANK('Capabilities - Sec Controls'!AR282),"", 'Capabilities - Sec Controls'!AR282)</f>
        <v>A</v>
      </c>
      <c r="AU166" s="1" t="str">
        <f>IF(ISBLANK('Capabilities - Sec Controls'!AS282),"", 'Capabilities - Sec Controls'!AS282)</f>
        <v/>
      </c>
      <c r="AV166" s="1" t="str">
        <f>IF(ISBLANK('Capabilities - Sec Controls'!AT282),"", 'Capabilities - Sec Controls'!AT282)</f>
        <v/>
      </c>
    </row>
    <row r="167" spans="1:48" ht="42" hidden="1" customHeight="1" x14ac:dyDescent="0.25">
      <c r="A167"/>
      <c r="D167" t="b">
        <f t="shared" si="7"/>
        <v>1</v>
      </c>
      <c r="E167" s="1" t="str">
        <f>IF(ISBLANK('Capabilities - Sec Controls'!A283),"", 'Capabilities - Sec Controls'!A283)</f>
        <v>S &amp; RM</v>
      </c>
      <c r="F167" s="1" t="str">
        <f>IF(ISBLANK('Capabilities - Sec Controls'!B283),"", 'Capabilities - Sec Controls'!B283)</f>
        <v>Privilege Management Infrastructure</v>
      </c>
      <c r="G167" s="1" t="str">
        <f>IF(ISBLANK('Capabilities - Sec Controls'!C283),"", 'Capabilities - Sec Controls'!C283)</f>
        <v>Authorization Services</v>
      </c>
      <c r="H167" s="1" t="str">
        <f>IF(ISBLANK('Capabilities - Sec Controls'!D283),"", 'Capabilities - Sec Controls'!D283)</f>
        <v>Out of the Box (OTB) Authorization</v>
      </c>
      <c r="I167" s="1" t="str">
        <f>IF(ISBLANK('Capabilities - Sec Controls'!E283),"", 'Capabilities - Sec Controls'!E283)</f>
        <v>The system has a capability that allows authorization services to be provided by external applications.</v>
      </c>
      <c r="J167" s="1" t="str">
        <f>IF(ISBLANK('Capabilities - Sec Controls'!F283),"", 'Capabilities - Sec Controls'!F283)</f>
        <v>SAML Token</v>
      </c>
      <c r="K167" s="1" t="str">
        <f>IF(ISBLANK('Capabilities - Sec Controls'!I283),"", 'Capabilities - Sec Controls'!I283)</f>
        <v/>
      </c>
      <c r="L167" s="1" t="str">
        <f>IF(ISBLANK('Capabilities - Sec Controls'!J283),"", 'Capabilities - Sec Controls'!J283)</f>
        <v/>
      </c>
      <c r="M167" s="1" t="str">
        <f>IF(ISBLANK('Capabilities - Sec Controls'!K283),"", 'Capabilities - Sec Controls'!K283)</f>
        <v/>
      </c>
      <c r="N167" s="1" t="str">
        <f>IF(ISBLANK('Capabilities - Sec Controls'!L283),"", 'Capabilities - Sec Controls'!L283)</f>
        <v/>
      </c>
      <c r="O167" s="1" t="str">
        <f>IF(ISBLANK('Capabilities - Sec Controls'!M283),"", 'Capabilities - Sec Controls'!M283)</f>
        <v/>
      </c>
      <c r="P167" s="1" t="str">
        <f>IF(ISBLANK('Capabilities - Sec Controls'!N283),"", 'Capabilities - Sec Controls'!N283)</f>
        <v/>
      </c>
      <c r="Q167" s="1" t="str">
        <f>IF(ISBLANK('Capabilities - Sec Controls'!O283),"", 'Capabilities - Sec Controls'!O283)</f>
        <v/>
      </c>
      <c r="R167" s="1" t="str">
        <f>IF(ISBLANK('Capabilities - Sec Controls'!P283),"", 'Capabilities - Sec Controls'!P283)</f>
        <v/>
      </c>
      <c r="S167" s="1" t="str">
        <f>IF(ISBLANK('Capabilities - Sec Controls'!Q283),"", 'Capabilities - Sec Controls'!Q283)</f>
        <v/>
      </c>
      <c r="T167" s="1" t="str">
        <f>IF(ISBLANK('Capabilities - Sec Controls'!R283),"", 'Capabilities - Sec Controls'!R283)</f>
        <v/>
      </c>
      <c r="U167" s="1" t="str">
        <f>IF(ISBLANK('Capabilities - Sec Controls'!S283),"", 'Capabilities - Sec Controls'!S283)</f>
        <v/>
      </c>
      <c r="V167" s="1" t="str">
        <f>IF(ISBLANK('Capabilities - Sec Controls'!T283),"", 'Capabilities - Sec Controls'!T283)</f>
        <v/>
      </c>
      <c r="W167" s="1" t="str">
        <f>IF(ISBLANK('Capabilities - Sec Controls'!U283),"", 'Capabilities - Sec Controls'!U283)</f>
        <v xml:space="preserve"> </v>
      </c>
      <c r="X167" s="1" t="str">
        <f>IF(ISBLANK('Capabilities - Sec Controls'!V283),"", 'Capabilities - Sec Controls'!V283)</f>
        <v/>
      </c>
      <c r="Y167" s="1" t="str">
        <f>IF(ISBLANK('Capabilities - Sec Controls'!W283),"", 'Capabilities - Sec Controls'!W283)</f>
        <v/>
      </c>
      <c r="Z167" s="1" t="str">
        <f>IF(ISBLANK('Capabilities - Sec Controls'!X283),"", 'Capabilities - Sec Controls'!X283)</f>
        <v/>
      </c>
      <c r="AA167" s="1" t="str">
        <f>IF(ISBLANK('Capabilities - Sec Controls'!Y283),"", 'Capabilities - Sec Controls'!Y283)</f>
        <v>NOTE:  The specific technique defined as  "Out of the Box (OTB) Authorization"  is not explicitly identified in the list of  SP 800-53 capabilities.</v>
      </c>
      <c r="AB167" s="1" t="str">
        <f>IF(ISBLANK('Capabilities - Sec Controls'!Z283),"", 'Capabilities - Sec Controls'!Z283)</f>
        <v/>
      </c>
      <c r="AC167" s="215">
        <f>IF(ISBLANK('Capabilities - Sec Controls'!AA283),"", 'Capabilities - Sec Controls'!AA283)</f>
        <v>3</v>
      </c>
      <c r="AD167" s="215">
        <f>IF(ISBLANK('Capabilities - Sec Controls'!AB283),"", 'Capabilities - Sec Controls'!AB283)</f>
        <v>4</v>
      </c>
      <c r="AE167" s="215">
        <f>IF(ISBLANK('Capabilities - Sec Controls'!AC283),"", 'Capabilities - Sec Controls'!AC283)</f>
        <v>3</v>
      </c>
      <c r="AF167" s="215">
        <f>IF(ISBLANK('Capabilities - Sec Controls'!AD283),"", 'Capabilities - Sec Controls'!AD283)</f>
        <v>10</v>
      </c>
      <c r="AG167" s="1" t="str">
        <f>IF(ISBLANK('Capabilities - Sec Controls'!AE283),"", 'Capabilities - Sec Controls'!AE283)</f>
        <v/>
      </c>
      <c r="AH167" s="1" t="str">
        <f>IF(ISBLANK('Capabilities - Sec Controls'!AF283),"", 'Capabilities - Sec Controls'!AF283)</f>
        <v>X</v>
      </c>
      <c r="AI167" s="1" t="str">
        <f>IF(ISBLANK('Capabilities - Sec Controls'!AG283),"", 'Capabilities - Sec Controls'!AG283)</f>
        <v>A</v>
      </c>
      <c r="AJ167" s="1" t="str">
        <f>IF(ISBLANK('Capabilities - Sec Controls'!AH283),"", 'Capabilities - Sec Controls'!AH283)</f>
        <v>A</v>
      </c>
      <c r="AK167" s="1" t="str">
        <f>IF(ISBLANK('Capabilities - Sec Controls'!AI283),"", 'Capabilities - Sec Controls'!AI283)</f>
        <v/>
      </c>
      <c r="AL167" s="1" t="str">
        <f>IF(ISBLANK('Capabilities - Sec Controls'!AJ283),"", 'Capabilities - Sec Controls'!AJ283)</f>
        <v>X</v>
      </c>
      <c r="AM167" s="1" t="str">
        <f>IF(ISBLANK('Capabilities - Sec Controls'!AK283),"", 'Capabilities - Sec Controls'!AK283)</f>
        <v>X*</v>
      </c>
      <c r="AN167" s="1" t="str">
        <f>IF(ISBLANK('Capabilities - Sec Controls'!AL283),"", 'Capabilities - Sec Controls'!AL283)</f>
        <v>X*</v>
      </c>
      <c r="AO167" s="1" t="str">
        <f>IF(ISBLANK('Capabilities - Sec Controls'!AM283),"", 'Capabilities - Sec Controls'!AM283)</f>
        <v/>
      </c>
      <c r="AP167" s="1" t="str">
        <f>IF(ISBLANK('Capabilities - Sec Controls'!AN283),"", 'Capabilities - Sec Controls'!AN283)</f>
        <v>B</v>
      </c>
      <c r="AQ167" s="1" t="str">
        <f>IF(ISBLANK('Capabilities - Sec Controls'!AO283),"", 'Capabilities - Sec Controls'!AO283)</f>
        <v>B</v>
      </c>
      <c r="AR167" s="1" t="str">
        <f>IF(ISBLANK('Capabilities - Sec Controls'!AP283),"", 'Capabilities - Sec Controls'!AP283)</f>
        <v>B</v>
      </c>
      <c r="AS167" s="1" t="str">
        <f>IF(ISBLANK('Capabilities - Sec Controls'!AQ283),"", 'Capabilities - Sec Controls'!AQ283)</f>
        <v/>
      </c>
      <c r="AT167" s="1" t="str">
        <f>IF(ISBLANK('Capabilities - Sec Controls'!AR283),"", 'Capabilities - Sec Controls'!AR283)</f>
        <v>A</v>
      </c>
      <c r="AU167" s="1" t="str">
        <f>IF(ISBLANK('Capabilities - Sec Controls'!AS283),"", 'Capabilities - Sec Controls'!AS283)</f>
        <v/>
      </c>
      <c r="AV167" s="1" t="str">
        <f>IF(ISBLANK('Capabilities - Sec Controls'!AT283),"", 'Capabilities - Sec Controls'!AT283)</f>
        <v/>
      </c>
    </row>
    <row r="168" spans="1:48" ht="42" hidden="1" customHeight="1" x14ac:dyDescent="0.25">
      <c r="A168"/>
      <c r="D168" t="b">
        <f t="shared" si="7"/>
        <v>1</v>
      </c>
      <c r="E168" s="1" t="str">
        <f>IF(ISBLANK('Capabilities - Sec Controls'!A285),"", 'Capabilities - Sec Controls'!A285)</f>
        <v>S &amp; RM</v>
      </c>
      <c r="F168" s="1" t="str">
        <f>IF(ISBLANK('Capabilities - Sec Controls'!B285),"", 'Capabilities - Sec Controls'!B285)</f>
        <v>Privilege Management Infrastructure</v>
      </c>
      <c r="G168" s="1" t="str">
        <f>IF(ISBLANK('Capabilities - Sec Controls'!C285),"", 'Capabilities - Sec Controls'!C285)</f>
        <v>Authentication Services</v>
      </c>
      <c r="H168" s="1" t="str">
        <f>IF(ISBLANK('Capabilities - Sec Controls'!D285),"", 'Capabilities - Sec Controls'!D285)</f>
        <v>Risk Based Authorization</v>
      </c>
      <c r="I168" s="1" t="str">
        <f>IF(ISBLANK('Capabilities - Sec Controls'!E285),"", 'Capabilities - Sec Controls'!E285)</f>
        <v>The system has a capability that uses a form of role-based access control instead of identity-based access control to determine which rights and privileges each user has.</v>
      </c>
      <c r="J168" s="1" t="str">
        <f>IF(ISBLANK('Capabilities - Sec Controls'!F285),"", 'Capabilities - Sec Controls'!F285)</f>
        <v>Multifactor</v>
      </c>
      <c r="K168" s="1" t="str">
        <f>IF(ISBLANK('Capabilities - Sec Controls'!I285),"", 'Capabilities - Sec Controls'!I285)</f>
        <v>AC-1,AC-2,AC-3,IA-1,IA-4,IA-5</v>
      </c>
      <c r="L168" s="1" t="str">
        <f>IF(ISBLANK('Capabilities - Sec Controls'!J285),"", 'Capabilities - Sec Controls'!J285)</f>
        <v/>
      </c>
      <c r="M168" s="1" t="str">
        <f>IF(ISBLANK('Capabilities - Sec Controls'!K285),"", 'Capabilities - Sec Controls'!K285)</f>
        <v>AC-1,AC-2,AC-3,IA-1,IA-4,IA-5</v>
      </c>
      <c r="N168" s="1" t="str">
        <f>IF(ISBLANK('Capabilities - Sec Controls'!L285),"", 'Capabilities - Sec Controls'!L285)</f>
        <v/>
      </c>
      <c r="O168" s="1" t="str">
        <f>IF(ISBLANK('Capabilities - Sec Controls'!M285),"", 'Capabilities - Sec Controls'!M285)</f>
        <v>AC-2(1),AC-2(2),AC-2(3),AC-5,AC-6,AC-6(2),AC-6(5),AC-6(9),AC-6(10)</v>
      </c>
      <c r="P168" s="1" t="str">
        <f>IF(ISBLANK('Capabilities - Sec Controls'!N285),"", 'Capabilities - Sec Controls'!N285)</f>
        <v>AC-3(4)</v>
      </c>
      <c r="Q168" s="1" t="str">
        <f>IF(ISBLANK('Capabilities - Sec Controls'!O285),"", 'Capabilities - Sec Controls'!O285)</f>
        <v>AC-2(1),AC-2(2),AC-2(3),AC-5,AC-6,AC-6(2),AC-6(5),AC-6(9),AC-6(10)</v>
      </c>
      <c r="R168" s="1" t="str">
        <f>IF(ISBLANK('Capabilities - Sec Controls'!P285),"", 'Capabilities - Sec Controls'!P285)</f>
        <v>AC-3(4)</v>
      </c>
      <c r="S168" s="1" t="str">
        <f>IF(ISBLANK('Capabilities - Sec Controls'!Q285),"", 'Capabilities - Sec Controls'!Q285)</f>
        <v>AC-2(11),AC-2(12),AC-2(13)</v>
      </c>
      <c r="T168" s="1" t="str">
        <f>IF(ISBLANK('Capabilities - Sec Controls'!R285),"", 'Capabilities - Sec Controls'!R285)</f>
        <v>AC-2(7),AC-3(7),AC-6(7)</v>
      </c>
      <c r="U168" s="1" t="str">
        <f>IF(ISBLANK('Capabilities - Sec Controls'!S285),"", 'Capabilities - Sec Controls'!S285)</f>
        <v>AC-2(11),AC-2(13)</v>
      </c>
      <c r="V168" s="1" t="str">
        <f>IF(ISBLANK('Capabilities - Sec Controls'!T285),"", 'Capabilities - Sec Controls'!T285)</f>
        <v>AC-2(12),AC-2(7),AC-3(7),AC-6(7)</v>
      </c>
      <c r="W168" s="1" t="str">
        <f>IF(ISBLANK('Capabilities - Sec Controls'!U285),"", 'Capabilities - Sec Controls'!U285)</f>
        <v/>
      </c>
      <c r="X168" s="1" t="str">
        <f>IF(ISBLANK('Capabilities - Sec Controls'!V285),"", 'Capabilities - Sec Controls'!V285)</f>
        <v/>
      </c>
      <c r="Y168" s="1" t="str">
        <f>IF(ISBLANK('Capabilities - Sec Controls'!W285),"", 'Capabilities - Sec Controls'!W285)</f>
        <v/>
      </c>
      <c r="Z168" s="1" t="str">
        <f>IF(ISBLANK('Capabilities - Sec Controls'!X285),"", 'Capabilities - Sec Controls'!X285)</f>
        <v/>
      </c>
      <c r="AA168" s="1" t="str">
        <f>IF(ISBLANK('Capabilities - Sec Controls'!Y285),"", 'Capabilities - Sec Controls'!Y285)</f>
        <v>AC-3(7), AC-5(2), AC-5(5), AC-5(7), AC-6(5), AC-6(7),and IA-10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Authentication Services Risk Based Authorization capability should an organization wish to contract with a cloud service provider to provide such a capability.</v>
      </c>
      <c r="AB168" s="1" t="str">
        <f>IF(ISBLANK('Capabilities - Sec Controls'!Z285),"", 'Capabilities - Sec Controls'!Z285)</f>
        <v/>
      </c>
      <c r="AC168" s="215">
        <f>IF(ISBLANK('Capabilities - Sec Controls'!AA285),"", 'Capabilities - Sec Controls'!AA285)</f>
        <v>3</v>
      </c>
      <c r="AD168" s="215">
        <f>IF(ISBLANK('Capabilities - Sec Controls'!AB285),"", 'Capabilities - Sec Controls'!AB285)</f>
        <v>3</v>
      </c>
      <c r="AE168" s="215">
        <f>IF(ISBLANK('Capabilities - Sec Controls'!AC285),"", 'Capabilities - Sec Controls'!AC285)</f>
        <v>3</v>
      </c>
      <c r="AF168" s="215">
        <f>IF(ISBLANK('Capabilities - Sec Controls'!AD285),"", 'Capabilities - Sec Controls'!AD285)</f>
        <v>9</v>
      </c>
      <c r="AG168" s="1" t="str">
        <f>IF(ISBLANK('Capabilities - Sec Controls'!AE285),"", 'Capabilities - Sec Controls'!AE285)</f>
        <v/>
      </c>
      <c r="AH168" s="1" t="str">
        <f>IF(ISBLANK('Capabilities - Sec Controls'!AF285),"", 'Capabilities - Sec Controls'!AF285)</f>
        <v>X</v>
      </c>
      <c r="AI168" s="1" t="str">
        <f>IF(ISBLANK('Capabilities - Sec Controls'!AG285),"", 'Capabilities - Sec Controls'!AG285)</f>
        <v>X</v>
      </c>
      <c r="AJ168" s="1" t="str">
        <f>IF(ISBLANK('Capabilities - Sec Controls'!AH285),"", 'Capabilities - Sec Controls'!AH285)</f>
        <v>X</v>
      </c>
      <c r="AK168" s="1" t="str">
        <f>IF(ISBLANK('Capabilities - Sec Controls'!AI285),"", 'Capabilities - Sec Controls'!AI285)</f>
        <v/>
      </c>
      <c r="AL168" s="1" t="str">
        <f>IF(ISBLANK('Capabilities - Sec Controls'!AJ285),"", 'Capabilities - Sec Controls'!AJ285)</f>
        <v>X</v>
      </c>
      <c r="AM168" s="1" t="str">
        <f>IF(ISBLANK('Capabilities - Sec Controls'!AK285),"", 'Capabilities - Sec Controls'!AK285)</f>
        <v>X*</v>
      </c>
      <c r="AN168" s="1" t="str">
        <f>IF(ISBLANK('Capabilities - Sec Controls'!AL285),"", 'Capabilities - Sec Controls'!AL285)</f>
        <v>X*</v>
      </c>
      <c r="AO168" s="1" t="str">
        <f>IF(ISBLANK('Capabilities - Sec Controls'!AM285),"", 'Capabilities - Sec Controls'!AM285)</f>
        <v/>
      </c>
      <c r="AP168" s="1" t="str">
        <f>IF(ISBLANK('Capabilities - Sec Controls'!AN285),"", 'Capabilities - Sec Controls'!AN285)</f>
        <v>B</v>
      </c>
      <c r="AQ168" s="1" t="str">
        <f>IF(ISBLANK('Capabilities - Sec Controls'!AO285),"", 'Capabilities - Sec Controls'!AO285)</f>
        <v>B</v>
      </c>
      <c r="AR168" s="1" t="str">
        <f>IF(ISBLANK('Capabilities - Sec Controls'!AP285),"", 'Capabilities - Sec Controls'!AP285)</f>
        <v>B</v>
      </c>
      <c r="AS168" s="1" t="str">
        <f>IF(ISBLANK('Capabilities - Sec Controls'!AQ285),"", 'Capabilities - Sec Controls'!AQ285)</f>
        <v/>
      </c>
      <c r="AT168" s="1" t="str">
        <f>IF(ISBLANK('Capabilities - Sec Controls'!AR285),"", 'Capabilities - Sec Controls'!AR285)</f>
        <v>A</v>
      </c>
      <c r="AU168" s="1" t="str">
        <f>IF(ISBLANK('Capabilities - Sec Controls'!AS285),"", 'Capabilities - Sec Controls'!AS285)</f>
        <v/>
      </c>
      <c r="AV168" s="1" t="str">
        <f>IF(ISBLANK('Capabilities - Sec Controls'!AT285),"", 'Capabilities - Sec Controls'!AT285)</f>
        <v/>
      </c>
    </row>
    <row r="169" spans="1:48" ht="42" hidden="1" customHeight="1" x14ac:dyDescent="0.25">
      <c r="A169"/>
      <c r="D169" t="b">
        <f t="shared" si="7"/>
        <v>1</v>
      </c>
      <c r="E169" s="1" t="str">
        <f>IF(ISBLANK('Capabilities - Sec Controls'!A347),"", 'Capabilities - Sec Controls'!A347)</f>
        <v>S &amp; RM</v>
      </c>
      <c r="F169" s="1" t="str">
        <f>IF(ISBLANK('Capabilities - Sec Controls'!B347),"", 'Capabilities - Sec Controls'!B347)</f>
        <v>Privilege Management Infrastructure</v>
      </c>
      <c r="G169" s="1" t="str">
        <f>IF(ISBLANK('Capabilities - Sec Controls'!C347),"", 'Capabilities - Sec Controls'!C347)</f>
        <v>Authorization Services</v>
      </c>
      <c r="H169" s="1" t="str">
        <f>IF(ISBLANK('Capabilities - Sec Controls'!D347),"", 'Capabilities - Sec Controls'!D347)</f>
        <v>Policy Management</v>
      </c>
      <c r="I169" s="1" t="str">
        <f>IF(ISBLANK('Capabilities - Sec Controls'!E347),"", 'Capabilities - Sec Controls'!E347)</f>
        <v>The system has a capability that provides centralized management of policies for authorization services for users, devices, or processes acting on behalf of users.</v>
      </c>
      <c r="J169" s="1" t="str">
        <f>IF(ISBLANK('Capabilities - Sec Controls'!F347),"", 'Capabilities - Sec Controls'!F347)</f>
        <v>Policy Management</v>
      </c>
      <c r="K169" s="1" t="str">
        <f>IF(ISBLANK('Capabilities - Sec Controls'!I347),"", 'Capabilities - Sec Controls'!I347)</f>
        <v>AC-1,AC-2,IA-1,IA-4</v>
      </c>
      <c r="L169" s="1" t="str">
        <f>IF(ISBLANK('Capabilities - Sec Controls'!J347),"", 'Capabilities - Sec Controls'!J347)</f>
        <v/>
      </c>
      <c r="M169" s="1" t="str">
        <f>IF(ISBLANK('Capabilities - Sec Controls'!K347),"", 'Capabilities - Sec Controls'!K347)</f>
        <v>AC-1,AC-2,IA-1,IA-4</v>
      </c>
      <c r="N169" s="1" t="str">
        <f>IF(ISBLANK('Capabilities - Sec Controls'!L347),"", 'Capabilities - Sec Controls'!L347)</f>
        <v/>
      </c>
      <c r="O169" s="1" t="str">
        <f>IF(ISBLANK('Capabilities - Sec Controls'!M347),"", 'Capabilities - Sec Controls'!M347)</f>
        <v>AC-2(1)</v>
      </c>
      <c r="P169" s="1" t="str">
        <f>IF(ISBLANK('Capabilities - Sec Controls'!N347),"", 'Capabilities - Sec Controls'!N347)</f>
        <v/>
      </c>
      <c r="Q169" s="1" t="str">
        <f>IF(ISBLANK('Capabilities - Sec Controls'!O347),"", 'Capabilities - Sec Controls'!O347)</f>
        <v>AC-2(1)</v>
      </c>
      <c r="R169" s="1" t="str">
        <f>IF(ISBLANK('Capabilities - Sec Controls'!P347),"", 'Capabilities - Sec Controls'!P347)</f>
        <v/>
      </c>
      <c r="S169" s="1" t="str">
        <f>IF(ISBLANK('Capabilities - Sec Controls'!Q347),"", 'Capabilities - Sec Controls'!Q347)</f>
        <v/>
      </c>
      <c r="T169" s="1" t="str">
        <f>IF(ISBLANK('Capabilities - Sec Controls'!R347),"", 'Capabilities - Sec Controls'!R347)</f>
        <v/>
      </c>
      <c r="U169" s="1" t="str">
        <f>IF(ISBLANK('Capabilities - Sec Controls'!S347),"", 'Capabilities - Sec Controls'!S347)</f>
        <v/>
      </c>
      <c r="V169" s="1" t="str">
        <f>IF(ISBLANK('Capabilities - Sec Controls'!T347),"", 'Capabilities - Sec Controls'!T347)</f>
        <v/>
      </c>
      <c r="W169" s="1" t="str">
        <f>IF(ISBLANK('Capabilities - Sec Controls'!U347),"", 'Capabilities - Sec Controls'!U347)</f>
        <v/>
      </c>
      <c r="X169" s="1" t="str">
        <f>IF(ISBLANK('Capabilities - Sec Controls'!V347),"", 'Capabilities - Sec Controls'!V347)</f>
        <v/>
      </c>
      <c r="Y169" s="1" t="str">
        <f>IF(ISBLANK('Capabilities - Sec Controls'!W347),"", 'Capabilities - Sec Controls'!W347)</f>
        <v/>
      </c>
      <c r="Z169" s="1" t="str">
        <f>IF(ISBLANK('Capabilities - Sec Controls'!X347),"", 'Capabilities - Sec Controls'!X347)</f>
        <v/>
      </c>
      <c r="AA169" s="1" t="str">
        <f>IF(ISBLANK('Capabilities - Sec Controls'!Y347),"", 'Capabilities - Sec Controls'!Y347)</f>
        <v/>
      </c>
      <c r="AB169" s="1" t="str">
        <f>IF(ISBLANK('Capabilities - Sec Controls'!Z347),"", 'Capabilities - Sec Controls'!Z347)</f>
        <v/>
      </c>
      <c r="AC169" s="215">
        <f>IF(ISBLANK('Capabilities - Sec Controls'!AA347),"", 'Capabilities - Sec Controls'!AA347)</f>
        <v>3</v>
      </c>
      <c r="AD169" s="215">
        <f>IF(ISBLANK('Capabilities - Sec Controls'!AB347),"", 'Capabilities - Sec Controls'!AB347)</f>
        <v>3</v>
      </c>
      <c r="AE169" s="215">
        <f>IF(ISBLANK('Capabilities - Sec Controls'!AC347),"", 'Capabilities - Sec Controls'!AC347)</f>
        <v>3</v>
      </c>
      <c r="AF169" s="215">
        <f>IF(ISBLANK('Capabilities - Sec Controls'!AD347),"", 'Capabilities - Sec Controls'!AD347)</f>
        <v>9</v>
      </c>
      <c r="AG169" s="1" t="str">
        <f>IF(ISBLANK('Capabilities - Sec Controls'!AE347),"", 'Capabilities - Sec Controls'!AE347)</f>
        <v/>
      </c>
      <c r="AH169" s="1" t="str">
        <f>IF(ISBLANK('Capabilities - Sec Controls'!AF347),"", 'Capabilities - Sec Controls'!AF347)</f>
        <v>X</v>
      </c>
      <c r="AI169" s="1" t="str">
        <f>IF(ISBLANK('Capabilities - Sec Controls'!AG347),"", 'Capabilities - Sec Controls'!AG347)</f>
        <v>X</v>
      </c>
      <c r="AJ169" s="1" t="str">
        <f>IF(ISBLANK('Capabilities - Sec Controls'!AH347),"", 'Capabilities - Sec Controls'!AH347)</f>
        <v>X</v>
      </c>
      <c r="AK169" s="1" t="str">
        <f>IF(ISBLANK('Capabilities - Sec Controls'!AI347),"", 'Capabilities - Sec Controls'!AI347)</f>
        <v/>
      </c>
      <c r="AL169" s="1" t="str">
        <f>IF(ISBLANK('Capabilities - Sec Controls'!AJ347),"", 'Capabilities - Sec Controls'!AJ347)</f>
        <v>A</v>
      </c>
      <c r="AM169" s="1" t="str">
        <f>IF(ISBLANK('Capabilities - Sec Controls'!AK347),"", 'Capabilities - Sec Controls'!AK347)</f>
        <v>A</v>
      </c>
      <c r="AN169" s="1" t="str">
        <f>IF(ISBLANK('Capabilities - Sec Controls'!AL347),"", 'Capabilities - Sec Controls'!AL347)</f>
        <v>X</v>
      </c>
      <c r="AO169" s="1" t="str">
        <f>IF(ISBLANK('Capabilities - Sec Controls'!AM347),"", 'Capabilities - Sec Controls'!AM347)</f>
        <v/>
      </c>
      <c r="AP169" s="1" t="str">
        <f>IF(ISBLANK('Capabilities - Sec Controls'!AN347),"", 'Capabilities - Sec Controls'!AN347)</f>
        <v>B</v>
      </c>
      <c r="AQ169" s="1" t="str">
        <f>IF(ISBLANK('Capabilities - Sec Controls'!AO347),"", 'Capabilities - Sec Controls'!AO347)</f>
        <v>B</v>
      </c>
      <c r="AR169" s="1" t="str">
        <f>IF(ISBLANK('Capabilities - Sec Controls'!AP347),"", 'Capabilities - Sec Controls'!AP347)</f>
        <v>B</v>
      </c>
      <c r="AS169" s="1" t="str">
        <f>IF(ISBLANK('Capabilities - Sec Controls'!AQ347),"", 'Capabilities - Sec Controls'!AQ347)</f>
        <v/>
      </c>
      <c r="AT169" s="1" t="str">
        <f>IF(ISBLANK('Capabilities - Sec Controls'!AR347),"", 'Capabilities - Sec Controls'!AR347)</f>
        <v>A</v>
      </c>
      <c r="AU169" s="1" t="str">
        <f>IF(ISBLANK('Capabilities - Sec Controls'!AS347),"", 'Capabilities - Sec Controls'!AS347)</f>
        <v/>
      </c>
      <c r="AV169" s="1" t="str">
        <f>IF(ISBLANK('Capabilities - Sec Controls'!AT347),"", 'Capabilities - Sec Controls'!AT347)</f>
        <v/>
      </c>
    </row>
    <row r="170" spans="1:48" ht="42" hidden="1" customHeight="1" x14ac:dyDescent="0.25">
      <c r="A170"/>
      <c r="D170" t="b">
        <f t="shared" si="7"/>
        <v>1</v>
      </c>
      <c r="E170" s="1" t="str">
        <f>IF(ISBLANK('Capabilities - Sec Controls'!A348),"", 'Capabilities - Sec Controls'!A348)</f>
        <v>S &amp; RM</v>
      </c>
      <c r="F170" s="1" t="str">
        <f>IF(ISBLANK('Capabilities - Sec Controls'!B348),"", 'Capabilities - Sec Controls'!B348)</f>
        <v>Privilege Management Infrastructure</v>
      </c>
      <c r="G170" s="1" t="str">
        <f>IF(ISBLANK('Capabilities - Sec Controls'!C348),"", 'Capabilities - Sec Controls'!C348)</f>
        <v>Authorization Services</v>
      </c>
      <c r="H170" s="1" t="str">
        <f>IF(ISBLANK('Capabilities - Sec Controls'!D348),"", 'Capabilities - Sec Controls'!D348)</f>
        <v>Resource Data management</v>
      </c>
      <c r="I170" s="1" t="str">
        <f>IF(ISBLANK('Capabilities - Sec Controls'!E348),"", 'Capabilities - Sec Controls'!E348)</f>
        <v>The system has a capability that restricts which users, devices, or processes acting on behalf of users may access the system's information resources and what actions are permitted by each entity regarding those information resources.</v>
      </c>
      <c r="J170" s="1" t="str">
        <f>IF(ISBLANK('Capabilities - Sec Controls'!F348),"", 'Capabilities - Sec Controls'!F348)</f>
        <v>Resource Data management</v>
      </c>
      <c r="K170" s="1" t="str">
        <f>IF(ISBLANK('Capabilities - Sec Controls'!I348),"", 'Capabilities - Sec Controls'!I348)</f>
        <v>AC-1,AC-2,AC-3,AC-17,AC-18,AC-19,AC-20,IA-4</v>
      </c>
      <c r="L170" s="1" t="str">
        <f>IF(ISBLANK('Capabilities - Sec Controls'!J348),"", 'Capabilities - Sec Controls'!J348)</f>
        <v/>
      </c>
      <c r="M170" s="1" t="str">
        <f>IF(ISBLANK('Capabilities - Sec Controls'!K348),"", 'Capabilities - Sec Controls'!K348)</f>
        <v>AC-1,AC-2,AC-3,AC-17,AC-18,AC-19,AC-20,IA-4</v>
      </c>
      <c r="N170" s="1" t="str">
        <f>IF(ISBLANK('Capabilities - Sec Controls'!L348),"", 'Capabilities - Sec Controls'!L348)</f>
        <v/>
      </c>
      <c r="O170" s="1" t="str">
        <f>IF(ISBLANK('Capabilities - Sec Controls'!M348),"", 'Capabilities - Sec Controls'!M348)</f>
        <v>AC-2(1),AC-2(2),AC-2(3),AC-2(4),AC-4,AC-5,AC-6,AC-6(1),AC-6(2),AC-6(5),AC-6(9),AC-6(10),AC-17(4),AC-20(1),AC-20(2)</v>
      </c>
      <c r="P170" s="1" t="str">
        <f>IF(ISBLANK('Capabilities - Sec Controls'!N348),"", 'Capabilities - Sec Controls'!N348)</f>
        <v>AC-2(5),AC-2(7),AC-2(9),AC-2(10),AC-2(12),AC-4(21),AC-17(9),AC-19</v>
      </c>
      <c r="Q170" s="1" t="str">
        <f>IF(ISBLANK('Capabilities - Sec Controls'!O348),"", 'Capabilities - Sec Controls'!O348)</f>
        <v>AC-2(1),AC-2(2),AC-2(3),AC-2(4),AC-2(5),AC-2(7),AC-2(9),AC-2(10),AC-2(12),AC-4,AC-4(21),AC-5,AC-6,AC-6(1),AC-6(2),AC-6(5),AC-6(9),AC-6(10),AC-17(4),AC-17(9),AC-20(1),AC-20(2)</v>
      </c>
      <c r="R170" s="1" t="str">
        <f>IF(ISBLANK('Capabilities - Sec Controls'!P348),"", 'Capabilities - Sec Controls'!P348)</f>
        <v>AC-19</v>
      </c>
      <c r="S170" s="1" t="str">
        <f>IF(ISBLANK('Capabilities - Sec Controls'!Q348),"", 'Capabilities - Sec Controls'!Q348)</f>
        <v>AC-2(11),AC-2(13),AC-6(3),AC-18(4)</v>
      </c>
      <c r="T170" s="1" t="str">
        <f>IF(ISBLANK('Capabilities - Sec Controls'!R348),"", 'Capabilities - Sec Controls'!R348)</f>
        <v>AC-6(7),AC-6(8)</v>
      </c>
      <c r="U170" s="1" t="str">
        <f>IF(ISBLANK('Capabilities - Sec Controls'!S348),"", 'Capabilities - Sec Controls'!S348)</f>
        <v>AC-2(11),AC-2(13),AC-6(3),AC-6(8),AC-18(4)</v>
      </c>
      <c r="V170" s="1" t="str">
        <f>IF(ISBLANK('Capabilities - Sec Controls'!T348),"", 'Capabilities - Sec Controls'!T348)</f>
        <v>AC-6(7)</v>
      </c>
      <c r="W170" s="1" t="str">
        <f>IF(ISBLANK('Capabilities - Sec Controls'!U348),"", 'Capabilities - Sec Controls'!U348)</f>
        <v/>
      </c>
      <c r="X170" s="1" t="str">
        <f>IF(ISBLANK('Capabilities - Sec Controls'!V348),"", 'Capabilities - Sec Controls'!V348)</f>
        <v/>
      </c>
      <c r="Y170" s="1" t="str">
        <f>IF(ISBLANK('Capabilities - Sec Controls'!W348),"", 'Capabilities - Sec Controls'!W348)</f>
        <v/>
      </c>
      <c r="Z170" s="1" t="str">
        <f>IF(ISBLANK('Capabilities - Sec Controls'!X348),"", 'Capabilities - Sec Controls'!X348)</f>
        <v/>
      </c>
      <c r="AA170" s="1" t="str">
        <f>IF(ISBLANK('Capabilities - Sec Controls'!Y348),"", 'Capabilities - Sec Controls'!Y348)</f>
        <v/>
      </c>
      <c r="AB170" s="1" t="str">
        <f>IF(ISBLANK('Capabilities - Sec Controls'!Z348),"", 'Capabilities - Sec Controls'!Z348)</f>
        <v/>
      </c>
      <c r="AC170" s="215">
        <f>IF(ISBLANK('Capabilities - Sec Controls'!AA348),"", 'Capabilities - Sec Controls'!AA348)</f>
        <v>3</v>
      </c>
      <c r="AD170" s="215">
        <f>IF(ISBLANK('Capabilities - Sec Controls'!AB348),"", 'Capabilities - Sec Controls'!AB348)</f>
        <v>3</v>
      </c>
      <c r="AE170" s="215">
        <f>IF(ISBLANK('Capabilities - Sec Controls'!AC348),"", 'Capabilities - Sec Controls'!AC348)</f>
        <v>3</v>
      </c>
      <c r="AF170" s="215">
        <f>IF(ISBLANK('Capabilities - Sec Controls'!AD348),"", 'Capabilities - Sec Controls'!AD348)</f>
        <v>9</v>
      </c>
      <c r="AG170" s="1" t="str">
        <f>IF(ISBLANK('Capabilities - Sec Controls'!AE348),"", 'Capabilities - Sec Controls'!AE348)</f>
        <v/>
      </c>
      <c r="AH170" s="1" t="str">
        <f>IF(ISBLANK('Capabilities - Sec Controls'!AF348),"", 'Capabilities - Sec Controls'!AF348)</f>
        <v>X</v>
      </c>
      <c r="AI170" s="1" t="str">
        <f>IF(ISBLANK('Capabilities - Sec Controls'!AG348),"", 'Capabilities - Sec Controls'!AG348)</f>
        <v>X</v>
      </c>
      <c r="AJ170" s="1" t="str">
        <f>IF(ISBLANK('Capabilities - Sec Controls'!AH348),"", 'Capabilities - Sec Controls'!AH348)</f>
        <v>X</v>
      </c>
      <c r="AK170" s="1" t="str">
        <f>IF(ISBLANK('Capabilities - Sec Controls'!AI348),"", 'Capabilities - Sec Controls'!AI348)</f>
        <v/>
      </c>
      <c r="AL170" s="1" t="str">
        <f>IF(ISBLANK('Capabilities - Sec Controls'!AJ348),"", 'Capabilities - Sec Controls'!AJ348)</f>
        <v>A</v>
      </c>
      <c r="AM170" s="1" t="str">
        <f>IF(ISBLANK('Capabilities - Sec Controls'!AK348),"", 'Capabilities - Sec Controls'!AK348)</f>
        <v>A</v>
      </c>
      <c r="AN170" s="1" t="str">
        <f>IF(ISBLANK('Capabilities - Sec Controls'!AL348),"", 'Capabilities - Sec Controls'!AL348)</f>
        <v>X</v>
      </c>
      <c r="AO170" s="1" t="str">
        <f>IF(ISBLANK('Capabilities - Sec Controls'!AM348),"", 'Capabilities - Sec Controls'!AM348)</f>
        <v/>
      </c>
      <c r="AP170" s="1" t="str">
        <f>IF(ISBLANK('Capabilities - Sec Controls'!AN348),"", 'Capabilities - Sec Controls'!AN348)</f>
        <v>B</v>
      </c>
      <c r="AQ170" s="1" t="str">
        <f>IF(ISBLANK('Capabilities - Sec Controls'!AO348),"", 'Capabilities - Sec Controls'!AO348)</f>
        <v>B</v>
      </c>
      <c r="AR170" s="1" t="str">
        <f>IF(ISBLANK('Capabilities - Sec Controls'!AP348),"", 'Capabilities - Sec Controls'!AP348)</f>
        <v>B</v>
      </c>
      <c r="AS170" s="1" t="str">
        <f>IF(ISBLANK('Capabilities - Sec Controls'!AQ348),"", 'Capabilities - Sec Controls'!AQ348)</f>
        <v/>
      </c>
      <c r="AT170" s="1" t="str">
        <f>IF(ISBLANK('Capabilities - Sec Controls'!AR348),"", 'Capabilities - Sec Controls'!AR348)</f>
        <v>A</v>
      </c>
      <c r="AU170" s="1" t="str">
        <f>IF(ISBLANK('Capabilities - Sec Controls'!AS348),"", 'Capabilities - Sec Controls'!AS348)</f>
        <v/>
      </c>
      <c r="AV170" s="1" t="str">
        <f>IF(ISBLANK('Capabilities - Sec Controls'!AT348),"", 'Capabilities - Sec Controls'!AT348)</f>
        <v/>
      </c>
    </row>
    <row r="171" spans="1:48" ht="42" hidden="1" customHeight="1" x14ac:dyDescent="0.25">
      <c r="A171"/>
      <c r="D171" t="b">
        <f>IF(Resp33="Yes", FALSE, TRUE)</f>
        <v>1</v>
      </c>
      <c r="E171" s="1" t="str">
        <f>IF(ISBLANK('Capabilities - Sec Controls'!A55),"", 'Capabilities - Sec Controls'!A55)</f>
        <v>ITOS</v>
      </c>
      <c r="F171" s="1" t="str">
        <f>IF(ISBLANK('Capabilities - Sec Controls'!B55),"", 'Capabilities - Sec Controls'!B55)</f>
        <v>IT Operations</v>
      </c>
      <c r="G171" s="1" t="str">
        <f>IF(ISBLANK('Capabilities - Sec Controls'!C55),"", 'Capabilities - Sec Controls'!C55)</f>
        <v>Resource Management</v>
      </c>
      <c r="H171" s="1" t="str">
        <f>IF(ISBLANK('Capabilities - Sec Controls'!D55),"", 'Capabilities - Sec Controls'!D55)</f>
        <v>Segregation of duties</v>
      </c>
      <c r="I171" s="1" t="str">
        <f>IF(ISBLANK('Capabilities - Sec Controls'!E55),"", 'Capabilities - Sec Controls'!E55)</f>
        <v>The system's organization has a capability that enforces separation of duties to prevent a single person from having too many privileges and misusing those privileges to conduct fraudulent activities.</v>
      </c>
      <c r="J171" s="1" t="str">
        <f>IF(ISBLANK('Capabilities - Sec Controls'!F55),"", 'Capabilities - Sec Controls'!F55)</f>
        <v>Segregation of duties</v>
      </c>
      <c r="K171" s="1" t="str">
        <f>IF(ISBLANK('Capabilities - Sec Controls'!I55),"", 'Capabilities - Sec Controls'!I55)</f>
        <v/>
      </c>
      <c r="L171" s="1" t="str">
        <f>IF(ISBLANK('Capabilities - Sec Controls'!J55),"", 'Capabilities - Sec Controls'!J55)</f>
        <v/>
      </c>
      <c r="M171" s="1" t="str">
        <f>IF(ISBLANK('Capabilities - Sec Controls'!K55),"", 'Capabilities - Sec Controls'!K55)</f>
        <v/>
      </c>
      <c r="N171" s="1" t="str">
        <f>IF(ISBLANK('Capabilities - Sec Controls'!L55),"", 'Capabilities - Sec Controls'!L55)</f>
        <v/>
      </c>
      <c r="O171" s="1" t="str">
        <f>IF(ISBLANK('Capabilities - Sec Controls'!M55),"", 'Capabilities - Sec Controls'!M55)</f>
        <v>AC-5</v>
      </c>
      <c r="P171" s="1" t="str">
        <f>IF(ISBLANK('Capabilities - Sec Controls'!N55),"", 'Capabilities - Sec Controls'!N55)</f>
        <v/>
      </c>
      <c r="Q171" s="1" t="str">
        <f>IF(ISBLANK('Capabilities - Sec Controls'!O55),"", 'Capabilities - Sec Controls'!O55)</f>
        <v>AC-5</v>
      </c>
      <c r="R171" s="1" t="str">
        <f>IF(ISBLANK('Capabilities - Sec Controls'!P55),"", 'Capabilities - Sec Controls'!P55)</f>
        <v/>
      </c>
      <c r="S171" s="1" t="str">
        <f>IF(ISBLANK('Capabilities - Sec Controls'!Q55),"", 'Capabilities - Sec Controls'!Q55)</f>
        <v/>
      </c>
      <c r="T171" s="1" t="str">
        <f>IF(ISBLANK('Capabilities - Sec Controls'!R55),"", 'Capabilities - Sec Controls'!R55)</f>
        <v/>
      </c>
      <c r="U171" s="1" t="str">
        <f>IF(ISBLANK('Capabilities - Sec Controls'!S55),"", 'Capabilities - Sec Controls'!S55)</f>
        <v/>
      </c>
      <c r="V171" s="1" t="str">
        <f>IF(ISBLANK('Capabilities - Sec Controls'!T55),"", 'Capabilities - Sec Controls'!T55)</f>
        <v/>
      </c>
      <c r="W171" s="1" t="str">
        <f>IF(ISBLANK('Capabilities - Sec Controls'!U55),"", 'Capabilities - Sec Controls'!U55)</f>
        <v/>
      </c>
      <c r="X171" s="1" t="str">
        <f>IF(ISBLANK('Capabilities - Sec Controls'!V55),"", 'Capabilities - Sec Controls'!V55)</f>
        <v/>
      </c>
      <c r="Y171" s="1" t="str">
        <f>IF(ISBLANK('Capabilities - Sec Controls'!W55),"", 'Capabilities - Sec Controls'!W55)</f>
        <v/>
      </c>
      <c r="Z171" s="1" t="str">
        <f>IF(ISBLANK('Capabilities - Sec Controls'!X55),"", 'Capabilities - Sec Controls'!X55)</f>
        <v/>
      </c>
      <c r="AA171" s="1" t="str">
        <f>IF(ISBLANK('Capabilities - Sec Controls'!Y55),"", 'Capabilities - Sec Controls'!Y55)</f>
        <v/>
      </c>
      <c r="AB171" s="1" t="str">
        <f>IF(ISBLANK('Capabilities - Sec Controls'!Z55),"", 'Capabilities - Sec Controls'!Z55)</f>
        <v/>
      </c>
      <c r="AC171" s="215">
        <f>IF(ISBLANK('Capabilities - Sec Controls'!AA55),"", 'Capabilities - Sec Controls'!AA55)</f>
        <v>1</v>
      </c>
      <c r="AD171" s="215">
        <f>IF(ISBLANK('Capabilities - Sec Controls'!AB55),"", 'Capabilities - Sec Controls'!AB55)</f>
        <v>1</v>
      </c>
      <c r="AE171" s="215">
        <f>IF(ISBLANK('Capabilities - Sec Controls'!AC55),"", 'Capabilities - Sec Controls'!AC55)</f>
        <v>2</v>
      </c>
      <c r="AF171" s="215">
        <f>IF(ISBLANK('Capabilities - Sec Controls'!AD55),"", 'Capabilities - Sec Controls'!AD55)</f>
        <v>4</v>
      </c>
      <c r="AG171" s="1" t="str">
        <f>IF(ISBLANK('Capabilities - Sec Controls'!AE55),"", 'Capabilities - Sec Controls'!AE55)</f>
        <v/>
      </c>
      <c r="AH171" s="1" t="str">
        <f>IF(ISBLANK('Capabilities - Sec Controls'!AF55),"", 'Capabilities - Sec Controls'!AF55)</f>
        <v>X</v>
      </c>
      <c r="AI171" s="1" t="str">
        <f>IF(ISBLANK('Capabilities - Sec Controls'!AG55),"", 'Capabilities - Sec Controls'!AG55)</f>
        <v>X</v>
      </c>
      <c r="AJ171" s="1" t="str">
        <f>IF(ISBLANK('Capabilities - Sec Controls'!AH55),"", 'Capabilities - Sec Controls'!AH55)</f>
        <v>X</v>
      </c>
      <c r="AK171" s="1" t="str">
        <f>IF(ISBLANK('Capabilities - Sec Controls'!AI55),"", 'Capabilities - Sec Controls'!AI55)</f>
        <v/>
      </c>
      <c r="AL171" s="1" t="str">
        <f>IF(ISBLANK('Capabilities - Sec Controls'!AJ55),"", 'Capabilities - Sec Controls'!AJ55)</f>
        <v>X</v>
      </c>
      <c r="AM171" s="1" t="str">
        <f>IF(ISBLANK('Capabilities - Sec Controls'!AK55),"", 'Capabilities - Sec Controls'!AK55)</f>
        <v>X</v>
      </c>
      <c r="AN171" s="1" t="str">
        <f>IF(ISBLANK('Capabilities - Sec Controls'!AL55),"", 'Capabilities - Sec Controls'!AL55)</f>
        <v>X</v>
      </c>
      <c r="AO171" s="1" t="str">
        <f>IF(ISBLANK('Capabilities - Sec Controls'!AM55),"", 'Capabilities - Sec Controls'!AM55)</f>
        <v/>
      </c>
      <c r="AP171" s="1" t="str">
        <f>IF(ISBLANK('Capabilities - Sec Controls'!AN55),"", 'Capabilities - Sec Controls'!AN55)</f>
        <v>B</v>
      </c>
      <c r="AQ171" s="1" t="str">
        <f>IF(ISBLANK('Capabilities - Sec Controls'!AO55),"", 'Capabilities - Sec Controls'!AO55)</f>
        <v>B</v>
      </c>
      <c r="AR171" s="1" t="str">
        <f>IF(ISBLANK('Capabilities - Sec Controls'!AP55),"", 'Capabilities - Sec Controls'!AP55)</f>
        <v>B</v>
      </c>
      <c r="AS171" s="1" t="str">
        <f>IF(ISBLANK('Capabilities - Sec Controls'!AQ55),"", 'Capabilities - Sec Controls'!AQ55)</f>
        <v/>
      </c>
      <c r="AT171" s="1" t="str">
        <f>IF(ISBLANK('Capabilities - Sec Controls'!AR55),"", 'Capabilities - Sec Controls'!AR55)</f>
        <v>A</v>
      </c>
      <c r="AU171" s="1" t="str">
        <f>IF(ISBLANK('Capabilities - Sec Controls'!AS55),"", 'Capabilities - Sec Controls'!AS55)</f>
        <v/>
      </c>
      <c r="AV171" s="1" t="str">
        <f>IF(ISBLANK('Capabilities - Sec Controls'!AT55),"", 'Capabilities - Sec Controls'!AT55)</f>
        <v>A</v>
      </c>
    </row>
    <row r="172" spans="1:48" ht="42" hidden="1" customHeight="1" x14ac:dyDescent="0.25">
      <c r="A172"/>
      <c r="D172" t="b">
        <f>IF(Resp34="Yes", FALSE, TRUE)</f>
        <v>1</v>
      </c>
      <c r="E172" s="1" t="str">
        <f>IF(ISBLANK('Capabilities - Sec Controls'!A246),"", 'Capabilities - Sec Controls'!A246)</f>
        <v>S &amp; RM</v>
      </c>
      <c r="F172" s="1" t="str">
        <f>IF(ISBLANK('Capabilities - Sec Controls'!B246),"", 'Capabilities - Sec Controls'!B246)</f>
        <v>Privilege Management Infrastructure</v>
      </c>
      <c r="G172" s="1" t="str">
        <f>IF(ISBLANK('Capabilities - Sec Controls'!C246),"", 'Capabilities - Sec Controls'!C246)</f>
        <v>Privilege Usage Management</v>
      </c>
      <c r="H172" s="1" t="str">
        <f>IF(ISBLANK('Capabilities - Sec Controls'!D246),"", 'Capabilities - Sec Controls'!D246)</f>
        <v>Privilege Usage Gateway</v>
      </c>
      <c r="I172" s="1" t="str">
        <f>IF(ISBLANK('Capabilities - Sec Controls'!E246),"", 'Capabilities - Sec Controls'!E246)</f>
        <v>The system has a capability that provides a gateway for granting or denying privileged session connections for particular workloads.</v>
      </c>
      <c r="J172" s="1" t="str">
        <f>IF(ISBLANK('Capabilities - Sec Controls'!F246),"", 'Capabilities - Sec Controls'!F246)</f>
        <v>Privilege Usage Gateway</v>
      </c>
      <c r="K172" s="1" t="str">
        <f>IF(ISBLANK('Capabilities - Sec Controls'!I246),"", 'Capabilities - Sec Controls'!I246)</f>
        <v>IA-2,IA-2(1),SC-7</v>
      </c>
      <c r="L172" s="1" t="str">
        <f>IF(ISBLANK('Capabilities - Sec Controls'!J246),"", 'Capabilities - Sec Controls'!J246)</f>
        <v>SC-10</v>
      </c>
      <c r="M172" s="1" t="str">
        <f>IF(ISBLANK('Capabilities - Sec Controls'!K246),"", 'Capabilities - Sec Controls'!K246)</f>
        <v>IA-2,IA-2(1),SC-7</v>
      </c>
      <c r="N172" s="1" t="str">
        <f>IF(ISBLANK('Capabilities - Sec Controls'!L246),"", 'Capabilities - Sec Controls'!L246)</f>
        <v>SC-10</v>
      </c>
      <c r="O172" s="1" t="str">
        <f>IF(ISBLANK('Capabilities - Sec Controls'!M246),"", 'Capabilities - Sec Controls'!M246)</f>
        <v>AC-6,IA-2(2),IA-2(8),IA-2(11),SC-2,SC-23</v>
      </c>
      <c r="P172" s="1" t="str">
        <f>IF(ISBLANK('Capabilities - Sec Controls'!N246),"", 'Capabilities - Sec Controls'!N246)</f>
        <v/>
      </c>
      <c r="Q172" s="1" t="str">
        <f>IF(ISBLANK('Capabilities - Sec Controls'!O246),"", 'Capabilities - Sec Controls'!O246)</f>
        <v>AC-6,IA-2(2),IA-2(8),IA-2(11),SC-2,SC-23</v>
      </c>
      <c r="R172" s="1" t="str">
        <f>IF(ISBLANK('Capabilities - Sec Controls'!P246),"", 'Capabilities - Sec Controls'!P246)</f>
        <v/>
      </c>
      <c r="S172" s="1" t="str">
        <f>IF(ISBLANK('Capabilities - Sec Controls'!Q246),"", 'Capabilities - Sec Controls'!Q246)</f>
        <v>AC-6(3),IA-2(9),SC-3</v>
      </c>
      <c r="T172" s="1" t="str">
        <f>IF(ISBLANK('Capabilities - Sec Controls'!R246),"", 'Capabilities - Sec Controls'!R246)</f>
        <v>IA-2(6),IA-2(7),SC-2(1),SC-7(15)</v>
      </c>
      <c r="U172" s="1" t="str">
        <f>IF(ISBLANK('Capabilities - Sec Controls'!S246),"", 'Capabilities - Sec Controls'!S246)</f>
        <v>AC-6(3),IA-2(9),SC-3</v>
      </c>
      <c r="V172" s="1" t="str">
        <f>IF(ISBLANK('Capabilities - Sec Controls'!T246),"", 'Capabilities - Sec Controls'!T246)</f>
        <v>IA-2(6),IA-2(7),SC-2(1),SC-7(15)</v>
      </c>
      <c r="W172" s="1" t="str">
        <f>IF(ISBLANK('Capabilities - Sec Controls'!U246),"", 'Capabilities - Sec Controls'!U246)</f>
        <v/>
      </c>
      <c r="X172" s="1" t="str">
        <f>IF(ISBLANK('Capabilities - Sec Controls'!V246),"", 'Capabilities - Sec Controls'!V246)</f>
        <v/>
      </c>
      <c r="Y172" s="1" t="str">
        <f>IF(ISBLANK('Capabilities - Sec Controls'!W246),"", 'Capabilities - Sec Controls'!W246)</f>
        <v/>
      </c>
      <c r="Z172" s="1" t="str">
        <f>IF(ISBLANK('Capabilities - Sec Controls'!X246),"", 'Capabilities - Sec Controls'!X246)</f>
        <v/>
      </c>
      <c r="AA172" s="1" t="str">
        <f>IF(ISBLANK('Capabilities - Sec Controls'!Y246),"", 'Capabilities - Sec Controls'!Y246)</f>
        <v>The description and titles make it difficult to tell if the focus is on privileges to access the network or controlling network sessions (or both).  SC-2(1), and SC-7(15) are not selected in SP 800-53-defined baselines nor in the overall FedRAMP-defined baselines. They are noted in { } and  placed in the high impact baseline here specifically to support implementation of information security associated with theS &amp; RM Privilege Management Infrastructure Privilege Usage Management Privilege Usage Gateway capability should an organization wish to contract with a cloud service provider to provide such a capability.</v>
      </c>
      <c r="AB172" s="1" t="str">
        <f>IF(ISBLANK('Capabilities - Sec Controls'!Z246),"", 'Capabilities - Sec Controls'!Z246)</f>
        <v/>
      </c>
      <c r="AC172" s="215">
        <f>IF(ISBLANK('Capabilities - Sec Controls'!AA246),"", 'Capabilities - Sec Controls'!AA246)</f>
        <v>3</v>
      </c>
      <c r="AD172" s="215">
        <f>IF(ISBLANK('Capabilities - Sec Controls'!AB246),"", 'Capabilities - Sec Controls'!AB246)</f>
        <v>3</v>
      </c>
      <c r="AE172" s="215">
        <f>IF(ISBLANK('Capabilities - Sec Controls'!AC246),"", 'Capabilities - Sec Controls'!AC246)</f>
        <v>3</v>
      </c>
      <c r="AF172" s="215">
        <f>IF(ISBLANK('Capabilities - Sec Controls'!AD246),"", 'Capabilities - Sec Controls'!AD246)</f>
        <v>9</v>
      </c>
      <c r="AG172" s="1" t="str">
        <f>IF(ISBLANK('Capabilities - Sec Controls'!AE246),"", 'Capabilities - Sec Controls'!AE246)</f>
        <v/>
      </c>
      <c r="AH172" s="1" t="str">
        <f>IF(ISBLANK('Capabilities - Sec Controls'!AF246),"", 'Capabilities - Sec Controls'!AF246)</f>
        <v>A</v>
      </c>
      <c r="AI172" s="1" t="str">
        <f>IF(ISBLANK('Capabilities - Sec Controls'!AG246),"", 'Capabilities - Sec Controls'!AG246)</f>
        <v>A</v>
      </c>
      <c r="AJ172" s="1" t="str">
        <f>IF(ISBLANK('Capabilities - Sec Controls'!AH246),"", 'Capabilities - Sec Controls'!AH246)</f>
        <v>A</v>
      </c>
      <c r="AK172" s="1" t="str">
        <f>IF(ISBLANK('Capabilities - Sec Controls'!AI246),"", 'Capabilities - Sec Controls'!AI246)</f>
        <v/>
      </c>
      <c r="AL172" s="1" t="str">
        <f>IF(ISBLANK('Capabilities - Sec Controls'!AJ246),"", 'Capabilities - Sec Controls'!AJ246)</f>
        <v>X</v>
      </c>
      <c r="AM172" s="1" t="str">
        <f>IF(ISBLANK('Capabilities - Sec Controls'!AK246),"", 'Capabilities - Sec Controls'!AK246)</f>
        <v>X*</v>
      </c>
      <c r="AN172" s="1" t="str">
        <f>IF(ISBLANK('Capabilities - Sec Controls'!AL246),"", 'Capabilities - Sec Controls'!AL246)</f>
        <v>X*</v>
      </c>
      <c r="AO172" s="1" t="str">
        <f>IF(ISBLANK('Capabilities - Sec Controls'!AM246),"", 'Capabilities - Sec Controls'!AM246)</f>
        <v/>
      </c>
      <c r="AP172" s="1" t="str">
        <f>IF(ISBLANK('Capabilities - Sec Controls'!AN246),"", 'Capabilities - Sec Controls'!AN246)</f>
        <v>B</v>
      </c>
      <c r="AQ172" s="1" t="str">
        <f>IF(ISBLANK('Capabilities - Sec Controls'!AO246),"", 'Capabilities - Sec Controls'!AO246)</f>
        <v>B</v>
      </c>
      <c r="AR172" s="1" t="str">
        <f>IF(ISBLANK('Capabilities - Sec Controls'!AP246),"", 'Capabilities - Sec Controls'!AP246)</f>
        <v>B</v>
      </c>
      <c r="AS172" s="1" t="str">
        <f>IF(ISBLANK('Capabilities - Sec Controls'!AQ246),"", 'Capabilities - Sec Controls'!AQ246)</f>
        <v/>
      </c>
      <c r="AT172" s="1" t="str">
        <f>IF(ISBLANK('Capabilities - Sec Controls'!AR246),"", 'Capabilities - Sec Controls'!AR246)</f>
        <v>X</v>
      </c>
      <c r="AU172" s="1" t="str">
        <f>IF(ISBLANK('Capabilities - Sec Controls'!AS246),"", 'Capabilities - Sec Controls'!AS246)</f>
        <v/>
      </c>
      <c r="AV172" s="1" t="str">
        <f>IF(ISBLANK('Capabilities - Sec Controls'!AT246),"", 'Capabilities - Sec Controls'!AT246)</f>
        <v/>
      </c>
    </row>
    <row r="173" spans="1:48" ht="42" hidden="1" customHeight="1" x14ac:dyDescent="0.25">
      <c r="A173" s="210" t="s">
        <v>3306</v>
      </c>
      <c r="B173" s="211" t="s">
        <v>3307</v>
      </c>
      <c r="C173" s="211"/>
      <c r="D173" s="211" t="b">
        <f>AND(D174:D179)</f>
        <v>1</v>
      </c>
      <c r="E173" s="211"/>
      <c r="F173" s="210"/>
      <c r="G173" s="210"/>
      <c r="H173" s="210"/>
      <c r="I173" s="210"/>
      <c r="J173" s="210"/>
      <c r="K173" s="210"/>
      <c r="L173" s="210"/>
      <c r="M173" s="210"/>
      <c r="N173" s="210"/>
      <c r="O173" s="210"/>
      <c r="P173" s="210"/>
      <c r="Q173" s="210"/>
      <c r="R173" s="210"/>
      <c r="S173" s="210"/>
      <c r="T173" s="210"/>
      <c r="U173" s="210"/>
      <c r="V173" s="210"/>
      <c r="W173" s="210"/>
      <c r="X173" s="210"/>
      <c r="Y173" s="210"/>
      <c r="Z173" s="210"/>
      <c r="AA173" s="210"/>
      <c r="AB173" s="210"/>
      <c r="AC173" s="214"/>
      <c r="AD173" s="214"/>
      <c r="AE173" s="214"/>
      <c r="AF173" s="214"/>
      <c r="AG173" s="210"/>
      <c r="AH173" s="210"/>
      <c r="AI173" s="210"/>
      <c r="AJ173" s="210"/>
      <c r="AK173" s="210"/>
      <c r="AL173" s="210"/>
      <c r="AM173" s="210"/>
      <c r="AN173" s="210"/>
      <c r="AO173" s="210"/>
      <c r="AP173" s="210"/>
      <c r="AQ173" s="210"/>
      <c r="AR173" s="210"/>
      <c r="AS173" s="210"/>
      <c r="AT173" s="210"/>
      <c r="AU173" s="210"/>
      <c r="AV173" s="210"/>
    </row>
    <row r="174" spans="1:48" ht="42" hidden="1" customHeight="1" x14ac:dyDescent="0.25">
      <c r="A174"/>
      <c r="D174" t="b">
        <f>IF(Resp35="Yes", FALSE, TRUE)</f>
        <v>1</v>
      </c>
      <c r="E174" s="1" t="str">
        <f>IF(ISBLANK('Capabilities - Sec Controls'!A238),"", 'Capabilities - Sec Controls'!A238)</f>
        <v>Infrastructure Services</v>
      </c>
      <c r="F174" s="1" t="str">
        <f>IF(ISBLANK('Capabilities - Sec Controls'!B238),"", 'Capabilities - Sec Controls'!B238)</f>
        <v>Virtual Infrastructure: Network</v>
      </c>
      <c r="G174" s="1" t="str">
        <f>IF(ISBLANK('Capabilities - Sec Controls'!C238),"", 'Capabilities - Sec Controls'!C238)</f>
        <v>Network Address Space</v>
      </c>
      <c r="H174" s="1" t="str">
        <f>IF(ISBLANK('Capabilities - Sec Controls'!D238),"", 'Capabilities - Sec Controls'!D238)</f>
        <v>IPv4</v>
      </c>
      <c r="I174" s="1" t="str">
        <f>IF(ISBLANK('Capabilities - Sec Controls'!E238),"", 'Capabilities - Sec Controls'!E238)</f>
        <v>The system has a capability that enables defining IPv4 network addresses within a virtual workspace to create a separate virtual network segment.</v>
      </c>
      <c r="J174" s="1" t="str">
        <f>IF(ISBLANK('Capabilities - Sec Controls'!F238),"", 'Capabilities - Sec Controls'!F238)</f>
        <v>IPv4</v>
      </c>
      <c r="K174" s="1" t="str">
        <f>IF(ISBLANK('Capabilities - Sec Controls'!I238),"", 'Capabilities - Sec Controls'!I238)</f>
        <v>SC-7</v>
      </c>
      <c r="L174" s="1" t="str">
        <f>IF(ISBLANK('Capabilities - Sec Controls'!J238),"", 'Capabilities - Sec Controls'!J238)</f>
        <v>PL-8</v>
      </c>
      <c r="M174" s="1" t="str">
        <f>IF(ISBLANK('Capabilities - Sec Controls'!K238),"", 'Capabilities - Sec Controls'!K238)</f>
        <v>SC-7</v>
      </c>
      <c r="N174" s="1" t="str">
        <f>IF(ISBLANK('Capabilities - Sec Controls'!L238),"", 'Capabilities - Sec Controls'!L238)</f>
        <v>PL-8</v>
      </c>
      <c r="O174" s="1" t="str">
        <f>IF(ISBLANK('Capabilities - Sec Controls'!M238),"", 'Capabilities - Sec Controls'!M238)</f>
        <v>SA-17</v>
      </c>
      <c r="P174" s="1" t="str">
        <f>IF(ISBLANK('Capabilities - Sec Controls'!N238),"", 'Capabilities - Sec Controls'!N238)</f>
        <v/>
      </c>
      <c r="Q174" s="1" t="str">
        <f>IF(ISBLANK('Capabilities - Sec Controls'!O238),"", 'Capabilities - Sec Controls'!O238)</f>
        <v/>
      </c>
      <c r="R174" s="1" t="str">
        <f>IF(ISBLANK('Capabilities - Sec Controls'!P238),"", 'Capabilities - Sec Controls'!P238)</f>
        <v>SA-17</v>
      </c>
      <c r="S174" s="1" t="str">
        <f>IF(ISBLANK('Capabilities - Sec Controls'!Q238),"", 'Capabilities - Sec Controls'!Q238)</f>
        <v>SC-7(21)</v>
      </c>
      <c r="T174" s="1" t="str">
        <f>IF(ISBLANK('Capabilities - Sec Controls'!R238),"", 'Capabilities - Sec Controls'!R238)</f>
        <v/>
      </c>
      <c r="U174" s="1" t="str">
        <f>IF(ISBLANK('Capabilities - Sec Controls'!S238),"", 'Capabilities - Sec Controls'!S238)</f>
        <v>SC-7(21)</v>
      </c>
      <c r="V174" s="1" t="str">
        <f>IF(ISBLANK('Capabilities - Sec Controls'!T238),"", 'Capabilities - Sec Controls'!T238)</f>
        <v/>
      </c>
      <c r="W174" s="1" t="str">
        <f>IF(ISBLANK('Capabilities - Sec Controls'!U238),"", 'Capabilities - Sec Controls'!U238)</f>
        <v>PM-7</v>
      </c>
      <c r="X174" s="1" t="str">
        <f>IF(ISBLANK('Capabilities - Sec Controls'!V238),"", 'Capabilities - Sec Controls'!V238)</f>
        <v/>
      </c>
      <c r="Y174" s="1" t="str">
        <f>IF(ISBLANK('Capabilities - Sec Controls'!W238),"", 'Capabilities - Sec Controls'!W238)</f>
        <v/>
      </c>
      <c r="Z174" s="1" t="str">
        <f>IF(ISBLANK('Capabilities - Sec Controls'!X238),"", 'Capabilities - Sec Controls'!X238)</f>
        <v/>
      </c>
      <c r="AA174" s="1" t="str">
        <f>IF(ISBLANK('Capabilities - Sec Controls'!Y238),"", 'Capabilities - Sec Controls'!Y238)</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IA-3(3), and CP-11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Network Network Address Space IPv4 capability should an organization wish to contract with a cloud service provider to provide such a capability.</v>
      </c>
      <c r="AB174" s="1" t="str">
        <f>IF(ISBLANK('Capabilities - Sec Controls'!Z238),"", 'Capabilities - Sec Controls'!Z238)</f>
        <v/>
      </c>
      <c r="AC174" s="215">
        <f>IF(ISBLANK('Capabilities - Sec Controls'!AA238),"", 'Capabilities - Sec Controls'!AA238)</f>
        <v>0</v>
      </c>
      <c r="AD174" s="215">
        <f>IF(ISBLANK('Capabilities - Sec Controls'!AB238),"", 'Capabilities - Sec Controls'!AB238)</f>
        <v>0</v>
      </c>
      <c r="AE174" s="215">
        <f>IF(ISBLANK('Capabilities - Sec Controls'!AC238),"", 'Capabilities - Sec Controls'!AC238)</f>
        <v>2</v>
      </c>
      <c r="AF174" s="215">
        <f>IF(ISBLANK('Capabilities - Sec Controls'!AD238),"", 'Capabilities - Sec Controls'!AD238)</f>
        <v>2</v>
      </c>
      <c r="AG174" s="1" t="str">
        <f>IF(ISBLANK('Capabilities - Sec Controls'!AE238),"", 'Capabilities - Sec Controls'!AE238)</f>
        <v/>
      </c>
      <c r="AH174" s="1" t="str">
        <f>IF(ISBLANK('Capabilities - Sec Controls'!AF238),"", 'Capabilities - Sec Controls'!AF238)</f>
        <v>X</v>
      </c>
      <c r="AI174" s="1" t="str">
        <f>IF(ISBLANK('Capabilities - Sec Controls'!AG238),"", 'Capabilities - Sec Controls'!AG238)</f>
        <v>X</v>
      </c>
      <c r="AJ174" s="1" t="str">
        <f>IF(ISBLANK('Capabilities - Sec Controls'!AH238),"", 'Capabilities - Sec Controls'!AH238)</f>
        <v>X</v>
      </c>
      <c r="AK174" s="1" t="str">
        <f>IF(ISBLANK('Capabilities - Sec Controls'!AI238),"", 'Capabilities - Sec Controls'!AI238)</f>
        <v/>
      </c>
      <c r="AL174" s="1" t="str">
        <f>IF(ISBLANK('Capabilities - Sec Controls'!AJ238),"", 'Capabilities - Sec Controls'!AJ238)</f>
        <v>X</v>
      </c>
      <c r="AM174" s="1" t="str">
        <f>IF(ISBLANK('Capabilities - Sec Controls'!AK238),"", 'Capabilities - Sec Controls'!AK238)</f>
        <v>X*</v>
      </c>
      <c r="AN174" s="1" t="str">
        <f>IF(ISBLANK('Capabilities - Sec Controls'!AL238),"", 'Capabilities - Sec Controls'!AL238)</f>
        <v>X*</v>
      </c>
      <c r="AO174" s="1" t="str">
        <f>IF(ISBLANK('Capabilities - Sec Controls'!AM238),"", 'Capabilities - Sec Controls'!AM238)</f>
        <v/>
      </c>
      <c r="AP174" s="1" t="str">
        <f>IF(ISBLANK('Capabilities - Sec Controls'!AN238),"", 'Capabilities - Sec Controls'!AN238)</f>
        <v>B</v>
      </c>
      <c r="AQ174" s="1" t="str">
        <f>IF(ISBLANK('Capabilities - Sec Controls'!AO238),"", 'Capabilities - Sec Controls'!AO238)</f>
        <v>B</v>
      </c>
      <c r="AR174" s="1" t="str">
        <f>IF(ISBLANK('Capabilities - Sec Controls'!AP238),"", 'Capabilities - Sec Controls'!AP238)</f>
        <v>B</v>
      </c>
      <c r="AS174" s="1" t="str">
        <f>IF(ISBLANK('Capabilities - Sec Controls'!AQ238),"", 'Capabilities - Sec Controls'!AQ238)</f>
        <v/>
      </c>
      <c r="AT174" s="1" t="str">
        <f>IF(ISBLANK('Capabilities - Sec Controls'!AR238),"", 'Capabilities - Sec Controls'!AR238)</f>
        <v>X</v>
      </c>
      <c r="AU174" s="1" t="str">
        <f>IF(ISBLANK('Capabilities - Sec Controls'!AS238),"", 'Capabilities - Sec Controls'!AS238)</f>
        <v/>
      </c>
      <c r="AV174" s="1" t="str">
        <f>IF(ISBLANK('Capabilities - Sec Controls'!AT238),"", 'Capabilities - Sec Controls'!AT238)</f>
        <v/>
      </c>
    </row>
    <row r="175" spans="1:48" ht="42" hidden="1" customHeight="1" x14ac:dyDescent="0.25">
      <c r="A175"/>
      <c r="D175" t="b">
        <f>IF(Resp35="Yes", FALSE, TRUE)</f>
        <v>1</v>
      </c>
      <c r="E175" s="1" t="str">
        <f>IF(ISBLANK('Capabilities - Sec Controls'!A239),"", 'Capabilities - Sec Controls'!A239)</f>
        <v>Infrastructure Services</v>
      </c>
      <c r="F175" s="1" t="str">
        <f>IF(ISBLANK('Capabilities - Sec Controls'!B239),"", 'Capabilities - Sec Controls'!B239)</f>
        <v>Virtual Infrastructure: Network</v>
      </c>
      <c r="G175" s="1" t="str">
        <f>IF(ISBLANK('Capabilities - Sec Controls'!C239),"", 'Capabilities - Sec Controls'!C239)</f>
        <v>Network Address Space</v>
      </c>
      <c r="H175" s="1" t="str">
        <f>IF(ISBLANK('Capabilities - Sec Controls'!D239),"", 'Capabilities - Sec Controls'!D239)</f>
        <v>IPv6</v>
      </c>
      <c r="I175" s="1" t="str">
        <f>IF(ISBLANK('Capabilities - Sec Controls'!E239),"", 'Capabilities - Sec Controls'!E239)</f>
        <v>The system has a capability that enables defining IPv6 network addresses within a virtual workspace to create a separate virtual network segment.</v>
      </c>
      <c r="J175" s="1" t="str">
        <f>IF(ISBLANK('Capabilities - Sec Controls'!F239),"", 'Capabilities - Sec Controls'!F239)</f>
        <v>IPv6</v>
      </c>
      <c r="K175" s="1" t="str">
        <f>IF(ISBLANK('Capabilities - Sec Controls'!I239),"", 'Capabilities - Sec Controls'!I239)</f>
        <v>SC-7</v>
      </c>
      <c r="L175" s="1" t="str">
        <f>IF(ISBLANK('Capabilities - Sec Controls'!J239),"", 'Capabilities - Sec Controls'!J239)</f>
        <v>PL-8</v>
      </c>
      <c r="M175" s="1" t="str">
        <f>IF(ISBLANK('Capabilities - Sec Controls'!K239),"", 'Capabilities - Sec Controls'!K239)</f>
        <v>SC-7</v>
      </c>
      <c r="N175" s="1" t="str">
        <f>IF(ISBLANK('Capabilities - Sec Controls'!L239),"", 'Capabilities - Sec Controls'!L239)</f>
        <v>PL-8</v>
      </c>
      <c r="O175" s="1" t="str">
        <f>IF(ISBLANK('Capabilities - Sec Controls'!M239),"", 'Capabilities - Sec Controls'!M239)</f>
        <v>SA-17</v>
      </c>
      <c r="P175" s="1" t="str">
        <f>IF(ISBLANK('Capabilities - Sec Controls'!N239),"", 'Capabilities - Sec Controls'!N239)</f>
        <v/>
      </c>
      <c r="Q175" s="1" t="str">
        <f>IF(ISBLANK('Capabilities - Sec Controls'!O239),"", 'Capabilities - Sec Controls'!O239)</f>
        <v/>
      </c>
      <c r="R175" s="1" t="str">
        <f>IF(ISBLANK('Capabilities - Sec Controls'!P239),"", 'Capabilities - Sec Controls'!P239)</f>
        <v>SA-17</v>
      </c>
      <c r="S175" s="1" t="str">
        <f>IF(ISBLANK('Capabilities - Sec Controls'!Q239),"", 'Capabilities - Sec Controls'!Q239)</f>
        <v>SC-7(21)</v>
      </c>
      <c r="T175" s="1" t="str">
        <f>IF(ISBLANK('Capabilities - Sec Controls'!R239),"", 'Capabilities - Sec Controls'!R239)</f>
        <v/>
      </c>
      <c r="U175" s="1" t="str">
        <f>IF(ISBLANK('Capabilities - Sec Controls'!S239),"", 'Capabilities - Sec Controls'!S239)</f>
        <v>SC-7(21)</v>
      </c>
      <c r="V175" s="1" t="str">
        <f>IF(ISBLANK('Capabilities - Sec Controls'!T239),"", 'Capabilities - Sec Controls'!T239)</f>
        <v/>
      </c>
      <c r="W175" s="1" t="str">
        <f>IF(ISBLANK('Capabilities - Sec Controls'!U239),"", 'Capabilities - Sec Controls'!U239)</f>
        <v>PM-7</v>
      </c>
      <c r="X175" s="1" t="str">
        <f>IF(ISBLANK('Capabilities - Sec Controls'!V239),"", 'Capabilities - Sec Controls'!V239)</f>
        <v/>
      </c>
      <c r="Y175" s="1" t="str">
        <f>IF(ISBLANK('Capabilities - Sec Controls'!W239),"", 'Capabilities - Sec Controls'!W239)</f>
        <v/>
      </c>
      <c r="Z175" s="1" t="str">
        <f>IF(ISBLANK('Capabilities - Sec Controls'!X239),"", 'Capabilities - Sec Controls'!X239)</f>
        <v/>
      </c>
      <c r="AA175" s="1" t="str">
        <f>IF(ISBLANK('Capabilities - Sec Controls'!Y239),"", 'Capabilities - Sec Controls'!Y239)</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IA-3(3), and CP-11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Network Network Address Space IPv6 capability should an organization wish to contract with a cloud service provider to provide such a capability.</v>
      </c>
      <c r="AB175" s="1" t="str">
        <f>IF(ISBLANK('Capabilities - Sec Controls'!Z239),"", 'Capabilities - Sec Controls'!Z239)</f>
        <v/>
      </c>
      <c r="AC175" s="215">
        <f>IF(ISBLANK('Capabilities - Sec Controls'!AA239),"", 'Capabilities - Sec Controls'!AA239)</f>
        <v>0</v>
      </c>
      <c r="AD175" s="215">
        <f>IF(ISBLANK('Capabilities - Sec Controls'!AB239),"", 'Capabilities - Sec Controls'!AB239)</f>
        <v>0</v>
      </c>
      <c r="AE175" s="215">
        <f>IF(ISBLANK('Capabilities - Sec Controls'!AC239),"", 'Capabilities - Sec Controls'!AC239)</f>
        <v>2</v>
      </c>
      <c r="AF175" s="215">
        <f>IF(ISBLANK('Capabilities - Sec Controls'!AD239),"", 'Capabilities - Sec Controls'!AD239)</f>
        <v>2</v>
      </c>
      <c r="AG175" s="1" t="str">
        <f>IF(ISBLANK('Capabilities - Sec Controls'!AE239),"", 'Capabilities - Sec Controls'!AE239)</f>
        <v/>
      </c>
      <c r="AH175" s="1" t="str">
        <f>IF(ISBLANK('Capabilities - Sec Controls'!AF239),"", 'Capabilities - Sec Controls'!AF239)</f>
        <v>X</v>
      </c>
      <c r="AI175" s="1" t="str">
        <f>IF(ISBLANK('Capabilities - Sec Controls'!AG239),"", 'Capabilities - Sec Controls'!AG239)</f>
        <v>X</v>
      </c>
      <c r="AJ175" s="1" t="str">
        <f>IF(ISBLANK('Capabilities - Sec Controls'!AH239),"", 'Capabilities - Sec Controls'!AH239)</f>
        <v>X</v>
      </c>
      <c r="AK175" s="1" t="str">
        <f>IF(ISBLANK('Capabilities - Sec Controls'!AI239),"", 'Capabilities - Sec Controls'!AI239)</f>
        <v/>
      </c>
      <c r="AL175" s="1" t="str">
        <f>IF(ISBLANK('Capabilities - Sec Controls'!AJ239),"", 'Capabilities - Sec Controls'!AJ239)</f>
        <v>X</v>
      </c>
      <c r="AM175" s="1" t="str">
        <f>IF(ISBLANK('Capabilities - Sec Controls'!AK239),"", 'Capabilities - Sec Controls'!AK239)</f>
        <v>X*</v>
      </c>
      <c r="AN175" s="1" t="str">
        <f>IF(ISBLANK('Capabilities - Sec Controls'!AL239),"", 'Capabilities - Sec Controls'!AL239)</f>
        <v>X*</v>
      </c>
      <c r="AO175" s="1" t="str">
        <f>IF(ISBLANK('Capabilities - Sec Controls'!AM239),"", 'Capabilities - Sec Controls'!AM239)</f>
        <v/>
      </c>
      <c r="AP175" s="1" t="str">
        <f>IF(ISBLANK('Capabilities - Sec Controls'!AN239),"", 'Capabilities - Sec Controls'!AN239)</f>
        <v>B</v>
      </c>
      <c r="AQ175" s="1" t="str">
        <f>IF(ISBLANK('Capabilities - Sec Controls'!AO239),"", 'Capabilities - Sec Controls'!AO239)</f>
        <v>B</v>
      </c>
      <c r="AR175" s="1" t="str">
        <f>IF(ISBLANK('Capabilities - Sec Controls'!AP239),"", 'Capabilities - Sec Controls'!AP239)</f>
        <v>B</v>
      </c>
      <c r="AS175" s="1" t="str">
        <f>IF(ISBLANK('Capabilities - Sec Controls'!AQ239),"", 'Capabilities - Sec Controls'!AQ239)</f>
        <v/>
      </c>
      <c r="AT175" s="1" t="str">
        <f>IF(ISBLANK('Capabilities - Sec Controls'!AR239),"", 'Capabilities - Sec Controls'!AR239)</f>
        <v>X</v>
      </c>
      <c r="AU175" s="1" t="str">
        <f>IF(ISBLANK('Capabilities - Sec Controls'!AS239),"", 'Capabilities - Sec Controls'!AS239)</f>
        <v/>
      </c>
      <c r="AV175" s="1" t="str">
        <f>IF(ISBLANK('Capabilities - Sec Controls'!AT239),"", 'Capabilities - Sec Controls'!AT239)</f>
        <v/>
      </c>
    </row>
    <row r="176" spans="1:48" ht="42" hidden="1" customHeight="1" x14ac:dyDescent="0.25">
      <c r="A176"/>
      <c r="D176" t="b">
        <f>IF(Resp35="Yes", FALSE, TRUE)</f>
        <v>1</v>
      </c>
      <c r="E176" s="1" t="str">
        <f>IF(ISBLANK('Capabilities - Sec Controls'!A240),"", 'Capabilities - Sec Controls'!A240)</f>
        <v>Infrastructure Services</v>
      </c>
      <c r="F176" s="1" t="str">
        <f>IF(ISBLANK('Capabilities - Sec Controls'!B240),"", 'Capabilities - Sec Controls'!B240)</f>
        <v>Virtual Infrastructure: Network</v>
      </c>
      <c r="G176" s="1" t="str">
        <f>IF(ISBLANK('Capabilities - Sec Controls'!C240),"", 'Capabilities - Sec Controls'!C240)</f>
        <v>VLAN (external)</v>
      </c>
      <c r="H176" s="1" t="str">
        <f>IF(ISBLANK('Capabilities - Sec Controls'!D240),"", 'Capabilities - Sec Controls'!D240)</f>
        <v/>
      </c>
      <c r="I176" s="1" t="str">
        <f>IF(ISBLANK('Capabilities - Sec Controls'!E240),"", 'Capabilities - Sec Controls'!E240)</f>
        <v>The system has a capability that supports a virtual local area network (VLAN).</v>
      </c>
      <c r="J176" s="1" t="str">
        <f>IF(ISBLANK('Capabilities - Sec Controls'!F240),"", 'Capabilities - Sec Controls'!F240)</f>
        <v>VLAN</v>
      </c>
      <c r="K176" s="1" t="str">
        <f>IF(ISBLANK('Capabilities - Sec Controls'!I240),"", 'Capabilities - Sec Controls'!I240)</f>
        <v>SC-7</v>
      </c>
      <c r="L176" s="1" t="str">
        <f>IF(ISBLANK('Capabilities - Sec Controls'!J240),"", 'Capabilities - Sec Controls'!J240)</f>
        <v>PL-8</v>
      </c>
      <c r="M176" s="1" t="str">
        <f>IF(ISBLANK('Capabilities - Sec Controls'!K240),"", 'Capabilities - Sec Controls'!K240)</f>
        <v>SC-7</v>
      </c>
      <c r="N176" s="1" t="str">
        <f>IF(ISBLANK('Capabilities - Sec Controls'!L240),"", 'Capabilities - Sec Controls'!L240)</f>
        <v>PL-8</v>
      </c>
      <c r="O176" s="1" t="str">
        <f>IF(ISBLANK('Capabilities - Sec Controls'!M240),"", 'Capabilities - Sec Controls'!M240)</f>
        <v>SA-17</v>
      </c>
      <c r="P176" s="1" t="str">
        <f>IF(ISBLANK('Capabilities - Sec Controls'!N240),"", 'Capabilities - Sec Controls'!N240)</f>
        <v/>
      </c>
      <c r="Q176" s="1" t="str">
        <f>IF(ISBLANK('Capabilities - Sec Controls'!O240),"", 'Capabilities - Sec Controls'!O240)</f>
        <v/>
      </c>
      <c r="R176" s="1" t="str">
        <f>IF(ISBLANK('Capabilities - Sec Controls'!P240),"", 'Capabilities - Sec Controls'!P240)</f>
        <v>SA-17</v>
      </c>
      <c r="S176" s="1" t="str">
        <f>IF(ISBLANK('Capabilities - Sec Controls'!Q240),"", 'Capabilities - Sec Controls'!Q240)</f>
        <v>SC-7(21)</v>
      </c>
      <c r="T176" s="1" t="str">
        <f>IF(ISBLANK('Capabilities - Sec Controls'!R240),"", 'Capabilities - Sec Controls'!R240)</f>
        <v/>
      </c>
      <c r="U176" s="1" t="str">
        <f>IF(ISBLANK('Capabilities - Sec Controls'!S240),"", 'Capabilities - Sec Controls'!S240)</f>
        <v>SC-7(21)</v>
      </c>
      <c r="V176" s="1" t="str">
        <f>IF(ISBLANK('Capabilities - Sec Controls'!T240),"", 'Capabilities - Sec Controls'!T240)</f>
        <v/>
      </c>
      <c r="W176" s="1" t="str">
        <f>IF(ISBLANK('Capabilities - Sec Controls'!U240),"", 'Capabilities - Sec Controls'!U240)</f>
        <v>PM-7</v>
      </c>
      <c r="X176" s="1" t="str">
        <f>IF(ISBLANK('Capabilities - Sec Controls'!V240),"", 'Capabilities - Sec Controls'!V240)</f>
        <v/>
      </c>
      <c r="Y176" s="1" t="str">
        <f>IF(ISBLANK('Capabilities - Sec Controls'!W240),"", 'Capabilities - Sec Controls'!W240)</f>
        <v/>
      </c>
      <c r="Z176" s="1" t="str">
        <f>IF(ISBLANK('Capabilities - Sec Controls'!X240),"", 'Capabilities - Sec Controls'!X240)</f>
        <v/>
      </c>
      <c r="AA176" s="1" t="str">
        <f>IF(ISBLANK('Capabilities - Sec Controls'!Y240),"", 'Capabilities - Sec Controls'!Y240)</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IA-3(3), and CP-11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Network VLAN (external) capability should an organization wish to contract with a cloud service provider to provide such a capability.</v>
      </c>
      <c r="AB176" s="1" t="str">
        <f>IF(ISBLANK('Capabilities - Sec Controls'!Z240),"", 'Capabilities - Sec Controls'!Z240)</f>
        <v/>
      </c>
      <c r="AC176" s="215">
        <f>IF(ISBLANK('Capabilities - Sec Controls'!AA240),"", 'Capabilities - Sec Controls'!AA240)</f>
        <v>0</v>
      </c>
      <c r="AD176" s="215">
        <f>IF(ISBLANK('Capabilities - Sec Controls'!AB240),"", 'Capabilities - Sec Controls'!AB240)</f>
        <v>1</v>
      </c>
      <c r="AE176" s="215">
        <f>IF(ISBLANK('Capabilities - Sec Controls'!AC240),"", 'Capabilities - Sec Controls'!AC240)</f>
        <v>3</v>
      </c>
      <c r="AF176" s="215">
        <f>IF(ISBLANK('Capabilities - Sec Controls'!AD240),"", 'Capabilities - Sec Controls'!AD240)</f>
        <v>4</v>
      </c>
      <c r="AG176" s="1" t="str">
        <f>IF(ISBLANK('Capabilities - Sec Controls'!AE240),"", 'Capabilities - Sec Controls'!AE240)</f>
        <v/>
      </c>
      <c r="AH176" s="1" t="str">
        <f>IF(ISBLANK('Capabilities - Sec Controls'!AF240),"", 'Capabilities - Sec Controls'!AF240)</f>
        <v>X</v>
      </c>
      <c r="AI176" s="1" t="str">
        <f>IF(ISBLANK('Capabilities - Sec Controls'!AG240),"", 'Capabilities - Sec Controls'!AG240)</f>
        <v>A</v>
      </c>
      <c r="AJ176" s="1" t="str">
        <f>IF(ISBLANK('Capabilities - Sec Controls'!AH240),"", 'Capabilities - Sec Controls'!AH240)</f>
        <v>A</v>
      </c>
      <c r="AK176" s="1" t="str">
        <f>IF(ISBLANK('Capabilities - Sec Controls'!AI240),"", 'Capabilities - Sec Controls'!AI240)</f>
        <v/>
      </c>
      <c r="AL176" s="1" t="str">
        <f>IF(ISBLANK('Capabilities - Sec Controls'!AJ240),"", 'Capabilities - Sec Controls'!AJ240)</f>
        <v>X</v>
      </c>
      <c r="AM176" s="1" t="str">
        <f>IF(ISBLANK('Capabilities - Sec Controls'!AK240),"", 'Capabilities - Sec Controls'!AK240)</f>
        <v>X*</v>
      </c>
      <c r="AN176" s="1" t="str">
        <f>IF(ISBLANK('Capabilities - Sec Controls'!AL240),"", 'Capabilities - Sec Controls'!AL240)</f>
        <v>X*</v>
      </c>
      <c r="AO176" s="1" t="str">
        <f>IF(ISBLANK('Capabilities - Sec Controls'!AM240),"", 'Capabilities - Sec Controls'!AM240)</f>
        <v/>
      </c>
      <c r="AP176" s="1" t="str">
        <f>IF(ISBLANK('Capabilities - Sec Controls'!AN240),"", 'Capabilities - Sec Controls'!AN240)</f>
        <v>B</v>
      </c>
      <c r="AQ176" s="1" t="str">
        <f>IF(ISBLANK('Capabilities - Sec Controls'!AO240),"", 'Capabilities - Sec Controls'!AO240)</f>
        <v>B</v>
      </c>
      <c r="AR176" s="1" t="str">
        <f>IF(ISBLANK('Capabilities - Sec Controls'!AP240),"", 'Capabilities - Sec Controls'!AP240)</f>
        <v>B</v>
      </c>
      <c r="AS176" s="1" t="str">
        <f>IF(ISBLANK('Capabilities - Sec Controls'!AQ240),"", 'Capabilities - Sec Controls'!AQ240)</f>
        <v/>
      </c>
      <c r="AT176" s="1" t="str">
        <f>IF(ISBLANK('Capabilities - Sec Controls'!AR240),"", 'Capabilities - Sec Controls'!AR240)</f>
        <v>X</v>
      </c>
      <c r="AU176" s="1" t="str">
        <f>IF(ISBLANK('Capabilities - Sec Controls'!AS240),"", 'Capabilities - Sec Controls'!AS240)</f>
        <v/>
      </c>
      <c r="AV176" s="1" t="str">
        <f>IF(ISBLANK('Capabilities - Sec Controls'!AT240),"", 'Capabilities - Sec Controls'!AT240)</f>
        <v/>
      </c>
    </row>
    <row r="177" spans="1:48" ht="42" hidden="1" customHeight="1" x14ac:dyDescent="0.25">
      <c r="A177"/>
      <c r="D177" t="b">
        <f>IF(Resp35="Yes", FALSE, TRUE)</f>
        <v>1</v>
      </c>
      <c r="E177" s="1" t="str">
        <f>IF(ISBLANK('Capabilities - Sec Controls'!A241),"", 'Capabilities - Sec Controls'!A241)</f>
        <v>Infrastructure Services</v>
      </c>
      <c r="F177" s="1" t="str">
        <f>IF(ISBLANK('Capabilities - Sec Controls'!B241),"", 'Capabilities - Sec Controls'!B241)</f>
        <v>Virtual Infrastructure: Network</v>
      </c>
      <c r="G177" s="1" t="str">
        <f>IF(ISBLANK('Capabilities - Sec Controls'!C241),"", 'Capabilities - Sec Controls'!C241)</f>
        <v>VNIC (internal)</v>
      </c>
      <c r="H177" s="1" t="str">
        <f>IF(ISBLANK('Capabilities - Sec Controls'!D241),"", 'Capabilities - Sec Controls'!D241)</f>
        <v/>
      </c>
      <c r="I177" s="1" t="str">
        <f>IF(ISBLANK('Capabilities - Sec Controls'!E241),"", 'Capabilities - Sec Controls'!E241)</f>
        <v>The system has a capability that supports a virtual network interface card (VNIC) that presents the same media access control (MAC) interface that a regular network interface card would provide.</v>
      </c>
      <c r="J177" s="1" t="str">
        <f>IF(ISBLANK('Capabilities - Sec Controls'!F241),"", 'Capabilities - Sec Controls'!F241)</f>
        <v>VNIC</v>
      </c>
      <c r="K177" s="1" t="str">
        <f>IF(ISBLANK('Capabilities - Sec Controls'!I241),"", 'Capabilities - Sec Controls'!I241)</f>
        <v>SC-7</v>
      </c>
      <c r="L177" s="1" t="str">
        <f>IF(ISBLANK('Capabilities - Sec Controls'!J241),"", 'Capabilities - Sec Controls'!J241)</f>
        <v>PL-8</v>
      </c>
      <c r="M177" s="1" t="str">
        <f>IF(ISBLANK('Capabilities - Sec Controls'!K241),"", 'Capabilities - Sec Controls'!K241)</f>
        <v>SC-7</v>
      </c>
      <c r="N177" s="1" t="str">
        <f>IF(ISBLANK('Capabilities - Sec Controls'!L241),"", 'Capabilities - Sec Controls'!L241)</f>
        <v>PL-8</v>
      </c>
      <c r="O177" s="1" t="str">
        <f>IF(ISBLANK('Capabilities - Sec Controls'!M241),"", 'Capabilities - Sec Controls'!M241)</f>
        <v>SA-17</v>
      </c>
      <c r="P177" s="1" t="str">
        <f>IF(ISBLANK('Capabilities - Sec Controls'!N241),"", 'Capabilities - Sec Controls'!N241)</f>
        <v/>
      </c>
      <c r="Q177" s="1" t="str">
        <f>IF(ISBLANK('Capabilities - Sec Controls'!O241),"", 'Capabilities - Sec Controls'!O241)</f>
        <v/>
      </c>
      <c r="R177" s="1" t="str">
        <f>IF(ISBLANK('Capabilities - Sec Controls'!P241),"", 'Capabilities - Sec Controls'!P241)</f>
        <v>SA-17</v>
      </c>
      <c r="S177" s="1" t="str">
        <f>IF(ISBLANK('Capabilities - Sec Controls'!Q241),"", 'Capabilities - Sec Controls'!Q241)</f>
        <v>SC-7(21)</v>
      </c>
      <c r="T177" s="1" t="str">
        <f>IF(ISBLANK('Capabilities - Sec Controls'!R241),"", 'Capabilities - Sec Controls'!R241)</f>
        <v/>
      </c>
      <c r="U177" s="1" t="str">
        <f>IF(ISBLANK('Capabilities - Sec Controls'!S241),"", 'Capabilities - Sec Controls'!S241)</f>
        <v>SC-7(21)</v>
      </c>
      <c r="V177" s="1" t="str">
        <f>IF(ISBLANK('Capabilities - Sec Controls'!T241),"", 'Capabilities - Sec Controls'!T241)</f>
        <v/>
      </c>
      <c r="W177" s="1" t="str">
        <f>IF(ISBLANK('Capabilities - Sec Controls'!U241),"", 'Capabilities - Sec Controls'!U241)</f>
        <v>PM-7</v>
      </c>
      <c r="X177" s="1" t="str">
        <f>IF(ISBLANK('Capabilities - Sec Controls'!V241),"", 'Capabilities - Sec Controls'!V241)</f>
        <v/>
      </c>
      <c r="Y177" s="1" t="str">
        <f>IF(ISBLANK('Capabilities - Sec Controls'!W241),"", 'Capabilities - Sec Controls'!W241)</f>
        <v/>
      </c>
      <c r="Z177" s="1" t="str">
        <f>IF(ISBLANK('Capabilities - Sec Controls'!X241),"", 'Capabilities - Sec Controls'!X241)</f>
        <v/>
      </c>
      <c r="AA177" s="1" t="str">
        <f>IF(ISBLANK('Capabilities - Sec Controls'!Y241),"", 'Capabilities - Sec Controls'!Y241)</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IA-3(3), and CP-11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Network VNIC (internal) capability should an organization wish to contract with a cloud service provider to provide such a capability.</v>
      </c>
      <c r="AB177" s="1" t="str">
        <f>IF(ISBLANK('Capabilities - Sec Controls'!Z241),"", 'Capabilities - Sec Controls'!Z241)</f>
        <v/>
      </c>
      <c r="AC177" s="215">
        <f>IF(ISBLANK('Capabilities - Sec Controls'!AA241),"", 'Capabilities - Sec Controls'!AA241)</f>
        <v>0</v>
      </c>
      <c r="AD177" s="215">
        <f>IF(ISBLANK('Capabilities - Sec Controls'!AB241),"", 'Capabilities - Sec Controls'!AB241)</f>
        <v>1</v>
      </c>
      <c r="AE177" s="215">
        <f>IF(ISBLANK('Capabilities - Sec Controls'!AC241),"", 'Capabilities - Sec Controls'!AC241)</f>
        <v>3</v>
      </c>
      <c r="AF177" s="215">
        <f>IF(ISBLANK('Capabilities - Sec Controls'!AD241),"", 'Capabilities - Sec Controls'!AD241)</f>
        <v>4</v>
      </c>
      <c r="AG177" s="1" t="str">
        <f>IF(ISBLANK('Capabilities - Sec Controls'!AE241),"", 'Capabilities - Sec Controls'!AE241)</f>
        <v/>
      </c>
      <c r="AH177" s="1" t="str">
        <f>IF(ISBLANK('Capabilities - Sec Controls'!AF241),"", 'Capabilities - Sec Controls'!AF241)</f>
        <v>X</v>
      </c>
      <c r="AI177" s="1" t="str">
        <f>IF(ISBLANK('Capabilities - Sec Controls'!AG241),"", 'Capabilities - Sec Controls'!AG241)</f>
        <v>A</v>
      </c>
      <c r="AJ177" s="1" t="str">
        <f>IF(ISBLANK('Capabilities - Sec Controls'!AH241),"", 'Capabilities - Sec Controls'!AH241)</f>
        <v>A</v>
      </c>
      <c r="AK177" s="1" t="str">
        <f>IF(ISBLANK('Capabilities - Sec Controls'!AI241),"", 'Capabilities - Sec Controls'!AI241)</f>
        <v/>
      </c>
      <c r="AL177" s="1" t="str">
        <f>IF(ISBLANK('Capabilities - Sec Controls'!AJ241),"", 'Capabilities - Sec Controls'!AJ241)</f>
        <v>X</v>
      </c>
      <c r="AM177" s="1" t="str">
        <f>IF(ISBLANK('Capabilities - Sec Controls'!AK241),"", 'Capabilities - Sec Controls'!AK241)</f>
        <v>X*</v>
      </c>
      <c r="AN177" s="1" t="str">
        <f>IF(ISBLANK('Capabilities - Sec Controls'!AL241),"", 'Capabilities - Sec Controls'!AL241)</f>
        <v>X*</v>
      </c>
      <c r="AO177" s="1" t="str">
        <f>IF(ISBLANK('Capabilities - Sec Controls'!AM241),"", 'Capabilities - Sec Controls'!AM241)</f>
        <v/>
      </c>
      <c r="AP177" s="1" t="str">
        <f>IF(ISBLANK('Capabilities - Sec Controls'!AN241),"", 'Capabilities - Sec Controls'!AN241)</f>
        <v>B</v>
      </c>
      <c r="AQ177" s="1" t="str">
        <f>IF(ISBLANK('Capabilities - Sec Controls'!AO241),"", 'Capabilities - Sec Controls'!AO241)</f>
        <v>B</v>
      </c>
      <c r="AR177" s="1" t="str">
        <f>IF(ISBLANK('Capabilities - Sec Controls'!AP241),"", 'Capabilities - Sec Controls'!AP241)</f>
        <v>B</v>
      </c>
      <c r="AS177" s="1" t="str">
        <f>IF(ISBLANK('Capabilities - Sec Controls'!AQ241),"", 'Capabilities - Sec Controls'!AQ241)</f>
        <v/>
      </c>
      <c r="AT177" s="1" t="str">
        <f>IF(ISBLANK('Capabilities - Sec Controls'!AR241),"", 'Capabilities - Sec Controls'!AR241)</f>
        <v/>
      </c>
      <c r="AU177" s="1" t="str">
        <f>IF(ISBLANK('Capabilities - Sec Controls'!AS241),"", 'Capabilities - Sec Controls'!AS241)</f>
        <v/>
      </c>
      <c r="AV177" s="1" t="str">
        <f>IF(ISBLANK('Capabilities - Sec Controls'!AT241),"", 'Capabilities - Sec Controls'!AT241)</f>
        <v/>
      </c>
    </row>
    <row r="178" spans="1:48" ht="42" hidden="1" customHeight="1" x14ac:dyDescent="0.25">
      <c r="A178"/>
      <c r="D178" t="b">
        <f>IF(Resp36="Yes", FALSE, TRUE)</f>
        <v>1</v>
      </c>
      <c r="E178" s="1" t="str">
        <f>IF(ISBLANK('Capabilities - Sec Controls'!A223),"", 'Capabilities - Sec Controls'!A223)</f>
        <v>Infrastructure Services</v>
      </c>
      <c r="F178" s="1" t="str">
        <f>IF(ISBLANK('Capabilities - Sec Controls'!B223),"", 'Capabilities - Sec Controls'!B223)</f>
        <v>Internal Infrastructure: Network Services</v>
      </c>
      <c r="G178" s="1" t="str">
        <f>IF(ISBLANK('Capabilities - Sec Controls'!C223),"", 'Capabilities - Sec Controls'!C223)</f>
        <v>Network Segmentation</v>
      </c>
      <c r="H178" s="1" t="str">
        <f>IF(ISBLANK('Capabilities - Sec Controls'!D223),"", 'Capabilities - Sec Controls'!D223)</f>
        <v/>
      </c>
      <c r="I178" s="1" t="str">
        <f>IF(ISBLANK('Capabilities - Sec Controls'!E223),"", 'Capabilities - Sec Controls'!E223)</f>
        <v>The system has a capability that assures that the network structure matches the risk domains established within the infrastructure, such as placing externally facing servers on a separate network segment from internal servers.</v>
      </c>
      <c r="J178" s="1" t="str">
        <f>IF(ISBLANK('Capabilities - Sec Controls'!F223),"", 'Capabilities - Sec Controls'!F223)</f>
        <v>Network Segmentation</v>
      </c>
      <c r="K178" s="1" t="str">
        <f>IF(ISBLANK('Capabilities - Sec Controls'!I223),"", 'Capabilities - Sec Controls'!I223)</f>
        <v>RA-2,RA-3,SC-1,SC-7</v>
      </c>
      <c r="L178" s="1" t="str">
        <f>IF(ISBLANK('Capabilities - Sec Controls'!J223),"", 'Capabilities - Sec Controls'!J223)</f>
        <v>PL-8</v>
      </c>
      <c r="M178" s="1" t="str">
        <f>IF(ISBLANK('Capabilities - Sec Controls'!K223),"", 'Capabilities - Sec Controls'!K223)</f>
        <v>RA-2,RA-3,SC-1,SC-7</v>
      </c>
      <c r="N178" s="1" t="str">
        <f>IF(ISBLANK('Capabilities - Sec Controls'!L223),"", 'Capabilities - Sec Controls'!L223)</f>
        <v>PL-8</v>
      </c>
      <c r="O178" s="1" t="str">
        <f>IF(ISBLANK('Capabilities - Sec Controls'!M223),"", 'Capabilities - Sec Controls'!M223)</f>
        <v>SA-17,SC-7(5)</v>
      </c>
      <c r="P178" s="1" t="str">
        <f>IF(ISBLANK('Capabilities - Sec Controls'!N223),"", 'Capabilities - Sec Controls'!N223)</f>
        <v>SC-7(8)</v>
      </c>
      <c r="Q178" s="1" t="str">
        <f>IF(ISBLANK('Capabilities - Sec Controls'!O223),"", 'Capabilities - Sec Controls'!O223)</f>
        <v>SC-7(5),SC-7(8)</v>
      </c>
      <c r="R178" s="1" t="str">
        <f>IF(ISBLANK('Capabilities - Sec Controls'!P223),"", 'Capabilities - Sec Controls'!P223)</f>
        <v>SA-17</v>
      </c>
      <c r="S178" s="1" t="str">
        <f>IF(ISBLANK('Capabilities - Sec Controls'!Q223),"", 'Capabilities - Sec Controls'!Q223)</f>
        <v>SC-7(21)</v>
      </c>
      <c r="T178" s="1" t="str">
        <f>IF(ISBLANK('Capabilities - Sec Controls'!R223),"", 'Capabilities - Sec Controls'!R223)</f>
        <v>SC-7(14),SC-7(13),SC-7(20),SC-7(22)</v>
      </c>
      <c r="U178" s="1" t="str">
        <f>IF(ISBLANK('Capabilities - Sec Controls'!S223),"", 'Capabilities - Sec Controls'!S223)</f>
        <v>SC-7(14),SC-7(21)</v>
      </c>
      <c r="V178" s="1" t="str">
        <f>IF(ISBLANK('Capabilities - Sec Controls'!T223),"", 'Capabilities - Sec Controls'!T223)</f>
        <v>SC-7(13),SC-7(20),SC-7(22)</v>
      </c>
      <c r="W178" s="1" t="str">
        <f>IF(ISBLANK('Capabilities - Sec Controls'!U223),"", 'Capabilities - Sec Controls'!U223)</f>
        <v>PM-1, PM-7, PM-8, PM-9</v>
      </c>
      <c r="X178" s="1" t="str">
        <f>IF(ISBLANK('Capabilities - Sec Controls'!V223),"", 'Capabilities - Sec Controls'!V223)</f>
        <v/>
      </c>
      <c r="Y178" s="1" t="str">
        <f>IF(ISBLANK('Capabilities - Sec Controls'!W223),"", 'Capabilities - Sec Controls'!W223)</f>
        <v/>
      </c>
      <c r="Z178" s="1" t="str">
        <f>IF(ISBLANK('Capabilities - Sec Controls'!X223),"", 'Capabilities - Sec Controls'!X223)</f>
        <v/>
      </c>
      <c r="AA178" s="1" t="str">
        <f>IF(ISBLANK('Capabilities - Sec Controls'!Y223),"", 'Capabilities - Sec Controls'!Y223)</f>
        <v>SC-3(1), SC-3(5), SC-7(20), and SC-7(22)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Network Services Network Segmentation capability should an organization wish to contract with a cloud service provider to provide such a capability.</v>
      </c>
      <c r="AB178" s="1" t="str">
        <f>IF(ISBLANK('Capabilities - Sec Controls'!Z223),"", 'Capabilities - Sec Controls'!Z223)</f>
        <v/>
      </c>
      <c r="AC178" s="215">
        <f>IF(ISBLANK('Capabilities - Sec Controls'!AA223),"", 'Capabilities - Sec Controls'!AA223)</f>
        <v>1</v>
      </c>
      <c r="AD178" s="215">
        <f>IF(ISBLANK('Capabilities - Sec Controls'!AB223),"", 'Capabilities - Sec Controls'!AB223)</f>
        <v>2</v>
      </c>
      <c r="AE178" s="215">
        <f>IF(ISBLANK('Capabilities - Sec Controls'!AC223),"", 'Capabilities - Sec Controls'!AC223)</f>
        <v>3</v>
      </c>
      <c r="AF178" s="215">
        <f>IF(ISBLANK('Capabilities - Sec Controls'!AD223),"", 'Capabilities - Sec Controls'!AD223)</f>
        <v>6</v>
      </c>
      <c r="AG178" s="1" t="str">
        <f>IF(ISBLANK('Capabilities - Sec Controls'!AE223),"", 'Capabilities - Sec Controls'!AE223)</f>
        <v/>
      </c>
      <c r="AH178" s="1" t="str">
        <f>IF(ISBLANK('Capabilities - Sec Controls'!AF223),"", 'Capabilities - Sec Controls'!AF223)</f>
        <v>A</v>
      </c>
      <c r="AI178" s="1" t="str">
        <f>IF(ISBLANK('Capabilities - Sec Controls'!AG223),"", 'Capabilities - Sec Controls'!AG223)</f>
        <v>A</v>
      </c>
      <c r="AJ178" s="1" t="str">
        <f>IF(ISBLANK('Capabilities - Sec Controls'!AH223),"", 'Capabilities - Sec Controls'!AH223)</f>
        <v>A</v>
      </c>
      <c r="AK178" s="1" t="str">
        <f>IF(ISBLANK('Capabilities - Sec Controls'!AI223),"", 'Capabilities - Sec Controls'!AI223)</f>
        <v/>
      </c>
      <c r="AL178" s="1" t="str">
        <f>IF(ISBLANK('Capabilities - Sec Controls'!AJ223),"", 'Capabilities - Sec Controls'!AJ223)</f>
        <v>X</v>
      </c>
      <c r="AM178" s="1" t="str">
        <f>IF(ISBLANK('Capabilities - Sec Controls'!AK223),"", 'Capabilities - Sec Controls'!AK223)</f>
        <v>X</v>
      </c>
      <c r="AN178" s="1" t="str">
        <f>IF(ISBLANK('Capabilities - Sec Controls'!AL223),"", 'Capabilities - Sec Controls'!AL223)</f>
        <v>X</v>
      </c>
      <c r="AO178" s="1" t="str">
        <f>IF(ISBLANK('Capabilities - Sec Controls'!AM223),"", 'Capabilities - Sec Controls'!AM223)</f>
        <v/>
      </c>
      <c r="AP178" s="1" t="str">
        <f>IF(ISBLANK('Capabilities - Sec Controls'!AN223),"", 'Capabilities - Sec Controls'!AN223)</f>
        <v>B</v>
      </c>
      <c r="AQ178" s="1" t="str">
        <f>IF(ISBLANK('Capabilities - Sec Controls'!AO223),"", 'Capabilities - Sec Controls'!AO223)</f>
        <v>B</v>
      </c>
      <c r="AR178" s="1" t="str">
        <f>IF(ISBLANK('Capabilities - Sec Controls'!AP223),"", 'Capabilities - Sec Controls'!AP223)</f>
        <v>B</v>
      </c>
      <c r="AS178" s="1" t="str">
        <f>IF(ISBLANK('Capabilities - Sec Controls'!AQ223),"", 'Capabilities - Sec Controls'!AQ223)</f>
        <v/>
      </c>
      <c r="AT178" s="1" t="str">
        <f>IF(ISBLANK('Capabilities - Sec Controls'!AR223),"", 'Capabilities - Sec Controls'!AR223)</f>
        <v>X</v>
      </c>
      <c r="AU178" s="1" t="str">
        <f>IF(ISBLANK('Capabilities - Sec Controls'!AS223),"", 'Capabilities - Sec Controls'!AS223)</f>
        <v/>
      </c>
      <c r="AV178" s="1" t="str">
        <f>IF(ISBLANK('Capabilities - Sec Controls'!AT223),"", 'Capabilities - Sec Controls'!AT223)</f>
        <v xml:space="preserve"> </v>
      </c>
    </row>
    <row r="179" spans="1:48" ht="42" hidden="1" customHeight="1" x14ac:dyDescent="0.25">
      <c r="A179"/>
      <c r="D179" t="b">
        <f>IF(Resp37="Yes", FALSE, TRUE)</f>
        <v>1</v>
      </c>
      <c r="E179" s="1" t="str">
        <f>IF(ISBLANK('Capabilities - Sec Controls'!A320),"", 'Capabilities - Sec Controls'!A320)</f>
        <v>S &amp; RM</v>
      </c>
      <c r="F179" s="1" t="str">
        <f>IF(ISBLANK('Capabilities - Sec Controls'!B320),"", 'Capabilities - Sec Controls'!B320)</f>
        <v>Infrastructure Protection Services</v>
      </c>
      <c r="G179" s="1" t="str">
        <f>IF(ISBLANK('Capabilities - Sec Controls'!C320),"", 'Capabilities - Sec Controls'!C320)</f>
        <v>Network</v>
      </c>
      <c r="H179" s="1" t="str">
        <f>IF(ISBLANK('Capabilities - Sec Controls'!D320),"", 'Capabilities - Sec Controls'!D320)</f>
        <v>Link Layer Network Security</v>
      </c>
      <c r="I179" s="1" t="str">
        <f>IF(ISBLANK('Capabilities - Sec Controls'!E320),"", 'Capabilities - Sec Controls'!E320)</f>
        <v>The system has a capability that protects data at OSI layer 2 (data link layer) from attacks such as CAM table overflow, VLAN hopping, spanning tree protocol manipulation, MAC address spoofing, and ARP attacks.</v>
      </c>
      <c r="J179" s="1" t="str">
        <f>IF(ISBLANK('Capabilities - Sec Controls'!F320),"", 'Capabilities - Sec Controls'!F320)</f>
        <v>Link Layer Network security</v>
      </c>
      <c r="K179" s="1" t="str">
        <f>IF(ISBLANK('Capabilities - Sec Controls'!I320),"", 'Capabilities - Sec Controls'!I320)</f>
        <v>AC-3,CM-2,CM-6,CM-7,SC-5,SC-7</v>
      </c>
      <c r="L179" s="1" t="str">
        <f>IF(ISBLANK('Capabilities - Sec Controls'!J320),"", 'Capabilities - Sec Controls'!J320)</f>
        <v/>
      </c>
      <c r="M179" s="1" t="str">
        <f>IF(ISBLANK('Capabilities - Sec Controls'!K320),"", 'Capabilities - Sec Controls'!K320)</f>
        <v>AC-3,CM-2,CM-6,CM-7,SC-5,SC-7</v>
      </c>
      <c r="N179" s="1" t="str">
        <f>IF(ISBLANK('Capabilities - Sec Controls'!L320),"", 'Capabilities - Sec Controls'!L320)</f>
        <v/>
      </c>
      <c r="O179" s="1" t="str">
        <f>IF(ISBLANK('Capabilities - Sec Controls'!M320),"", 'Capabilities - Sec Controls'!M320)</f>
        <v>AC-6,AC-6(1)</v>
      </c>
      <c r="P179" s="1" t="str">
        <f>IF(ISBLANK('Capabilities - Sec Controls'!N320),"", 'Capabilities - Sec Controls'!N320)</f>
        <v/>
      </c>
      <c r="Q179" s="1" t="str">
        <f>IF(ISBLANK('Capabilities - Sec Controls'!O320),"", 'Capabilities - Sec Controls'!O320)</f>
        <v>AC-6,AC-6(1)</v>
      </c>
      <c r="R179" s="1" t="str">
        <f>IF(ISBLANK('Capabilities - Sec Controls'!P320),"", 'Capabilities - Sec Controls'!P320)</f>
        <v/>
      </c>
      <c r="S179" s="1" t="str">
        <f>IF(ISBLANK('Capabilities - Sec Controls'!Q320),"", 'Capabilities - Sec Controls'!Q320)</f>
        <v/>
      </c>
      <c r="T179" s="1" t="str">
        <f>IF(ISBLANK('Capabilities - Sec Controls'!R320),"", 'Capabilities - Sec Controls'!R320)</f>
        <v>AC-3(5)</v>
      </c>
      <c r="U179" s="1" t="str">
        <f>IF(ISBLANK('Capabilities - Sec Controls'!S320),"", 'Capabilities - Sec Controls'!S320)</f>
        <v>AC-3(5)</v>
      </c>
      <c r="V179" s="1" t="str">
        <f>IF(ISBLANK('Capabilities - Sec Controls'!T320),"", 'Capabilities - Sec Controls'!T320)</f>
        <v/>
      </c>
      <c r="W179" s="1" t="str">
        <f>IF(ISBLANK('Capabilities - Sec Controls'!U320),"", 'Capabilities - Sec Controls'!U320)</f>
        <v/>
      </c>
      <c r="X179" s="1" t="str">
        <f>IF(ISBLANK('Capabilities - Sec Controls'!V320),"", 'Capabilities - Sec Controls'!V320)</f>
        <v/>
      </c>
      <c r="Y179" s="1" t="str">
        <f>IF(ISBLANK('Capabilities - Sec Controls'!W320),"", 'Capabilities - Sec Controls'!W320)</f>
        <v/>
      </c>
      <c r="Z179" s="1" t="str">
        <f>IF(ISBLANK('Capabilities - Sec Controls'!X320),"", 'Capabilities - Sec Controls'!X320)</f>
        <v/>
      </c>
      <c r="AA179" s="1" t="str">
        <f>IF(ISBLANK('Capabilities - Sec Controls'!Y320),"", 'Capabilities - Sec Controls'!Y320)</f>
        <v>Note from KLD: Deleted the DNS controls in column I because DNS operates at the application layer. Deleted SI controls because it is not about monitoring or input validation.
AC-3(5) may also be needed to support this capability but are not selected in any baselines.</v>
      </c>
      <c r="AB179" s="1" t="str">
        <f>IF(ISBLANK('Capabilities - Sec Controls'!Z320),"", 'Capabilities - Sec Controls'!Z320)</f>
        <v/>
      </c>
      <c r="AC179" s="215">
        <f>IF(ISBLANK('Capabilities - Sec Controls'!AA320),"", 'Capabilities - Sec Controls'!AA320)</f>
        <v>1</v>
      </c>
      <c r="AD179" s="215">
        <f>IF(ISBLANK('Capabilities - Sec Controls'!AB320),"", 'Capabilities - Sec Controls'!AB320)</f>
        <v>2</v>
      </c>
      <c r="AE179" s="215">
        <f>IF(ISBLANK('Capabilities - Sec Controls'!AC320),"", 'Capabilities - Sec Controls'!AC320)</f>
        <v>3</v>
      </c>
      <c r="AF179" s="215">
        <f>IF(ISBLANK('Capabilities - Sec Controls'!AD320),"", 'Capabilities - Sec Controls'!AD320)</f>
        <v>6</v>
      </c>
      <c r="AG179" s="1" t="str">
        <f>IF(ISBLANK('Capabilities - Sec Controls'!AE320),"", 'Capabilities - Sec Controls'!AE320)</f>
        <v/>
      </c>
      <c r="AH179" s="1" t="str">
        <f>IF(ISBLANK('Capabilities - Sec Controls'!AF320),"", 'Capabilities - Sec Controls'!AF320)</f>
        <v>A</v>
      </c>
      <c r="AI179" s="1" t="str">
        <f>IF(ISBLANK('Capabilities - Sec Controls'!AG320),"", 'Capabilities - Sec Controls'!AG320)</f>
        <v>A</v>
      </c>
      <c r="AJ179" s="1" t="str">
        <f>IF(ISBLANK('Capabilities - Sec Controls'!AH320),"", 'Capabilities - Sec Controls'!AH320)</f>
        <v>A</v>
      </c>
      <c r="AK179" s="1" t="str">
        <f>IF(ISBLANK('Capabilities - Sec Controls'!AI320),"", 'Capabilities - Sec Controls'!AI320)</f>
        <v/>
      </c>
      <c r="AL179" s="1" t="str">
        <f>IF(ISBLANK('Capabilities - Sec Controls'!AJ320),"", 'Capabilities - Sec Controls'!AJ320)</f>
        <v>X</v>
      </c>
      <c r="AM179" s="1" t="str">
        <f>IF(ISBLANK('Capabilities - Sec Controls'!AK320),"", 'Capabilities - Sec Controls'!AK320)</f>
        <v>X</v>
      </c>
      <c r="AN179" s="1" t="str">
        <f>IF(ISBLANK('Capabilities - Sec Controls'!AL320),"", 'Capabilities - Sec Controls'!AL320)</f>
        <v>X</v>
      </c>
      <c r="AO179" s="1" t="str">
        <f>IF(ISBLANK('Capabilities - Sec Controls'!AM320),"", 'Capabilities - Sec Controls'!AM320)</f>
        <v/>
      </c>
      <c r="AP179" s="1" t="str">
        <f>IF(ISBLANK('Capabilities - Sec Controls'!AN320),"", 'Capabilities - Sec Controls'!AN320)</f>
        <v>B</v>
      </c>
      <c r="AQ179" s="1" t="str">
        <f>IF(ISBLANK('Capabilities - Sec Controls'!AO320),"", 'Capabilities - Sec Controls'!AO320)</f>
        <v>B</v>
      </c>
      <c r="AR179" s="1" t="str">
        <f>IF(ISBLANK('Capabilities - Sec Controls'!AP320),"", 'Capabilities - Sec Controls'!AP320)</f>
        <v>B</v>
      </c>
      <c r="AS179" s="1" t="str">
        <f>IF(ISBLANK('Capabilities - Sec Controls'!AQ320),"", 'Capabilities - Sec Controls'!AQ320)</f>
        <v/>
      </c>
      <c r="AT179" s="1" t="str">
        <f>IF(ISBLANK('Capabilities - Sec Controls'!AR320),"", 'Capabilities - Sec Controls'!AR320)</f>
        <v>X</v>
      </c>
      <c r="AU179" s="1" t="str">
        <f>IF(ISBLANK('Capabilities - Sec Controls'!AS320),"", 'Capabilities - Sec Controls'!AS320)</f>
        <v/>
      </c>
      <c r="AV179" s="1" t="str">
        <f>IF(ISBLANK('Capabilities - Sec Controls'!AT320),"", 'Capabilities - Sec Controls'!AT320)</f>
        <v>A</v>
      </c>
    </row>
    <row r="180" spans="1:48" ht="42" hidden="1" customHeight="1" x14ac:dyDescent="0.25">
      <c r="A180" s="180" t="s">
        <v>3308</v>
      </c>
      <c r="B180" s="181" t="s">
        <v>3400</v>
      </c>
      <c r="C180" s="181"/>
      <c r="D180" s="181" t="b">
        <f>AND(D181,D186,D190)</f>
        <v>1</v>
      </c>
      <c r="E180" s="181"/>
      <c r="F180" s="181"/>
      <c r="G180" s="181"/>
      <c r="H180" s="181"/>
      <c r="I180" s="181"/>
      <c r="J180" s="181"/>
      <c r="K180" s="181"/>
      <c r="L180" s="181"/>
      <c r="M180" s="181"/>
      <c r="N180" s="181"/>
      <c r="O180" s="181"/>
      <c r="P180" s="181"/>
      <c r="Q180" s="181"/>
      <c r="R180" s="181"/>
      <c r="S180" s="181"/>
      <c r="T180" s="181"/>
      <c r="U180" s="181"/>
      <c r="V180" s="181"/>
      <c r="W180" s="181"/>
      <c r="X180" s="181"/>
      <c r="Y180" s="181"/>
      <c r="Z180" s="181"/>
      <c r="AA180" s="181"/>
      <c r="AB180" s="181"/>
      <c r="AC180" s="213"/>
      <c r="AD180" s="213"/>
      <c r="AE180" s="213"/>
      <c r="AF180" s="213"/>
      <c r="AG180" s="181"/>
      <c r="AH180" s="181"/>
      <c r="AI180" s="181"/>
      <c r="AJ180" s="181"/>
      <c r="AK180" s="181"/>
      <c r="AL180" s="181"/>
      <c r="AM180" s="181"/>
      <c r="AN180" s="181"/>
      <c r="AO180" s="181"/>
      <c r="AP180" s="181"/>
      <c r="AQ180" s="181"/>
      <c r="AR180" s="181"/>
      <c r="AS180" s="181"/>
      <c r="AT180" s="181"/>
      <c r="AU180" s="181"/>
      <c r="AV180" s="181"/>
    </row>
    <row r="181" spans="1:48" ht="42" hidden="1" customHeight="1" x14ac:dyDescent="0.25">
      <c r="A181" s="210" t="s">
        <v>3309</v>
      </c>
      <c r="B181" s="211" t="s">
        <v>3310</v>
      </c>
      <c r="C181" s="211" t="s">
        <v>3313</v>
      </c>
      <c r="D181" s="211" t="b">
        <f>AND(D182:D185)</f>
        <v>1</v>
      </c>
      <c r="E181" s="211"/>
      <c r="F181" s="210"/>
      <c r="G181" s="210"/>
      <c r="H181" s="210"/>
      <c r="I181" s="210"/>
      <c r="J181" s="210"/>
      <c r="K181" s="210"/>
      <c r="L181" s="210"/>
      <c r="M181" s="210"/>
      <c r="N181" s="210"/>
      <c r="O181" s="210"/>
      <c r="P181" s="210"/>
      <c r="Q181" s="210"/>
      <c r="R181" s="210"/>
      <c r="S181" s="210"/>
      <c r="T181" s="210"/>
      <c r="U181" s="210"/>
      <c r="V181" s="210"/>
      <c r="W181" s="210"/>
      <c r="X181" s="210"/>
      <c r="Y181" s="210"/>
      <c r="Z181" s="210"/>
      <c r="AA181" s="210"/>
      <c r="AB181" s="210"/>
      <c r="AC181" s="214"/>
      <c r="AD181" s="214"/>
      <c r="AE181" s="214"/>
      <c r="AF181" s="214"/>
      <c r="AG181" s="210"/>
      <c r="AH181" s="210"/>
      <c r="AI181" s="210"/>
      <c r="AJ181" s="210"/>
      <c r="AK181" s="210"/>
      <c r="AL181" s="210"/>
      <c r="AM181" s="210"/>
      <c r="AN181" s="210"/>
      <c r="AO181" s="210"/>
      <c r="AP181" s="210"/>
      <c r="AQ181" s="210"/>
      <c r="AR181" s="210"/>
      <c r="AS181" s="210"/>
      <c r="AT181" s="210"/>
      <c r="AU181" s="210"/>
      <c r="AV181" s="210"/>
    </row>
    <row r="182" spans="1:48" ht="42" hidden="1" customHeight="1" x14ac:dyDescent="0.25">
      <c r="A182"/>
      <c r="D182" t="b">
        <f>IF(Resp38="Yes", FALSE, TRUE)</f>
        <v>1</v>
      </c>
      <c r="E182" s="1" t="str">
        <f>IF(ISBLANK('Capabilities - Sec Controls'!A68),"", 'Capabilities - Sec Controls'!A68)</f>
        <v>ITOS</v>
      </c>
      <c r="F182" s="1" t="str">
        <f>IF(ISBLANK('Capabilities - Sec Controls'!B68),"", 'Capabilities - Sec Controls'!B68)</f>
        <v>Service Support</v>
      </c>
      <c r="G182" s="1" t="str">
        <f>IF(ISBLANK('Capabilities - Sec Controls'!C68),"", 'Capabilities - Sec Controls'!C68)</f>
        <v>Knowledge Management</v>
      </c>
      <c r="H182" s="1" t="str">
        <f>IF(ISBLANK('Capabilities - Sec Controls'!D68),"", 'Capabilities - Sec Controls'!D68)</f>
        <v>Security Job Aids</v>
      </c>
      <c r="I182" s="1" t="str">
        <f>IF(ISBLANK('Capabilities - Sec Controls'!E68),"", 'Capabilities - Sec Controls'!E68)</f>
        <v>The system's organization has a capability for developing, validating, disseminating, and periodically reviewing a set of job aids for selected security tasks to help employees ensure compliance with regulatory requirements, security standards, etc.</v>
      </c>
      <c r="J182" s="1" t="str">
        <f>IF(ISBLANK('Capabilities - Sec Controls'!F68),"", 'Capabilities - Sec Controls'!F68)</f>
        <v>Security Job Aids</v>
      </c>
      <c r="K182" s="1" t="str">
        <f>IF(ISBLANK('Capabilities - Sec Controls'!I68),"", 'Capabilities - Sec Controls'!I68)</f>
        <v>AC-1,AT-1,AU-1,CA-1,CM-1,CP-1,IA-1,IR-1,MA-1,MP-1,PE-1,PL-1,PS-1,RA-1,SA-1,SC-1,SI-1</v>
      </c>
      <c r="L182" s="1" t="str">
        <f>IF(ISBLANK('Capabilities - Sec Controls'!J68),"", 'Capabilities - Sec Controls'!J68)</f>
        <v/>
      </c>
      <c r="M182" s="1" t="str">
        <f>IF(ISBLANK('Capabilities - Sec Controls'!K68),"", 'Capabilities - Sec Controls'!K68)</f>
        <v>AC-1,AT-1,AU-1,CA-1,CM-1,CP-1,IA-1,IR-1,MA-1,MP-1,PE-1,PL-1,PS-1,RA-1,SA-1,SC-1,SI-1</v>
      </c>
      <c r="N182" s="1" t="str">
        <f>IF(ISBLANK('Capabilities - Sec Controls'!L68),"", 'Capabilities - Sec Controls'!L68)</f>
        <v/>
      </c>
      <c r="O182" s="1" t="str">
        <f>IF(ISBLANK('Capabilities - Sec Controls'!M68),"", 'Capabilities - Sec Controls'!M68)</f>
        <v/>
      </c>
      <c r="P182" s="1" t="str">
        <f>IF(ISBLANK('Capabilities - Sec Controls'!N68),"", 'Capabilities - Sec Controls'!N68)</f>
        <v/>
      </c>
      <c r="Q182" s="1" t="str">
        <f>IF(ISBLANK('Capabilities - Sec Controls'!O68),"", 'Capabilities - Sec Controls'!O68)</f>
        <v/>
      </c>
      <c r="R182" s="1" t="str">
        <f>IF(ISBLANK('Capabilities - Sec Controls'!P68),"", 'Capabilities - Sec Controls'!P68)</f>
        <v/>
      </c>
      <c r="S182" s="1" t="str">
        <f>IF(ISBLANK('Capabilities - Sec Controls'!Q68),"", 'Capabilities - Sec Controls'!Q68)</f>
        <v/>
      </c>
      <c r="T182" s="1" t="str">
        <f>IF(ISBLANK('Capabilities - Sec Controls'!R68),"", 'Capabilities - Sec Controls'!R68)</f>
        <v/>
      </c>
      <c r="U182" s="1" t="str">
        <f>IF(ISBLANK('Capabilities - Sec Controls'!S68),"", 'Capabilities - Sec Controls'!S68)</f>
        <v/>
      </c>
      <c r="V182" s="1" t="str">
        <f>IF(ISBLANK('Capabilities - Sec Controls'!T68),"", 'Capabilities - Sec Controls'!T68)</f>
        <v/>
      </c>
      <c r="W182" s="1" t="str">
        <f>IF(ISBLANK('Capabilities - Sec Controls'!U68),"", 'Capabilities - Sec Controls'!U68)</f>
        <v>PM-1</v>
      </c>
      <c r="X182" s="1" t="str">
        <f>IF(ISBLANK('Capabilities - Sec Controls'!V68),"", 'Capabilities - Sec Controls'!V68)</f>
        <v/>
      </c>
      <c r="Y182" s="1" t="str">
        <f>IF(ISBLANK('Capabilities - Sec Controls'!W68),"", 'Capabilities - Sec Controls'!W68)</f>
        <v/>
      </c>
      <c r="Z182" s="1" t="str">
        <f>IF(ISBLANK('Capabilities - Sec Controls'!X68),"", 'Capabilities - Sec Controls'!X68)</f>
        <v/>
      </c>
      <c r="AA182" s="1" t="str">
        <f>IF(ISBLANK('Capabilities - Sec Controls'!Y68),"", 'Capabilities - Sec Controls'!Y68)</f>
        <v/>
      </c>
      <c r="AB182" s="1" t="str">
        <f>IF(ISBLANK('Capabilities - Sec Controls'!Z68),"", 'Capabilities - Sec Controls'!Z68)</f>
        <v/>
      </c>
      <c r="AC182" s="215">
        <f>IF(ISBLANK('Capabilities - Sec Controls'!AA68),"", 'Capabilities - Sec Controls'!AA68)</f>
        <v>1</v>
      </c>
      <c r="AD182" s="215">
        <f>IF(ISBLANK('Capabilities - Sec Controls'!AB68),"", 'Capabilities - Sec Controls'!AB68)</f>
        <v>2</v>
      </c>
      <c r="AE182" s="215">
        <f>IF(ISBLANK('Capabilities - Sec Controls'!AC68),"", 'Capabilities - Sec Controls'!AC68)</f>
        <v>1</v>
      </c>
      <c r="AF182" s="215">
        <f>IF(ISBLANK('Capabilities - Sec Controls'!AD68),"", 'Capabilities - Sec Controls'!AD68)</f>
        <v>4</v>
      </c>
      <c r="AG182" s="1" t="str">
        <f>IF(ISBLANK('Capabilities - Sec Controls'!AE68),"", 'Capabilities - Sec Controls'!AE68)</f>
        <v/>
      </c>
      <c r="AH182" s="1" t="str">
        <f>IF(ISBLANK('Capabilities - Sec Controls'!AF68),"", 'Capabilities - Sec Controls'!AF68)</f>
        <v>A</v>
      </c>
      <c r="AI182" s="1" t="str">
        <f>IF(ISBLANK('Capabilities - Sec Controls'!AG68),"", 'Capabilities - Sec Controls'!AG68)</f>
        <v>A</v>
      </c>
      <c r="AJ182" s="1" t="str">
        <f>IF(ISBLANK('Capabilities - Sec Controls'!AH68),"", 'Capabilities - Sec Controls'!AH68)</f>
        <v>A</v>
      </c>
      <c r="AK182" s="1" t="str">
        <f>IF(ISBLANK('Capabilities - Sec Controls'!AI68),"", 'Capabilities - Sec Controls'!AI68)</f>
        <v/>
      </c>
      <c r="AL182" s="1" t="str">
        <f>IF(ISBLANK('Capabilities - Sec Controls'!AJ68),"", 'Capabilities - Sec Controls'!AJ68)</f>
        <v>A</v>
      </c>
      <c r="AM182" s="1" t="str">
        <f>IF(ISBLANK('Capabilities - Sec Controls'!AK68),"", 'Capabilities - Sec Controls'!AK68)</f>
        <v>A</v>
      </c>
      <c r="AN182" s="1" t="str">
        <f>IF(ISBLANK('Capabilities - Sec Controls'!AL68),"", 'Capabilities - Sec Controls'!AL68)</f>
        <v>A</v>
      </c>
      <c r="AO182" s="1" t="str">
        <f>IF(ISBLANK('Capabilities - Sec Controls'!AM68),"", 'Capabilities - Sec Controls'!AM68)</f>
        <v/>
      </c>
      <c r="AP182" s="1" t="str">
        <f>IF(ISBLANK('Capabilities - Sec Controls'!AN68),"", 'Capabilities - Sec Controls'!AN68)</f>
        <v>A</v>
      </c>
      <c r="AQ182" s="1" t="str">
        <f>IF(ISBLANK('Capabilities - Sec Controls'!AO68),"", 'Capabilities - Sec Controls'!AO68)</f>
        <v>A</v>
      </c>
      <c r="AR182" s="1" t="str">
        <f>IF(ISBLANK('Capabilities - Sec Controls'!AP68),"", 'Capabilities - Sec Controls'!AP68)</f>
        <v>A</v>
      </c>
      <c r="AS182" s="1" t="str">
        <f>IF(ISBLANK('Capabilities - Sec Controls'!AQ68),"", 'Capabilities - Sec Controls'!AQ68)</f>
        <v/>
      </c>
      <c r="AT182" s="1" t="str">
        <f>IF(ISBLANK('Capabilities - Sec Controls'!AR68),"", 'Capabilities - Sec Controls'!AR68)</f>
        <v>A</v>
      </c>
      <c r="AU182" s="1" t="str">
        <f>IF(ISBLANK('Capabilities - Sec Controls'!AS68),"", 'Capabilities - Sec Controls'!AS68)</f>
        <v/>
      </c>
      <c r="AV182" s="1" t="str">
        <f>IF(ISBLANK('Capabilities - Sec Controls'!AT68),"", 'Capabilities - Sec Controls'!AT68)</f>
        <v>A</v>
      </c>
    </row>
    <row r="183" spans="1:48" ht="42" hidden="1" customHeight="1" x14ac:dyDescent="0.25">
      <c r="A183"/>
      <c r="D183" t="b">
        <f>IF(Resp38="Yes", FALSE, TRUE)</f>
        <v>1</v>
      </c>
      <c r="E183" s="1" t="str">
        <f>IF(ISBLANK('Capabilities - Sec Controls'!A69),"", 'Capabilities - Sec Controls'!A69)</f>
        <v>ITOS</v>
      </c>
      <c r="F183" s="1" t="str">
        <f>IF(ISBLANK('Capabilities - Sec Controls'!B69),"", 'Capabilities - Sec Controls'!B69)</f>
        <v>Service Support</v>
      </c>
      <c r="G183" s="1" t="str">
        <f>IF(ISBLANK('Capabilities - Sec Controls'!C69),"", 'Capabilities - Sec Controls'!C69)</f>
        <v>Knowledge Management</v>
      </c>
      <c r="H183" s="1" t="str">
        <f>IF(ISBLANK('Capabilities - Sec Controls'!D69),"", 'Capabilities - Sec Controls'!D69)</f>
        <v>Security FAQ</v>
      </c>
      <c r="I183" s="1" t="str">
        <f>IF(ISBLANK('Capabilities - Sec Controls'!E69),"", 'Capabilities - Sec Controls'!E69)</f>
        <v>The system's organization has a capability for developing, validating, disseminating, and periodically reviewing a set of standard answers (FAQs) for the security questions that are asked most frequently.</v>
      </c>
      <c r="J183" s="1" t="str">
        <f>IF(ISBLANK('Capabilities - Sec Controls'!F69),"", 'Capabilities - Sec Controls'!F69)</f>
        <v>Security FAQ</v>
      </c>
      <c r="K183" s="1" t="str">
        <f>IF(ISBLANK('Capabilities - Sec Controls'!I69),"", 'Capabilities - Sec Controls'!I69)</f>
        <v>AT-1,AT-2,AT-3</v>
      </c>
      <c r="L183" s="1" t="str">
        <f>IF(ISBLANK('Capabilities - Sec Controls'!J69),"", 'Capabilities - Sec Controls'!J69)</f>
        <v/>
      </c>
      <c r="M183" s="1" t="str">
        <f>IF(ISBLANK('Capabilities - Sec Controls'!K69),"", 'Capabilities - Sec Controls'!K69)</f>
        <v>AT-1,AT-2,AT-3</v>
      </c>
      <c r="N183" s="1" t="str">
        <f>IF(ISBLANK('Capabilities - Sec Controls'!L69),"", 'Capabilities - Sec Controls'!L69)</f>
        <v/>
      </c>
      <c r="O183" s="1" t="str">
        <f>IF(ISBLANK('Capabilities - Sec Controls'!M69),"", 'Capabilities - Sec Controls'!M69)</f>
        <v/>
      </c>
      <c r="P183" s="1" t="str">
        <f>IF(ISBLANK('Capabilities - Sec Controls'!N69),"", 'Capabilities - Sec Controls'!N69)</f>
        <v/>
      </c>
      <c r="Q183" s="1" t="str">
        <f>IF(ISBLANK('Capabilities - Sec Controls'!O69),"", 'Capabilities - Sec Controls'!O69)</f>
        <v/>
      </c>
      <c r="R183" s="1" t="str">
        <f>IF(ISBLANK('Capabilities - Sec Controls'!P69),"", 'Capabilities - Sec Controls'!P69)</f>
        <v/>
      </c>
      <c r="S183" s="1" t="str">
        <f>IF(ISBLANK('Capabilities - Sec Controls'!Q69),"", 'Capabilities - Sec Controls'!Q69)</f>
        <v/>
      </c>
      <c r="T183" s="1" t="str">
        <f>IF(ISBLANK('Capabilities - Sec Controls'!R69),"", 'Capabilities - Sec Controls'!R69)</f>
        <v/>
      </c>
      <c r="U183" s="1" t="str">
        <f>IF(ISBLANK('Capabilities - Sec Controls'!S69),"", 'Capabilities - Sec Controls'!S69)</f>
        <v/>
      </c>
      <c r="V183" s="1" t="str">
        <f>IF(ISBLANK('Capabilities - Sec Controls'!T69),"", 'Capabilities - Sec Controls'!T69)</f>
        <v/>
      </c>
      <c r="W183" s="1" t="str">
        <f>IF(ISBLANK('Capabilities - Sec Controls'!U69),"", 'Capabilities - Sec Controls'!U69)</f>
        <v>PM-13, PM-14</v>
      </c>
      <c r="X183" s="1" t="str">
        <f>IF(ISBLANK('Capabilities - Sec Controls'!V69),"", 'Capabilities - Sec Controls'!V69)</f>
        <v/>
      </c>
      <c r="Y183" s="1" t="str">
        <f>IF(ISBLANK('Capabilities - Sec Controls'!W69),"", 'Capabilities - Sec Controls'!W69)</f>
        <v/>
      </c>
      <c r="Z183" s="1" t="str">
        <f>IF(ISBLANK('Capabilities - Sec Controls'!X69),"", 'Capabilities - Sec Controls'!X69)</f>
        <v/>
      </c>
      <c r="AA183" s="1" t="str">
        <f>IF(ISBLANK('Capabilities - Sec Controls'!Y69),"", 'Capabilities - Sec Controls'!Y69)</f>
        <v>The 53R4 controls selected support implementation of Knowledge Management Security FAQ's and outcomes associated to information security and compliance.</v>
      </c>
      <c r="AB183" s="1" t="str">
        <f>IF(ISBLANK('Capabilities - Sec Controls'!Z69),"", 'Capabilities - Sec Controls'!Z69)</f>
        <v/>
      </c>
      <c r="AC183" s="215">
        <f>IF(ISBLANK('Capabilities - Sec Controls'!AA69),"", 'Capabilities - Sec Controls'!AA69)</f>
        <v>1</v>
      </c>
      <c r="AD183" s="215">
        <f>IF(ISBLANK('Capabilities - Sec Controls'!AB69),"", 'Capabilities - Sec Controls'!AB69)</f>
        <v>2</v>
      </c>
      <c r="AE183" s="215">
        <f>IF(ISBLANK('Capabilities - Sec Controls'!AC69),"", 'Capabilities - Sec Controls'!AC69)</f>
        <v>1</v>
      </c>
      <c r="AF183" s="215">
        <f>IF(ISBLANK('Capabilities - Sec Controls'!AD69),"", 'Capabilities - Sec Controls'!AD69)</f>
        <v>4</v>
      </c>
      <c r="AG183" s="1" t="str">
        <f>IF(ISBLANK('Capabilities - Sec Controls'!AE69),"", 'Capabilities - Sec Controls'!AE69)</f>
        <v/>
      </c>
      <c r="AH183" s="1" t="str">
        <f>IF(ISBLANK('Capabilities - Sec Controls'!AF69),"", 'Capabilities - Sec Controls'!AF69)</f>
        <v>A</v>
      </c>
      <c r="AI183" s="1" t="str">
        <f>IF(ISBLANK('Capabilities - Sec Controls'!AG69),"", 'Capabilities - Sec Controls'!AG69)</f>
        <v>A</v>
      </c>
      <c r="AJ183" s="1" t="str">
        <f>IF(ISBLANK('Capabilities - Sec Controls'!AH69),"", 'Capabilities - Sec Controls'!AH69)</f>
        <v>A</v>
      </c>
      <c r="AK183" s="1" t="str">
        <f>IF(ISBLANK('Capabilities - Sec Controls'!AI69),"", 'Capabilities - Sec Controls'!AI69)</f>
        <v/>
      </c>
      <c r="AL183" s="1" t="str">
        <f>IF(ISBLANK('Capabilities - Sec Controls'!AJ69),"", 'Capabilities - Sec Controls'!AJ69)</f>
        <v>A</v>
      </c>
      <c r="AM183" s="1" t="str">
        <f>IF(ISBLANK('Capabilities - Sec Controls'!AK69),"", 'Capabilities - Sec Controls'!AK69)</f>
        <v>A</v>
      </c>
      <c r="AN183" s="1" t="str">
        <f>IF(ISBLANK('Capabilities - Sec Controls'!AL69),"", 'Capabilities - Sec Controls'!AL69)</f>
        <v>A</v>
      </c>
      <c r="AO183" s="1" t="str">
        <f>IF(ISBLANK('Capabilities - Sec Controls'!AM69),"", 'Capabilities - Sec Controls'!AM69)</f>
        <v/>
      </c>
      <c r="AP183" s="1" t="str">
        <f>IF(ISBLANK('Capabilities - Sec Controls'!AN69),"", 'Capabilities - Sec Controls'!AN69)</f>
        <v>A</v>
      </c>
      <c r="AQ183" s="1" t="str">
        <f>IF(ISBLANK('Capabilities - Sec Controls'!AO69),"", 'Capabilities - Sec Controls'!AO69)</f>
        <v>A</v>
      </c>
      <c r="AR183" s="1" t="str">
        <f>IF(ISBLANK('Capabilities - Sec Controls'!AP69),"", 'Capabilities - Sec Controls'!AP69)</f>
        <v>A</v>
      </c>
      <c r="AS183" s="1" t="str">
        <f>IF(ISBLANK('Capabilities - Sec Controls'!AQ69),"", 'Capabilities - Sec Controls'!AQ69)</f>
        <v/>
      </c>
      <c r="AT183" s="1" t="str">
        <f>IF(ISBLANK('Capabilities - Sec Controls'!AR69),"", 'Capabilities - Sec Controls'!AR69)</f>
        <v>A</v>
      </c>
      <c r="AU183" s="1" t="str">
        <f>IF(ISBLANK('Capabilities - Sec Controls'!AS69),"", 'Capabilities - Sec Controls'!AS69)</f>
        <v/>
      </c>
      <c r="AV183" s="1" t="str">
        <f>IF(ISBLANK('Capabilities - Sec Controls'!AT69),"", 'Capabilities - Sec Controls'!AT69)</f>
        <v>A</v>
      </c>
    </row>
    <row r="184" spans="1:48" ht="42" hidden="1" customHeight="1" x14ac:dyDescent="0.25">
      <c r="A184"/>
      <c r="D184" t="b">
        <f>IF(Resp39="Yes", FALSE, TRUE)</f>
        <v>1</v>
      </c>
      <c r="E184" s="1" t="str">
        <f>IF(ISBLANK('Capabilities - Sec Controls'!A8),"", 'Capabilities - Sec Controls'!A8)</f>
        <v>BOSS</v>
      </c>
      <c r="F184" s="1" t="str">
        <f>IF(ISBLANK('Capabilities - Sec Controls'!B8),"", 'Capabilities - Sec Controls'!B8)</f>
        <v>Human Resource Security</v>
      </c>
      <c r="G184" s="1" t="str">
        <f>IF(ISBLANK('Capabilities - Sec Controls'!C8),"", 'Capabilities - Sec Controls'!C8)</f>
        <v>Employee Awareness</v>
      </c>
      <c r="H184" s="1" t="str">
        <f>IF(ISBLANK('Capabilities - Sec Controls'!D8),"", 'Capabilities - Sec Controls'!D8)</f>
        <v/>
      </c>
      <c r="I184" s="1" t="str">
        <f>IF(ISBLANK('Capabilities - Sec Controls'!E8),"", 'Capabilities - Sec Controls'!E8)</f>
        <v xml:space="preserve">The system has a capability that requires all users to take security awareness training within 10 days of initial logon to the system. Users are re-directed to an online security awareness training course that includes at the minimum the following topics: phishing, social engineering, collaborating securely, strong passwords, confidentiality, risk, threat, vulnerability, malicious code, safeguarding PII, social media, files downloaded from Internet. When a user does not meet the 10 day security awareness training requirement, the capability disables their account. </v>
      </c>
      <c r="J184" s="1" t="str">
        <f>IF(ISBLANK('Capabilities - Sec Controls'!F8),"", 'Capabilities - Sec Controls'!F8)</f>
        <v>Employee Awareness</v>
      </c>
      <c r="K184" s="1" t="str">
        <f>IF(ISBLANK('Capabilities - Sec Controls'!I8),"", 'Capabilities - Sec Controls'!I8)</f>
        <v>AT-1,AT-2</v>
      </c>
      <c r="L184" s="1" t="str">
        <f>IF(ISBLANK('Capabilities - Sec Controls'!J8),"", 'Capabilities - Sec Controls'!J8)</f>
        <v/>
      </c>
      <c r="M184" s="1" t="str">
        <f>IF(ISBLANK('Capabilities - Sec Controls'!K8),"", 'Capabilities - Sec Controls'!K8)</f>
        <v>AT-1,AT-2</v>
      </c>
      <c r="N184" s="1" t="str">
        <f>IF(ISBLANK('Capabilities - Sec Controls'!L8),"", 'Capabilities - Sec Controls'!L8)</f>
        <v/>
      </c>
      <c r="O184" s="1" t="str">
        <f>IF(ISBLANK('Capabilities - Sec Controls'!M8),"", 'Capabilities - Sec Controls'!M8)</f>
        <v>AT-2(2)</v>
      </c>
      <c r="P184" s="1" t="str">
        <f>IF(ISBLANK('Capabilities - Sec Controls'!N8),"", 'Capabilities - Sec Controls'!N8)</f>
        <v/>
      </c>
      <c r="Q184" s="1" t="str">
        <f>IF(ISBLANK('Capabilities - Sec Controls'!O8),"", 'Capabilities - Sec Controls'!O8)</f>
        <v>AT-2(2)</v>
      </c>
      <c r="R184" s="1" t="str">
        <f>IF(ISBLANK('Capabilities - Sec Controls'!P8),"", 'Capabilities - Sec Controls'!P8)</f>
        <v/>
      </c>
      <c r="S184" s="1" t="str">
        <f>IF(ISBLANK('Capabilities - Sec Controls'!Q8),"", 'Capabilities - Sec Controls'!Q8)</f>
        <v/>
      </c>
      <c r="T184" s="1" t="str">
        <f>IF(ISBLANK('Capabilities - Sec Controls'!R8),"", 'Capabilities - Sec Controls'!R8)</f>
        <v/>
      </c>
      <c r="U184" s="1" t="str">
        <f>IF(ISBLANK('Capabilities - Sec Controls'!S8),"", 'Capabilities - Sec Controls'!S8)</f>
        <v/>
      </c>
      <c r="V184" s="1" t="str">
        <f>IF(ISBLANK('Capabilities - Sec Controls'!T8),"", 'Capabilities - Sec Controls'!T8)</f>
        <v/>
      </c>
      <c r="W184" s="1" t="str">
        <f>IF(ISBLANK('Capabilities - Sec Controls'!U8),"", 'Capabilities - Sec Controls'!U8)</f>
        <v>PM-13, PM-14</v>
      </c>
      <c r="X184" s="1" t="str">
        <f>IF(ISBLANK('Capabilities - Sec Controls'!V8),"", 'Capabilities - Sec Controls'!V8)</f>
        <v/>
      </c>
      <c r="Y184" s="1" t="str">
        <f>IF(ISBLANK('Capabilities - Sec Controls'!W8),"", 'Capabilities - Sec Controls'!W8)</f>
        <v/>
      </c>
      <c r="Z184" s="1" t="str">
        <f>IF(ISBLANK('Capabilities - Sec Controls'!X8),"", 'Capabilities - Sec Controls'!X8)</f>
        <v/>
      </c>
      <c r="AA184" s="1" t="str">
        <f>IF(ISBLANK('Capabilities - Sec Controls'!Y8),"", 'Capabilities - Sec Controls'!Y8)</f>
        <v/>
      </c>
      <c r="AB184" s="1" t="str">
        <f>IF(ISBLANK('Capabilities - Sec Controls'!Z8),"", 'Capabilities - Sec Controls'!Z8)</f>
        <v/>
      </c>
      <c r="AC184" s="215">
        <f>IF(ISBLANK('Capabilities - Sec Controls'!AA8),"", 'Capabilities - Sec Controls'!AA8)</f>
        <v>2</v>
      </c>
      <c r="AD184" s="215">
        <f>IF(ISBLANK('Capabilities - Sec Controls'!AB8),"", 'Capabilities - Sec Controls'!AB8)</f>
        <v>3</v>
      </c>
      <c r="AE184" s="215">
        <f>IF(ISBLANK('Capabilities - Sec Controls'!AC8),"", 'Capabilities - Sec Controls'!AC8)</f>
        <v>2</v>
      </c>
      <c r="AF184" s="215">
        <f>IF(ISBLANK('Capabilities - Sec Controls'!AD8),"", 'Capabilities - Sec Controls'!AD8)</f>
        <v>7</v>
      </c>
      <c r="AG184" s="1" t="str">
        <f>IF(ISBLANK('Capabilities - Sec Controls'!AE8),"", 'Capabilities - Sec Controls'!AE8)</f>
        <v/>
      </c>
      <c r="AH184" s="1" t="str">
        <f>IF(ISBLANK('Capabilities - Sec Controls'!AF8),"", 'Capabilities - Sec Controls'!AF8)</f>
        <v>A</v>
      </c>
      <c r="AI184" s="1" t="str">
        <f>IF(ISBLANK('Capabilities - Sec Controls'!AG8),"", 'Capabilities - Sec Controls'!AG8)</f>
        <v>A</v>
      </c>
      <c r="AJ184" s="1" t="str">
        <f>IF(ISBLANK('Capabilities - Sec Controls'!AH8),"", 'Capabilities - Sec Controls'!AH8)</f>
        <v>A</v>
      </c>
      <c r="AK184" s="1" t="str">
        <f>IF(ISBLANK('Capabilities - Sec Controls'!AI8),"", 'Capabilities - Sec Controls'!AI8)</f>
        <v/>
      </c>
      <c r="AL184" s="1" t="str">
        <f>IF(ISBLANK('Capabilities - Sec Controls'!AJ8),"", 'Capabilities - Sec Controls'!AJ8)</f>
        <v>A</v>
      </c>
      <c r="AM184" s="1" t="str">
        <f>IF(ISBLANK('Capabilities - Sec Controls'!AK8),"", 'Capabilities - Sec Controls'!AK8)</f>
        <v>A</v>
      </c>
      <c r="AN184" s="1" t="str">
        <f>IF(ISBLANK('Capabilities - Sec Controls'!AL8),"", 'Capabilities - Sec Controls'!AL8)</f>
        <v>A</v>
      </c>
      <c r="AO184" s="1" t="str">
        <f>IF(ISBLANK('Capabilities - Sec Controls'!AM8),"", 'Capabilities - Sec Controls'!AM8)</f>
        <v/>
      </c>
      <c r="AP184" s="1" t="str">
        <f>IF(ISBLANK('Capabilities - Sec Controls'!AN8),"", 'Capabilities - Sec Controls'!AN8)</f>
        <v>A</v>
      </c>
      <c r="AQ184" s="1" t="str">
        <f>IF(ISBLANK('Capabilities - Sec Controls'!AO8),"", 'Capabilities - Sec Controls'!AO8)</f>
        <v>A</v>
      </c>
      <c r="AR184" s="1" t="str">
        <f>IF(ISBLANK('Capabilities - Sec Controls'!AP8),"", 'Capabilities - Sec Controls'!AP8)</f>
        <v>A</v>
      </c>
      <c r="AS184" s="1" t="str">
        <f>IF(ISBLANK('Capabilities - Sec Controls'!AQ8),"", 'Capabilities - Sec Controls'!AQ8)</f>
        <v/>
      </c>
      <c r="AT184" s="1" t="str">
        <f>IF(ISBLANK('Capabilities - Sec Controls'!AR8),"", 'Capabilities - Sec Controls'!AR8)</f>
        <v>A</v>
      </c>
      <c r="AU184" s="1" t="str">
        <f>IF(ISBLANK('Capabilities - Sec Controls'!AS8),"", 'Capabilities - Sec Controls'!AS8)</f>
        <v/>
      </c>
      <c r="AV184" s="1" t="str">
        <f>IF(ISBLANK('Capabilities - Sec Controls'!AT8),"", 'Capabilities - Sec Controls'!AT8)</f>
        <v>A</v>
      </c>
    </row>
    <row r="185" spans="1:48" ht="42" hidden="1" customHeight="1" x14ac:dyDescent="0.25">
      <c r="A185"/>
      <c r="D185" t="b">
        <f>IF(Resp39="Yes", FALSE, TRUE)</f>
        <v>1</v>
      </c>
      <c r="E185" s="1" t="str">
        <f>IF(ISBLANK('Capabilities - Sec Controls'!A272),"", 'Capabilities - Sec Controls'!A272)</f>
        <v>S &amp; RM</v>
      </c>
      <c r="F185" s="1" t="str">
        <f>IF(ISBLANK('Capabilities - Sec Controls'!B272),"", 'Capabilities - Sec Controls'!B272)</f>
        <v>Policies and Standards</v>
      </c>
      <c r="G185" s="1" t="str">
        <f>IF(ISBLANK('Capabilities - Sec Controls'!C272),"", 'Capabilities - Sec Controls'!C272)</f>
        <v>Job Aid Guidelines</v>
      </c>
      <c r="H185" s="1" t="str">
        <f>IF(ISBLANK('Capabilities - Sec Controls'!D272),"", 'Capabilities - Sec Controls'!D272)</f>
        <v/>
      </c>
      <c r="I185" s="1" t="str">
        <f>IF(ISBLANK('Capabilities - Sec Controls'!E272),"", 'Capabilities - Sec Controls'!E272)</f>
        <v>The system has a capability that stores and displays job aids when appropriate to help users perform certain tasks correctly.</v>
      </c>
      <c r="J185" s="1" t="str">
        <f>IF(ISBLANK('Capabilities - Sec Controls'!F272),"", 'Capabilities - Sec Controls'!F272)</f>
        <v>Job Aid Guidelines</v>
      </c>
      <c r="K185" s="1" t="str">
        <f>IF(ISBLANK('Capabilities - Sec Controls'!I272),"", 'Capabilities - Sec Controls'!I272)</f>
        <v>AC-1,AT-1,AU-1,CA-1,CM-1,CP-1,IA-1,IR-1,MA-1,MP-1,PE-1,PL-1,PS-1,RA-1,SA-1,SA-5,SC-1,SI-1</v>
      </c>
      <c r="L185" s="1" t="str">
        <f>IF(ISBLANK('Capabilities - Sec Controls'!J272),"", 'Capabilities - Sec Controls'!J272)</f>
        <v/>
      </c>
      <c r="M185" s="1" t="str">
        <f>IF(ISBLANK('Capabilities - Sec Controls'!K272),"", 'Capabilities - Sec Controls'!K272)</f>
        <v>AC-1,AT-1,AU-1,CA-1,CM-1,CP-1,IA-1,IR-1,MA-1,MP-1,PE-1,PL-1,PS-1,RA-1,SA-1,SA-5,SC-1,SI-1</v>
      </c>
      <c r="N185" s="1" t="str">
        <f>IF(ISBLANK('Capabilities - Sec Controls'!L272),"", 'Capabilities - Sec Controls'!L272)</f>
        <v/>
      </c>
      <c r="O185" s="1" t="str">
        <f>IF(ISBLANK('Capabilities - Sec Controls'!M272),"", 'Capabilities - Sec Controls'!M272)</f>
        <v/>
      </c>
      <c r="P185" s="1" t="str">
        <f>IF(ISBLANK('Capabilities - Sec Controls'!N272),"", 'Capabilities - Sec Controls'!N272)</f>
        <v/>
      </c>
      <c r="Q185" s="1" t="str">
        <f>IF(ISBLANK('Capabilities - Sec Controls'!O272),"", 'Capabilities - Sec Controls'!O272)</f>
        <v/>
      </c>
      <c r="R185" s="1" t="str">
        <f>IF(ISBLANK('Capabilities - Sec Controls'!P272),"", 'Capabilities - Sec Controls'!P272)</f>
        <v/>
      </c>
      <c r="S185" s="1" t="str">
        <f>IF(ISBLANK('Capabilities - Sec Controls'!Q272),"", 'Capabilities - Sec Controls'!Q272)</f>
        <v/>
      </c>
      <c r="T185" s="1" t="str">
        <f>IF(ISBLANK('Capabilities - Sec Controls'!R272),"", 'Capabilities - Sec Controls'!R272)</f>
        <v/>
      </c>
      <c r="U185" s="1" t="str">
        <f>IF(ISBLANK('Capabilities - Sec Controls'!S272),"", 'Capabilities - Sec Controls'!S272)</f>
        <v/>
      </c>
      <c r="V185" s="1" t="str">
        <f>IF(ISBLANK('Capabilities - Sec Controls'!T272),"", 'Capabilities - Sec Controls'!T272)</f>
        <v/>
      </c>
      <c r="W185" s="1" t="str">
        <f>IF(ISBLANK('Capabilities - Sec Controls'!U272),"", 'Capabilities - Sec Controls'!U272)</f>
        <v/>
      </c>
      <c r="X185" s="1" t="str">
        <f>IF(ISBLANK('Capabilities - Sec Controls'!V272),"", 'Capabilities - Sec Controls'!V272)</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185" s="1" t="str">
        <f>IF(ISBLANK('Capabilities - Sec Controls'!W272),"", 'Capabilities - Sec Controls'!W272)</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185" s="1" t="str">
        <f>IF(ISBLANK('Capabilities - Sec Controls'!X272),"", 'Capabilities - Sec Controls'!X272)</f>
        <v>AC-2(11), AC-2(13), AC-6(3), AC-6(7), AC-6(8), AC-18(4), AC-21(2)
AU-13, 
CM-3(1), CM-5(1), CM-5(3), CM-5(4), CM-6(2), CM-8(4)
MA-4(3)
PE-2(3), PE-3(1), PE-6(4)
PS-4(2), PS-6(3)
RA-5(4), RA-5(6), RA-5(10)
SC-3, SC-7(8), SC-7(10), SC-7(11), SC-7(14),  SC-7(15), SC-7(18), SC-7(21), SC-24 
SI-7(10), SI-10(5)</v>
      </c>
      <c r="AA185" s="1" t="str">
        <f>IF(ISBLANK('Capabilities - Sec Controls'!Y272),"", 'Capabilities - Sec Controls'!Y272)</f>
        <v/>
      </c>
      <c r="AB185" s="1" t="str">
        <f>IF(ISBLANK('Capabilities - Sec Controls'!Z272),"", 'Capabilities - Sec Controls'!Z272)</f>
        <v/>
      </c>
      <c r="AC185" s="215">
        <f>IF(ISBLANK('Capabilities - Sec Controls'!AA272),"", 'Capabilities - Sec Controls'!AA272)</f>
        <v>1</v>
      </c>
      <c r="AD185" s="215">
        <f>IF(ISBLANK('Capabilities - Sec Controls'!AB272),"", 'Capabilities - Sec Controls'!AB272)</f>
        <v>2</v>
      </c>
      <c r="AE185" s="215">
        <f>IF(ISBLANK('Capabilities - Sec Controls'!AC272),"", 'Capabilities - Sec Controls'!AC272)</f>
        <v>1</v>
      </c>
      <c r="AF185" s="215">
        <f>IF(ISBLANK('Capabilities - Sec Controls'!AD272),"", 'Capabilities - Sec Controls'!AD272)</f>
        <v>4</v>
      </c>
      <c r="AG185" s="1" t="str">
        <f>IF(ISBLANK('Capabilities - Sec Controls'!AE272),"", 'Capabilities - Sec Controls'!AE272)</f>
        <v/>
      </c>
      <c r="AH185" s="1" t="str">
        <f>IF(ISBLANK('Capabilities - Sec Controls'!AF272),"", 'Capabilities - Sec Controls'!AF272)</f>
        <v>A</v>
      </c>
      <c r="AI185" s="1" t="str">
        <f>IF(ISBLANK('Capabilities - Sec Controls'!AG272),"", 'Capabilities - Sec Controls'!AG272)</f>
        <v>A</v>
      </c>
      <c r="AJ185" s="1" t="str">
        <f>IF(ISBLANK('Capabilities - Sec Controls'!AH272),"", 'Capabilities - Sec Controls'!AH272)</f>
        <v>A</v>
      </c>
      <c r="AK185" s="1" t="str">
        <f>IF(ISBLANK('Capabilities - Sec Controls'!AI272),"", 'Capabilities - Sec Controls'!AI272)</f>
        <v/>
      </c>
      <c r="AL185" s="1" t="str">
        <f>IF(ISBLANK('Capabilities - Sec Controls'!AJ272),"", 'Capabilities - Sec Controls'!AJ272)</f>
        <v>A</v>
      </c>
      <c r="AM185" s="1" t="str">
        <f>IF(ISBLANK('Capabilities - Sec Controls'!AK272),"", 'Capabilities - Sec Controls'!AK272)</f>
        <v>A</v>
      </c>
      <c r="AN185" s="1" t="str">
        <f>IF(ISBLANK('Capabilities - Sec Controls'!AL272),"", 'Capabilities - Sec Controls'!AL272)</f>
        <v>A</v>
      </c>
      <c r="AO185" s="1" t="str">
        <f>IF(ISBLANK('Capabilities - Sec Controls'!AM272),"", 'Capabilities - Sec Controls'!AM272)</f>
        <v/>
      </c>
      <c r="AP185" s="1" t="str">
        <f>IF(ISBLANK('Capabilities - Sec Controls'!AN272),"", 'Capabilities - Sec Controls'!AN272)</f>
        <v>A</v>
      </c>
      <c r="AQ185" s="1" t="str">
        <f>IF(ISBLANK('Capabilities - Sec Controls'!AO272),"", 'Capabilities - Sec Controls'!AO272)</f>
        <v>A</v>
      </c>
      <c r="AR185" s="1" t="str">
        <f>IF(ISBLANK('Capabilities - Sec Controls'!AP272),"", 'Capabilities - Sec Controls'!AP272)</f>
        <v>A</v>
      </c>
      <c r="AS185" s="1" t="str">
        <f>IF(ISBLANK('Capabilities - Sec Controls'!AQ272),"", 'Capabilities - Sec Controls'!AQ272)</f>
        <v/>
      </c>
      <c r="AT185" s="1" t="str">
        <f>IF(ISBLANK('Capabilities - Sec Controls'!AR272),"", 'Capabilities - Sec Controls'!AR272)</f>
        <v>A</v>
      </c>
      <c r="AU185" s="1" t="str">
        <f>IF(ISBLANK('Capabilities - Sec Controls'!AS272),"", 'Capabilities - Sec Controls'!AS272)</f>
        <v/>
      </c>
      <c r="AV185" s="1" t="str">
        <f>IF(ISBLANK('Capabilities - Sec Controls'!AT272),"", 'Capabilities - Sec Controls'!AT272)</f>
        <v>A</v>
      </c>
    </row>
    <row r="186" spans="1:48" ht="42" hidden="1" customHeight="1" x14ac:dyDescent="0.25">
      <c r="A186" s="210" t="s">
        <v>3311</v>
      </c>
      <c r="B186" s="211" t="s">
        <v>3312</v>
      </c>
      <c r="C186" s="211"/>
      <c r="D186" s="211" t="b">
        <f>AND(D187:D189)</f>
        <v>1</v>
      </c>
      <c r="E186" s="211"/>
      <c r="F186" s="210"/>
      <c r="G186" s="210"/>
      <c r="H186" s="210"/>
      <c r="I186" s="210"/>
      <c r="J186" s="210"/>
      <c r="K186" s="210"/>
      <c r="L186" s="210"/>
      <c r="M186" s="210"/>
      <c r="N186" s="210"/>
      <c r="O186" s="210"/>
      <c r="P186" s="210"/>
      <c r="Q186" s="210"/>
      <c r="R186" s="210"/>
      <c r="S186" s="210"/>
      <c r="T186" s="210"/>
      <c r="U186" s="210"/>
      <c r="V186" s="210"/>
      <c r="W186" s="210"/>
      <c r="X186" s="210"/>
      <c r="Y186" s="210"/>
      <c r="Z186" s="210"/>
      <c r="AA186" s="210"/>
      <c r="AB186" s="210"/>
      <c r="AC186" s="214"/>
      <c r="AD186" s="214"/>
      <c r="AE186" s="214"/>
      <c r="AF186" s="214"/>
      <c r="AG186" s="210"/>
      <c r="AH186" s="210"/>
      <c r="AI186" s="210"/>
      <c r="AJ186" s="210"/>
      <c r="AK186" s="210"/>
      <c r="AL186" s="210"/>
      <c r="AM186" s="210"/>
      <c r="AN186" s="210"/>
      <c r="AO186" s="210"/>
      <c r="AP186" s="210"/>
      <c r="AQ186" s="210"/>
      <c r="AR186" s="210"/>
      <c r="AS186" s="210"/>
      <c r="AT186" s="210"/>
      <c r="AU186" s="210"/>
      <c r="AV186" s="210"/>
    </row>
    <row r="187" spans="1:48" ht="42" hidden="1" customHeight="1" x14ac:dyDescent="0.25">
      <c r="A187"/>
      <c r="D187" t="b">
        <f>IF(Resp40="Yes", FALSE, TRUE)</f>
        <v>1</v>
      </c>
      <c r="E187" s="1" t="str">
        <f>IF(ISBLANK('Capabilities - Sec Controls'!A131),"", 'Capabilities - Sec Controls'!A131)</f>
        <v>Application Services</v>
      </c>
      <c r="F187" s="1" t="str">
        <f>IF(ISBLANK('Capabilities - Sec Controls'!B131),"", 'Capabilities - Sec Controls'!B131)</f>
        <v>Security Knowledge Lifecycle</v>
      </c>
      <c r="G187" s="1" t="str">
        <f>IF(ISBLANK('Capabilities - Sec Controls'!C131),"", 'Capabilities - Sec Controls'!C131)</f>
        <v>Secuirty Design Patterns</v>
      </c>
      <c r="H187" s="1" t="str">
        <f>IF(ISBLANK('Capabilities - Sec Controls'!D131),"", 'Capabilities - Sec Controls'!D131)</f>
        <v/>
      </c>
      <c r="I187" s="1" t="str">
        <f>IF(ISBLANK('Capabilities - Sec Controls'!E131),"", 'Capabilities - Sec Controls'!E131)</f>
        <v>The system's organization has a capability that produces security design patterns for the organization's application developers.</v>
      </c>
      <c r="J187" s="1" t="str">
        <f>IF(ISBLANK('Capabilities - Sec Controls'!F131),"", 'Capabilities - Sec Controls'!F131)</f>
        <v>Security Design Patterns</v>
      </c>
      <c r="K187" s="1" t="str">
        <f>IF(ISBLANK('Capabilities - Sec Controls'!I131),"", 'Capabilities - Sec Controls'!I131)</f>
        <v>SA-3,SA-4</v>
      </c>
      <c r="L187" s="1" t="str">
        <f>IF(ISBLANK('Capabilities - Sec Controls'!J131),"", 'Capabilities - Sec Controls'!J131)</f>
        <v/>
      </c>
      <c r="M187" s="1" t="str">
        <f>IF(ISBLANK('Capabilities - Sec Controls'!K131),"", 'Capabilities - Sec Controls'!K131)</f>
        <v>SA-3,SA-4</v>
      </c>
      <c r="N187" s="1" t="str">
        <f>IF(ISBLANK('Capabilities - Sec Controls'!L131),"", 'Capabilities - Sec Controls'!L131)</f>
        <v/>
      </c>
      <c r="O187" s="1" t="str">
        <f>IF(ISBLANK('Capabilities - Sec Controls'!M131),"", 'Capabilities - Sec Controls'!M131)</f>
        <v>PL-8,SA-4(2),SA-4(9),SA-8,SA-10,SA-11</v>
      </c>
      <c r="P187" s="1" t="str">
        <f>IF(ISBLANK('Capabilities - Sec Controls'!N131),"", 'Capabilities - Sec Controls'!N131)</f>
        <v>SA-4(8)</v>
      </c>
      <c r="Q187" s="1" t="str">
        <f>IF(ISBLANK('Capabilities - Sec Controls'!O131),"", 'Capabilities - Sec Controls'!O131)</f>
        <v>PL-8,SA-4(2),SA-4(8),SA-4(9),SA-8,SA-10,SA-11</v>
      </c>
      <c r="R187" s="1" t="str">
        <f>IF(ISBLANK('Capabilities - Sec Controls'!P131),"", 'Capabilities - Sec Controls'!P131)</f>
        <v/>
      </c>
      <c r="S187" s="1" t="str">
        <f>IF(ISBLANK('Capabilities - Sec Controls'!Q131),"", 'Capabilities - Sec Controls'!Q131)</f>
        <v>SA-15,SA-17</v>
      </c>
      <c r="T187" s="1" t="str">
        <f>IF(ISBLANK('Capabilities - Sec Controls'!R131),"", 'Capabilities - Sec Controls'!R131)</f>
        <v>PL-8(1),SA-4(5),SA-10(5),SA-11(6),SA-15(3),SA-15(5)</v>
      </c>
      <c r="U187" s="1" t="str">
        <f>IF(ISBLANK('Capabilities - Sec Controls'!S131),"", 'Capabilities - Sec Controls'!S131)</f>
        <v>SA-15,SA-17</v>
      </c>
      <c r="V187" s="1" t="str">
        <f>IF(ISBLANK('Capabilities - Sec Controls'!T131),"", 'Capabilities - Sec Controls'!T131)</f>
        <v>PL-8(1),SA-4(5),SA-10(5),SA-11(6),SA-15(3),SA-15(5)</v>
      </c>
      <c r="W187" s="1" t="str">
        <f>IF(ISBLANK('Capabilities - Sec Controls'!U131),"", 'Capabilities - Sec Controls'!U131)</f>
        <v>PM-7, PM-9</v>
      </c>
      <c r="X187" s="1" t="str">
        <f>IF(ISBLANK('Capabilities - Sec Controls'!V131),"", 'Capabilities - Sec Controls'!V131)</f>
        <v/>
      </c>
      <c r="Y187" s="1" t="str">
        <f>IF(ISBLANK('Capabilities - Sec Controls'!W131),"", 'Capabilities - Sec Controls'!W131)</f>
        <v/>
      </c>
      <c r="Z187" s="1" t="str">
        <f>IF(ISBLANK('Capabilities - Sec Controls'!X131),"", 'Capabilities - Sec Controls'!X131)</f>
        <v/>
      </c>
      <c r="AA187" s="1" t="str">
        <f>IF(ISBLANK('Capabilities - Sec Controls'!Y131),"", 'Capabilities - Sec Controls'!Y131)</f>
        <v xml:space="preserve">Use of "design patterns" is not really a security capability/control. Controls cited are more related to secure development processes in general.
 PL-8(1), PL-8(2), SA-4(5), SA-10(5), SA-11(6), SA-12(9), SA-15(3), SA-15(5), SA-15(6), and SC-38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Security Knowledge Lifecycle Security Design Patterns capabilit should an organization wish to contract with a cloud service provider to provide such a capability. </v>
      </c>
      <c r="AB187" s="1" t="str">
        <f>IF(ISBLANK('Capabilities - Sec Controls'!Z131),"", 'Capabilities - Sec Controls'!Z131)</f>
        <v/>
      </c>
      <c r="AC187" s="215">
        <f>IF(ISBLANK('Capabilities - Sec Controls'!AA131),"", 'Capabilities - Sec Controls'!AA131)</f>
        <v>2</v>
      </c>
      <c r="AD187" s="215">
        <f>IF(ISBLANK('Capabilities - Sec Controls'!AB131),"", 'Capabilities - Sec Controls'!AB131)</f>
        <v>2</v>
      </c>
      <c r="AE187" s="215">
        <f>IF(ISBLANK('Capabilities - Sec Controls'!AC131),"", 'Capabilities - Sec Controls'!AC131)</f>
        <v>2</v>
      </c>
      <c r="AF187" s="215">
        <f>IF(ISBLANK('Capabilities - Sec Controls'!AD131),"", 'Capabilities - Sec Controls'!AD131)</f>
        <v>6</v>
      </c>
      <c r="AG187" s="1" t="str">
        <f>IF(ISBLANK('Capabilities - Sec Controls'!AE131),"", 'Capabilities - Sec Controls'!AE131)</f>
        <v/>
      </c>
      <c r="AH187" s="1" t="str">
        <f>IF(ISBLANK('Capabilities - Sec Controls'!AF131),"", 'Capabilities - Sec Controls'!AF131)</f>
        <v>X</v>
      </c>
      <c r="AI187" s="1" t="str">
        <f>IF(ISBLANK('Capabilities - Sec Controls'!AG131),"", 'Capabilities - Sec Controls'!AG131)</f>
        <v>A</v>
      </c>
      <c r="AJ187" s="1" t="str">
        <f>IF(ISBLANK('Capabilities - Sec Controls'!AH131),"", 'Capabilities - Sec Controls'!AH131)</f>
        <v>A</v>
      </c>
      <c r="AK187" s="1" t="str">
        <f>IF(ISBLANK('Capabilities - Sec Controls'!AI131),"", 'Capabilities - Sec Controls'!AI131)</f>
        <v/>
      </c>
      <c r="AL187" s="1" t="str">
        <f>IF(ISBLANK('Capabilities - Sec Controls'!AJ131),"", 'Capabilities - Sec Controls'!AJ131)</f>
        <v>X</v>
      </c>
      <c r="AM187" s="1" t="str">
        <f>IF(ISBLANK('Capabilities - Sec Controls'!AK131),"", 'Capabilities - Sec Controls'!AK131)</f>
        <v>X*</v>
      </c>
      <c r="AN187" s="1" t="str">
        <f>IF(ISBLANK('Capabilities - Sec Controls'!AL131),"", 'Capabilities - Sec Controls'!AL131)</f>
        <v>X*</v>
      </c>
      <c r="AO187" s="1" t="str">
        <f>IF(ISBLANK('Capabilities - Sec Controls'!AM131),"", 'Capabilities - Sec Controls'!AM131)</f>
        <v/>
      </c>
      <c r="AP187" s="1" t="str">
        <f>IF(ISBLANK('Capabilities - Sec Controls'!AN131),"", 'Capabilities - Sec Controls'!AN131)</f>
        <v>B</v>
      </c>
      <c r="AQ187" s="1" t="str">
        <f>IF(ISBLANK('Capabilities - Sec Controls'!AO131),"", 'Capabilities - Sec Controls'!AO131)</f>
        <v>B</v>
      </c>
      <c r="AR187" s="1" t="str">
        <f>IF(ISBLANK('Capabilities - Sec Controls'!AP131),"", 'Capabilities - Sec Controls'!AP131)</f>
        <v>B</v>
      </c>
      <c r="AS187" s="1" t="str">
        <f>IF(ISBLANK('Capabilities - Sec Controls'!AQ131),"", 'Capabilities - Sec Controls'!AQ131)</f>
        <v/>
      </c>
      <c r="AT187" s="1" t="str">
        <f>IF(ISBLANK('Capabilities - Sec Controls'!AR131),"", 'Capabilities - Sec Controls'!AR131)</f>
        <v>A</v>
      </c>
      <c r="AU187" s="1" t="str">
        <f>IF(ISBLANK('Capabilities - Sec Controls'!AS131),"", 'Capabilities - Sec Controls'!AS131)</f>
        <v/>
      </c>
      <c r="AV187" s="1" t="str">
        <f>IF(ISBLANK('Capabilities - Sec Controls'!AT131),"", 'Capabilities - Sec Controls'!AT131)</f>
        <v/>
      </c>
    </row>
    <row r="188" spans="1:48" ht="42" hidden="1" customHeight="1" x14ac:dyDescent="0.25">
      <c r="A188"/>
      <c r="D188" t="b">
        <f>IF(Resp40="Yes", FALSE, TRUE)</f>
        <v>1</v>
      </c>
      <c r="E188" s="1" t="str">
        <f>IF(ISBLANK('Capabilities - Sec Controls'!A132),"", 'Capabilities - Sec Controls'!A132)</f>
        <v>Application Services</v>
      </c>
      <c r="F188" s="1" t="str">
        <f>IF(ISBLANK('Capabilities - Sec Controls'!B132),"", 'Capabilities - Sec Controls'!B132)</f>
        <v>Security Knowledge Lifecycle</v>
      </c>
      <c r="G188" s="1" t="str">
        <f>IF(ISBLANK('Capabilities - Sec Controls'!C132),"", 'Capabilities - Sec Controls'!C132)</f>
        <v>Security Application Framework - ACEGI</v>
      </c>
      <c r="H188" s="1" t="str">
        <f>IF(ISBLANK('Capabilities - Sec Controls'!D132),"", 'Capabilities - Sec Controls'!D132)</f>
        <v/>
      </c>
      <c r="I188" s="1" t="str">
        <f>IF(ISBLANK('Capabilities - Sec Controls'!E132),"", 'Capabilities - Sec Controls'!E132)</f>
        <v>The system's organization has a capability that facilitates security application frameworks, which enable application developers to reuse common security components across applications.</v>
      </c>
      <c r="J188" s="1" t="str">
        <f>IF(ISBLANK('Capabilities - Sec Controls'!F132),"", 'Capabilities - Sec Controls'!F132)</f>
        <v>Security Application Framework - ACEGI</v>
      </c>
      <c r="K188" s="1" t="str">
        <f>IF(ISBLANK('Capabilities - Sec Controls'!I132),"", 'Capabilities - Sec Controls'!I132)</f>
        <v>SA-3,SA-4</v>
      </c>
      <c r="L188" s="1" t="str">
        <f>IF(ISBLANK('Capabilities - Sec Controls'!J132),"", 'Capabilities - Sec Controls'!J132)</f>
        <v/>
      </c>
      <c r="M188" s="1" t="str">
        <f>IF(ISBLANK('Capabilities - Sec Controls'!K132),"", 'Capabilities - Sec Controls'!K132)</f>
        <v>SA-3,SA-4</v>
      </c>
      <c r="N188" s="1" t="str">
        <f>IF(ISBLANK('Capabilities - Sec Controls'!L132),"", 'Capabilities - Sec Controls'!L132)</f>
        <v/>
      </c>
      <c r="O188" s="1" t="str">
        <f>IF(ISBLANK('Capabilities - Sec Controls'!M132),"", 'Capabilities - Sec Controls'!M132)</f>
        <v>SA-8</v>
      </c>
      <c r="P188" s="1" t="str">
        <f>IF(ISBLANK('Capabilities - Sec Controls'!N132),"", 'Capabilities - Sec Controls'!N132)</f>
        <v/>
      </c>
      <c r="Q188" s="1" t="str">
        <f>IF(ISBLANK('Capabilities - Sec Controls'!O132),"", 'Capabilities - Sec Controls'!O132)</f>
        <v>SA-8</v>
      </c>
      <c r="R188" s="1" t="str">
        <f>IF(ISBLANK('Capabilities - Sec Controls'!P132),"", 'Capabilities - Sec Controls'!P132)</f>
        <v/>
      </c>
      <c r="S188" s="1" t="str">
        <f>IF(ISBLANK('Capabilities - Sec Controls'!Q132),"", 'Capabilities - Sec Controls'!Q132)</f>
        <v>SA-15,SA-17</v>
      </c>
      <c r="T188" s="1" t="str">
        <f>IF(ISBLANK('Capabilities - Sec Controls'!R132),"", 'Capabilities - Sec Controls'!R132)</f>
        <v>SA-4(3)</v>
      </c>
      <c r="U188" s="1" t="str">
        <f>IF(ISBLANK('Capabilities - Sec Controls'!S132),"", 'Capabilities - Sec Controls'!S132)</f>
        <v>SA-15,SA-17</v>
      </c>
      <c r="V188" s="1" t="str">
        <f>IF(ISBLANK('Capabilities - Sec Controls'!T132),"", 'Capabilities - Sec Controls'!T132)</f>
        <v>SA-4(3)</v>
      </c>
      <c r="W188" s="1" t="str">
        <f>IF(ISBLANK('Capabilities - Sec Controls'!U132),"", 'Capabilities - Sec Controls'!U132)</f>
        <v/>
      </c>
      <c r="X188" s="1" t="str">
        <f>IF(ISBLANK('Capabilities - Sec Controls'!V132),"", 'Capabilities - Sec Controls'!V132)</f>
        <v/>
      </c>
      <c r="Y188" s="1" t="str">
        <f>IF(ISBLANK('Capabilities - Sec Controls'!W132),"", 'Capabilities - Sec Controls'!W132)</f>
        <v/>
      </c>
      <c r="Z188" s="1" t="str">
        <f>IF(ISBLANK('Capabilities - Sec Controls'!X132),"", 'Capabilities - Sec Controls'!X132)</f>
        <v/>
      </c>
      <c r="AA188" s="1" t="str">
        <f>IF(ISBLANK('Capabilities - Sec Controls'!Y132),"", 'Capabilities - Sec Controls'!Y132)</f>
        <v xml:space="preserve">Use of application frameworks is not really a security capability/control. 800-53 controls mapped are more related to secure development processes in general. 
SA-4(3),  and SA-15(8)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Security Knowledge Lifecycle Security Application Framework capabiltiy should an organization wish to contract with a cloud service provider to provide such a capability. </v>
      </c>
      <c r="AB188" s="1" t="str">
        <f>IF(ISBLANK('Capabilities - Sec Controls'!Z132),"", 'Capabilities - Sec Controls'!Z132)</f>
        <v/>
      </c>
      <c r="AC188" s="215">
        <f>IF(ISBLANK('Capabilities - Sec Controls'!AA132),"", 'Capabilities - Sec Controls'!AA132)</f>
        <v>3</v>
      </c>
      <c r="AD188" s="215">
        <f>IF(ISBLANK('Capabilities - Sec Controls'!AB132),"", 'Capabilities - Sec Controls'!AB132)</f>
        <v>3</v>
      </c>
      <c r="AE188" s="215">
        <f>IF(ISBLANK('Capabilities - Sec Controls'!AC132),"", 'Capabilities - Sec Controls'!AC132)</f>
        <v>3</v>
      </c>
      <c r="AF188" s="215">
        <f>IF(ISBLANK('Capabilities - Sec Controls'!AD132),"", 'Capabilities - Sec Controls'!AD132)</f>
        <v>9</v>
      </c>
      <c r="AG188" s="1" t="str">
        <f>IF(ISBLANK('Capabilities - Sec Controls'!AE132),"", 'Capabilities - Sec Controls'!AE132)</f>
        <v/>
      </c>
      <c r="AH188" s="1" t="str">
        <f>IF(ISBLANK('Capabilities - Sec Controls'!AF132),"", 'Capabilities - Sec Controls'!AF132)</f>
        <v>X</v>
      </c>
      <c r="AI188" s="1" t="str">
        <f>IF(ISBLANK('Capabilities - Sec Controls'!AG132),"", 'Capabilities - Sec Controls'!AG132)</f>
        <v>A</v>
      </c>
      <c r="AJ188" s="1" t="str">
        <f>IF(ISBLANK('Capabilities - Sec Controls'!AH132),"", 'Capabilities - Sec Controls'!AH132)</f>
        <v>A</v>
      </c>
      <c r="AK188" s="1" t="str">
        <f>IF(ISBLANK('Capabilities - Sec Controls'!AI132),"", 'Capabilities - Sec Controls'!AI132)</f>
        <v/>
      </c>
      <c r="AL188" s="1" t="str">
        <f>IF(ISBLANK('Capabilities - Sec Controls'!AJ132),"", 'Capabilities - Sec Controls'!AJ132)</f>
        <v>A</v>
      </c>
      <c r="AM188" s="1" t="str">
        <f>IF(ISBLANK('Capabilities - Sec Controls'!AK132),"", 'Capabilities - Sec Controls'!AK132)</f>
        <v>X*</v>
      </c>
      <c r="AN188" s="1" t="str">
        <f>IF(ISBLANK('Capabilities - Sec Controls'!AL132),"", 'Capabilities - Sec Controls'!AL132)</f>
        <v>X*</v>
      </c>
      <c r="AO188" s="1" t="str">
        <f>IF(ISBLANK('Capabilities - Sec Controls'!AM132),"", 'Capabilities - Sec Controls'!AM132)</f>
        <v/>
      </c>
      <c r="AP188" s="1" t="str">
        <f>IF(ISBLANK('Capabilities - Sec Controls'!AN132),"", 'Capabilities - Sec Controls'!AN132)</f>
        <v>B</v>
      </c>
      <c r="AQ188" s="1" t="str">
        <f>IF(ISBLANK('Capabilities - Sec Controls'!AO132),"", 'Capabilities - Sec Controls'!AO132)</f>
        <v>B</v>
      </c>
      <c r="AR188" s="1" t="str">
        <f>IF(ISBLANK('Capabilities - Sec Controls'!AP132),"", 'Capabilities - Sec Controls'!AP132)</f>
        <v>B</v>
      </c>
      <c r="AS188" s="1" t="str">
        <f>IF(ISBLANK('Capabilities - Sec Controls'!AQ132),"", 'Capabilities - Sec Controls'!AQ132)</f>
        <v/>
      </c>
      <c r="AT188" s="1" t="str">
        <f>IF(ISBLANK('Capabilities - Sec Controls'!AR132),"", 'Capabilities - Sec Controls'!AR132)</f>
        <v>A</v>
      </c>
      <c r="AU188" s="1" t="str">
        <f>IF(ISBLANK('Capabilities - Sec Controls'!AS132),"", 'Capabilities - Sec Controls'!AS132)</f>
        <v/>
      </c>
      <c r="AV188" s="1" t="str">
        <f>IF(ISBLANK('Capabilities - Sec Controls'!AT132),"", 'Capabilities - Sec Controls'!AT132)</f>
        <v>A</v>
      </c>
    </row>
    <row r="189" spans="1:48" ht="42" hidden="1" customHeight="1" x14ac:dyDescent="0.25">
      <c r="A189"/>
      <c r="D189" t="b">
        <f>IF(Resp40="Yes", FALSE, TRUE)</f>
        <v>1</v>
      </c>
      <c r="E189" s="1" t="str">
        <f>IF(ISBLANK('Capabilities - Sec Controls'!A140),"", 'Capabilities - Sec Controls'!A140)</f>
        <v>Application Services</v>
      </c>
      <c r="F189" s="1" t="str">
        <f>IF(ISBLANK('Capabilities - Sec Controls'!B140),"", 'Capabilities - Sec Controls'!B140)</f>
        <v>Security Knowledge Lifecycle</v>
      </c>
      <c r="G189" s="1" t="str">
        <f>IF(ISBLANK('Capabilities - Sec Controls'!C140),"", 'Capabilities - Sec Controls'!C140)</f>
        <v>Code Samples</v>
      </c>
      <c r="H189" s="1" t="str">
        <f>IF(ISBLANK('Capabilities - Sec Controls'!D140),"", 'Capabilities - Sec Controls'!D140)</f>
        <v/>
      </c>
      <c r="I189" s="1" t="str">
        <f>IF(ISBLANK('Capabilities - Sec Controls'!E140),"", 'Capabilities - Sec Controls'!E140)</f>
        <v>The system's organization has a capability that provides snippets of code to the organization's programmers to show them how to securely code specific algorithms.</v>
      </c>
      <c r="J189" s="1" t="str">
        <f>IF(ISBLANK('Capabilities - Sec Controls'!F140),"", 'Capabilities - Sec Controls'!F140)</f>
        <v>Code Samples</v>
      </c>
      <c r="K189" s="1" t="str">
        <f>IF(ISBLANK('Capabilities - Sec Controls'!I140),"", 'Capabilities - Sec Controls'!I140)</f>
        <v>AT-3,RA-5</v>
      </c>
      <c r="L189" s="1" t="str">
        <f>IF(ISBLANK('Capabilities - Sec Controls'!J140),"", 'Capabilities - Sec Controls'!J140)</f>
        <v>SA-8</v>
      </c>
      <c r="M189" s="1" t="str">
        <f>IF(ISBLANK('Capabilities - Sec Controls'!K140),"", 'Capabilities - Sec Controls'!K140)</f>
        <v>AT-3,RA-5</v>
      </c>
      <c r="N189" s="1" t="str">
        <f>IF(ISBLANK('Capabilities - Sec Controls'!L140),"", 'Capabilities - Sec Controls'!L140)</f>
        <v>SA-8</v>
      </c>
      <c r="O189" s="1" t="str">
        <f>IF(ISBLANK('Capabilities - Sec Controls'!M140),"", 'Capabilities - Sec Controls'!M140)</f>
        <v>SA-11</v>
      </c>
      <c r="P189" s="1" t="str">
        <f>IF(ISBLANK('Capabilities - Sec Controls'!N140),"", 'Capabilities - Sec Controls'!N140)</f>
        <v/>
      </c>
      <c r="Q189" s="1" t="str">
        <f>IF(ISBLANK('Capabilities - Sec Controls'!O140),"", 'Capabilities - Sec Controls'!O140)</f>
        <v>SA-11</v>
      </c>
      <c r="R189" s="1" t="str">
        <f>IF(ISBLANK('Capabilities - Sec Controls'!P140),"", 'Capabilities - Sec Controls'!P140)</f>
        <v/>
      </c>
      <c r="S189" s="1" t="str">
        <f>IF(ISBLANK('Capabilities - Sec Controls'!Q140),"", 'Capabilities - Sec Controls'!Q140)</f>
        <v/>
      </c>
      <c r="T189" s="1" t="str">
        <f>IF(ISBLANK('Capabilities - Sec Controls'!R140),"", 'Capabilities - Sec Controls'!R140)</f>
        <v>SA-11(1),SA-11(4),SA-11(8)</v>
      </c>
      <c r="U189" s="1" t="str">
        <f>IF(ISBLANK('Capabilities - Sec Controls'!S140),"", 'Capabilities - Sec Controls'!S140)</f>
        <v/>
      </c>
      <c r="V189" s="1" t="str">
        <f>IF(ISBLANK('Capabilities - Sec Controls'!T140),"", 'Capabilities - Sec Controls'!T140)</f>
        <v>SA-11(1),SA-11(4),SA-11(8)</v>
      </c>
      <c r="W189" s="1" t="str">
        <f>IF(ISBLANK('Capabilities - Sec Controls'!U140),"", 'Capabilities - Sec Controls'!U140)</f>
        <v/>
      </c>
      <c r="X189" s="1" t="str">
        <f>IF(ISBLANK('Capabilities - Sec Controls'!V140),"", 'Capabilities - Sec Controls'!V140)</f>
        <v/>
      </c>
      <c r="Y189" s="1" t="str">
        <f>IF(ISBLANK('Capabilities - Sec Controls'!W140),"", 'Capabilities - Sec Controls'!W140)</f>
        <v/>
      </c>
      <c r="Z189" s="1" t="str">
        <f>IF(ISBLANK('Capabilities - Sec Controls'!X140),"", 'Capabilities - Sec Controls'!X140)</f>
        <v/>
      </c>
      <c r="AA189" s="1" t="str">
        <f>IF(ISBLANK('Capabilities - Sec Controls'!Y140),"", 'Capabilities - Sec Controls'!Y140)</f>
        <v>Unclear how providing a code sample is a security capability. Controls referenced are role-based training (for developers), application scanning, general security engineering, and developer secruity testing and evalution/code analysis rather than specific "code samples". AC-16(7), IA-4(5), and IA-9 SA-11(1), SA-11(4), and SA-11(8)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Security Knowledge Lifecycle Code Samples capability should an organization wish to contract with a cloud service provider to provide such a capability.</v>
      </c>
      <c r="AB189" s="1" t="str">
        <f>IF(ISBLANK('Capabilities - Sec Controls'!Z140),"", 'Capabilities - Sec Controls'!Z140)</f>
        <v/>
      </c>
      <c r="AC189" s="215">
        <f>IF(ISBLANK('Capabilities - Sec Controls'!AA140),"", 'Capabilities - Sec Controls'!AA140)</f>
        <v>2</v>
      </c>
      <c r="AD189" s="215">
        <f>IF(ISBLANK('Capabilities - Sec Controls'!AB140),"", 'Capabilities - Sec Controls'!AB140)</f>
        <v>2</v>
      </c>
      <c r="AE189" s="215">
        <f>IF(ISBLANK('Capabilities - Sec Controls'!AC140),"", 'Capabilities - Sec Controls'!AC140)</f>
        <v>2</v>
      </c>
      <c r="AF189" s="215">
        <f>IF(ISBLANK('Capabilities - Sec Controls'!AD140),"", 'Capabilities - Sec Controls'!AD140)</f>
        <v>6</v>
      </c>
      <c r="AG189" s="1" t="str">
        <f>IF(ISBLANK('Capabilities - Sec Controls'!AE140),"", 'Capabilities - Sec Controls'!AE140)</f>
        <v/>
      </c>
      <c r="AH189" s="1" t="str">
        <f>IF(ISBLANK('Capabilities - Sec Controls'!AF140),"", 'Capabilities - Sec Controls'!AF140)</f>
        <v>A</v>
      </c>
      <c r="AI189" s="1" t="str">
        <f>IF(ISBLANK('Capabilities - Sec Controls'!AG140),"", 'Capabilities - Sec Controls'!AG140)</f>
        <v>A</v>
      </c>
      <c r="AJ189" s="1" t="str">
        <f>IF(ISBLANK('Capabilities - Sec Controls'!AH140),"", 'Capabilities - Sec Controls'!AH140)</f>
        <v/>
      </c>
      <c r="AK189" s="1" t="str">
        <f>IF(ISBLANK('Capabilities - Sec Controls'!AI140),"", 'Capabilities - Sec Controls'!AI140)</f>
        <v/>
      </c>
      <c r="AL189" s="1" t="str">
        <f>IF(ISBLANK('Capabilities - Sec Controls'!AJ140),"", 'Capabilities - Sec Controls'!AJ140)</f>
        <v>X</v>
      </c>
      <c r="AM189" s="1" t="str">
        <f>IF(ISBLANK('Capabilities - Sec Controls'!AK140),"", 'Capabilities - Sec Controls'!AK140)</f>
        <v>X*</v>
      </c>
      <c r="AN189" s="1" t="str">
        <f>IF(ISBLANK('Capabilities - Sec Controls'!AL140),"", 'Capabilities - Sec Controls'!AL140)</f>
        <v>X</v>
      </c>
      <c r="AO189" s="1" t="str">
        <f>IF(ISBLANK('Capabilities - Sec Controls'!AM140),"", 'Capabilities - Sec Controls'!AM140)</f>
        <v/>
      </c>
      <c r="AP189" s="1" t="str">
        <f>IF(ISBLANK('Capabilities - Sec Controls'!AN140),"", 'Capabilities - Sec Controls'!AN140)</f>
        <v>B</v>
      </c>
      <c r="AQ189" s="1" t="str">
        <f>IF(ISBLANK('Capabilities - Sec Controls'!AO140),"", 'Capabilities - Sec Controls'!AO140)</f>
        <v>B</v>
      </c>
      <c r="AR189" s="1" t="str">
        <f>IF(ISBLANK('Capabilities - Sec Controls'!AP140),"", 'Capabilities - Sec Controls'!AP140)</f>
        <v>B</v>
      </c>
      <c r="AS189" s="1" t="str">
        <f>IF(ISBLANK('Capabilities - Sec Controls'!AQ140),"", 'Capabilities - Sec Controls'!AQ140)</f>
        <v/>
      </c>
      <c r="AT189" s="1" t="str">
        <f>IF(ISBLANK('Capabilities - Sec Controls'!AR140),"", 'Capabilities - Sec Controls'!AR140)</f>
        <v>A</v>
      </c>
      <c r="AU189" s="1" t="str">
        <f>IF(ISBLANK('Capabilities - Sec Controls'!AS140),"", 'Capabilities - Sec Controls'!AS140)</f>
        <v/>
      </c>
      <c r="AV189" s="1" t="str">
        <f>IF(ISBLANK('Capabilities - Sec Controls'!AT140),"", 'Capabilities - Sec Controls'!AT140)</f>
        <v>A</v>
      </c>
    </row>
    <row r="190" spans="1:48" ht="42" hidden="1" customHeight="1" x14ac:dyDescent="0.25">
      <c r="A190" s="210" t="s">
        <v>3314</v>
      </c>
      <c r="B190" s="211" t="s">
        <v>3315</v>
      </c>
      <c r="C190" s="211"/>
      <c r="D190" s="211" t="b">
        <f>D191</f>
        <v>1</v>
      </c>
      <c r="E190" s="211"/>
      <c r="F190" s="210"/>
      <c r="G190" s="210"/>
      <c r="H190" s="210"/>
      <c r="I190" s="210"/>
      <c r="J190" s="210"/>
      <c r="K190" s="210"/>
      <c r="L190" s="210"/>
      <c r="M190" s="210"/>
      <c r="N190" s="210"/>
      <c r="O190" s="210"/>
      <c r="P190" s="210"/>
      <c r="Q190" s="210"/>
      <c r="R190" s="210"/>
      <c r="S190" s="210"/>
      <c r="T190" s="210"/>
      <c r="U190" s="210"/>
      <c r="V190" s="210"/>
      <c r="W190" s="210"/>
      <c r="X190" s="210"/>
      <c r="Y190" s="210"/>
      <c r="Z190" s="210"/>
      <c r="AA190" s="210"/>
      <c r="AB190" s="210"/>
      <c r="AC190" s="214"/>
      <c r="AD190" s="214"/>
      <c r="AE190" s="214"/>
      <c r="AF190" s="214"/>
      <c r="AG190" s="210"/>
      <c r="AH190" s="210"/>
      <c r="AI190" s="210"/>
      <c r="AJ190" s="210"/>
      <c r="AK190" s="210"/>
      <c r="AL190" s="210"/>
      <c r="AM190" s="210"/>
      <c r="AN190" s="210"/>
      <c r="AO190" s="210"/>
      <c r="AP190" s="210"/>
      <c r="AQ190" s="210"/>
      <c r="AR190" s="210"/>
      <c r="AS190" s="210"/>
      <c r="AT190" s="210"/>
      <c r="AU190" s="210"/>
      <c r="AV190" s="210"/>
    </row>
    <row r="191" spans="1:48" ht="42" hidden="1" customHeight="1" x14ac:dyDescent="0.25">
      <c r="A191"/>
      <c r="D191" t="b">
        <f>IF(Resp41="Yes", FALSE, TRUE)</f>
        <v>1</v>
      </c>
      <c r="E191" s="1" t="str">
        <f>IF(ISBLANK('Capabilities - Sec Controls'!A202),"", 'Capabilities - Sec Controls'!A202)</f>
        <v>Information Services</v>
      </c>
      <c r="F191" s="1" t="str">
        <f>IF(ISBLANK('Capabilities - Sec Controls'!B202),"", 'Capabilities - Sec Controls'!B202)</f>
        <v xml:space="preserve">Service Support </v>
      </c>
      <c r="G191" s="1" t="str">
        <f>IF(ISBLANK('Capabilities - Sec Controls'!C202),"", 'Capabilities - Sec Controls'!C202)</f>
        <v>Knowledge Repository</v>
      </c>
      <c r="H191" s="1" t="str">
        <f>IF(ISBLANK('Capabilities - Sec Controls'!D202),"", 'Capabilities - Sec Controls'!D202)</f>
        <v/>
      </c>
      <c r="I191" s="1" t="str">
        <f>IF(ISBLANK('Capabilities - Sec Controls'!E202),"", 'Capabilities - Sec Controls'!E202)</f>
        <v>The system has a capability that centralizes access to knowledge, including policies, processes, and procedures, related to maintaining the organization's services.</v>
      </c>
      <c r="J191" s="1" t="str">
        <f>IF(ISBLANK('Capabilities - Sec Controls'!F202),"", 'Capabilities - Sec Controls'!F202)</f>
        <v>Knowledge Repository</v>
      </c>
      <c r="K191" s="1" t="str">
        <f>IF(ISBLANK('Capabilities - Sec Controls'!I202),"", 'Capabilities - Sec Controls'!I202)</f>
        <v>AC-1,AT-1,AU-1,CA-1,CM-1,CP-1,IA-1,IR-1,MA-1,MP-1,PE-1,PL-1,PS-1,RA-1,SA-1,SC-1,SI-1</v>
      </c>
      <c r="L191" s="1" t="str">
        <f>IF(ISBLANK('Capabilities - Sec Controls'!J202),"", 'Capabilities - Sec Controls'!J202)</f>
        <v/>
      </c>
      <c r="M191" s="1" t="str">
        <f>IF(ISBLANK('Capabilities - Sec Controls'!K202),"", 'Capabilities - Sec Controls'!K202)</f>
        <v>AC-1,AT-1,AU-1,CA-1,CM-1,CP-1,IA-1,IR-1,MA-1,MP-1,PE-1,PL-1,PS-1,RA-1,SA-1,SC-1,SI-1</v>
      </c>
      <c r="N191" s="1" t="str">
        <f>IF(ISBLANK('Capabilities - Sec Controls'!L202),"", 'Capabilities - Sec Controls'!L202)</f>
        <v/>
      </c>
      <c r="O191" s="1" t="str">
        <f>IF(ISBLANK('Capabilities - Sec Controls'!M202),"", 'Capabilities - Sec Controls'!M202)</f>
        <v/>
      </c>
      <c r="P191" s="1" t="str">
        <f>IF(ISBLANK('Capabilities - Sec Controls'!N202),"", 'Capabilities - Sec Controls'!N202)</f>
        <v/>
      </c>
      <c r="Q191" s="1" t="str">
        <f>IF(ISBLANK('Capabilities - Sec Controls'!O202),"", 'Capabilities - Sec Controls'!O202)</f>
        <v/>
      </c>
      <c r="R191" s="1" t="str">
        <f>IF(ISBLANK('Capabilities - Sec Controls'!P202),"", 'Capabilities - Sec Controls'!P202)</f>
        <v/>
      </c>
      <c r="S191" s="1" t="str">
        <f>IF(ISBLANK('Capabilities - Sec Controls'!Q202),"", 'Capabilities - Sec Controls'!Q202)</f>
        <v/>
      </c>
      <c r="T191" s="1" t="str">
        <f>IF(ISBLANK('Capabilities - Sec Controls'!R202),"", 'Capabilities - Sec Controls'!R202)</f>
        <v/>
      </c>
      <c r="U191" s="1" t="str">
        <f>IF(ISBLANK('Capabilities - Sec Controls'!S202),"", 'Capabilities - Sec Controls'!S202)</f>
        <v/>
      </c>
      <c r="V191" s="1" t="str">
        <f>IF(ISBLANK('Capabilities - Sec Controls'!T202),"", 'Capabilities - Sec Controls'!T202)</f>
        <v/>
      </c>
      <c r="W191" s="1" t="str">
        <f>IF(ISBLANK('Capabilities - Sec Controls'!U202),"", 'Capabilities - Sec Controls'!U202)</f>
        <v/>
      </c>
      <c r="X191" s="1" t="str">
        <f>IF(ISBLANK('Capabilities - Sec Controls'!V202),"", 'Capabilities - Sec Controls'!V202)</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191" s="1" t="str">
        <f>IF(ISBLANK('Capabilities - Sec Controls'!W202),"", 'Capabilities - Sec Controls'!W202)</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191" s="1" t="str">
        <f>IF(ISBLANK('Capabilities - Sec Controls'!X202),"", 'Capabilities - Sec Controls'!X202)</f>
        <v>AC-2(11), AC-2(13), AC-6(3), AC-6(7), AC-6(8), AC-18(4), AC-21(2)
AU-13, 
CM-3(1), CM-5(1), CM-5(3), CM-5(4), CM-6(2), CM-8(4)
MA-4(3)
PE-2(3), PE-3(1), PE-6(4)
PS-4(2), PS-6(3)
RA-5(4), RA-5(6), RA-5(10)
SC-3, SC-7(8), SC-7(10), SC-7(11), SC-7(14),  SC-7(15), SC-7(18), SC-7(21), SC-24 
SI-7(10), SI-10(5)</v>
      </c>
      <c r="AA191" s="1" t="str">
        <f>IF(ISBLANK('Capabilities - Sec Controls'!Y202),"", 'Capabilities - Sec Controls'!Y202)</f>
        <v>What "patterns?" It is not possible to accurately populate the needed controls regarding "patterns" without a clear description. Also, it is not clear how or if this capability is related to security? AC-16(9), AC-24,  IR-9(3), PE-19(1), SC-8(4), SA-10(2), SA-11(4), SA-12(11), SA-12(15), SA-19, SC-4(2), SC-34(3), and SI-17 are not selected in SP 800-53-defined baselines nor in the overall FedRAMP-defined baselines. They are noted in { } and  placed in the high impact baseline here specifically to support implementation of information security associated with the Information Services Service Support  Knowledge Repository capability should an organization wish to contract with a cloud service provider to provide such a capability.</v>
      </c>
      <c r="AB191" s="1" t="str">
        <f>IF(ISBLANK('Capabilities - Sec Controls'!Z202),"", 'Capabilities - Sec Controls'!Z202)</f>
        <v/>
      </c>
      <c r="AC191" s="215">
        <f>IF(ISBLANK('Capabilities - Sec Controls'!AA202),"", 'Capabilities - Sec Controls'!AA202)</f>
        <v>1</v>
      </c>
      <c r="AD191" s="215">
        <f>IF(ISBLANK('Capabilities - Sec Controls'!AB202),"", 'Capabilities - Sec Controls'!AB202)</f>
        <v>1</v>
      </c>
      <c r="AE191" s="215">
        <f>IF(ISBLANK('Capabilities - Sec Controls'!AC202),"", 'Capabilities - Sec Controls'!AC202)</f>
        <v>1</v>
      </c>
      <c r="AF191" s="215">
        <f>IF(ISBLANK('Capabilities - Sec Controls'!AD202),"", 'Capabilities - Sec Controls'!AD202)</f>
        <v>3</v>
      </c>
      <c r="AG191" s="1" t="str">
        <f>IF(ISBLANK('Capabilities - Sec Controls'!AE202),"", 'Capabilities - Sec Controls'!AE202)</f>
        <v/>
      </c>
      <c r="AH191" s="1" t="str">
        <f>IF(ISBLANK('Capabilities - Sec Controls'!AF202),"", 'Capabilities - Sec Controls'!AF202)</f>
        <v>A</v>
      </c>
      <c r="AI191" s="1" t="str">
        <f>IF(ISBLANK('Capabilities - Sec Controls'!AG202),"", 'Capabilities - Sec Controls'!AG202)</f>
        <v>A</v>
      </c>
      <c r="AJ191" s="1" t="str">
        <f>IF(ISBLANK('Capabilities - Sec Controls'!AH202),"", 'Capabilities - Sec Controls'!AH202)</f>
        <v>A</v>
      </c>
      <c r="AK191" s="1" t="str">
        <f>IF(ISBLANK('Capabilities - Sec Controls'!AI202),"", 'Capabilities - Sec Controls'!AI202)</f>
        <v/>
      </c>
      <c r="AL191" s="1" t="str">
        <f>IF(ISBLANK('Capabilities - Sec Controls'!AJ202),"", 'Capabilities - Sec Controls'!AJ202)</f>
        <v>A</v>
      </c>
      <c r="AM191" s="1" t="str">
        <f>IF(ISBLANK('Capabilities - Sec Controls'!AK202),"", 'Capabilities - Sec Controls'!AK202)</f>
        <v>A</v>
      </c>
      <c r="AN191" s="1" t="str">
        <f>IF(ISBLANK('Capabilities - Sec Controls'!AL202),"", 'Capabilities - Sec Controls'!AL202)</f>
        <v>A</v>
      </c>
      <c r="AO191" s="1" t="str">
        <f>IF(ISBLANK('Capabilities - Sec Controls'!AM202),"", 'Capabilities - Sec Controls'!AM202)</f>
        <v/>
      </c>
      <c r="AP191" s="1" t="str">
        <f>IF(ISBLANK('Capabilities - Sec Controls'!AN202),"", 'Capabilities - Sec Controls'!AN202)</f>
        <v>B</v>
      </c>
      <c r="AQ191" s="1" t="str">
        <f>IF(ISBLANK('Capabilities - Sec Controls'!AO202),"", 'Capabilities - Sec Controls'!AO202)</f>
        <v>B</v>
      </c>
      <c r="AR191" s="1" t="str">
        <f>IF(ISBLANK('Capabilities - Sec Controls'!AP202),"", 'Capabilities - Sec Controls'!AP202)</f>
        <v>B</v>
      </c>
      <c r="AS191" s="1" t="str">
        <f>IF(ISBLANK('Capabilities - Sec Controls'!AQ202),"", 'Capabilities - Sec Controls'!AQ202)</f>
        <v/>
      </c>
      <c r="AT191" s="1" t="str">
        <f>IF(ISBLANK('Capabilities - Sec Controls'!AR202),"", 'Capabilities - Sec Controls'!AR202)</f>
        <v>A</v>
      </c>
      <c r="AU191" s="1" t="str">
        <f>IF(ISBLANK('Capabilities - Sec Controls'!AS202),"", 'Capabilities - Sec Controls'!AS202)</f>
        <v/>
      </c>
      <c r="AV191" s="1" t="str">
        <f>IF(ISBLANK('Capabilities - Sec Controls'!AT202),"", 'Capabilities - Sec Controls'!AT202)</f>
        <v/>
      </c>
    </row>
    <row r="192" spans="1:48" ht="42" hidden="1" customHeight="1" x14ac:dyDescent="0.25">
      <c r="A192" s="180" t="s">
        <v>3316</v>
      </c>
      <c r="B192" s="181" t="s">
        <v>3401</v>
      </c>
      <c r="C192" s="181"/>
      <c r="D192" s="181" t="b">
        <f>AND(D193,D217,D226,D247,D250)</f>
        <v>1</v>
      </c>
      <c r="E192" s="181"/>
      <c r="F192" s="181"/>
      <c r="G192" s="181"/>
      <c r="H192" s="181"/>
      <c r="I192" s="181"/>
      <c r="J192" s="181"/>
      <c r="K192" s="181"/>
      <c r="L192" s="181"/>
      <c r="M192" s="181"/>
      <c r="N192" s="181"/>
      <c r="O192" s="181"/>
      <c r="P192" s="181"/>
      <c r="Q192" s="181"/>
      <c r="R192" s="181"/>
      <c r="S192" s="181"/>
      <c r="T192" s="181"/>
      <c r="U192" s="181"/>
      <c r="V192" s="181"/>
      <c r="W192" s="181"/>
      <c r="X192" s="181"/>
      <c r="Y192" s="181"/>
      <c r="Z192" s="181"/>
      <c r="AA192" s="181"/>
      <c r="AB192" s="181"/>
      <c r="AC192" s="213"/>
      <c r="AD192" s="213"/>
      <c r="AE192" s="213"/>
      <c r="AF192" s="213"/>
      <c r="AG192" s="181"/>
      <c r="AH192" s="181"/>
      <c r="AI192" s="181"/>
      <c r="AJ192" s="181"/>
      <c r="AK192" s="181"/>
      <c r="AL192" s="181"/>
      <c r="AM192" s="181"/>
      <c r="AN192" s="181"/>
      <c r="AO192" s="181"/>
      <c r="AP192" s="181"/>
      <c r="AQ192" s="181"/>
      <c r="AR192" s="181"/>
      <c r="AS192" s="181"/>
      <c r="AT192" s="181"/>
      <c r="AU192" s="181"/>
      <c r="AV192" s="181"/>
    </row>
    <row r="193" spans="1:48" ht="42" hidden="1" customHeight="1" x14ac:dyDescent="0.25">
      <c r="A193" s="210" t="s">
        <v>3317</v>
      </c>
      <c r="B193" s="211" t="s">
        <v>3318</v>
      </c>
      <c r="C193" s="211">
        <v>2.19</v>
      </c>
      <c r="D193" s="211" t="b">
        <f>AND(D194:D202)</f>
        <v>1</v>
      </c>
      <c r="E193" s="211"/>
      <c r="F193" s="210"/>
      <c r="G193" s="210"/>
      <c r="H193" s="210"/>
      <c r="I193" s="210"/>
      <c r="J193" s="210"/>
      <c r="K193" s="210"/>
      <c r="L193" s="210"/>
      <c r="M193" s="210"/>
      <c r="N193" s="210"/>
      <c r="O193" s="210"/>
      <c r="P193" s="210"/>
      <c r="Q193" s="210"/>
      <c r="R193" s="210"/>
      <c r="S193" s="210"/>
      <c r="T193" s="210"/>
      <c r="U193" s="210"/>
      <c r="V193" s="210"/>
      <c r="W193" s="210"/>
      <c r="X193" s="210"/>
      <c r="Y193" s="210"/>
      <c r="Z193" s="210"/>
      <c r="AA193" s="210"/>
      <c r="AB193" s="210"/>
      <c r="AC193" s="214"/>
      <c r="AD193" s="214"/>
      <c r="AE193" s="214"/>
      <c r="AF193" s="214"/>
      <c r="AG193" s="210"/>
      <c r="AH193" s="210"/>
      <c r="AI193" s="210"/>
      <c r="AJ193" s="210"/>
      <c r="AK193" s="210"/>
      <c r="AL193" s="210"/>
      <c r="AM193" s="210"/>
      <c r="AN193" s="210"/>
      <c r="AO193" s="210"/>
      <c r="AP193" s="210"/>
      <c r="AQ193" s="210"/>
      <c r="AR193" s="210"/>
      <c r="AS193" s="210"/>
      <c r="AT193" s="210"/>
      <c r="AU193" s="210"/>
      <c r="AV193" s="210"/>
    </row>
    <row r="194" spans="1:48" ht="42" hidden="1" customHeight="1" x14ac:dyDescent="0.25">
      <c r="A194"/>
      <c r="C194" t="s">
        <v>68</v>
      </c>
      <c r="D194" t="b">
        <f>IF(Resp42="Yes", FALSE, TRUE)</f>
        <v>1</v>
      </c>
      <c r="E194" s="1" t="str">
        <f>IF(ISBLANK('Capabilities - Sec Controls'!A158),"", 'Capabilities - Sec Controls'!A158)</f>
        <v>Information Services</v>
      </c>
      <c r="F194" s="1" t="str">
        <f>IF(ISBLANK('Capabilities - Sec Controls'!B158),"", 'Capabilities - Sec Controls'!B158)</f>
        <v>BOSS</v>
      </c>
      <c r="G194" s="1" t="str">
        <f>IF(ISBLANK('Capabilities - Sec Controls'!C158),"", 'Capabilities - Sec Controls'!C158)</f>
        <v>HR Data (Employee &amp; Contractors)</v>
      </c>
      <c r="H194" s="1" t="str">
        <f>IF(ISBLANK('Capabilities - Sec Controls'!D158),"", 'Capabilities - Sec Controls'!D158)</f>
        <v/>
      </c>
      <c r="I194" s="1" t="str">
        <f>IF(ISBLANK('Capabilities - Sec Controls'!E158),"", 'Capabilities - Sec Controls'!E158)</f>
        <v>The system has a capability to securely handle the organization's human resources information regarding its employees and contractors.</v>
      </c>
      <c r="J194" s="1" t="str">
        <f>IF(ISBLANK('Capabilities - Sec Controls'!F158),"", 'Capabilities - Sec Controls'!F158)</f>
        <v>HR Data (Employees &amp; Contractors)</v>
      </c>
      <c r="K194" s="1" t="str">
        <f>IF(ISBLANK('Capabilities - Sec Controls'!I158),"", 'Capabilities - Sec Controls'!I158)</f>
        <v>PS-2,PS-3,PS-7</v>
      </c>
      <c r="L194" s="1" t="str">
        <f>IF(ISBLANK('Capabilities - Sec Controls'!J158),"", 'Capabilities - Sec Controls'!J158)</f>
        <v/>
      </c>
      <c r="M194" s="1" t="str">
        <f>IF(ISBLANK('Capabilities - Sec Controls'!K158),"", 'Capabilities - Sec Controls'!K158)</f>
        <v>PS-2,PS-3,PS-7</v>
      </c>
      <c r="N194" s="1" t="str">
        <f>IF(ISBLANK('Capabilities - Sec Controls'!L158),"", 'Capabilities - Sec Controls'!L158)</f>
        <v/>
      </c>
      <c r="O194" s="1" t="str">
        <f>IF(ISBLANK('Capabilities - Sec Controls'!M158),"", 'Capabilities - Sec Controls'!M158)</f>
        <v/>
      </c>
      <c r="P194" s="1" t="str">
        <f>IF(ISBLANK('Capabilities - Sec Controls'!N158),"", 'Capabilities - Sec Controls'!N158)</f>
        <v/>
      </c>
      <c r="Q194" s="1" t="str">
        <f>IF(ISBLANK('Capabilities - Sec Controls'!O158),"", 'Capabilities - Sec Controls'!O158)</f>
        <v/>
      </c>
      <c r="R194" s="1" t="str">
        <f>IF(ISBLANK('Capabilities - Sec Controls'!P158),"", 'Capabilities - Sec Controls'!P158)</f>
        <v/>
      </c>
      <c r="S194" s="1" t="str">
        <f>IF(ISBLANK('Capabilities - Sec Controls'!Q158),"", 'Capabilities - Sec Controls'!Q158)</f>
        <v/>
      </c>
      <c r="T194" s="1" t="str">
        <f>IF(ISBLANK('Capabilities - Sec Controls'!R158),"", 'Capabilities - Sec Controls'!R158)</f>
        <v/>
      </c>
      <c r="U194" s="1" t="str">
        <f>IF(ISBLANK('Capabilities - Sec Controls'!S158),"", 'Capabilities - Sec Controls'!S158)</f>
        <v/>
      </c>
      <c r="V194" s="1" t="str">
        <f>IF(ISBLANK('Capabilities - Sec Controls'!T158),"", 'Capabilities - Sec Controls'!T158)</f>
        <v/>
      </c>
      <c r="W194" s="1" t="str">
        <f>IF(ISBLANK('Capabilities - Sec Controls'!U158),"", 'Capabilities - Sec Controls'!U158)</f>
        <v/>
      </c>
      <c r="X194" s="1" t="str">
        <f>IF(ISBLANK('Capabilities - Sec Controls'!V158),"", 'Capabilities - Sec Controls'!V158)</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194" s="1" t="str">
        <f>IF(ISBLANK('Capabilities - Sec Controls'!W158),"", 'Capabilities - Sec Controls'!W158)</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194" s="1" t="str">
        <f>IF(ISBLANK('Capabilities - Sec Controls'!X158),"", 'Capabilities - Sec Controls'!X158)</f>
        <v>AC-2(11), AC-2(13), AC-6(3), AC-6(7), AC-6(8), AC-18(4), AC-21(2)
AU-13, 
CM-3(1), CM-5(1), CM-5(3), CM-5(4), CM-6(2), CM-8(4)
MA-4(3)
PE-2(3), PE-3(1), PE-6(4)
PS-4(2), PS-6(3)
RA-5(4), RA-5(6), RA-5(10)
SC-3, SC-7(8), SC-7(10), SC-7(11), SC-7(14),  SC-7(15), SC-7(18), SC-7(21), SC-24 
SI-7(10), SI-10(5)</v>
      </c>
      <c r="AA194" s="1" t="str">
        <f>IF(ISBLANK('Capabilities - Sec Controls'!Y158),"", 'Capabilities - Sec Controls'!Y158)</f>
        <v xml:space="preserve">It is unclear if this "capability" is about about security the HR data, generating the HR data, or simply ensuring such HR data is available for use with the various processes. It does not appear to be a security capability. HR data should be secured by implementing the controls from columns M, N, or O.
AC-4(9), AU-6(9), and SI-4(19) are not selected in SP 800-53-defined baselines nor in the overall FedRAMP-defined baselines. They are noted in { } and  placed in the high impact baseline here specifically to support implementation of  information security associated with the Information Services BOSS HR Data (Employee &amp; Contractors) capability should an organization wish to contract with a cloud service provider to provide such a capability. </v>
      </c>
      <c r="AB194" s="1" t="str">
        <f>IF(ISBLANK('Capabilities - Sec Controls'!Z158),"", 'Capabilities - Sec Controls'!Z158)</f>
        <v/>
      </c>
      <c r="AC194" s="215">
        <f>IF(ISBLANK('Capabilities - Sec Controls'!AA158),"", 'Capabilities - Sec Controls'!AA158)</f>
        <v>1</v>
      </c>
      <c r="AD194" s="215">
        <f>IF(ISBLANK('Capabilities - Sec Controls'!AB158),"", 'Capabilities - Sec Controls'!AB158)</f>
        <v>3</v>
      </c>
      <c r="AE194" s="215">
        <f>IF(ISBLANK('Capabilities - Sec Controls'!AC158),"", 'Capabilities - Sec Controls'!AC158)</f>
        <v>2</v>
      </c>
      <c r="AF194" s="215">
        <f>IF(ISBLANK('Capabilities - Sec Controls'!AD158),"", 'Capabilities - Sec Controls'!AD158)</f>
        <v>6</v>
      </c>
      <c r="AG194" s="1" t="str">
        <f>IF(ISBLANK('Capabilities - Sec Controls'!AE158),"", 'Capabilities - Sec Controls'!AE158)</f>
        <v/>
      </c>
      <c r="AH194" s="1" t="str">
        <f>IF(ISBLANK('Capabilities - Sec Controls'!AF158),"", 'Capabilities - Sec Controls'!AF158)</f>
        <v>A</v>
      </c>
      <c r="AI194" s="1" t="str">
        <f>IF(ISBLANK('Capabilities - Sec Controls'!AG158),"", 'Capabilities - Sec Controls'!AG158)</f>
        <v>A</v>
      </c>
      <c r="AJ194" s="1" t="str">
        <f>IF(ISBLANK('Capabilities - Sec Controls'!AH158),"", 'Capabilities - Sec Controls'!AH158)</f>
        <v>A</v>
      </c>
      <c r="AK194" s="1" t="str">
        <f>IF(ISBLANK('Capabilities - Sec Controls'!AI158),"", 'Capabilities - Sec Controls'!AI158)</f>
        <v/>
      </c>
      <c r="AL194" s="1" t="str">
        <f>IF(ISBLANK('Capabilities - Sec Controls'!AJ158),"", 'Capabilities - Sec Controls'!AJ158)</f>
        <v>A</v>
      </c>
      <c r="AM194" s="1" t="str">
        <f>IF(ISBLANK('Capabilities - Sec Controls'!AK158),"", 'Capabilities - Sec Controls'!AK158)</f>
        <v>A</v>
      </c>
      <c r="AN194" s="1" t="str">
        <f>IF(ISBLANK('Capabilities - Sec Controls'!AL158),"", 'Capabilities - Sec Controls'!AL158)</f>
        <v>A</v>
      </c>
      <c r="AO194" s="1" t="str">
        <f>IF(ISBLANK('Capabilities - Sec Controls'!AM158),"", 'Capabilities - Sec Controls'!AM158)</f>
        <v/>
      </c>
      <c r="AP194" s="1" t="str">
        <f>IF(ISBLANK('Capabilities - Sec Controls'!AN158),"", 'Capabilities - Sec Controls'!AN158)</f>
        <v>A</v>
      </c>
      <c r="AQ194" s="1" t="str">
        <f>IF(ISBLANK('Capabilities - Sec Controls'!AO158),"", 'Capabilities - Sec Controls'!AO158)</f>
        <v>A</v>
      </c>
      <c r="AR194" s="1" t="str">
        <f>IF(ISBLANK('Capabilities - Sec Controls'!AP158),"", 'Capabilities - Sec Controls'!AP158)</f>
        <v>A</v>
      </c>
      <c r="AS194" s="1" t="str">
        <f>IF(ISBLANK('Capabilities - Sec Controls'!AQ158),"", 'Capabilities - Sec Controls'!AQ158)</f>
        <v/>
      </c>
      <c r="AT194" s="1" t="str">
        <f>IF(ISBLANK('Capabilities - Sec Controls'!AR158),"", 'Capabilities - Sec Controls'!AR158)</f>
        <v>A</v>
      </c>
      <c r="AU194" s="1" t="str">
        <f>IF(ISBLANK('Capabilities - Sec Controls'!AS158),"", 'Capabilities - Sec Controls'!AS158)</f>
        <v/>
      </c>
      <c r="AV194" s="1" t="str">
        <f>IF(ISBLANK('Capabilities - Sec Controls'!AT158),"", 'Capabilities - Sec Controls'!AT158)</f>
        <v/>
      </c>
    </row>
    <row r="195" spans="1:48" ht="42" hidden="1" customHeight="1" x14ac:dyDescent="0.25">
      <c r="A195"/>
      <c r="D195" t="b">
        <f>IF(Resp42="Yes", FALSE, TRUE)</f>
        <v>1</v>
      </c>
      <c r="E195" s="1" t="str">
        <f>IF(ISBLANK('Capabilities - Sec Controls'!A236),"", 'Capabilities - Sec Controls'!A236)</f>
        <v>Infrastructure Services</v>
      </c>
      <c r="F195" s="1" t="str">
        <f>IF(ISBLANK('Capabilities - Sec Controls'!B236),"", 'Capabilities - Sec Controls'!B236)</f>
        <v>Virtual Infrastructure: Server Virtualization</v>
      </c>
      <c r="G195" s="1" t="str">
        <f>IF(ISBLANK('Capabilities - Sec Controls'!C236),"", 'Capabilities - Sec Controls'!C236)</f>
        <v>TPM Virtualization</v>
      </c>
      <c r="H195" s="1" t="str">
        <f>IF(ISBLANK('Capabilities - Sec Controls'!D236),"", 'Capabilities - Sec Controls'!D236)</f>
        <v/>
      </c>
      <c r="I195" s="1" t="str">
        <f>IF(ISBLANK('Capabilities - Sec Controls'!E236),"", 'Capabilities - Sec Controls'!E236)</f>
        <v>The system has a capability that supports a virtualized Trusted Platform Module (TPM) instance.</v>
      </c>
      <c r="J195" s="1" t="str">
        <f>IF(ISBLANK('Capabilities - Sec Controls'!F236),"", 'Capabilities - Sec Controls'!F236)</f>
        <v>TPM Virtualization</v>
      </c>
      <c r="K195" s="1" t="str">
        <f>IF(ISBLANK('Capabilities - Sec Controls'!I236),"", 'Capabilities - Sec Controls'!I236)</f>
        <v>AC-3,SC-12,SC-13</v>
      </c>
      <c r="L195" s="1" t="str">
        <f>IF(ISBLANK('Capabilities - Sec Controls'!J236),"", 'Capabilities - Sec Controls'!J236)</f>
        <v>PL-8</v>
      </c>
      <c r="M195" s="1" t="str">
        <f>IF(ISBLANK('Capabilities - Sec Controls'!K236),"", 'Capabilities - Sec Controls'!K236)</f>
        <v>AC-3,SC-12,SC-13</v>
      </c>
      <c r="N195" s="1" t="str">
        <f>IF(ISBLANK('Capabilities - Sec Controls'!L236),"", 'Capabilities - Sec Controls'!L236)</f>
        <v>PL-8</v>
      </c>
      <c r="O195" s="1" t="str">
        <f>IF(ISBLANK('Capabilities - Sec Controls'!M236),"", 'Capabilities - Sec Controls'!M236)</f>
        <v>CM-5,SI-7,SI-7(1)</v>
      </c>
      <c r="P195" s="1" t="str">
        <f>IF(ISBLANK('Capabilities - Sec Controls'!N236),"", 'Capabilities - Sec Controls'!N236)</f>
        <v/>
      </c>
      <c r="Q195" s="1" t="str">
        <f>IF(ISBLANK('Capabilities - Sec Controls'!O236),"", 'Capabilities - Sec Controls'!O236)</f>
        <v>CM-5,SI-7,SI-7(1)</v>
      </c>
      <c r="R195" s="1" t="str">
        <f>IF(ISBLANK('Capabilities - Sec Controls'!P236),"", 'Capabilities - Sec Controls'!P236)</f>
        <v/>
      </c>
      <c r="S195" s="1" t="str">
        <f>IF(ISBLANK('Capabilities - Sec Controls'!Q236),"", 'Capabilities - Sec Controls'!Q236)</f>
        <v>CM-5(3)</v>
      </c>
      <c r="T195" s="1" t="str">
        <f>IF(ISBLANK('Capabilities - Sec Controls'!R236),"", 'Capabilities - Sec Controls'!R236)</f>
        <v>SI-7(6),SI-7(9),SI-7(10),SI-7(15)</v>
      </c>
      <c r="U195" s="1" t="str">
        <f>IF(ISBLANK('Capabilities - Sec Controls'!S236),"", 'Capabilities - Sec Controls'!S236)</f>
        <v>SI-7(6),SI-7(9),SI-7(10),SI-7(15)</v>
      </c>
      <c r="V195" s="1" t="str">
        <f>IF(ISBLANK('Capabilities - Sec Controls'!T236),"", 'Capabilities - Sec Controls'!T236)</f>
        <v>CM-5(3)</v>
      </c>
      <c r="W195" s="1" t="str">
        <f>IF(ISBLANK('Capabilities - Sec Controls'!U236),"", 'Capabilities - Sec Controls'!U236)</f>
        <v>PM-7</v>
      </c>
      <c r="X195" s="1" t="str">
        <f>IF(ISBLANK('Capabilities - Sec Controls'!V236),"", 'Capabilities - Sec Controls'!V236)</f>
        <v/>
      </c>
      <c r="Y195" s="1" t="str">
        <f>IF(ISBLANK('Capabilities - Sec Controls'!W236),"", 'Capabilities - Sec Controls'!W236)</f>
        <v/>
      </c>
      <c r="Z195" s="1" t="str">
        <f>IF(ISBLANK('Capabilities - Sec Controls'!X236),"", 'Capabilities - Sec Controls'!X236)</f>
        <v/>
      </c>
      <c r="AA195" s="1" t="str">
        <f>IF(ISBLANK('Capabilities - Sec Controls'!Y236),"", 'Capabilities - Sec Controls'!Y236)</f>
        <v>IA-5(12),and  IA-5(14)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Server Virtualization TPM Virtualization capability should an organization wish to contract with a cloud service provider to provide such a capability.</v>
      </c>
      <c r="AB195" s="1" t="str">
        <f>IF(ISBLANK('Capabilities - Sec Controls'!Z236),"", 'Capabilities - Sec Controls'!Z236)</f>
        <v/>
      </c>
      <c r="AC195" s="215">
        <f>IF(ISBLANK('Capabilities - Sec Controls'!AA236),"", 'Capabilities - Sec Controls'!AA236)</f>
        <v>0</v>
      </c>
      <c r="AD195" s="215">
        <f>IF(ISBLANK('Capabilities - Sec Controls'!AB236),"", 'Capabilities - Sec Controls'!AB236)</f>
        <v>0</v>
      </c>
      <c r="AE195" s="215">
        <f>IF(ISBLANK('Capabilities - Sec Controls'!AC236),"", 'Capabilities - Sec Controls'!AC236)</f>
        <v>2</v>
      </c>
      <c r="AF195" s="215">
        <f>IF(ISBLANK('Capabilities - Sec Controls'!AD236),"", 'Capabilities - Sec Controls'!AD236)</f>
        <v>2</v>
      </c>
      <c r="AG195" s="1" t="str">
        <f>IF(ISBLANK('Capabilities - Sec Controls'!AE236),"", 'Capabilities - Sec Controls'!AE236)</f>
        <v/>
      </c>
      <c r="AH195" s="1" t="str">
        <f>IF(ISBLANK('Capabilities - Sec Controls'!AF236),"", 'Capabilities - Sec Controls'!AF236)</f>
        <v>X</v>
      </c>
      <c r="AI195" s="1" t="str">
        <f>IF(ISBLANK('Capabilities - Sec Controls'!AG236),"", 'Capabilities - Sec Controls'!AG236)</f>
        <v>X</v>
      </c>
      <c r="AJ195" s="1" t="str">
        <f>IF(ISBLANK('Capabilities - Sec Controls'!AH236),"", 'Capabilities - Sec Controls'!AH236)</f>
        <v>A</v>
      </c>
      <c r="AK195" s="1" t="str">
        <f>IF(ISBLANK('Capabilities - Sec Controls'!AI236),"", 'Capabilities - Sec Controls'!AI236)</f>
        <v/>
      </c>
      <c r="AL195" s="1" t="str">
        <f>IF(ISBLANK('Capabilities - Sec Controls'!AJ236),"", 'Capabilities - Sec Controls'!AJ236)</f>
        <v>X</v>
      </c>
      <c r="AM195" s="1" t="str">
        <f>IF(ISBLANK('Capabilities - Sec Controls'!AK236),"", 'Capabilities - Sec Controls'!AK236)</f>
        <v>X</v>
      </c>
      <c r="AN195" s="1" t="str">
        <f>IF(ISBLANK('Capabilities - Sec Controls'!AL236),"", 'Capabilities - Sec Controls'!AL236)</f>
        <v>X</v>
      </c>
      <c r="AO195" s="1" t="str">
        <f>IF(ISBLANK('Capabilities - Sec Controls'!AM236),"", 'Capabilities - Sec Controls'!AM236)</f>
        <v/>
      </c>
      <c r="AP195" s="1" t="str">
        <f>IF(ISBLANK('Capabilities - Sec Controls'!AN236),"", 'Capabilities - Sec Controls'!AN236)</f>
        <v>B</v>
      </c>
      <c r="AQ195" s="1" t="str">
        <f>IF(ISBLANK('Capabilities - Sec Controls'!AO236),"", 'Capabilities - Sec Controls'!AO236)</f>
        <v>B</v>
      </c>
      <c r="AR195" s="1" t="str">
        <f>IF(ISBLANK('Capabilities - Sec Controls'!AP236),"", 'Capabilities - Sec Controls'!AP236)</f>
        <v>B</v>
      </c>
      <c r="AS195" s="1" t="str">
        <f>IF(ISBLANK('Capabilities - Sec Controls'!AQ236),"", 'Capabilities - Sec Controls'!AQ236)</f>
        <v/>
      </c>
      <c r="AT195" s="1" t="str">
        <f>IF(ISBLANK('Capabilities - Sec Controls'!AR236),"", 'Capabilities - Sec Controls'!AR236)</f>
        <v>A</v>
      </c>
      <c r="AU195" s="1" t="str">
        <f>IF(ISBLANK('Capabilities - Sec Controls'!AS236),"", 'Capabilities - Sec Controls'!AS236)</f>
        <v/>
      </c>
      <c r="AV195" s="1" t="str">
        <f>IF(ISBLANK('Capabilities - Sec Controls'!AT236),"", 'Capabilities - Sec Controls'!AT236)</f>
        <v/>
      </c>
    </row>
    <row r="196" spans="1:48" ht="42" hidden="1" customHeight="1" x14ac:dyDescent="0.25">
      <c r="A196"/>
      <c r="D196" t="b">
        <f>IF(Resp42="Yes", FALSE, TRUE)</f>
        <v>1</v>
      </c>
      <c r="E196" s="1" t="str">
        <f>IF(ISBLANK('Capabilities - Sec Controls'!A326),"", 'Capabilities - Sec Controls'!A326)</f>
        <v>S &amp; RM</v>
      </c>
      <c r="F196" s="1" t="str">
        <f>IF(ISBLANK('Capabilities - Sec Controls'!B326),"", 'Capabilities - Sec Controls'!B326)</f>
        <v>Data Protection</v>
      </c>
      <c r="G196" s="1" t="str">
        <f>IF(ISBLANK('Capabilities - Sec Controls'!C326),"", 'Capabilities - Sec Controls'!C326)</f>
        <v>Data Lifecycle Management</v>
      </c>
      <c r="H196" s="1" t="str">
        <f>IF(ISBLANK('Capabilities - Sec Controls'!D326),"", 'Capabilities - Sec Controls'!D326)</f>
        <v>Data Obscuring</v>
      </c>
      <c r="I196" s="1" t="str">
        <f>IF(ISBLANK('Capabilities - Sec Controls'!E326),"", 'Capabilities - Sec Controls'!E326)</f>
        <v>The system has a capability that protects particular data fields or records through encryption to obfuscate their contents.</v>
      </c>
      <c r="J196" s="1" t="str">
        <f>IF(ISBLANK('Capabilities - Sec Controls'!F326),"", 'Capabilities - Sec Controls'!F326)</f>
        <v>Data Obscuring</v>
      </c>
      <c r="K196" s="1" t="str">
        <f>IF(ISBLANK('Capabilities - Sec Controls'!I326),"", 'Capabilities - Sec Controls'!I326)</f>
        <v>SC-7</v>
      </c>
      <c r="L196" s="1" t="str">
        <f>IF(ISBLANK('Capabilities - Sec Controls'!J326),"", 'Capabilities - Sec Controls'!J326)</f>
        <v>SA-18</v>
      </c>
      <c r="M196" s="1" t="str">
        <f>IF(ISBLANK('Capabilities - Sec Controls'!K326),"", 'Capabilities - Sec Controls'!K326)</f>
        <v>SC-7</v>
      </c>
      <c r="N196" s="1" t="str">
        <f>IF(ISBLANK('Capabilities - Sec Controls'!L326),"", 'Capabilities - Sec Controls'!L326)</f>
        <v>SA-18</v>
      </c>
      <c r="O196" s="1" t="str">
        <f>IF(ISBLANK('Capabilities - Sec Controls'!M326),"", 'Capabilities - Sec Controls'!M326)</f>
        <v/>
      </c>
      <c r="P196" s="1" t="str">
        <f>IF(ISBLANK('Capabilities - Sec Controls'!N326),"", 'Capabilities - Sec Controls'!N326)</f>
        <v/>
      </c>
      <c r="Q196" s="1" t="str">
        <f>IF(ISBLANK('Capabilities - Sec Controls'!O326),"", 'Capabilities - Sec Controls'!O326)</f>
        <v/>
      </c>
      <c r="R196" s="1" t="str">
        <f>IF(ISBLANK('Capabilities - Sec Controls'!P326),"", 'Capabilities - Sec Controls'!P326)</f>
        <v/>
      </c>
      <c r="S196" s="1" t="str">
        <f>IF(ISBLANK('Capabilities - Sec Controls'!Q326),"", 'Capabilities - Sec Controls'!Q326)</f>
        <v/>
      </c>
      <c r="T196" s="1" t="str">
        <f>IF(ISBLANK('Capabilities - Sec Controls'!R326),"", 'Capabilities - Sec Controls'!R326)</f>
        <v>SA-18(1),SC-7(16),SC-30</v>
      </c>
      <c r="U196" s="1" t="str">
        <f>IF(ISBLANK('Capabilities - Sec Controls'!S326),"", 'Capabilities - Sec Controls'!S326)</f>
        <v/>
      </c>
      <c r="V196" s="1" t="str">
        <f>IF(ISBLANK('Capabilities - Sec Controls'!T326),"", 'Capabilities - Sec Controls'!T326)</f>
        <v>SA-18(1),SC-7(16),SC-30</v>
      </c>
      <c r="W196" s="1" t="str">
        <f>IF(ISBLANK('Capabilities - Sec Controls'!U326),"", 'Capabilities - Sec Controls'!U326)</f>
        <v/>
      </c>
      <c r="X196" s="1" t="str">
        <f>IF(ISBLANK('Capabilities - Sec Controls'!V326),"", 'Capabilities - Sec Controls'!V326)</f>
        <v/>
      </c>
      <c r="Y196" s="1" t="str">
        <f>IF(ISBLANK('Capabilities - Sec Controls'!W326),"", 'Capabilities - Sec Controls'!W326)</f>
        <v/>
      </c>
      <c r="Z196" s="1" t="str">
        <f>IF(ISBLANK('Capabilities - Sec Controls'!X326),"", 'Capabilities - Sec Controls'!X326)</f>
        <v/>
      </c>
      <c r="AA196" s="1" t="str">
        <f>IF(ISBLANK('Capabilities - Sec Controls'!Y326),"", 'Capabilities - Sec Controls'!Y326)</f>
        <v>SA-18(1),  SC-7(16), and SC-30 are not selected in SP 800-53-defined baselines nor in the overall FedRAMP-defined baselines. They are noted in { } and  placed in the high impact baseline here specifically to support implementation of information security associated with the S &amp; RM Data Protection Data Lifecycle Management Data Obscuring   capability should an organization wish to contract with a cloud service provider to provide such a capability.</v>
      </c>
      <c r="AB196" s="1" t="str">
        <f>IF(ISBLANK('Capabilities - Sec Controls'!Z326),"", 'Capabilities - Sec Controls'!Z326)</f>
        <v/>
      </c>
      <c r="AC196" s="215">
        <f>IF(ISBLANK('Capabilities - Sec Controls'!AA326),"", 'Capabilities - Sec Controls'!AA326)</f>
        <v>4</v>
      </c>
      <c r="AD196" s="215">
        <f>IF(ISBLANK('Capabilities - Sec Controls'!AB326),"", 'Capabilities - Sec Controls'!AB326)</f>
        <v>1</v>
      </c>
      <c r="AE196" s="215">
        <f>IF(ISBLANK('Capabilities - Sec Controls'!AC326),"", 'Capabilities - Sec Controls'!AC326)</f>
        <v>3</v>
      </c>
      <c r="AF196" s="215">
        <f>IF(ISBLANK('Capabilities - Sec Controls'!AD326),"", 'Capabilities - Sec Controls'!AD326)</f>
        <v>8</v>
      </c>
      <c r="AG196" s="1" t="str">
        <f>IF(ISBLANK('Capabilities - Sec Controls'!AE326),"", 'Capabilities - Sec Controls'!AE326)</f>
        <v/>
      </c>
      <c r="AH196" s="1" t="str">
        <f>IF(ISBLANK('Capabilities - Sec Controls'!AF326),"", 'Capabilities - Sec Controls'!AF326)</f>
        <v>X</v>
      </c>
      <c r="AI196" s="1" t="str">
        <f>IF(ISBLANK('Capabilities - Sec Controls'!AG326),"", 'Capabilities - Sec Controls'!AG326)</f>
        <v>X</v>
      </c>
      <c r="AJ196" s="1" t="str">
        <f>IF(ISBLANK('Capabilities - Sec Controls'!AH326),"", 'Capabilities - Sec Controls'!AH326)</f>
        <v>X</v>
      </c>
      <c r="AK196" s="1" t="str">
        <f>IF(ISBLANK('Capabilities - Sec Controls'!AI326),"", 'Capabilities - Sec Controls'!AI326)</f>
        <v/>
      </c>
      <c r="AL196" s="1" t="str">
        <f>IF(ISBLANK('Capabilities - Sec Controls'!AJ326),"", 'Capabilities - Sec Controls'!AJ326)</f>
        <v>A</v>
      </c>
      <c r="AM196" s="1" t="str">
        <f>IF(ISBLANK('Capabilities - Sec Controls'!AK326),"", 'Capabilities - Sec Controls'!AK326)</f>
        <v>X*</v>
      </c>
      <c r="AN196" s="1" t="str">
        <f>IF(ISBLANK('Capabilities - Sec Controls'!AL326),"", 'Capabilities - Sec Controls'!AL326)</f>
        <v>X*</v>
      </c>
      <c r="AO196" s="1" t="str">
        <f>IF(ISBLANK('Capabilities - Sec Controls'!AM326),"", 'Capabilities - Sec Controls'!AM326)</f>
        <v/>
      </c>
      <c r="AP196" s="1" t="str">
        <f>IF(ISBLANK('Capabilities - Sec Controls'!AN326),"", 'Capabilities - Sec Controls'!AN326)</f>
        <v>B</v>
      </c>
      <c r="AQ196" s="1" t="str">
        <f>IF(ISBLANK('Capabilities - Sec Controls'!AO326),"", 'Capabilities - Sec Controls'!AO326)</f>
        <v>B</v>
      </c>
      <c r="AR196" s="1" t="str">
        <f>IF(ISBLANK('Capabilities - Sec Controls'!AP326),"", 'Capabilities - Sec Controls'!AP326)</f>
        <v>B</v>
      </c>
      <c r="AS196" s="1" t="str">
        <f>IF(ISBLANK('Capabilities - Sec Controls'!AQ326),"", 'Capabilities - Sec Controls'!AQ326)</f>
        <v/>
      </c>
      <c r="AT196" s="1" t="str">
        <f>IF(ISBLANK('Capabilities - Sec Controls'!AR326),"", 'Capabilities - Sec Controls'!AR326)</f>
        <v>A</v>
      </c>
      <c r="AU196" s="1" t="str">
        <f>IF(ISBLANK('Capabilities - Sec Controls'!AS326),"", 'Capabilities - Sec Controls'!AS326)</f>
        <v/>
      </c>
      <c r="AV196" s="1" t="str">
        <f>IF(ISBLANK('Capabilities - Sec Controls'!AT326),"", 'Capabilities - Sec Controls'!AT326)</f>
        <v>A</v>
      </c>
    </row>
    <row r="197" spans="1:48" ht="42" hidden="1" customHeight="1" x14ac:dyDescent="0.25">
      <c r="A197"/>
      <c r="D197" t="b">
        <f>IF(Resp42="Yes", FALSE, TRUE)</f>
        <v>1</v>
      </c>
      <c r="E197" s="1" t="str">
        <f>IF(ISBLANK('Capabilities - Sec Controls'!A336),"", 'Capabilities - Sec Controls'!A336)</f>
        <v>S &amp; RM</v>
      </c>
      <c r="F197" s="1" t="str">
        <f>IF(ISBLANK('Capabilities - Sec Controls'!B336),"", 'Capabilities - Sec Controls'!B336)</f>
        <v>Cryptographic Services</v>
      </c>
      <c r="G197" s="1" t="str">
        <f>IF(ISBLANK('Capabilities - Sec Controls'!C336),"", 'Capabilities - Sec Controls'!C336)</f>
        <v>Data as Rest Encryption (DB, File, SAN, Desktop, Mobile)</v>
      </c>
      <c r="H197" s="1" t="str">
        <f>IF(ISBLANK('Capabilities - Sec Controls'!D336),"", 'Capabilities - Sec Controls'!D336)</f>
        <v/>
      </c>
      <c r="I197" s="1" t="str">
        <f>IF(ISBLANK('Capabilities - Sec Controls'!E336),"", 'Capabilities - Sec Controls'!E336)</f>
        <v>The system has a capability that encrypts stored data (data at rest) and does not permit decryption of that data without first validating the authority to do so.</v>
      </c>
      <c r="J197" s="1" t="str">
        <f>IF(ISBLANK('Capabilities - Sec Controls'!F336),"", 'Capabilities - Sec Controls'!F336)</f>
        <v>Data-at-Rest Encryption (DB, File, SAN, Desktop, Mobile)</v>
      </c>
      <c r="K197" s="1" t="str">
        <f>IF(ISBLANK('Capabilities - Sec Controls'!I336),"", 'Capabilities - Sec Controls'!I336)</f>
        <v>AC-19,SC-13</v>
      </c>
      <c r="L197" s="1" t="str">
        <f>IF(ISBLANK('Capabilities - Sec Controls'!J336),"", 'Capabilities - Sec Controls'!J336)</f>
        <v>MP-5</v>
      </c>
      <c r="M197" s="1" t="str">
        <f>IF(ISBLANK('Capabilities - Sec Controls'!K336),"", 'Capabilities - Sec Controls'!K336)</f>
        <v>AC-19,SC-13</v>
      </c>
      <c r="N197" s="1" t="str">
        <f>IF(ISBLANK('Capabilities - Sec Controls'!L336),"", 'Capabilities - Sec Controls'!L336)</f>
        <v>MP-5</v>
      </c>
      <c r="O197" s="1" t="str">
        <f>IF(ISBLANK('Capabilities - Sec Controls'!M336),"", 'Capabilities - Sec Controls'!M336)</f>
        <v>AC-19(5),MP-5(4),SC-28</v>
      </c>
      <c r="P197" s="1" t="str">
        <f>IF(ISBLANK('Capabilities - Sec Controls'!N336),"", 'Capabilities - Sec Controls'!N336)</f>
        <v>SC-28(1)</v>
      </c>
      <c r="Q197" s="1" t="str">
        <f>IF(ISBLANK('Capabilities - Sec Controls'!O336),"", 'Capabilities - Sec Controls'!O336)</f>
        <v>AC-19(5),MP-5(4),SC-28,SC-28(1)</v>
      </c>
      <c r="R197" s="1" t="str">
        <f>IF(ISBLANK('Capabilities - Sec Controls'!P336),"", 'Capabilities - Sec Controls'!P336)</f>
        <v/>
      </c>
      <c r="S197" s="1" t="str">
        <f>IF(ISBLANK('Capabilities - Sec Controls'!Q336),"", 'Capabilities - Sec Controls'!Q336)</f>
        <v/>
      </c>
      <c r="T197" s="1" t="str">
        <f>IF(ISBLANK('Capabilities - Sec Controls'!R336),"", 'Capabilities - Sec Controls'!R336)</f>
        <v/>
      </c>
      <c r="U197" s="1" t="str">
        <f>IF(ISBLANK('Capabilities - Sec Controls'!S336),"", 'Capabilities - Sec Controls'!S336)</f>
        <v/>
      </c>
      <c r="V197" s="1" t="str">
        <f>IF(ISBLANK('Capabilities - Sec Controls'!T336),"", 'Capabilities - Sec Controls'!T336)</f>
        <v/>
      </c>
      <c r="W197" s="1" t="str">
        <f>IF(ISBLANK('Capabilities - Sec Controls'!U336),"", 'Capabilities - Sec Controls'!U336)</f>
        <v/>
      </c>
      <c r="X197" s="1" t="str">
        <f>IF(ISBLANK('Capabilities - Sec Controls'!V336),"", 'Capabilities - Sec Controls'!V336)</f>
        <v/>
      </c>
      <c r="Y197" s="1" t="str">
        <f>IF(ISBLANK('Capabilities - Sec Controls'!W336),"", 'Capabilities - Sec Controls'!W336)</f>
        <v/>
      </c>
      <c r="Z197" s="1" t="str">
        <f>IF(ISBLANK('Capabilities - Sec Controls'!X336),"", 'Capabilities - Sec Controls'!X336)</f>
        <v/>
      </c>
      <c r="AA197" s="1" t="str">
        <f>IF(ISBLANK('Capabilities - Sec Controls'!Y336),"", 'Capabilities - Sec Controls'!Y336)</f>
        <v/>
      </c>
      <c r="AB197" s="1" t="str">
        <f>IF(ISBLANK('Capabilities - Sec Controls'!Z336),"", 'Capabilities - Sec Controls'!Z336)</f>
        <v/>
      </c>
      <c r="AC197" s="215">
        <f>IF(ISBLANK('Capabilities - Sec Controls'!AA336),"", 'Capabilities - Sec Controls'!AA336)</f>
        <v>3</v>
      </c>
      <c r="AD197" s="215">
        <f>IF(ISBLANK('Capabilities - Sec Controls'!AB336),"", 'Capabilities - Sec Controls'!AB336)</f>
        <v>3</v>
      </c>
      <c r="AE197" s="215">
        <f>IF(ISBLANK('Capabilities - Sec Controls'!AC336),"", 'Capabilities - Sec Controls'!AC336)</f>
        <v>3</v>
      </c>
      <c r="AF197" s="215">
        <f>IF(ISBLANK('Capabilities - Sec Controls'!AD336),"", 'Capabilities - Sec Controls'!AD336)</f>
        <v>9</v>
      </c>
      <c r="AG197" s="1" t="str">
        <f>IF(ISBLANK('Capabilities - Sec Controls'!AE336),"", 'Capabilities - Sec Controls'!AE336)</f>
        <v/>
      </c>
      <c r="AH197" s="1" t="str">
        <f>IF(ISBLANK('Capabilities - Sec Controls'!AF336),"", 'Capabilities - Sec Controls'!AF336)</f>
        <v>X</v>
      </c>
      <c r="AI197" s="1" t="str">
        <f>IF(ISBLANK('Capabilities - Sec Controls'!AG336),"", 'Capabilities - Sec Controls'!AG336)</f>
        <v>X</v>
      </c>
      <c r="AJ197" s="1" t="str">
        <f>IF(ISBLANK('Capabilities - Sec Controls'!AH336),"", 'Capabilities - Sec Controls'!AH336)</f>
        <v>X</v>
      </c>
      <c r="AK197" s="1" t="str">
        <f>IF(ISBLANK('Capabilities - Sec Controls'!AI336),"", 'Capabilities - Sec Controls'!AI336)</f>
        <v/>
      </c>
      <c r="AL197" s="1" t="str">
        <f>IF(ISBLANK('Capabilities - Sec Controls'!AJ336),"", 'Capabilities - Sec Controls'!AJ336)</f>
        <v>X</v>
      </c>
      <c r="AM197" s="1" t="str">
        <f>IF(ISBLANK('Capabilities - Sec Controls'!AK336),"", 'Capabilities - Sec Controls'!AK336)</f>
        <v>X</v>
      </c>
      <c r="AN197" s="1" t="str">
        <f>IF(ISBLANK('Capabilities - Sec Controls'!AL336),"", 'Capabilities - Sec Controls'!AL336)</f>
        <v>X</v>
      </c>
      <c r="AO197" s="1" t="str">
        <f>IF(ISBLANK('Capabilities - Sec Controls'!AM336),"", 'Capabilities - Sec Controls'!AM336)</f>
        <v/>
      </c>
      <c r="AP197" s="1" t="str">
        <f>IF(ISBLANK('Capabilities - Sec Controls'!AN336),"", 'Capabilities - Sec Controls'!AN336)</f>
        <v>B</v>
      </c>
      <c r="AQ197" s="1" t="str">
        <f>IF(ISBLANK('Capabilities - Sec Controls'!AO336),"", 'Capabilities - Sec Controls'!AO336)</f>
        <v>B</v>
      </c>
      <c r="AR197" s="1" t="str">
        <f>IF(ISBLANK('Capabilities - Sec Controls'!AP336),"", 'Capabilities - Sec Controls'!AP336)</f>
        <v>B</v>
      </c>
      <c r="AS197" s="1" t="str">
        <f>IF(ISBLANK('Capabilities - Sec Controls'!AQ336),"", 'Capabilities - Sec Controls'!AQ336)</f>
        <v/>
      </c>
      <c r="AT197" s="1" t="str">
        <f>IF(ISBLANK('Capabilities - Sec Controls'!AR336),"", 'Capabilities - Sec Controls'!AR336)</f>
        <v>A</v>
      </c>
      <c r="AU197" s="1" t="str">
        <f>IF(ISBLANK('Capabilities - Sec Controls'!AS336),"", 'Capabilities - Sec Controls'!AS336)</f>
        <v/>
      </c>
      <c r="AV197" s="1" t="str">
        <f>IF(ISBLANK('Capabilities - Sec Controls'!AT336),"", 'Capabilities - Sec Controls'!AT336)</f>
        <v>A</v>
      </c>
    </row>
    <row r="198" spans="1:48" ht="42" hidden="1" customHeight="1" x14ac:dyDescent="0.25">
      <c r="A198"/>
      <c r="D198" t="b">
        <f>IF(Resp42="Yes", FALSE, TRUE)</f>
        <v>1</v>
      </c>
      <c r="E198" s="1" t="str">
        <f>IF(ISBLANK('Capabilities - Sec Controls'!A341),"", 'Capabilities - Sec Controls'!A341)</f>
        <v>S &amp; RM</v>
      </c>
      <c r="F198" s="1" t="str">
        <f>IF(ISBLANK('Capabilities - Sec Controls'!B341),"", 'Capabilities - Sec Controls'!B341)</f>
        <v>Infrastructure Protection Services</v>
      </c>
      <c r="G198" s="1" t="str">
        <f>IF(ISBLANK('Capabilities - Sec Controls'!C341),"", 'Capabilities - Sec Controls'!C341)</f>
        <v>End-Point</v>
      </c>
      <c r="H198" s="1" t="str">
        <f>IF(ISBLANK('Capabilities - Sec Controls'!D341),"", 'Capabilities - Sec Controls'!D341)</f>
        <v>Hardware Based Trusted Assets</v>
      </c>
      <c r="I198" s="1" t="str">
        <f>IF(ISBLANK('Capabilities - Sec Controls'!E341),"", 'Capabilities - Sec Controls'!E341)</f>
        <v>The system's endpoints have a capability that protects trust through the use of specially secured hardware. For example, this could involve using a TPM chip to protect the confidentiality, integrity, and availability of cryptographic keys specific to the system.</v>
      </c>
      <c r="J198" s="1" t="str">
        <f>IF(ISBLANK('Capabilities - Sec Controls'!F341),"", 'Capabilities - Sec Controls'!F341)</f>
        <v>Hardware Based trusted Assets</v>
      </c>
      <c r="K198" s="1" t="str">
        <f>IF(ISBLANK('Capabilities - Sec Controls'!I341),"", 'Capabilities - Sec Controls'!I341)</f>
        <v/>
      </c>
      <c r="L198" s="1" t="str">
        <f>IF(ISBLANK('Capabilities - Sec Controls'!J341),"", 'Capabilities - Sec Controls'!J341)</f>
        <v/>
      </c>
      <c r="M198" s="1" t="str">
        <f>IF(ISBLANK('Capabilities - Sec Controls'!K341),"", 'Capabilities - Sec Controls'!K341)</f>
        <v/>
      </c>
      <c r="N198" s="1" t="str">
        <f>IF(ISBLANK('Capabilities - Sec Controls'!L341),"", 'Capabilities - Sec Controls'!L341)</f>
        <v/>
      </c>
      <c r="O198" s="1" t="str">
        <f>IF(ISBLANK('Capabilities - Sec Controls'!M341),"", 'Capabilities - Sec Controls'!M341)</f>
        <v>SI-7</v>
      </c>
      <c r="P198" s="1" t="str">
        <f>IF(ISBLANK('Capabilities - Sec Controls'!N341),"", 'Capabilities - Sec Controls'!N341)</f>
        <v/>
      </c>
      <c r="Q198" s="1" t="str">
        <f>IF(ISBLANK('Capabilities - Sec Controls'!O341),"", 'Capabilities - Sec Controls'!O341)</f>
        <v>SI-7</v>
      </c>
      <c r="R198" s="1" t="str">
        <f>IF(ISBLANK('Capabilities - Sec Controls'!P341),"", 'Capabilities - Sec Controls'!P341)</f>
        <v/>
      </c>
      <c r="S198" s="1" t="str">
        <f>IF(ISBLANK('Capabilities - Sec Controls'!Q341),"", 'Capabilities - Sec Controls'!Q341)</f>
        <v>SC-3</v>
      </c>
      <c r="T198" s="1" t="str">
        <f>IF(ISBLANK('Capabilities - Sec Controls'!R341),"", 'Capabilities - Sec Controls'!R341)</f>
        <v>AC-16,AC-16(8),SC-3(4)</v>
      </c>
      <c r="U198" s="1" t="str">
        <f>IF(ISBLANK('Capabilities - Sec Controls'!S341),"", 'Capabilities - Sec Controls'!S341)</f>
        <v>SC-3</v>
      </c>
      <c r="V198" s="1" t="str">
        <f>IF(ISBLANK('Capabilities - Sec Controls'!T341),"", 'Capabilities - Sec Controls'!T341)</f>
        <v>AC-16,AC-16(8),SC-3(4)</v>
      </c>
      <c r="W198" s="1" t="str">
        <f>IF(ISBLANK('Capabilities - Sec Controls'!U341),"", 'Capabilities - Sec Controls'!U341)</f>
        <v/>
      </c>
      <c r="X198" s="1" t="str">
        <f>IF(ISBLANK('Capabilities - Sec Controls'!V341),"", 'Capabilities - Sec Controls'!V341)</f>
        <v/>
      </c>
      <c r="Y198" s="1" t="str">
        <f>IF(ISBLANK('Capabilities - Sec Controls'!W341),"", 'Capabilities - Sec Controls'!W341)</f>
        <v/>
      </c>
      <c r="Z198" s="1" t="str">
        <f>IF(ISBLANK('Capabilities - Sec Controls'!X341),"", 'Capabilities - Sec Controls'!X341)</f>
        <v/>
      </c>
      <c r="AA198" s="1" t="str">
        <f>IF(ISBLANK('Capabilities - Sec Controls'!Y341),"", 'Capabilities - Sec Controls'!Y341)</f>
        <v>AC-16(8), and SC-3(4)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End-Point Hardware Based Trusted Assets  capability should an organization wish to contract with a cloud service provider to provide such a capability.</v>
      </c>
      <c r="AB198" s="1" t="str">
        <f>IF(ISBLANK('Capabilities - Sec Controls'!Z341),"", 'Capabilities - Sec Controls'!Z341)</f>
        <v/>
      </c>
      <c r="AC198" s="215">
        <f>IF(ISBLANK('Capabilities - Sec Controls'!AA341),"", 'Capabilities - Sec Controls'!AA341)</f>
        <v>2</v>
      </c>
      <c r="AD198" s="215">
        <f>IF(ISBLANK('Capabilities - Sec Controls'!AB341),"", 'Capabilities - Sec Controls'!AB341)</f>
        <v>2</v>
      </c>
      <c r="AE198" s="215">
        <f>IF(ISBLANK('Capabilities - Sec Controls'!AC341),"", 'Capabilities - Sec Controls'!AC341)</f>
        <v>1</v>
      </c>
      <c r="AF198" s="215">
        <f>IF(ISBLANK('Capabilities - Sec Controls'!AD341),"", 'Capabilities - Sec Controls'!AD341)</f>
        <v>5</v>
      </c>
      <c r="AG198" s="1" t="str">
        <f>IF(ISBLANK('Capabilities - Sec Controls'!AE341),"", 'Capabilities - Sec Controls'!AE341)</f>
        <v/>
      </c>
      <c r="AH198" s="1" t="str">
        <f>IF(ISBLANK('Capabilities - Sec Controls'!AF341),"", 'Capabilities - Sec Controls'!AF341)</f>
        <v>A</v>
      </c>
      <c r="AI198" s="1" t="str">
        <f>IF(ISBLANK('Capabilities - Sec Controls'!AG341),"", 'Capabilities - Sec Controls'!AG341)</f>
        <v>A</v>
      </c>
      <c r="AJ198" s="1" t="str">
        <f>IF(ISBLANK('Capabilities - Sec Controls'!AH341),"", 'Capabilities - Sec Controls'!AH341)</f>
        <v>A</v>
      </c>
      <c r="AK198" s="1" t="str">
        <f>IF(ISBLANK('Capabilities - Sec Controls'!AI341),"", 'Capabilities - Sec Controls'!AI341)</f>
        <v/>
      </c>
      <c r="AL198" s="1" t="str">
        <f>IF(ISBLANK('Capabilities - Sec Controls'!AJ341),"", 'Capabilities - Sec Controls'!AJ341)</f>
        <v>X</v>
      </c>
      <c r="AM198" s="1" t="str">
        <f>IF(ISBLANK('Capabilities - Sec Controls'!AK341),"", 'Capabilities - Sec Controls'!AK341)</f>
        <v>X</v>
      </c>
      <c r="AN198" s="1" t="str">
        <f>IF(ISBLANK('Capabilities - Sec Controls'!AL341),"", 'Capabilities - Sec Controls'!AL341)</f>
        <v>X</v>
      </c>
      <c r="AO198" s="1" t="str">
        <f>IF(ISBLANK('Capabilities - Sec Controls'!AM341),"", 'Capabilities - Sec Controls'!AM341)</f>
        <v/>
      </c>
      <c r="AP198" s="1" t="str">
        <f>IF(ISBLANK('Capabilities - Sec Controls'!AN341),"", 'Capabilities - Sec Controls'!AN341)</f>
        <v>B</v>
      </c>
      <c r="AQ198" s="1" t="str">
        <f>IF(ISBLANK('Capabilities - Sec Controls'!AO341),"", 'Capabilities - Sec Controls'!AO341)</f>
        <v>B</v>
      </c>
      <c r="AR198" s="1" t="str">
        <f>IF(ISBLANK('Capabilities - Sec Controls'!AP341),"", 'Capabilities - Sec Controls'!AP341)</f>
        <v>B</v>
      </c>
      <c r="AS198" s="1" t="str">
        <f>IF(ISBLANK('Capabilities - Sec Controls'!AQ341),"", 'Capabilities - Sec Controls'!AQ341)</f>
        <v/>
      </c>
      <c r="AT198" s="1" t="str">
        <f>IF(ISBLANK('Capabilities - Sec Controls'!AR341),"", 'Capabilities - Sec Controls'!AR341)</f>
        <v>X</v>
      </c>
      <c r="AU198" s="1" t="str">
        <f>IF(ISBLANK('Capabilities - Sec Controls'!AS341),"", 'Capabilities - Sec Controls'!AS341)</f>
        <v/>
      </c>
      <c r="AV198" s="1" t="str">
        <f>IF(ISBLANK('Capabilities - Sec Controls'!AT341),"", 'Capabilities - Sec Controls'!AT341)</f>
        <v>A</v>
      </c>
    </row>
    <row r="199" spans="1:48" ht="42" hidden="1" customHeight="1" x14ac:dyDescent="0.25">
      <c r="A199"/>
      <c r="D199" t="b">
        <f>IF(Resp43="Yes", FALSE, TRUE)</f>
        <v>1</v>
      </c>
      <c r="E199" s="1" t="str">
        <f>IF(ISBLANK('Capabilities - Sec Controls'!A17),"", 'Capabilities - Sec Controls'!A17)</f>
        <v>BOSS</v>
      </c>
      <c r="F199" s="1" t="str">
        <f>IF(ISBLANK('Capabilities - Sec Controls'!B17),"", 'Capabilities - Sec Controls'!B17)</f>
        <v>Legal Services</v>
      </c>
      <c r="G199" s="1" t="str">
        <f>IF(ISBLANK('Capabilities - Sec Controls'!C17),"", 'Capabilities - Sec Controls'!C17)</f>
        <v>E-Discovery</v>
      </c>
      <c r="H199" s="1" t="str">
        <f>IF(ISBLANK('Capabilities - Sec Controls'!D17),"", 'Capabilities - Sec Controls'!D17)</f>
        <v/>
      </c>
      <c r="I199" s="1" t="str">
        <f>IF(ISBLANK('Capabilities - Sec Controls'!E17),"", 'Capabilities - Sec Controls'!E17)</f>
        <v>The system has a capability that supports electronic discovery laws (e.g. 18 U.S. Code § 2703, Required Disclosure of Customer Communications or Records; Rule 37(e), Failure to Make Disclosures or to Cooperate in Discovery; § 2702, Disclosure of Contents, Electronic Communications Privacy Act).</v>
      </c>
      <c r="J199" s="1" t="str">
        <f>IF(ISBLANK('Capabilities - Sec Controls'!F17),"", 'Capabilities - Sec Controls'!F17)</f>
        <v>E-Discovery</v>
      </c>
      <c r="K199" s="1" t="str">
        <f>IF(ISBLANK('Capabilities - Sec Controls'!I17),"", 'Capabilities - Sec Controls'!I17)</f>
        <v>AU-1,AU-2,AU-3,AU-4,AU-8,AU-9,AU-11,AU-12,IR-4,IR-5,IR-6,IR-7</v>
      </c>
      <c r="L199" s="1" t="str">
        <f>IF(ISBLANK('Capabilities - Sec Controls'!J17),"", 'Capabilities - Sec Controls'!J17)</f>
        <v/>
      </c>
      <c r="M199" s="1" t="str">
        <f>IF(ISBLANK('Capabilities - Sec Controls'!K17),"", 'Capabilities - Sec Controls'!K17)</f>
        <v>AU-1,AU-2,AU-3,AU-4,AU-8,AU-9,AU-11,AU-12,IR-4,IR-5,IR-6,IR-7</v>
      </c>
      <c r="N199" s="1" t="str">
        <f>IF(ISBLANK('Capabilities - Sec Controls'!L17),"", 'Capabilities - Sec Controls'!L17)</f>
        <v/>
      </c>
      <c r="O199" s="1" t="str">
        <f>IF(ISBLANK('Capabilities - Sec Controls'!M17),"", 'Capabilities - Sec Controls'!M17)</f>
        <v>AU-3(1),AU-7,AU-7(1),AU-9(4),IR-4(1),IR-6(1),IR-7(1)</v>
      </c>
      <c r="P199" s="1" t="str">
        <f>IF(ISBLANK('Capabilities - Sec Controls'!N17),"", 'Capabilities - Sec Controls'!N17)</f>
        <v>AU-9(2),IR-7(2)</v>
      </c>
      <c r="Q199" s="1" t="str">
        <f>IF(ISBLANK('Capabilities - Sec Controls'!O17),"", 'Capabilities - Sec Controls'!O17)</f>
        <v>AU-3(1),AU-7,AU-7(1),AU-9(2),AU-9(4),IR-4(1),IR-6(1),IR-7(1),IR-7(2)</v>
      </c>
      <c r="R199" s="1" t="str">
        <f>IF(ISBLANK('Capabilities - Sec Controls'!P17),"", 'Capabilities - Sec Controls'!P17)</f>
        <v/>
      </c>
      <c r="S199" s="1" t="str">
        <f>IF(ISBLANK('Capabilities - Sec Controls'!Q17),"", 'Capabilities - Sec Controls'!Q17)</f>
        <v>AU-12(1),AU-12(3),IR-4(4),IR-5(1),AU-10</v>
      </c>
      <c r="T199" s="1" t="str">
        <f>IF(ISBLANK('Capabilities - Sec Controls'!R17),"", 'Capabilities - Sec Controls'!R17)</f>
        <v>AU-3(2),AU-9(3),AU-13,AU-9(5),AU-9(6),AU-10(1),AU-10(3),IR-4(7),IR-4(8)</v>
      </c>
      <c r="U199" s="1" t="str">
        <f>IF(ISBLANK('Capabilities - Sec Controls'!S17),"", 'Capabilities - Sec Controls'!S17)</f>
        <v>AU-12(1),AU-12(3),IR-4(4),IR-5(1),AU-9(5),AU-9(6),AU-10,AU-10(3),IR-4(7),IR-4(8)</v>
      </c>
      <c r="V199" s="1" t="str">
        <f>IF(ISBLANK('Capabilities - Sec Controls'!T17),"", 'Capabilities - Sec Controls'!T17)</f>
        <v>AU-3(2),AU-9(3),AU-13,AU-10(1)</v>
      </c>
      <c r="W199" s="1" t="str">
        <f>IF(ISBLANK('Capabilities - Sec Controls'!U17),"", 'Capabilities - Sec Controls'!U17)</f>
        <v/>
      </c>
      <c r="X199" s="1" t="str">
        <f>IF(ISBLANK('Capabilities - Sec Controls'!V17),"", 'Capabilities - Sec Controls'!V17)</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199" s="1" t="str">
        <f>IF(ISBLANK('Capabilities - Sec Controls'!W17),"", 'Capabilities - Sec Controls'!W17)</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199" s="1" t="str">
        <f>IF(ISBLANK('Capabilities - Sec Controls'!X17),"", 'Capabilities - Sec Controls'!X17)</f>
        <v>AC-2(11), AC-2(13), AC-6(3), AC-6(7), AC-6(8), AC-18(4), AC-21(2)
AU-13, 
CM-3(1), CM-5(1), CM-5(3), CM-5(4), CM-6(2), CM-8(4)
MA-4(3)
PE-2(3), PE-3(1), PE-6(4)
PS-4(2), PS-6(3)
RA-5(4), RA-5(6), RA-5(10)
SC-3, SC-7(8), SC-7(10), SC-7(11), SC-7(14),  SC-7(15), SC-7(18), SC-7(21), SC-24 
SI-7(10), SI-10(5)</v>
      </c>
      <c r="AA199" s="1" t="str">
        <f>IF(ISBLANK('Capabilities - Sec Controls'!Y17),"", 'Capabilities - Sec Controls'!Y17)</f>
        <v xml:space="preserve">AU-16(1) NOT added to any of protection levels, but does directly Supports E-Discovery, and is also not in any FedRAMP control sets.  AU-16 (1) is Cross organization Auditing Identity Preservation which may be more appropriate at protection above High. </v>
      </c>
      <c r="AB199" s="1" t="str">
        <f>IF(ISBLANK('Capabilities - Sec Controls'!Z17),"", 'Capabilities - Sec Controls'!Z17)</f>
        <v/>
      </c>
      <c r="AC199" s="215">
        <f>IF(ISBLANK('Capabilities - Sec Controls'!AA17),"", 'Capabilities - Sec Controls'!AA17)</f>
        <v>1</v>
      </c>
      <c r="AD199" s="215">
        <f>IF(ISBLANK('Capabilities - Sec Controls'!AB17),"", 'Capabilities - Sec Controls'!AB17)</f>
        <v>2</v>
      </c>
      <c r="AE199" s="215">
        <f>IF(ISBLANK('Capabilities - Sec Controls'!AC17),"", 'Capabilities - Sec Controls'!AC17)</f>
        <v>2</v>
      </c>
      <c r="AF199" s="215">
        <f>IF(ISBLANK('Capabilities - Sec Controls'!AD17),"", 'Capabilities - Sec Controls'!AD17)</f>
        <v>5</v>
      </c>
      <c r="AG199" s="1" t="str">
        <f>IF(ISBLANK('Capabilities - Sec Controls'!AE17),"", 'Capabilities - Sec Controls'!AE17)</f>
        <v/>
      </c>
      <c r="AH199" s="1" t="str">
        <f>IF(ISBLANK('Capabilities - Sec Controls'!AF17),"", 'Capabilities - Sec Controls'!AF17)</f>
        <v>X</v>
      </c>
      <c r="AI199" s="1" t="str">
        <f>IF(ISBLANK('Capabilities - Sec Controls'!AG17),"", 'Capabilities - Sec Controls'!AG17)</f>
        <v>X</v>
      </c>
      <c r="AJ199" s="1" t="str">
        <f>IF(ISBLANK('Capabilities - Sec Controls'!AH17),"", 'Capabilities - Sec Controls'!AH17)</f>
        <v>X</v>
      </c>
      <c r="AK199" s="1" t="str">
        <f>IF(ISBLANK('Capabilities - Sec Controls'!AI17),"", 'Capabilities - Sec Controls'!AI17)</f>
        <v/>
      </c>
      <c r="AL199" s="1" t="str">
        <f>IF(ISBLANK('Capabilities - Sec Controls'!AJ17),"", 'Capabilities - Sec Controls'!AJ17)</f>
        <v>X</v>
      </c>
      <c r="AM199" s="1" t="str">
        <f>IF(ISBLANK('Capabilities - Sec Controls'!AK17),"", 'Capabilities - Sec Controls'!AK17)</f>
        <v>X*</v>
      </c>
      <c r="AN199" s="1" t="str">
        <f>IF(ISBLANK('Capabilities - Sec Controls'!AL17),"", 'Capabilities - Sec Controls'!AL17)</f>
        <v>X*</v>
      </c>
      <c r="AO199" s="1" t="str">
        <f>IF(ISBLANK('Capabilities - Sec Controls'!AM17),"", 'Capabilities - Sec Controls'!AM17)</f>
        <v/>
      </c>
      <c r="AP199" s="1" t="str">
        <f>IF(ISBLANK('Capabilities - Sec Controls'!AN17),"", 'Capabilities - Sec Controls'!AN17)</f>
        <v>A</v>
      </c>
      <c r="AQ199" s="1" t="str">
        <f>IF(ISBLANK('Capabilities - Sec Controls'!AO17),"", 'Capabilities - Sec Controls'!AO17)</f>
        <v>A</v>
      </c>
      <c r="AR199" s="1" t="str">
        <f>IF(ISBLANK('Capabilities - Sec Controls'!AP17),"", 'Capabilities - Sec Controls'!AP17)</f>
        <v>A</v>
      </c>
      <c r="AS199" s="1" t="str">
        <f>IF(ISBLANK('Capabilities - Sec Controls'!AQ17),"", 'Capabilities - Sec Controls'!AQ17)</f>
        <v/>
      </c>
      <c r="AT199" s="1" t="str">
        <f>IF(ISBLANK('Capabilities - Sec Controls'!AR17),"", 'Capabilities - Sec Controls'!AR17)</f>
        <v>A</v>
      </c>
      <c r="AU199" s="1" t="str">
        <f>IF(ISBLANK('Capabilities - Sec Controls'!AS17),"", 'Capabilities - Sec Controls'!AS17)</f>
        <v/>
      </c>
      <c r="AV199" s="1" t="str">
        <f>IF(ISBLANK('Capabilities - Sec Controls'!AT17),"", 'Capabilities - Sec Controls'!AT17)</f>
        <v>A</v>
      </c>
    </row>
    <row r="200" spans="1:48" ht="42" hidden="1" customHeight="1" x14ac:dyDescent="0.25">
      <c r="A200"/>
      <c r="D200" t="b">
        <f>IF(Resp43="Yes", FALSE, TRUE)</f>
        <v>1</v>
      </c>
      <c r="E200" s="1" t="str">
        <f>IF(ISBLANK('Capabilities - Sec Controls'!A18),"", 'Capabilities - Sec Controls'!A18)</f>
        <v>BOSS</v>
      </c>
      <c r="F200" s="1" t="str">
        <f>IF(ISBLANK('Capabilities - Sec Controls'!B18),"", 'Capabilities - Sec Controls'!B18)</f>
        <v>Legal Services</v>
      </c>
      <c r="G200" s="1" t="str">
        <f>IF(ISBLANK('Capabilities - Sec Controls'!C18),"", 'Capabilities - Sec Controls'!C18)</f>
        <v>Incident Response Legal Preparation</v>
      </c>
      <c r="H200" s="1" t="str">
        <f>IF(ISBLANK('Capabilities - Sec Controls'!D18),"", 'Capabilities - Sec Controls'!D18)</f>
        <v/>
      </c>
      <c r="I200" s="1" t="str">
        <f>IF(ISBLANK('Capabilities - Sec Controls'!E18),"", 'Capabilities - Sec Controls'!E18)</f>
        <v>The system has a collection capability (supported by processes and procedures) to enable the collection and preservation of data and records for the support of future litigation and legal warrants for digital information (e.g. Fed. R. Crim. P. 41(c)) .</v>
      </c>
      <c r="J200" s="1" t="str">
        <f>IF(ISBLANK('Capabilities - Sec Controls'!F18),"", 'Capabilities - Sec Controls'!F18)</f>
        <v>Incident Response Legal Preparation</v>
      </c>
      <c r="K200" s="1" t="str">
        <f>IF(ISBLANK('Capabilities - Sec Controls'!I18),"", 'Capabilities - Sec Controls'!I18)</f>
        <v>AU-1,IR-1</v>
      </c>
      <c r="L200" s="1" t="str">
        <f>IF(ISBLANK('Capabilities - Sec Controls'!J18),"", 'Capabilities - Sec Controls'!J18)</f>
        <v/>
      </c>
      <c r="M200" s="1" t="str">
        <f>IF(ISBLANK('Capabilities - Sec Controls'!K18),"", 'Capabilities - Sec Controls'!K18)</f>
        <v>AU-1,IR-1</v>
      </c>
      <c r="N200" s="1" t="str">
        <f>IF(ISBLANK('Capabilities - Sec Controls'!L18),"", 'Capabilities - Sec Controls'!L18)</f>
        <v/>
      </c>
      <c r="O200" s="1" t="str">
        <f>IF(ISBLANK('Capabilities - Sec Controls'!M18),"", 'Capabilities - Sec Controls'!M18)</f>
        <v/>
      </c>
      <c r="P200" s="1" t="str">
        <f>IF(ISBLANK('Capabilities - Sec Controls'!N18),"", 'Capabilities - Sec Controls'!N18)</f>
        <v/>
      </c>
      <c r="Q200" s="1" t="str">
        <f>IF(ISBLANK('Capabilities - Sec Controls'!O18),"", 'Capabilities - Sec Controls'!O18)</f>
        <v/>
      </c>
      <c r="R200" s="1" t="str">
        <f>IF(ISBLANK('Capabilities - Sec Controls'!P18),"", 'Capabilities - Sec Controls'!P18)</f>
        <v/>
      </c>
      <c r="S200" s="1" t="str">
        <f>IF(ISBLANK('Capabilities - Sec Controls'!Q18),"", 'Capabilities - Sec Controls'!Q18)</f>
        <v>AU-10</v>
      </c>
      <c r="T200" s="1" t="str">
        <f>IF(ISBLANK('Capabilities - Sec Controls'!R18),"", 'Capabilities - Sec Controls'!R18)</f>
        <v>AU-10(1),AU-10(3)</v>
      </c>
      <c r="U200" s="1" t="str">
        <f>IF(ISBLANK('Capabilities - Sec Controls'!S18),"", 'Capabilities - Sec Controls'!S18)</f>
        <v>AU-10,AU-10(3)</v>
      </c>
      <c r="V200" s="1" t="str">
        <f>IF(ISBLANK('Capabilities - Sec Controls'!T18),"", 'Capabilities - Sec Controls'!T18)</f>
        <v>AU-10(1)</v>
      </c>
      <c r="W200" s="1" t="str">
        <f>IF(ISBLANK('Capabilities - Sec Controls'!U18),"", 'Capabilities - Sec Controls'!U18)</f>
        <v/>
      </c>
      <c r="X200" s="1" t="str">
        <f>IF(ISBLANK('Capabilities - Sec Controls'!V18),"", 'Capabilities - Sec Controls'!V18)</f>
        <v/>
      </c>
      <c r="Y200" s="1" t="str">
        <f>IF(ISBLANK('Capabilities - Sec Controls'!W18),"", 'Capabilities - Sec Controls'!W18)</f>
        <v/>
      </c>
      <c r="Z200" s="1" t="str">
        <f>IF(ISBLANK('Capabilities - Sec Controls'!X18),"", 'Capabilities - Sec Controls'!X18)</f>
        <v/>
      </c>
      <c r="AA200" s="1" t="str">
        <f>IF(ISBLANK('Capabilities - Sec Controls'!Y18),"", 'Capabilities - Sec Controls'!Y18)</f>
        <v xml:space="preserve">Only AU-1and IR-1 is listed.  This capability appears to be only the processes and procedures of the "how to(s)"  identified in the previous  E-Discovery defined above. </v>
      </c>
      <c r="AB200" s="1" t="str">
        <f>IF(ISBLANK('Capabilities - Sec Controls'!Z18),"", 'Capabilities - Sec Controls'!Z18)</f>
        <v/>
      </c>
      <c r="AC200" s="215">
        <f>IF(ISBLANK('Capabilities - Sec Controls'!AA18),"", 'Capabilities - Sec Controls'!AA18)</f>
        <v>1</v>
      </c>
      <c r="AD200" s="215">
        <f>IF(ISBLANK('Capabilities - Sec Controls'!AB18),"", 'Capabilities - Sec Controls'!AB18)</f>
        <v>3</v>
      </c>
      <c r="AE200" s="215">
        <f>IF(ISBLANK('Capabilities - Sec Controls'!AC18),"", 'Capabilities - Sec Controls'!AC18)</f>
        <v>1</v>
      </c>
      <c r="AF200" s="215">
        <f>IF(ISBLANK('Capabilities - Sec Controls'!AD18),"", 'Capabilities - Sec Controls'!AD18)</f>
        <v>5</v>
      </c>
      <c r="AG200" s="1" t="str">
        <f>IF(ISBLANK('Capabilities - Sec Controls'!AE18),"", 'Capabilities - Sec Controls'!AE18)</f>
        <v/>
      </c>
      <c r="AH200" s="1" t="str">
        <f>IF(ISBLANK('Capabilities - Sec Controls'!AF18),"", 'Capabilities - Sec Controls'!AF18)</f>
        <v>X</v>
      </c>
      <c r="AI200" s="1" t="str">
        <f>IF(ISBLANK('Capabilities - Sec Controls'!AG18),"", 'Capabilities - Sec Controls'!AG18)</f>
        <v>X</v>
      </c>
      <c r="AJ200" s="1" t="str">
        <f>IF(ISBLANK('Capabilities - Sec Controls'!AH18),"", 'Capabilities - Sec Controls'!AH18)</f>
        <v>X</v>
      </c>
      <c r="AK200" s="1" t="str">
        <f>IF(ISBLANK('Capabilities - Sec Controls'!AI18),"", 'Capabilities - Sec Controls'!AI18)</f>
        <v/>
      </c>
      <c r="AL200" s="1" t="str">
        <f>IF(ISBLANK('Capabilities - Sec Controls'!AJ18),"", 'Capabilities - Sec Controls'!AJ18)</f>
        <v>X</v>
      </c>
      <c r="AM200" s="1" t="str">
        <f>IF(ISBLANK('Capabilities - Sec Controls'!AK18),"", 'Capabilities - Sec Controls'!AK18)</f>
        <v>X*</v>
      </c>
      <c r="AN200" s="1" t="str">
        <f>IF(ISBLANK('Capabilities - Sec Controls'!AL18),"", 'Capabilities - Sec Controls'!AL18)</f>
        <v>X*</v>
      </c>
      <c r="AO200" s="1" t="str">
        <f>IF(ISBLANK('Capabilities - Sec Controls'!AM18),"", 'Capabilities - Sec Controls'!AM18)</f>
        <v/>
      </c>
      <c r="AP200" s="1" t="str">
        <f>IF(ISBLANK('Capabilities - Sec Controls'!AN18),"", 'Capabilities - Sec Controls'!AN18)</f>
        <v>A</v>
      </c>
      <c r="AQ200" s="1" t="str">
        <f>IF(ISBLANK('Capabilities - Sec Controls'!AO18),"", 'Capabilities - Sec Controls'!AO18)</f>
        <v>A</v>
      </c>
      <c r="AR200" s="1" t="str">
        <f>IF(ISBLANK('Capabilities - Sec Controls'!AP18),"", 'Capabilities - Sec Controls'!AP18)</f>
        <v>A</v>
      </c>
      <c r="AS200" s="1" t="str">
        <f>IF(ISBLANK('Capabilities - Sec Controls'!AQ18),"", 'Capabilities - Sec Controls'!AQ18)</f>
        <v/>
      </c>
      <c r="AT200" s="1" t="str">
        <f>IF(ISBLANK('Capabilities - Sec Controls'!AR18),"", 'Capabilities - Sec Controls'!AR18)</f>
        <v>A</v>
      </c>
      <c r="AU200" s="1" t="str">
        <f>IF(ISBLANK('Capabilities - Sec Controls'!AS18),"", 'Capabilities - Sec Controls'!AS18)</f>
        <v/>
      </c>
      <c r="AV200" s="1" t="str">
        <f>IF(ISBLANK('Capabilities - Sec Controls'!AT18),"", 'Capabilities - Sec Controls'!AT18)</f>
        <v/>
      </c>
    </row>
    <row r="201" spans="1:48" ht="42" hidden="1" customHeight="1" x14ac:dyDescent="0.25">
      <c r="A201"/>
      <c r="D201" t="b">
        <f>IF(Resp43="Yes", FALSE, TRUE)</f>
        <v>1</v>
      </c>
      <c r="E201" s="1" t="str">
        <f>IF(ISBLANK('Capabilities - Sec Controls'!A19),"", 'Capabilities - Sec Controls'!A19)</f>
        <v>BOSS</v>
      </c>
      <c r="F201" s="1" t="str">
        <f>IF(ISBLANK('Capabilities - Sec Controls'!B19),"", 'Capabilities - Sec Controls'!B19)</f>
        <v>Internal Investigations</v>
      </c>
      <c r="G201" s="1" t="str">
        <f>IF(ISBLANK('Capabilities - Sec Controls'!C19),"", 'Capabilities - Sec Controls'!C19)</f>
        <v>Forensic Analysis</v>
      </c>
      <c r="H201" s="1" t="str">
        <f>IF(ISBLANK('Capabilities - Sec Controls'!D19),"", 'Capabilities - Sec Controls'!D19)</f>
        <v/>
      </c>
      <c r="I201" s="1" t="str">
        <f>IF(ISBLANK('Capabilities - Sec Controls'!E19),"", 'Capabilities - Sec Controls'!E19)</f>
        <v>The system has a capability to preserve and extract items of potential evidentiary value relevant to incident investigation, forensic analysis, and electronic crimes. [Note that I purposefully removed the words "identify" and "analyze". Consider combining with row 18.]]</v>
      </c>
      <c r="J201" s="1" t="str">
        <f>IF(ISBLANK('Capabilities - Sec Controls'!F19),"", 'Capabilities - Sec Controls'!F19)</f>
        <v>Forensic Analysis</v>
      </c>
      <c r="K201" s="1" t="str">
        <f>IF(ISBLANK('Capabilities - Sec Controls'!I19),"", 'Capabilities - Sec Controls'!I19)</f>
        <v>AU-6,IR-5,IR-7</v>
      </c>
      <c r="L201" s="1" t="str">
        <f>IF(ISBLANK('Capabilities - Sec Controls'!J19),"", 'Capabilities - Sec Controls'!J19)</f>
        <v/>
      </c>
      <c r="M201" s="1" t="str">
        <f>IF(ISBLANK('Capabilities - Sec Controls'!K19),"", 'Capabilities - Sec Controls'!K19)</f>
        <v>AU-6,IR-5,IR-7</v>
      </c>
      <c r="N201" s="1" t="str">
        <f>IF(ISBLANK('Capabilities - Sec Controls'!L19),"", 'Capabilities - Sec Controls'!L19)</f>
        <v/>
      </c>
      <c r="O201" s="1" t="str">
        <f>IF(ISBLANK('Capabilities - Sec Controls'!M19),"", 'Capabilities - Sec Controls'!M19)</f>
        <v>AU-6(1),AU-6(3),AU-7,AU-7(1)</v>
      </c>
      <c r="P201" s="1" t="str">
        <f>IF(ISBLANK('Capabilities - Sec Controls'!N19),"", 'Capabilities - Sec Controls'!N19)</f>
        <v/>
      </c>
      <c r="Q201" s="1" t="str">
        <f>IF(ISBLANK('Capabilities - Sec Controls'!O19),"", 'Capabilities - Sec Controls'!O19)</f>
        <v>AU-6(1),AU-6(3),AU-7,AU-7(1)</v>
      </c>
      <c r="R201" s="1" t="str">
        <f>IF(ISBLANK('Capabilities - Sec Controls'!P19),"", 'Capabilities - Sec Controls'!P19)</f>
        <v/>
      </c>
      <c r="S201" s="1" t="str">
        <f>IF(ISBLANK('Capabilities - Sec Controls'!Q19),"", 'Capabilities - Sec Controls'!Q19)</f>
        <v>AU-6(5),AU-6(6),IR-5(1)</v>
      </c>
      <c r="T201" s="1" t="str">
        <f>IF(ISBLANK('Capabilities - Sec Controls'!R19),"", 'Capabilities - Sec Controls'!R19)</f>
        <v>AU-6(7),AU-6(8)</v>
      </c>
      <c r="U201" s="1" t="str">
        <f>IF(ISBLANK('Capabilities - Sec Controls'!S19),"", 'Capabilities - Sec Controls'!S19)</f>
        <v>AU-6(5),AU-6(6),AU-6(7),AU-6(8),IR-5(1)</v>
      </c>
      <c r="V201" s="1" t="str">
        <f>IF(ISBLANK('Capabilities - Sec Controls'!T19),"", 'Capabilities - Sec Controls'!T19)</f>
        <v/>
      </c>
      <c r="W201" s="1" t="str">
        <f>IF(ISBLANK('Capabilities - Sec Controls'!U19),"", 'Capabilities - Sec Controls'!U19)</f>
        <v/>
      </c>
      <c r="X201" s="1" t="str">
        <f>IF(ISBLANK('Capabilities - Sec Controls'!V19),"", 'Capabilities - Sec Controls'!V19)</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201" s="1" t="str">
        <f>IF(ISBLANK('Capabilities - Sec Controls'!W19),"", 'Capabilities - Sec Controls'!W19)</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201" s="1" t="str">
        <f>IF(ISBLANK('Capabilities - Sec Controls'!X19),"", 'Capabilities - Sec Controls'!X19)</f>
        <v>AC-2(11), AC-2(13), AC-6(3), AC-6(7), AC-6(8), AC-18(4), AC-21(2)
AU-13, 
CM-3(1), CM-5(1), CM-5(3), CM-5(4), CM-6(2), CM-8(4)
MA-4(3)
PE-2(3), PE-3(1), PE-6(4)
PS-4(2), PS-6(3)
RA-5(4), RA-5(6), RA-5(10)
SC-3, SC-7(8), SC-7(10), SC-7(11), SC-7(14),  SC-7(15), SC-7(18), SC-7(21), SC-24 
SI-7(10), SI-10(5)</v>
      </c>
      <c r="AA201" s="1" t="str">
        <f>IF(ISBLANK('Capabilities - Sec Controls'!Y19),"", 'Capabilities - Sec Controls'!Y19)</f>
        <v/>
      </c>
      <c r="AB201" s="1" t="str">
        <f>IF(ISBLANK('Capabilities - Sec Controls'!Z19),"", 'Capabilities - Sec Controls'!Z19)</f>
        <v/>
      </c>
      <c r="AC201" s="215">
        <f>IF(ISBLANK('Capabilities - Sec Controls'!AA19),"", 'Capabilities - Sec Controls'!AA19)</f>
        <v>1</v>
      </c>
      <c r="AD201" s="215">
        <f>IF(ISBLANK('Capabilities - Sec Controls'!AB19),"", 'Capabilities - Sec Controls'!AB19)</f>
        <v>1</v>
      </c>
      <c r="AE201" s="215">
        <f>IF(ISBLANK('Capabilities - Sec Controls'!AC19),"", 'Capabilities - Sec Controls'!AC19)</f>
        <v>1</v>
      </c>
      <c r="AF201" s="215">
        <f>IF(ISBLANK('Capabilities - Sec Controls'!AD19),"", 'Capabilities - Sec Controls'!AD19)</f>
        <v>3</v>
      </c>
      <c r="AG201" s="1" t="str">
        <f>IF(ISBLANK('Capabilities - Sec Controls'!AE19),"", 'Capabilities - Sec Controls'!AE19)</f>
        <v/>
      </c>
      <c r="AH201" s="1" t="str">
        <f>IF(ISBLANK('Capabilities - Sec Controls'!AF19),"", 'Capabilities - Sec Controls'!AF19)</f>
        <v>X</v>
      </c>
      <c r="AI201" s="1" t="str">
        <f>IF(ISBLANK('Capabilities - Sec Controls'!AG19),"", 'Capabilities - Sec Controls'!AG19)</f>
        <v>X</v>
      </c>
      <c r="AJ201" s="1" t="str">
        <f>IF(ISBLANK('Capabilities - Sec Controls'!AH19),"", 'Capabilities - Sec Controls'!AH19)</f>
        <v>X</v>
      </c>
      <c r="AK201" s="1" t="str">
        <f>IF(ISBLANK('Capabilities - Sec Controls'!AI19),"", 'Capabilities - Sec Controls'!AI19)</f>
        <v/>
      </c>
      <c r="AL201" s="1" t="str">
        <f>IF(ISBLANK('Capabilities - Sec Controls'!AJ19),"", 'Capabilities - Sec Controls'!AJ19)</f>
        <v>X</v>
      </c>
      <c r="AM201" s="1" t="str">
        <f>IF(ISBLANK('Capabilities - Sec Controls'!AK19),"", 'Capabilities - Sec Controls'!AK19)</f>
        <v>X*</v>
      </c>
      <c r="AN201" s="1" t="str">
        <f>IF(ISBLANK('Capabilities - Sec Controls'!AL19),"", 'Capabilities - Sec Controls'!AL19)</f>
        <v>X*</v>
      </c>
      <c r="AO201" s="1" t="str">
        <f>IF(ISBLANK('Capabilities - Sec Controls'!AM19),"", 'Capabilities - Sec Controls'!AM19)</f>
        <v/>
      </c>
      <c r="AP201" s="1" t="str">
        <f>IF(ISBLANK('Capabilities - Sec Controls'!AN19),"", 'Capabilities - Sec Controls'!AN19)</f>
        <v>A</v>
      </c>
      <c r="AQ201" s="1" t="str">
        <f>IF(ISBLANK('Capabilities - Sec Controls'!AO19),"", 'Capabilities - Sec Controls'!AO19)</f>
        <v>A</v>
      </c>
      <c r="AR201" s="1" t="str">
        <f>IF(ISBLANK('Capabilities - Sec Controls'!AP19),"", 'Capabilities - Sec Controls'!AP19)</f>
        <v>A</v>
      </c>
      <c r="AS201" s="1" t="str">
        <f>IF(ISBLANK('Capabilities - Sec Controls'!AQ19),"", 'Capabilities - Sec Controls'!AQ19)</f>
        <v/>
      </c>
      <c r="AT201" s="1" t="str">
        <f>IF(ISBLANK('Capabilities - Sec Controls'!AR19),"", 'Capabilities - Sec Controls'!AR19)</f>
        <v>A</v>
      </c>
      <c r="AU201" s="1" t="str">
        <f>IF(ISBLANK('Capabilities - Sec Controls'!AS19),"", 'Capabilities - Sec Controls'!AS19)</f>
        <v/>
      </c>
      <c r="AV201" s="1" t="str">
        <f>IF(ISBLANK('Capabilities - Sec Controls'!AT19),"", 'Capabilities - Sec Controls'!AT19)</f>
        <v>A</v>
      </c>
    </row>
    <row r="202" spans="1:48" ht="42" hidden="1" customHeight="1" x14ac:dyDescent="0.25">
      <c r="A202"/>
      <c r="D202" t="b">
        <f>IF(Resp43="Yes", FALSE, TRUE)</f>
        <v>1</v>
      </c>
      <c r="E202" s="1" t="str">
        <f>IF(ISBLANK('Capabilities - Sec Controls'!A20),"", 'Capabilities - Sec Controls'!A20)</f>
        <v>BOSS</v>
      </c>
      <c r="F202" s="1" t="str">
        <f>IF(ISBLANK('Capabilities - Sec Controls'!B20),"", 'Capabilities - Sec Controls'!B20)</f>
        <v>Internal Investigations</v>
      </c>
      <c r="G202" s="1" t="str">
        <f>IF(ISBLANK('Capabilities - Sec Controls'!C20),"", 'Capabilities - Sec Controls'!C20)</f>
        <v>e-Mail Journaling</v>
      </c>
      <c r="H202" s="1" t="str">
        <f>IF(ISBLANK('Capabilities - Sec Controls'!D20),"", 'Capabilities - Sec Controls'!D20)</f>
        <v/>
      </c>
      <c r="I202" s="1" t="str">
        <f>IF(ISBLANK('Capabilities - Sec Controls'!E20),"", 'Capabilities - Sec Controls'!E20)</f>
        <v xml:space="preserve">The system has a capability that preserves all email (that is transmitted via the system) to support future litigation where email could be taken into account. </v>
      </c>
      <c r="J202" s="1" t="str">
        <f>IF(ISBLANK('Capabilities - Sec Controls'!F20),"", 'Capabilities - Sec Controls'!F20)</f>
        <v>e-Mail Journaling</v>
      </c>
      <c r="K202" s="1" t="str">
        <f>IF(ISBLANK('Capabilities - Sec Controls'!I20),"", 'Capabilities - Sec Controls'!I20)</f>
        <v>AU-1,AU-2,AU-3,AU-8,AU-9,AU-11,AU-12,IR-1,IR-6,SC-1,SI-4</v>
      </c>
      <c r="L202" s="1" t="str">
        <f>IF(ISBLANK('Capabilities - Sec Controls'!J20),"", 'Capabilities - Sec Controls'!J20)</f>
        <v>AU-8(1)</v>
      </c>
      <c r="M202" s="1" t="str">
        <f>IF(ISBLANK('Capabilities - Sec Controls'!K20),"", 'Capabilities - Sec Controls'!K20)</f>
        <v>AU-1,AU-2,AU-3,AU-8,AU-9,AU-11,AU-12,IR-1,IR-6,SC-1,SI-4</v>
      </c>
      <c r="N202" s="1" t="str">
        <f>IF(ISBLANK('Capabilities - Sec Controls'!L20),"", 'Capabilities - Sec Controls'!L20)</f>
        <v>AU-8(1)</v>
      </c>
      <c r="O202" s="1" t="str">
        <f>IF(ISBLANK('Capabilities - Sec Controls'!M20),"", 'Capabilities - Sec Controls'!M20)</f>
        <v>AU-3(1),AU-7,AU-7(1),AU-9(4),IR-6(1)</v>
      </c>
      <c r="P202" s="1" t="str">
        <f>IF(ISBLANK('Capabilities - Sec Controls'!N20),"", 'Capabilities - Sec Controls'!N20)</f>
        <v/>
      </c>
      <c r="Q202" s="1" t="str">
        <f>IF(ISBLANK('Capabilities - Sec Controls'!O20),"", 'Capabilities - Sec Controls'!O20)</f>
        <v>AU-3(1),AU-7,AU-7(1),AU-9(4),IR-6(1)</v>
      </c>
      <c r="R202" s="1" t="str">
        <f>IF(ISBLANK('Capabilities - Sec Controls'!P20),"", 'Capabilities - Sec Controls'!P20)</f>
        <v/>
      </c>
      <c r="S202" s="1" t="str">
        <f>IF(ISBLANK('Capabilities - Sec Controls'!Q20),"", 'Capabilities - Sec Controls'!Q20)</f>
        <v>AU-12(1),AU-12(3)</v>
      </c>
      <c r="T202" s="1" t="str">
        <f>IF(ISBLANK('Capabilities - Sec Controls'!R20),"", 'Capabilities - Sec Controls'!R20)</f>
        <v>AU-9(2),AU-9(3),AU-14,AU-14(2)</v>
      </c>
      <c r="U202" s="1" t="str">
        <f>IF(ISBLANK('Capabilities - Sec Controls'!S20),"", 'Capabilities - Sec Controls'!S20)</f>
        <v>AU-12(1),AU-12(3)</v>
      </c>
      <c r="V202" s="1" t="str">
        <f>IF(ISBLANK('Capabilities - Sec Controls'!T20),"", 'Capabilities - Sec Controls'!T20)</f>
        <v>AU-9(2),AU-9(3),AU-14,AU-14(2)</v>
      </c>
      <c r="W202" s="1" t="str">
        <f>IF(ISBLANK('Capabilities - Sec Controls'!U20),"", 'Capabilities - Sec Controls'!U20)</f>
        <v/>
      </c>
      <c r="X202" s="1" t="str">
        <f>IF(ISBLANK('Capabilities - Sec Controls'!V20),"", 'Capabilities - Sec Controls'!V20)</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202" s="1" t="str">
        <f>IF(ISBLANK('Capabilities - Sec Controls'!W20),"", 'Capabilities - Sec Controls'!W20)</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202" s="1" t="str">
        <f>IF(ISBLANK('Capabilities - Sec Controls'!X20),"", 'Capabilities - Sec Controls'!X20)</f>
        <v>AC-2(11), AC-2(13), AC-6(3), AC-6(7), AC-6(8), AC-18(4), AC-21(2)
AU-13, 
CM-3(1), CM-5(1), CM-5(3), CM-5(4), CM-6(2), CM-8(4)
MA-4(3)
PE-2(3), PE-3(1), PE-6(4)
PS-4(2), PS-6(3)
RA-5(4), RA-5(6), RA-5(10)
SC-3, SC-7(8), SC-7(10), SC-7(11), SC-7(14),  SC-7(15), SC-7(18), SC-7(21), SC-24 
SI-7(10), SI-10(5)</v>
      </c>
      <c r="AA202" s="1" t="str">
        <f>IF(ISBLANK('Capabilities - Sec Controls'!Y20),"", 'Capabilities - Sec Controls'!Y20)</f>
        <v>AU-14, and AU-14(2) are not in any of the RMF or FRAMP baselines, but support recording of email traffic.</v>
      </c>
      <c r="AB202" s="1" t="str">
        <f>IF(ISBLANK('Capabilities - Sec Controls'!Z20),"", 'Capabilities - Sec Controls'!Z20)</f>
        <v/>
      </c>
      <c r="AC202" s="215">
        <f>IF(ISBLANK('Capabilities - Sec Controls'!AA20),"", 'Capabilities - Sec Controls'!AA20)</f>
        <v>2</v>
      </c>
      <c r="AD202" s="215">
        <f>IF(ISBLANK('Capabilities - Sec Controls'!AB20),"", 'Capabilities - Sec Controls'!AB20)</f>
        <v>3</v>
      </c>
      <c r="AE202" s="215">
        <f>IF(ISBLANK('Capabilities - Sec Controls'!AC20),"", 'Capabilities - Sec Controls'!AC20)</f>
        <v>2</v>
      </c>
      <c r="AF202" s="215">
        <f>IF(ISBLANK('Capabilities - Sec Controls'!AD20),"", 'Capabilities - Sec Controls'!AD20)</f>
        <v>7</v>
      </c>
      <c r="AG202" s="1" t="str">
        <f>IF(ISBLANK('Capabilities - Sec Controls'!AE20),"", 'Capabilities - Sec Controls'!AE20)</f>
        <v/>
      </c>
      <c r="AH202" s="1" t="str">
        <f>IF(ISBLANK('Capabilities - Sec Controls'!AF20),"", 'Capabilities - Sec Controls'!AF20)</f>
        <v>A</v>
      </c>
      <c r="AI202" s="1" t="str">
        <f>IF(ISBLANK('Capabilities - Sec Controls'!AG20),"", 'Capabilities - Sec Controls'!AG20)</f>
        <v>A</v>
      </c>
      <c r="AJ202" s="1" t="str">
        <f>IF(ISBLANK('Capabilities - Sec Controls'!AH20),"", 'Capabilities - Sec Controls'!AH20)</f>
        <v>A</v>
      </c>
      <c r="AK202" s="1" t="str">
        <f>IF(ISBLANK('Capabilities - Sec Controls'!AI20),"", 'Capabilities - Sec Controls'!AI20)</f>
        <v/>
      </c>
      <c r="AL202" s="1" t="str">
        <f>IF(ISBLANK('Capabilities - Sec Controls'!AJ20),"", 'Capabilities - Sec Controls'!AJ20)</f>
        <v>A</v>
      </c>
      <c r="AM202" s="1" t="str">
        <f>IF(ISBLANK('Capabilities - Sec Controls'!AK20),"", 'Capabilities - Sec Controls'!AK20)</f>
        <v>A</v>
      </c>
      <c r="AN202" s="1" t="str">
        <f>IF(ISBLANK('Capabilities - Sec Controls'!AL20),"", 'Capabilities - Sec Controls'!AL20)</f>
        <v>A</v>
      </c>
      <c r="AO202" s="1" t="str">
        <f>IF(ISBLANK('Capabilities - Sec Controls'!AM20),"", 'Capabilities - Sec Controls'!AM20)</f>
        <v/>
      </c>
      <c r="AP202" s="1" t="str">
        <f>IF(ISBLANK('Capabilities - Sec Controls'!AN20),"", 'Capabilities - Sec Controls'!AN20)</f>
        <v>A</v>
      </c>
      <c r="AQ202" s="1" t="str">
        <f>IF(ISBLANK('Capabilities - Sec Controls'!AO20),"", 'Capabilities - Sec Controls'!AO20)</f>
        <v>A</v>
      </c>
      <c r="AR202" s="1" t="str">
        <f>IF(ISBLANK('Capabilities - Sec Controls'!AP20),"", 'Capabilities - Sec Controls'!AP20)</f>
        <v>A</v>
      </c>
      <c r="AS202" s="1" t="str">
        <f>IF(ISBLANK('Capabilities - Sec Controls'!AQ20),"", 'Capabilities - Sec Controls'!AQ20)</f>
        <v/>
      </c>
      <c r="AT202" s="1" t="str">
        <f>IF(ISBLANK('Capabilities - Sec Controls'!AR20),"", 'Capabilities - Sec Controls'!AR20)</f>
        <v>A</v>
      </c>
      <c r="AU202" s="1" t="str">
        <f>IF(ISBLANK('Capabilities - Sec Controls'!AS20),"", 'Capabilities - Sec Controls'!AS20)</f>
        <v/>
      </c>
      <c r="AV202" s="1" t="str">
        <f>IF(ISBLANK('Capabilities - Sec Controls'!AT20),"", 'Capabilities - Sec Controls'!AT20)</f>
        <v>A</v>
      </c>
    </row>
    <row r="203" spans="1:48" ht="42" hidden="1" customHeight="1" x14ac:dyDescent="0.25">
      <c r="A203" s="210" t="s">
        <v>3319</v>
      </c>
      <c r="B203" s="211" t="s">
        <v>3320</v>
      </c>
      <c r="C203" s="211" t="s">
        <v>3413</v>
      </c>
      <c r="D203" s="211" t="b">
        <f>AND(D204:D216)</f>
        <v>1</v>
      </c>
      <c r="E203" s="211"/>
      <c r="F203" s="210"/>
      <c r="G203" s="210"/>
      <c r="H203" s="210"/>
      <c r="I203" s="210"/>
      <c r="J203" s="210"/>
      <c r="K203" s="210"/>
      <c r="L203" s="210"/>
      <c r="M203" s="210"/>
      <c r="N203" s="210"/>
      <c r="O203" s="210"/>
      <c r="P203" s="210"/>
      <c r="Q203" s="210"/>
      <c r="R203" s="210"/>
      <c r="S203" s="210"/>
      <c r="T203" s="210"/>
      <c r="U203" s="210"/>
      <c r="V203" s="210"/>
      <c r="W203" s="210"/>
      <c r="X203" s="210"/>
      <c r="Y203" s="210"/>
      <c r="Z203" s="210"/>
      <c r="AA203" s="210"/>
      <c r="AB203" s="210"/>
      <c r="AC203" s="214"/>
      <c r="AD203" s="214"/>
      <c r="AE203" s="214"/>
      <c r="AF203" s="214"/>
      <c r="AG203" s="210"/>
      <c r="AH203" s="210"/>
      <c r="AI203" s="210"/>
      <c r="AJ203" s="210"/>
      <c r="AK203" s="210"/>
      <c r="AL203" s="210"/>
      <c r="AM203" s="210"/>
      <c r="AN203" s="210"/>
      <c r="AO203" s="210"/>
      <c r="AP203" s="210"/>
      <c r="AQ203" s="210"/>
      <c r="AR203" s="210"/>
      <c r="AS203" s="210"/>
      <c r="AT203" s="210"/>
      <c r="AU203" s="210"/>
      <c r="AV203" s="210"/>
    </row>
    <row r="204" spans="1:48" ht="42" hidden="1" customHeight="1" x14ac:dyDescent="0.25">
      <c r="A204"/>
      <c r="D204" t="b">
        <f>IF(Resp44="Yes", FALSE, TRUE)</f>
        <v>1</v>
      </c>
      <c r="E204" s="1" t="str">
        <f>IF(ISBLANK('Capabilities - Sec Controls'!A130),"", 'Capabilities - Sec Controls'!A130)</f>
        <v>Application Services</v>
      </c>
      <c r="F204" s="1" t="str">
        <f>IF(ISBLANK('Capabilities - Sec Controls'!B130),"", 'Capabilities - Sec Controls'!B130)</f>
        <v>Connectivity &amp; Delivery</v>
      </c>
      <c r="G204" s="1" t="str">
        <f>IF(ISBLANK('Capabilities - Sec Controls'!C130),"", 'Capabilities - Sec Controls'!C130)</f>
        <v/>
      </c>
      <c r="H204" s="1" t="str">
        <f>IF(ISBLANK('Capabilities - Sec Controls'!D130),"", 'Capabilities - Sec Controls'!D130)</f>
        <v/>
      </c>
      <c r="I204" s="1" t="str">
        <f>IF(ISBLANK('Capabilities - Sec Controls'!E130),"", 'Capabilities - Sec Controls'!E130)</f>
        <v>The system has a capability to provide connectivity and delivery services to enable integration middleware to move messages between applications and to provide security services for these messages.</v>
      </c>
      <c r="J204" s="1" t="str">
        <f>IF(ISBLANK('Capabilities - Sec Controls'!F130),"", 'Capabilities - Sec Controls'!F130)</f>
        <v>Connectivity &amp; Delivery</v>
      </c>
      <c r="K204" s="1" t="str">
        <f>IF(ISBLANK('Capabilities - Sec Controls'!I130),"", 'Capabilities - Sec Controls'!I130)</f>
        <v/>
      </c>
      <c r="L204" s="1" t="str">
        <f>IF(ISBLANK('Capabilities - Sec Controls'!J130),"", 'Capabilities - Sec Controls'!J130)</f>
        <v/>
      </c>
      <c r="M204" s="1" t="str">
        <f>IF(ISBLANK('Capabilities - Sec Controls'!K130),"", 'Capabilities - Sec Controls'!K130)</f>
        <v/>
      </c>
      <c r="N204" s="1" t="str">
        <f>IF(ISBLANK('Capabilities - Sec Controls'!L130),"", 'Capabilities - Sec Controls'!L130)</f>
        <v/>
      </c>
      <c r="O204" s="1" t="str">
        <f>IF(ISBLANK('Capabilities - Sec Controls'!M130),"", 'Capabilities - Sec Controls'!M130)</f>
        <v/>
      </c>
      <c r="P204" s="1" t="str">
        <f>IF(ISBLANK('Capabilities - Sec Controls'!N130),"", 'Capabilities - Sec Controls'!N130)</f>
        <v/>
      </c>
      <c r="Q204" s="1" t="str">
        <f>IF(ISBLANK('Capabilities - Sec Controls'!O130),"", 'Capabilities - Sec Controls'!O130)</f>
        <v/>
      </c>
      <c r="R204" s="1" t="str">
        <f>IF(ISBLANK('Capabilities - Sec Controls'!P130),"", 'Capabilities - Sec Controls'!P130)</f>
        <v/>
      </c>
      <c r="S204" s="1" t="str">
        <f>IF(ISBLANK('Capabilities - Sec Controls'!Q130),"", 'Capabilities - Sec Controls'!Q130)</f>
        <v/>
      </c>
      <c r="T204" s="1" t="str">
        <f>IF(ISBLANK('Capabilities - Sec Controls'!R130),"", 'Capabilities - Sec Controls'!R130)</f>
        <v/>
      </c>
      <c r="U204" s="1" t="str">
        <f>IF(ISBLANK('Capabilities - Sec Controls'!S130),"", 'Capabilities - Sec Controls'!S130)</f>
        <v/>
      </c>
      <c r="V204" s="1" t="str">
        <f>IF(ISBLANK('Capabilities - Sec Controls'!T130),"", 'Capabilities - Sec Controls'!T130)</f>
        <v/>
      </c>
      <c r="W204" s="1" t="str">
        <f>IF(ISBLANK('Capabilities - Sec Controls'!U130),"", 'Capabilities - Sec Controls'!U130)</f>
        <v/>
      </c>
      <c r="X204" s="1" t="str">
        <f>IF(ISBLANK('Capabilities - Sec Controls'!V130),"", 'Capabilities - Sec Controls'!V130)</f>
        <v/>
      </c>
      <c r="Y204" s="1" t="str">
        <f>IF(ISBLANK('Capabilities - Sec Controls'!W130),"", 'Capabilities - Sec Controls'!W130)</f>
        <v/>
      </c>
      <c r="Z204" s="1" t="str">
        <f>IF(ISBLANK('Capabilities - Sec Controls'!X130),"", 'Capabilities - Sec Controls'!X130)</f>
        <v/>
      </c>
      <c r="AA204" s="1" t="str">
        <f>IF(ISBLANK('Capabilities - Sec Controls'!Y130),"", 'Capabilities - Sec Controls'!Y130)</f>
        <v xml:space="preserve">Connectivity and Delivery Services is not a security capability. See columns M, N, and O for controls needed to protect the messaging information. 
AC-4(4), IA-3(1), SC-2(22),and SI-4(10) are not selected in SP 800-53-defined baselines nor in the overall FedRAMP-defined baselines. These 53R4 capabilities are noted in { } and placed in the high impact baseline here specifically to support implementation of  information security associated with the Application Connectivity &amp; Delivery Modality capability should an organization wish to contract with a cloud service provider to provide such a capability. </v>
      </c>
      <c r="AB204" s="1" t="str">
        <f>IF(ISBLANK('Capabilities - Sec Controls'!Z130),"", 'Capabilities - Sec Controls'!Z130)</f>
        <v/>
      </c>
      <c r="AC204" s="215">
        <f>IF(ISBLANK('Capabilities - Sec Controls'!AA130),"", 'Capabilities - Sec Controls'!AA130)</f>
        <v>1</v>
      </c>
      <c r="AD204" s="215">
        <f>IF(ISBLANK('Capabilities - Sec Controls'!AB130),"", 'Capabilities - Sec Controls'!AB130)</f>
        <v>2</v>
      </c>
      <c r="AE204" s="215">
        <f>IF(ISBLANK('Capabilities - Sec Controls'!AC130),"", 'Capabilities - Sec Controls'!AC130)</f>
        <v>4</v>
      </c>
      <c r="AF204" s="215">
        <f>IF(ISBLANK('Capabilities - Sec Controls'!AD130),"", 'Capabilities - Sec Controls'!AD130)</f>
        <v>7</v>
      </c>
      <c r="AG204" s="1" t="str">
        <f>IF(ISBLANK('Capabilities - Sec Controls'!AE130),"", 'Capabilities - Sec Controls'!AE130)</f>
        <v/>
      </c>
      <c r="AH204" s="1" t="str">
        <f>IF(ISBLANK('Capabilities - Sec Controls'!AF130),"", 'Capabilities - Sec Controls'!AF130)</f>
        <v>X</v>
      </c>
      <c r="AI204" s="1" t="str">
        <f>IF(ISBLANK('Capabilities - Sec Controls'!AG130),"", 'Capabilities - Sec Controls'!AG130)</f>
        <v>A</v>
      </c>
      <c r="AJ204" s="1" t="str">
        <f>IF(ISBLANK('Capabilities - Sec Controls'!AH130),"", 'Capabilities - Sec Controls'!AH130)</f>
        <v>A</v>
      </c>
      <c r="AK204" s="1" t="str">
        <f>IF(ISBLANK('Capabilities - Sec Controls'!AI130),"", 'Capabilities - Sec Controls'!AI130)</f>
        <v/>
      </c>
      <c r="AL204" s="1" t="str">
        <f>IF(ISBLANK('Capabilities - Sec Controls'!AJ130),"", 'Capabilities - Sec Controls'!AJ130)</f>
        <v>X</v>
      </c>
      <c r="AM204" s="1" t="str">
        <f>IF(ISBLANK('Capabilities - Sec Controls'!AK130),"", 'Capabilities - Sec Controls'!AK130)</f>
        <v>X*</v>
      </c>
      <c r="AN204" s="1" t="str">
        <f>IF(ISBLANK('Capabilities - Sec Controls'!AL130),"", 'Capabilities - Sec Controls'!AL130)</f>
        <v>X*</v>
      </c>
      <c r="AO204" s="1" t="str">
        <f>IF(ISBLANK('Capabilities - Sec Controls'!AM130),"", 'Capabilities - Sec Controls'!AM130)</f>
        <v/>
      </c>
      <c r="AP204" s="1" t="str">
        <f>IF(ISBLANK('Capabilities - Sec Controls'!AN130),"", 'Capabilities - Sec Controls'!AN130)</f>
        <v>B</v>
      </c>
      <c r="AQ204" s="1" t="str">
        <f>IF(ISBLANK('Capabilities - Sec Controls'!AO130),"", 'Capabilities - Sec Controls'!AO130)</f>
        <v>B</v>
      </c>
      <c r="AR204" s="1" t="str">
        <f>IF(ISBLANK('Capabilities - Sec Controls'!AP130),"", 'Capabilities - Sec Controls'!AP130)</f>
        <v>B</v>
      </c>
      <c r="AS204" s="1" t="str">
        <f>IF(ISBLANK('Capabilities - Sec Controls'!AQ130),"", 'Capabilities - Sec Controls'!AQ130)</f>
        <v/>
      </c>
      <c r="AT204" s="1" t="str">
        <f>IF(ISBLANK('Capabilities - Sec Controls'!AR130),"", 'Capabilities - Sec Controls'!AR130)</f>
        <v>A</v>
      </c>
      <c r="AU204" s="1" t="str">
        <f>IF(ISBLANK('Capabilities - Sec Controls'!AS130),"", 'Capabilities - Sec Controls'!AS130)</f>
        <v/>
      </c>
      <c r="AV204" s="1" t="str">
        <f>IF(ISBLANK('Capabilities - Sec Controls'!AT130),"", 'Capabilities - Sec Controls'!AT130)</f>
        <v/>
      </c>
    </row>
    <row r="205" spans="1:48" ht="42" hidden="1" customHeight="1" x14ac:dyDescent="0.25">
      <c r="A205"/>
      <c r="D205" t="b">
        <f>IF(Resp44="Yes", FALSE, TRUE)</f>
        <v>1</v>
      </c>
      <c r="E205" s="1" t="str">
        <f>IF(ISBLANK('Capabilities - Sec Controls'!A137),"", 'Capabilities - Sec Controls'!A137)</f>
        <v>Application Services</v>
      </c>
      <c r="F205" s="1" t="str">
        <f>IF(ISBLANK('Capabilities - Sec Controls'!B137),"", 'Capabilities - Sec Controls'!B137)</f>
        <v>Integration Middleware</v>
      </c>
      <c r="G205" s="1" t="str">
        <f>IF(ISBLANK('Capabilities - Sec Controls'!C137),"", 'Capabilities - Sec Controls'!C137)</f>
        <v/>
      </c>
      <c r="H205" s="1" t="str">
        <f>IF(ISBLANK('Capabilities - Sec Controls'!D137),"", 'Capabilities - Sec Controls'!D137)</f>
        <v/>
      </c>
      <c r="I205" s="1" t="str">
        <f>IF(ISBLANK('Capabilities - Sec Controls'!E137),"", 'Capabilities - Sec Controls'!E137)</f>
        <v>The system has a capability to leverage integration middleware tools and to address their major security concerns, such as preventing the confidentiality and integrity of messages being exchanged through the middleware and ensuring that all messages are being sent by reliable sources.</v>
      </c>
      <c r="J205" s="1" t="str">
        <f>IF(ISBLANK('Capabilities - Sec Controls'!F137),"", 'Capabilities - Sec Controls'!F137)</f>
        <v>Integration Middleware</v>
      </c>
      <c r="K205" s="1" t="str">
        <f>IF(ISBLANK('Capabilities - Sec Controls'!I137),"", 'Capabilities - Sec Controls'!I137)</f>
        <v>AC-3</v>
      </c>
      <c r="L205" s="1" t="str">
        <f>IF(ISBLANK('Capabilities - Sec Controls'!J137),"", 'Capabilities - Sec Controls'!J137)</f>
        <v/>
      </c>
      <c r="M205" s="1" t="str">
        <f>IF(ISBLANK('Capabilities - Sec Controls'!K137),"", 'Capabilities - Sec Controls'!K137)</f>
        <v>AC-3</v>
      </c>
      <c r="N205" s="1" t="str">
        <f>IF(ISBLANK('Capabilities - Sec Controls'!L137),"", 'Capabilities - Sec Controls'!L137)</f>
        <v/>
      </c>
      <c r="O205" s="1" t="str">
        <f>IF(ISBLANK('Capabilities - Sec Controls'!M137),"", 'Capabilities - Sec Controls'!M137)</f>
        <v>SI-7,SI-7(1)</v>
      </c>
      <c r="P205" s="1" t="str">
        <f>IF(ISBLANK('Capabilities - Sec Controls'!N137),"", 'Capabilities - Sec Controls'!N137)</f>
        <v/>
      </c>
      <c r="Q205" s="1" t="str">
        <f>IF(ISBLANK('Capabilities - Sec Controls'!O137),"", 'Capabilities - Sec Controls'!O137)</f>
        <v>SI-7,SI-7(1)</v>
      </c>
      <c r="R205" s="1" t="str">
        <f>IF(ISBLANK('Capabilities - Sec Controls'!P137),"", 'Capabilities - Sec Controls'!P137)</f>
        <v/>
      </c>
      <c r="S205" s="1" t="str">
        <f>IF(ISBLANK('Capabilities - Sec Controls'!Q137),"", 'Capabilities - Sec Controls'!Q137)</f>
        <v>AU-10,SI-7(2),SI-7(5)</v>
      </c>
      <c r="T205" s="1" t="str">
        <f>IF(ISBLANK('Capabilities - Sec Controls'!R137),"", 'Capabilities - Sec Controls'!R137)</f>
        <v>AC-16,AU-10(1),AU-10(2),SA-18</v>
      </c>
      <c r="U205" s="1" t="str">
        <f>IF(ISBLANK('Capabilities - Sec Controls'!S137),"", 'Capabilities - Sec Controls'!S137)</f>
        <v>AU-10,SI-7(2),SI-7(5)</v>
      </c>
      <c r="V205" s="1" t="str">
        <f>IF(ISBLANK('Capabilities - Sec Controls'!T137),"", 'Capabilities - Sec Controls'!T137)</f>
        <v>AC-16,AU-10(1),AU-10(2),SA-18</v>
      </c>
      <c r="W205" s="1" t="str">
        <f>IF(ISBLANK('Capabilities - Sec Controls'!U137),"", 'Capabilities - Sec Controls'!U137)</f>
        <v/>
      </c>
      <c r="X205" s="1" t="str">
        <f>IF(ISBLANK('Capabilities - Sec Controls'!V137),"", 'Capabilities - Sec Controls'!V137)</f>
        <v/>
      </c>
      <c r="Y205" s="1" t="str">
        <f>IF(ISBLANK('Capabilities - Sec Controls'!W137),"", 'Capabilities - Sec Controls'!W137)</f>
        <v/>
      </c>
      <c r="Z205" s="1" t="str">
        <f>IF(ISBLANK('Capabilities - Sec Controls'!X137),"", 'Capabilities - Sec Controls'!X137)</f>
        <v/>
      </c>
      <c r="AA205" s="1" t="str">
        <f>IF(ISBLANK('Capabilities - Sec Controls'!Y137),"", 'Capabilities - Sec Controls'!Y137)</f>
        <v>This "capability" appears to be more related to general protecting of information and systems, i.e., the capablity to protect the middleware. Since the description is focused on the integrity of the messages and non-repudiation, the controls listed are focused on controls that support those outcomes. Additional controls may be needed to protect the information depending on its impact level, etc.
SA-18 is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Integration Middleware capability should an organization wish to contract with a cloud service provider to provide such a capability.</v>
      </c>
      <c r="AB205" s="1" t="str">
        <f>IF(ISBLANK('Capabilities - Sec Controls'!Z137),"", 'Capabilities - Sec Controls'!Z137)</f>
        <v/>
      </c>
      <c r="AC205" s="215">
        <f>IF(ISBLANK('Capabilities - Sec Controls'!AA137),"", 'Capabilities - Sec Controls'!AA137)</f>
        <v>1</v>
      </c>
      <c r="AD205" s="215">
        <f>IF(ISBLANK('Capabilities - Sec Controls'!AB137),"", 'Capabilities - Sec Controls'!AB137)</f>
        <v>2</v>
      </c>
      <c r="AE205" s="215">
        <f>IF(ISBLANK('Capabilities - Sec Controls'!AC137),"", 'Capabilities - Sec Controls'!AC137)</f>
        <v>1</v>
      </c>
      <c r="AF205" s="215">
        <f>IF(ISBLANK('Capabilities - Sec Controls'!AD137),"", 'Capabilities - Sec Controls'!AD137)</f>
        <v>4</v>
      </c>
      <c r="AG205" s="1" t="str">
        <f>IF(ISBLANK('Capabilities - Sec Controls'!AE137),"", 'Capabilities - Sec Controls'!AE137)</f>
        <v/>
      </c>
      <c r="AH205" s="1" t="str">
        <f>IF(ISBLANK('Capabilities - Sec Controls'!AF137),"", 'Capabilities - Sec Controls'!AF137)</f>
        <v>X</v>
      </c>
      <c r="AI205" s="1" t="str">
        <f>IF(ISBLANK('Capabilities - Sec Controls'!AG137),"", 'Capabilities - Sec Controls'!AG137)</f>
        <v>X</v>
      </c>
      <c r="AJ205" s="1" t="str">
        <f>IF(ISBLANK('Capabilities - Sec Controls'!AH137),"", 'Capabilities - Sec Controls'!AH137)</f>
        <v>A</v>
      </c>
      <c r="AK205" s="1" t="str">
        <f>IF(ISBLANK('Capabilities - Sec Controls'!AI137),"", 'Capabilities - Sec Controls'!AI137)</f>
        <v/>
      </c>
      <c r="AL205" s="1" t="str">
        <f>IF(ISBLANK('Capabilities - Sec Controls'!AJ137),"", 'Capabilities - Sec Controls'!AJ137)</f>
        <v>A</v>
      </c>
      <c r="AM205" s="1" t="str">
        <f>IF(ISBLANK('Capabilities - Sec Controls'!AK137),"", 'Capabilities - Sec Controls'!AK137)</f>
        <v>X*</v>
      </c>
      <c r="AN205" s="1" t="str">
        <f>IF(ISBLANK('Capabilities - Sec Controls'!AL137),"", 'Capabilities - Sec Controls'!AL137)</f>
        <v>X*</v>
      </c>
      <c r="AO205" s="1" t="str">
        <f>IF(ISBLANK('Capabilities - Sec Controls'!AM137),"", 'Capabilities - Sec Controls'!AM137)</f>
        <v/>
      </c>
      <c r="AP205" s="1" t="str">
        <f>IF(ISBLANK('Capabilities - Sec Controls'!AN137),"", 'Capabilities - Sec Controls'!AN137)</f>
        <v>B</v>
      </c>
      <c r="AQ205" s="1" t="str">
        <f>IF(ISBLANK('Capabilities - Sec Controls'!AO137),"", 'Capabilities - Sec Controls'!AO137)</f>
        <v>B</v>
      </c>
      <c r="AR205" s="1" t="str">
        <f>IF(ISBLANK('Capabilities - Sec Controls'!AP137),"", 'Capabilities - Sec Controls'!AP137)</f>
        <v>B</v>
      </c>
      <c r="AS205" s="1" t="str">
        <f>IF(ISBLANK('Capabilities - Sec Controls'!AQ137),"", 'Capabilities - Sec Controls'!AQ137)</f>
        <v/>
      </c>
      <c r="AT205" s="1" t="str">
        <f>IF(ISBLANK('Capabilities - Sec Controls'!AR137),"", 'Capabilities - Sec Controls'!AR137)</f>
        <v>A</v>
      </c>
      <c r="AU205" s="1" t="str">
        <f>IF(ISBLANK('Capabilities - Sec Controls'!AS137),"", 'Capabilities - Sec Controls'!AS137)</f>
        <v/>
      </c>
      <c r="AV205" s="1" t="str">
        <f>IF(ISBLANK('Capabilities - Sec Controls'!AT137),"", 'Capabilities - Sec Controls'!AT137)</f>
        <v/>
      </c>
    </row>
    <row r="206" spans="1:48" ht="42" hidden="1" customHeight="1" x14ac:dyDescent="0.25">
      <c r="A206"/>
      <c r="D206" t="b">
        <f>IF(Resp44="Yes", FALSE, TRUE)</f>
        <v>1</v>
      </c>
      <c r="E206" s="1" t="str">
        <f>IF(ISBLANK('Capabilities - Sec Controls'!A319),"", 'Capabilities - Sec Controls'!A319)</f>
        <v>S &amp; RM</v>
      </c>
      <c r="F206" s="1" t="str">
        <f>IF(ISBLANK('Capabilities - Sec Controls'!B319),"", 'Capabilities - Sec Controls'!B319)</f>
        <v>Infrastructure Protection Services</v>
      </c>
      <c r="G206" s="1" t="str">
        <f>IF(ISBLANK('Capabilities - Sec Controls'!C319),"", 'Capabilities - Sec Controls'!C319)</f>
        <v>Network</v>
      </c>
      <c r="H206" s="1" t="str">
        <f>IF(ISBLANK('Capabilities - Sec Controls'!D319),"", 'Capabilities - Sec Controls'!D319)</f>
        <v>Wireless Protection</v>
      </c>
      <c r="I206" s="1" t="str">
        <f>IF(ISBLANK('Capabilities - Sec Controls'!E319),"", 'Capabilities - Sec Controls'!E319)</f>
        <v>The system has a capability that uses cryptography to protect the confidentiality and integrity of information transmitted over wireless networks, including IEEE 802.11 (Wi-Fi), cellular, and Bluetooth.</v>
      </c>
      <c r="J206" s="1" t="str">
        <f>IF(ISBLANK('Capabilities - Sec Controls'!F319),"", 'Capabilities - Sec Controls'!F319)</f>
        <v>Wireless Protection</v>
      </c>
      <c r="K206" s="1" t="str">
        <f>IF(ISBLANK('Capabilities - Sec Controls'!I319),"", 'Capabilities - Sec Controls'!I319)</f>
        <v>AC-18,SC-12,SC-13</v>
      </c>
      <c r="L206" s="1" t="str">
        <f>IF(ISBLANK('Capabilities - Sec Controls'!J319),"", 'Capabilities - Sec Controls'!J319)</f>
        <v/>
      </c>
      <c r="M206" s="1" t="str">
        <f>IF(ISBLANK('Capabilities - Sec Controls'!K319),"", 'Capabilities - Sec Controls'!K319)</f>
        <v>AC-18,SC-12,SC-13</v>
      </c>
      <c r="N206" s="1" t="str">
        <f>IF(ISBLANK('Capabilities - Sec Controls'!L319),"", 'Capabilities - Sec Controls'!L319)</f>
        <v/>
      </c>
      <c r="O206" s="1" t="str">
        <f>IF(ISBLANK('Capabilities - Sec Controls'!M319),"", 'Capabilities - Sec Controls'!M319)</f>
        <v>AC-18(1),IA-3,SC-8,SC-8(1)</v>
      </c>
      <c r="P206" s="1" t="str">
        <f>IF(ISBLANK('Capabilities - Sec Controls'!N319),"", 'Capabilities - Sec Controls'!N319)</f>
        <v/>
      </c>
      <c r="Q206" s="1" t="str">
        <f>IF(ISBLANK('Capabilities - Sec Controls'!O319),"", 'Capabilities - Sec Controls'!O319)</f>
        <v>AC-18(1),IA-3,SC-8,SC-8(1)</v>
      </c>
      <c r="R206" s="1" t="str">
        <f>IF(ISBLANK('Capabilities - Sec Controls'!P319),"", 'Capabilities - Sec Controls'!P319)</f>
        <v/>
      </c>
      <c r="S206" s="1" t="str">
        <f>IF(ISBLANK('Capabilities - Sec Controls'!Q319),"", 'Capabilities - Sec Controls'!Q319)</f>
        <v>AC-18(4),AC-18(5)</v>
      </c>
      <c r="T206" s="1" t="str">
        <f>IF(ISBLANK('Capabilities - Sec Controls'!R319),"", 'Capabilities - Sec Controls'!R319)</f>
        <v>SC-40,SC-40(2),SC-40(3),SC-40(4)</v>
      </c>
      <c r="U206" s="1" t="str">
        <f>IF(ISBLANK('Capabilities - Sec Controls'!S319),"", 'Capabilities - Sec Controls'!S319)</f>
        <v>AC-18(4),AC-18(5)</v>
      </c>
      <c r="V206" s="1" t="str">
        <f>IF(ISBLANK('Capabilities - Sec Controls'!T319),"", 'Capabilities - Sec Controls'!T319)</f>
        <v>SC-40,SC-40(2),SC-40(3),SC-40(4)</v>
      </c>
      <c r="W206" s="1" t="str">
        <f>IF(ISBLANK('Capabilities - Sec Controls'!U319),"", 'Capabilities - Sec Controls'!U319)</f>
        <v/>
      </c>
      <c r="X206" s="1" t="str">
        <f>IF(ISBLANK('Capabilities - Sec Controls'!V319),"", 'Capabilities - Sec Controls'!V319)</f>
        <v/>
      </c>
      <c r="Y206" s="1" t="str">
        <f>IF(ISBLANK('Capabilities - Sec Controls'!W319),"", 'Capabilities - Sec Controls'!W319)</f>
        <v/>
      </c>
      <c r="Z206" s="1" t="str">
        <f>IF(ISBLANK('Capabilities - Sec Controls'!X319),"", 'Capabilities - Sec Controls'!X319)</f>
        <v/>
      </c>
      <c r="AA206" s="1" t="str">
        <f>IF(ISBLANK('Capabilities - Sec Controls'!Y319),"", 'Capabilities - Sec Controls'!Y319)</f>
        <v>SC-40, SC-40(2), SC-40(3), SC-40(4)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Network Wireless Protection   capability should an organization wish to contract with a cloud service provider to provide such a capability.</v>
      </c>
      <c r="AB206" s="1" t="str">
        <f>IF(ISBLANK('Capabilities - Sec Controls'!Z319),"", 'Capabilities - Sec Controls'!Z319)</f>
        <v/>
      </c>
      <c r="AC206" s="215">
        <f>IF(ISBLANK('Capabilities - Sec Controls'!AA319),"", 'Capabilities - Sec Controls'!AA319)</f>
        <v>1</v>
      </c>
      <c r="AD206" s="215">
        <f>IF(ISBLANK('Capabilities - Sec Controls'!AB319),"", 'Capabilities - Sec Controls'!AB319)</f>
        <v>2</v>
      </c>
      <c r="AE206" s="215">
        <f>IF(ISBLANK('Capabilities - Sec Controls'!AC319),"", 'Capabilities - Sec Controls'!AC319)</f>
        <v>3</v>
      </c>
      <c r="AF206" s="215">
        <f>IF(ISBLANK('Capabilities - Sec Controls'!AD319),"", 'Capabilities - Sec Controls'!AD319)</f>
        <v>6</v>
      </c>
      <c r="AG206" s="1" t="str">
        <f>IF(ISBLANK('Capabilities - Sec Controls'!AE319),"", 'Capabilities - Sec Controls'!AE319)</f>
        <v/>
      </c>
      <c r="AH206" s="1" t="str">
        <f>IF(ISBLANK('Capabilities - Sec Controls'!AF319),"", 'Capabilities - Sec Controls'!AF319)</f>
        <v>A</v>
      </c>
      <c r="AI206" s="1" t="str">
        <f>IF(ISBLANK('Capabilities - Sec Controls'!AG319),"", 'Capabilities - Sec Controls'!AG319)</f>
        <v>A</v>
      </c>
      <c r="AJ206" s="1" t="str">
        <f>IF(ISBLANK('Capabilities - Sec Controls'!AH319),"", 'Capabilities - Sec Controls'!AH319)</f>
        <v>A</v>
      </c>
      <c r="AK206" s="1" t="str">
        <f>IF(ISBLANK('Capabilities - Sec Controls'!AI319),"", 'Capabilities - Sec Controls'!AI319)</f>
        <v/>
      </c>
      <c r="AL206" s="1" t="str">
        <f>IF(ISBLANK('Capabilities - Sec Controls'!AJ319),"", 'Capabilities - Sec Controls'!AJ319)</f>
        <v>X</v>
      </c>
      <c r="AM206" s="1" t="str">
        <f>IF(ISBLANK('Capabilities - Sec Controls'!AK319),"", 'Capabilities - Sec Controls'!AK319)</f>
        <v>X</v>
      </c>
      <c r="AN206" s="1" t="str">
        <f>IF(ISBLANK('Capabilities - Sec Controls'!AL319),"", 'Capabilities - Sec Controls'!AL319)</f>
        <v>X</v>
      </c>
      <c r="AO206" s="1" t="str">
        <f>IF(ISBLANK('Capabilities - Sec Controls'!AM319),"", 'Capabilities - Sec Controls'!AM319)</f>
        <v/>
      </c>
      <c r="AP206" s="1" t="str">
        <f>IF(ISBLANK('Capabilities - Sec Controls'!AN319),"", 'Capabilities - Sec Controls'!AN319)</f>
        <v>B</v>
      </c>
      <c r="AQ206" s="1" t="str">
        <f>IF(ISBLANK('Capabilities - Sec Controls'!AO319),"", 'Capabilities - Sec Controls'!AO319)</f>
        <v>B</v>
      </c>
      <c r="AR206" s="1" t="str">
        <f>IF(ISBLANK('Capabilities - Sec Controls'!AP319),"", 'Capabilities - Sec Controls'!AP319)</f>
        <v>B</v>
      </c>
      <c r="AS206" s="1" t="str">
        <f>IF(ISBLANK('Capabilities - Sec Controls'!AQ319),"", 'Capabilities - Sec Controls'!AQ319)</f>
        <v/>
      </c>
      <c r="AT206" s="1" t="str">
        <f>IF(ISBLANK('Capabilities - Sec Controls'!AR319),"", 'Capabilities - Sec Controls'!AR319)</f>
        <v>X</v>
      </c>
      <c r="AU206" s="1" t="str">
        <f>IF(ISBLANK('Capabilities - Sec Controls'!AS319),"", 'Capabilities - Sec Controls'!AS319)</f>
        <v/>
      </c>
      <c r="AV206" s="1" t="str">
        <f>IF(ISBLANK('Capabilities - Sec Controls'!AT319),"", 'Capabilities - Sec Controls'!AT319)</f>
        <v>A</v>
      </c>
    </row>
    <row r="207" spans="1:48" ht="42" hidden="1" customHeight="1" x14ac:dyDescent="0.25">
      <c r="A207"/>
      <c r="D207" t="b">
        <f>IF(Resp44="Yes", FALSE, TRUE)</f>
        <v>1</v>
      </c>
      <c r="E207" s="1" t="str">
        <f>IF(ISBLANK('Capabilities - Sec Controls'!A322),"", 'Capabilities - Sec Controls'!A322)</f>
        <v>S &amp; RM</v>
      </c>
      <c r="F207" s="1" t="str">
        <f>IF(ISBLANK('Capabilities - Sec Controls'!B322),"", 'Capabilities - Sec Controls'!B322)</f>
        <v>Infrastructure Protection Services</v>
      </c>
      <c r="G207" s="1" t="str">
        <f>IF(ISBLANK('Capabilities - Sec Controls'!C322),"", 'Capabilities - Sec Controls'!C322)</f>
        <v>Application</v>
      </c>
      <c r="H207" s="1" t="str">
        <f>IF(ISBLANK('Capabilities - Sec Controls'!D322),"", 'Capabilities - Sec Controls'!D322)</f>
        <v>Secure Messaging</v>
      </c>
      <c r="I207" s="1" t="str">
        <f>IF(ISBLANK('Capabilities - Sec Controls'!E322),"", 'Capabilities - Sec Controls'!E322)</f>
        <v>The system has a capability that protects the confidentiality and integrity of sensitive data to be sent outside the organization's confines. This capability must comply with the relevant industry regulations, such as HIPAA, GLBA, and SOX.</v>
      </c>
      <c r="J207" s="1" t="str">
        <f>IF(ISBLANK('Capabilities - Sec Controls'!F322),"", 'Capabilities - Sec Controls'!F322)</f>
        <v>Secure Messaging</v>
      </c>
      <c r="K207" s="1" t="str">
        <f>IF(ISBLANK('Capabilities - Sec Controls'!I322),"", 'Capabilities - Sec Controls'!I322)</f>
        <v>SC-12,SC-13</v>
      </c>
      <c r="L207" s="1" t="str">
        <f>IF(ISBLANK('Capabilities - Sec Controls'!J322),"", 'Capabilities - Sec Controls'!J322)</f>
        <v/>
      </c>
      <c r="M207" s="1" t="str">
        <f>IF(ISBLANK('Capabilities - Sec Controls'!K322),"", 'Capabilities - Sec Controls'!K322)</f>
        <v>SC-12,SC-13</v>
      </c>
      <c r="N207" s="1" t="str">
        <f>IF(ISBLANK('Capabilities - Sec Controls'!L322),"", 'Capabilities - Sec Controls'!L322)</f>
        <v/>
      </c>
      <c r="O207" s="1" t="str">
        <f>IF(ISBLANK('Capabilities - Sec Controls'!M322),"", 'Capabilities - Sec Controls'!M322)</f>
        <v>SC-8,SC-8(1)</v>
      </c>
      <c r="P207" s="1" t="str">
        <f>IF(ISBLANK('Capabilities - Sec Controls'!N322),"", 'Capabilities - Sec Controls'!N322)</f>
        <v/>
      </c>
      <c r="Q207" s="1" t="str">
        <f>IF(ISBLANK('Capabilities - Sec Controls'!O322),"", 'Capabilities - Sec Controls'!O322)</f>
        <v>SC-8,SC-8(1)</v>
      </c>
      <c r="R207" s="1" t="str">
        <f>IF(ISBLANK('Capabilities - Sec Controls'!P322),"", 'Capabilities - Sec Controls'!P322)</f>
        <v/>
      </c>
      <c r="S207" s="1" t="str">
        <f>IF(ISBLANK('Capabilities - Sec Controls'!Q322),"", 'Capabilities - Sec Controls'!Q322)</f>
        <v>AU-10</v>
      </c>
      <c r="T207" s="1" t="str">
        <f>IF(ISBLANK('Capabilities - Sec Controls'!R322),"", 'Capabilities - Sec Controls'!R322)</f>
        <v>SC-8(3)</v>
      </c>
      <c r="U207" s="1" t="str">
        <f>IF(ISBLANK('Capabilities - Sec Controls'!S322),"", 'Capabilities - Sec Controls'!S322)</f>
        <v>AU-10</v>
      </c>
      <c r="V207" s="1" t="str">
        <f>IF(ISBLANK('Capabilities - Sec Controls'!T322),"", 'Capabilities - Sec Controls'!T322)</f>
        <v>SC-8(3)</v>
      </c>
      <c r="W207" s="1" t="str">
        <f>IF(ISBLANK('Capabilities - Sec Controls'!U322),"", 'Capabilities - Sec Controls'!U322)</f>
        <v/>
      </c>
      <c r="X207" s="1" t="str">
        <f>IF(ISBLANK('Capabilities - Sec Controls'!V322),"", 'Capabilities - Sec Controls'!V322)</f>
        <v/>
      </c>
      <c r="Y207" s="1" t="str">
        <f>IF(ISBLANK('Capabilities - Sec Controls'!W322),"", 'Capabilities - Sec Controls'!W322)</f>
        <v/>
      </c>
      <c r="Z207" s="1" t="str">
        <f>IF(ISBLANK('Capabilities - Sec Controls'!X322),"", 'Capabilities - Sec Controls'!X322)</f>
        <v/>
      </c>
      <c r="AA207" s="1" t="str">
        <f>IF(ISBLANK('Capabilities - Sec Controls'!Y322),"", 'Capabilities - Sec Controls'!Y322)</f>
        <v>SC-8(3) is not selected in SP 800-53-defined baselines nor in the overall FedRAMP-defined baselines. They are noted in { } and  placed in the high impact baseline here specifically to support implementation of information security associated with the S &amp; RM Infrastructure Protection Services Application Secure Messaging capability should an organization wish to contract with a cloud service provider to provide such a capability.</v>
      </c>
      <c r="AB207" s="1" t="str">
        <f>IF(ISBLANK('Capabilities - Sec Controls'!Z322),"", 'Capabilities - Sec Controls'!Z322)</f>
        <v/>
      </c>
      <c r="AC207" s="215">
        <f>IF(ISBLANK('Capabilities - Sec Controls'!AA322),"", 'Capabilities - Sec Controls'!AA322)</f>
        <v>4</v>
      </c>
      <c r="AD207" s="215">
        <f>IF(ISBLANK('Capabilities - Sec Controls'!AB322),"", 'Capabilities - Sec Controls'!AB322)</f>
        <v>3</v>
      </c>
      <c r="AE207" s="215">
        <f>IF(ISBLANK('Capabilities - Sec Controls'!AC322),"", 'Capabilities - Sec Controls'!AC322)</f>
        <v>3</v>
      </c>
      <c r="AF207" s="215">
        <f>IF(ISBLANK('Capabilities - Sec Controls'!AD322),"", 'Capabilities - Sec Controls'!AD322)</f>
        <v>10</v>
      </c>
      <c r="AG207" s="1" t="str">
        <f>IF(ISBLANK('Capabilities - Sec Controls'!AE322),"", 'Capabilities - Sec Controls'!AE322)</f>
        <v/>
      </c>
      <c r="AH207" s="1" t="str">
        <f>IF(ISBLANK('Capabilities - Sec Controls'!AF322),"", 'Capabilities - Sec Controls'!AF322)</f>
        <v>X</v>
      </c>
      <c r="AI207" s="1" t="str">
        <f>IF(ISBLANK('Capabilities - Sec Controls'!AG322),"", 'Capabilities - Sec Controls'!AG322)</f>
        <v>X</v>
      </c>
      <c r="AJ207" s="1" t="str">
        <f>IF(ISBLANK('Capabilities - Sec Controls'!AH322),"", 'Capabilities - Sec Controls'!AH322)</f>
        <v>A</v>
      </c>
      <c r="AK207" s="1" t="str">
        <f>IF(ISBLANK('Capabilities - Sec Controls'!AI322),"", 'Capabilities - Sec Controls'!AI322)</f>
        <v/>
      </c>
      <c r="AL207" s="1" t="str">
        <f>IF(ISBLANK('Capabilities - Sec Controls'!AJ322),"", 'Capabilities - Sec Controls'!AJ322)</f>
        <v>A</v>
      </c>
      <c r="AM207" s="1" t="str">
        <f>IF(ISBLANK('Capabilities - Sec Controls'!AK322),"", 'Capabilities - Sec Controls'!AK322)</f>
        <v>A</v>
      </c>
      <c r="AN207" s="1" t="str">
        <f>IF(ISBLANK('Capabilities - Sec Controls'!AL322),"", 'Capabilities - Sec Controls'!AL322)</f>
        <v>X</v>
      </c>
      <c r="AO207" s="1" t="str">
        <f>IF(ISBLANK('Capabilities - Sec Controls'!AM322),"", 'Capabilities - Sec Controls'!AM322)</f>
        <v/>
      </c>
      <c r="AP207" s="1" t="str">
        <f>IF(ISBLANK('Capabilities - Sec Controls'!AN322),"", 'Capabilities - Sec Controls'!AN322)</f>
        <v>B</v>
      </c>
      <c r="AQ207" s="1" t="str">
        <f>IF(ISBLANK('Capabilities - Sec Controls'!AO322),"", 'Capabilities - Sec Controls'!AO322)</f>
        <v>B</v>
      </c>
      <c r="AR207" s="1" t="str">
        <f>IF(ISBLANK('Capabilities - Sec Controls'!AP322),"", 'Capabilities - Sec Controls'!AP322)</f>
        <v>B</v>
      </c>
      <c r="AS207" s="1" t="str">
        <f>IF(ISBLANK('Capabilities - Sec Controls'!AQ322),"", 'Capabilities - Sec Controls'!AQ322)</f>
        <v/>
      </c>
      <c r="AT207" s="1" t="str">
        <f>IF(ISBLANK('Capabilities - Sec Controls'!AR322),"", 'Capabilities - Sec Controls'!AR322)</f>
        <v>A</v>
      </c>
      <c r="AU207" s="1" t="str">
        <f>IF(ISBLANK('Capabilities - Sec Controls'!AS322),"", 'Capabilities - Sec Controls'!AS322)</f>
        <v/>
      </c>
      <c r="AV207" s="1" t="str">
        <f>IF(ISBLANK('Capabilities - Sec Controls'!AT322),"", 'Capabilities - Sec Controls'!AT322)</f>
        <v>A</v>
      </c>
    </row>
    <row r="208" spans="1:48" ht="42" hidden="1" customHeight="1" x14ac:dyDescent="0.25">
      <c r="A208"/>
      <c r="D208" t="b">
        <f>IF(Resp44="Yes", FALSE, TRUE)</f>
        <v>1</v>
      </c>
      <c r="E208" s="1" t="str">
        <f>IF(ISBLANK('Capabilities - Sec Controls'!A335),"", 'Capabilities - Sec Controls'!A335)</f>
        <v>S &amp; RM</v>
      </c>
      <c r="F208" s="1" t="str">
        <f>IF(ISBLANK('Capabilities - Sec Controls'!B335),"", 'Capabilities - Sec Controls'!B335)</f>
        <v>Cryptographic Services</v>
      </c>
      <c r="G208" s="1" t="str">
        <f>IF(ISBLANK('Capabilities - Sec Controls'!C335),"", 'Capabilities - Sec Controls'!C335)</f>
        <v>Data in Transit Encryption (Transitory, Fixed)</v>
      </c>
      <c r="H208" s="1" t="str">
        <f>IF(ISBLANK('Capabilities - Sec Controls'!D335),"", 'Capabilities - Sec Controls'!D335)</f>
        <v/>
      </c>
      <c r="I208" s="1" t="str">
        <f>IF(ISBLANK('Capabilities - Sec Controls'!E335),"", 'Capabilities - Sec Controls'!E335)</f>
        <v>The system has a capability that uses cryptography to protect the confidentiality and integrity of transmitted information (data in transit).</v>
      </c>
      <c r="J208" s="1" t="str">
        <f>IF(ISBLANK('Capabilities - Sec Controls'!F335),"", 'Capabilities - Sec Controls'!F335)</f>
        <v>Data-in-Transit Encryption (Transitory, Fixed)</v>
      </c>
      <c r="K208" s="1" t="str">
        <f>IF(ISBLANK('Capabilities - Sec Controls'!I335),"", 'Capabilities - Sec Controls'!I335)</f>
        <v>AC-17,MA-4,SC-12,SC-13</v>
      </c>
      <c r="L208" s="1" t="str">
        <f>IF(ISBLANK('Capabilities - Sec Controls'!J335),"", 'Capabilities - Sec Controls'!J335)</f>
        <v/>
      </c>
      <c r="M208" s="1" t="str">
        <f>IF(ISBLANK('Capabilities - Sec Controls'!K335),"", 'Capabilities - Sec Controls'!K335)</f>
        <v>AC-17,MA-4,SC-12,SC-13</v>
      </c>
      <c r="N208" s="1" t="str">
        <f>IF(ISBLANK('Capabilities - Sec Controls'!L335),"", 'Capabilities - Sec Controls'!L335)</f>
        <v/>
      </c>
      <c r="O208" s="1" t="str">
        <f>IF(ISBLANK('Capabilities - Sec Controls'!M335),"", 'Capabilities - Sec Controls'!M335)</f>
        <v>AC-17(2),SC-8,SC-8(1)</v>
      </c>
      <c r="P208" s="1" t="str">
        <f>IF(ISBLANK('Capabilities - Sec Controls'!N335),"", 'Capabilities - Sec Controls'!N335)</f>
        <v/>
      </c>
      <c r="Q208" s="1" t="str">
        <f>IF(ISBLANK('Capabilities - Sec Controls'!O335),"", 'Capabilities - Sec Controls'!O335)</f>
        <v>AC-17(2),SC-8,SC-8(1)</v>
      </c>
      <c r="R208" s="1" t="str">
        <f>IF(ISBLANK('Capabilities - Sec Controls'!P335),"", 'Capabilities - Sec Controls'!P335)</f>
        <v/>
      </c>
      <c r="S208" s="1" t="str">
        <f>IF(ISBLANK('Capabilities - Sec Controls'!Q335),"", 'Capabilities - Sec Controls'!Q335)</f>
        <v/>
      </c>
      <c r="T208" s="1" t="str">
        <f>IF(ISBLANK('Capabilities - Sec Controls'!R335),"", 'Capabilities - Sec Controls'!R335)</f>
        <v>MA-4(6),SC-8(3)</v>
      </c>
      <c r="U208" s="1" t="str">
        <f>IF(ISBLANK('Capabilities - Sec Controls'!S335),"", 'Capabilities - Sec Controls'!S335)</f>
        <v/>
      </c>
      <c r="V208" s="1" t="str">
        <f>IF(ISBLANK('Capabilities - Sec Controls'!T335),"", 'Capabilities - Sec Controls'!T335)</f>
        <v>MA-4(6),SC-8(3)</v>
      </c>
      <c r="W208" s="1" t="str">
        <f>IF(ISBLANK('Capabilities - Sec Controls'!U335),"", 'Capabilities - Sec Controls'!U335)</f>
        <v/>
      </c>
      <c r="X208" s="1" t="str">
        <f>IF(ISBLANK('Capabilities - Sec Controls'!V335),"", 'Capabilities - Sec Controls'!V335)</f>
        <v/>
      </c>
      <c r="Y208" s="1" t="str">
        <f>IF(ISBLANK('Capabilities - Sec Controls'!W335),"", 'Capabilities - Sec Controls'!W335)</f>
        <v/>
      </c>
      <c r="Z208" s="1" t="str">
        <f>IF(ISBLANK('Capabilities - Sec Controls'!X335),"", 'Capabilities - Sec Controls'!X335)</f>
        <v/>
      </c>
      <c r="AA208" s="1" t="str">
        <f>IF(ISBLANK('Capabilities - Sec Controls'!Y335),"", 'Capabilities - Sec Controls'!Y335)</f>
        <v>AU-10(2), IA-3(1), MA-4(6), SC-8(3), and SC-8(4) are not selected in SP 800-53-defined baselines nor in the overall FedRAMP-defined baselines. They are noted in { } and  placed in the high impact baseline here specifically to support implementation of information security associated with the S &amp; RM Cryptographic Services Data in Transit Encryption (Transitory, Fixed)  capability should an organization wish to contract with a cloud service provider to provide such a capability.</v>
      </c>
      <c r="AB208" s="1" t="str">
        <f>IF(ISBLANK('Capabilities - Sec Controls'!Z335),"", 'Capabilities - Sec Controls'!Z335)</f>
        <v/>
      </c>
      <c r="AC208" s="215">
        <f>IF(ISBLANK('Capabilities - Sec Controls'!AA335),"", 'Capabilities - Sec Controls'!AA335)</f>
        <v>3</v>
      </c>
      <c r="AD208" s="215">
        <f>IF(ISBLANK('Capabilities - Sec Controls'!AB335),"", 'Capabilities - Sec Controls'!AB335)</f>
        <v>3</v>
      </c>
      <c r="AE208" s="215">
        <f>IF(ISBLANK('Capabilities - Sec Controls'!AC335),"", 'Capabilities - Sec Controls'!AC335)</f>
        <v>3</v>
      </c>
      <c r="AF208" s="215">
        <f>IF(ISBLANK('Capabilities - Sec Controls'!AD335),"", 'Capabilities - Sec Controls'!AD335)</f>
        <v>9</v>
      </c>
      <c r="AG208" s="1" t="str">
        <f>IF(ISBLANK('Capabilities - Sec Controls'!AE335),"", 'Capabilities - Sec Controls'!AE335)</f>
        <v/>
      </c>
      <c r="AH208" s="1" t="str">
        <f>IF(ISBLANK('Capabilities - Sec Controls'!AF335),"", 'Capabilities - Sec Controls'!AF335)</f>
        <v>X</v>
      </c>
      <c r="AI208" s="1" t="str">
        <f>IF(ISBLANK('Capabilities - Sec Controls'!AG335),"", 'Capabilities - Sec Controls'!AG335)</f>
        <v>X</v>
      </c>
      <c r="AJ208" s="1" t="str">
        <f>IF(ISBLANK('Capabilities - Sec Controls'!AH335),"", 'Capabilities - Sec Controls'!AH335)</f>
        <v>X</v>
      </c>
      <c r="AK208" s="1" t="str">
        <f>IF(ISBLANK('Capabilities - Sec Controls'!AI335),"", 'Capabilities - Sec Controls'!AI335)</f>
        <v/>
      </c>
      <c r="AL208" s="1" t="str">
        <f>IF(ISBLANK('Capabilities - Sec Controls'!AJ335),"", 'Capabilities - Sec Controls'!AJ335)</f>
        <v>X</v>
      </c>
      <c r="AM208" s="1" t="str">
        <f>IF(ISBLANK('Capabilities - Sec Controls'!AK335),"", 'Capabilities - Sec Controls'!AK335)</f>
        <v>X</v>
      </c>
      <c r="AN208" s="1" t="str">
        <f>IF(ISBLANK('Capabilities - Sec Controls'!AL335),"", 'Capabilities - Sec Controls'!AL335)</f>
        <v>X</v>
      </c>
      <c r="AO208" s="1" t="str">
        <f>IF(ISBLANK('Capabilities - Sec Controls'!AM335),"", 'Capabilities - Sec Controls'!AM335)</f>
        <v/>
      </c>
      <c r="AP208" s="1" t="str">
        <f>IF(ISBLANK('Capabilities - Sec Controls'!AN335),"", 'Capabilities - Sec Controls'!AN335)</f>
        <v>B</v>
      </c>
      <c r="AQ208" s="1" t="str">
        <f>IF(ISBLANK('Capabilities - Sec Controls'!AO335),"", 'Capabilities - Sec Controls'!AO335)</f>
        <v>B</v>
      </c>
      <c r="AR208" s="1" t="str">
        <f>IF(ISBLANK('Capabilities - Sec Controls'!AP335),"", 'Capabilities - Sec Controls'!AP335)</f>
        <v>B</v>
      </c>
      <c r="AS208" s="1" t="str">
        <f>IF(ISBLANK('Capabilities - Sec Controls'!AQ335),"", 'Capabilities - Sec Controls'!AQ335)</f>
        <v/>
      </c>
      <c r="AT208" s="1" t="str">
        <f>IF(ISBLANK('Capabilities - Sec Controls'!AR335),"", 'Capabilities - Sec Controls'!AR335)</f>
        <v>X</v>
      </c>
      <c r="AU208" s="1" t="str">
        <f>IF(ISBLANK('Capabilities - Sec Controls'!AS335),"", 'Capabilities - Sec Controls'!AS335)</f>
        <v/>
      </c>
      <c r="AV208" s="1" t="str">
        <f>IF(ISBLANK('Capabilities - Sec Controls'!AT335),"", 'Capabilities - Sec Controls'!AT335)</f>
        <v>A</v>
      </c>
    </row>
    <row r="209" spans="1:48" ht="42" hidden="1" customHeight="1" x14ac:dyDescent="0.25">
      <c r="A209"/>
      <c r="D209" t="b">
        <f t="shared" ref="D209:D216" si="8">IF(Resp45="Yes", FALSE, TRUE)</f>
        <v>1</v>
      </c>
      <c r="E209" s="1" t="str">
        <f>IF(ISBLANK('Capabilities - Sec Controls'!A111),"", 'Capabilities - Sec Controls'!A111)</f>
        <v>Presentation Services</v>
      </c>
      <c r="F209" s="1" t="str">
        <f>IF(ISBLANK('Capabilities - Sec Controls'!B111),"", 'Capabilities - Sec Controls'!B111)</f>
        <v>Presentation Modality</v>
      </c>
      <c r="G209" s="1" t="str">
        <f>IF(ISBLANK('Capabilities - Sec Controls'!C111),"", 'Capabilities - Sec Controls'!C111)</f>
        <v>Consumer Service Platform</v>
      </c>
      <c r="H209" s="1" t="str">
        <f>IF(ISBLANK('Capabilities - Sec Controls'!D111),"", 'Capabilities - Sec Controls'!D111)</f>
        <v>Social Media</v>
      </c>
      <c r="I209" s="1" t="str">
        <f>IF(ISBLANK('Capabilities - Sec Controls'!E111),"", 'Capabilities - Sec Controls'!E111)</f>
        <v>The system has a capability that links users together through social media to exchange messages, photos, and other information.</v>
      </c>
      <c r="J209" s="1" t="str">
        <f>IF(ISBLANK('Capabilities - Sec Controls'!F111),"", 'Capabilities - Sec Controls'!F111)</f>
        <v>Social Media</v>
      </c>
      <c r="K209" s="1" t="str">
        <f>IF(ISBLANK('Capabilities - Sec Controls'!I111),"", 'Capabilities - Sec Controls'!I111)</f>
        <v/>
      </c>
      <c r="L209" s="1" t="str">
        <f>IF(ISBLANK('Capabilities - Sec Controls'!J111),"", 'Capabilities - Sec Controls'!J111)</f>
        <v/>
      </c>
      <c r="M209" s="1" t="str">
        <f>IF(ISBLANK('Capabilities - Sec Controls'!K111),"", 'Capabilities - Sec Controls'!K111)</f>
        <v/>
      </c>
      <c r="N209" s="1" t="str">
        <f>IF(ISBLANK('Capabilities - Sec Controls'!L111),"", 'Capabilities - Sec Controls'!L111)</f>
        <v/>
      </c>
      <c r="O209" s="1" t="str">
        <f>IF(ISBLANK('Capabilities - Sec Controls'!M111),"", 'Capabilities - Sec Controls'!M111)</f>
        <v/>
      </c>
      <c r="P209" s="1" t="str">
        <f>IF(ISBLANK('Capabilities - Sec Controls'!N111),"", 'Capabilities - Sec Controls'!N111)</f>
        <v/>
      </c>
      <c r="Q209" s="1" t="str">
        <f>IF(ISBLANK('Capabilities - Sec Controls'!O111),"", 'Capabilities - Sec Controls'!O111)</f>
        <v/>
      </c>
      <c r="R209" s="1" t="str">
        <f>IF(ISBLANK('Capabilities - Sec Controls'!P111),"", 'Capabilities - Sec Controls'!P111)</f>
        <v/>
      </c>
      <c r="S209" s="1" t="str">
        <f>IF(ISBLANK('Capabilities - Sec Controls'!Q111),"", 'Capabilities - Sec Controls'!Q111)</f>
        <v/>
      </c>
      <c r="T209" s="1" t="str">
        <f>IF(ISBLANK('Capabilities - Sec Controls'!R111),"", 'Capabilities - Sec Controls'!R111)</f>
        <v/>
      </c>
      <c r="U209" s="1" t="str">
        <f>IF(ISBLANK('Capabilities - Sec Controls'!S111),"", 'Capabilities - Sec Controls'!S111)</f>
        <v/>
      </c>
      <c r="V209" s="1" t="str">
        <f>IF(ISBLANK('Capabilities - Sec Controls'!T111),"", 'Capabilities - Sec Controls'!T111)</f>
        <v/>
      </c>
      <c r="W209" s="1" t="str">
        <f>IF(ISBLANK('Capabilities - Sec Controls'!U111),"", 'Capabilities - Sec Controls'!U111)</f>
        <v/>
      </c>
      <c r="X209" s="1" t="str">
        <f>IF(ISBLANK('Capabilities - Sec Controls'!V111),"", 'Capabilities - Sec Controls'!V111)</f>
        <v/>
      </c>
      <c r="Y209" s="1" t="str">
        <f>IF(ISBLANK('Capabilities - Sec Controls'!W111),"", 'Capabilities - Sec Controls'!W111)</f>
        <v/>
      </c>
      <c r="Z209" s="1" t="str">
        <f>IF(ISBLANK('Capabilities - Sec Controls'!X111),"", 'Capabilities - Sec Controls'!X111)</f>
        <v/>
      </c>
      <c r="AA209" s="1" t="str">
        <f>IF(ISBLANK('Capabilities - Sec Controls'!Y111),"", 'Capabilities - Sec Controls'!Y111)</f>
        <v xml:space="preserve">Social Media is not a security capability. See columns M, N, and O for controls needed to protect the associated information.
NOTE 1:  The CSA Presentation Modality, Social Media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Social Media Capability should an organization wish to contract with a cloud service provider to provide such a capability.     NOTE 2:  AU-13, IA-9(1), SC-15(1), SC-15(3),and SC-15(4) are not selected in SP 800-53-defined baselines nor in the overall FedRAMP-defined baselines. They are are noted in { } and placed in the high impact baseline here specifically to support implementation of information security associated with Presentation Modality, Consumer Service Platform, Social Media capability  should an organization wish to contract with a cloud service provider to provide such a capability. </v>
      </c>
      <c r="AB209" s="1" t="str">
        <f>IF(ISBLANK('Capabilities - Sec Controls'!Z111),"", 'Capabilities - Sec Controls'!Z111)</f>
        <v/>
      </c>
      <c r="AC209" s="215">
        <f>IF(ISBLANK('Capabilities - Sec Controls'!AA111),"", 'Capabilities - Sec Controls'!AA111)</f>
        <v>1</v>
      </c>
      <c r="AD209" s="215">
        <f>IF(ISBLANK('Capabilities - Sec Controls'!AB111),"", 'Capabilities - Sec Controls'!AB111)</f>
        <v>1</v>
      </c>
      <c r="AE209" s="215">
        <f>IF(ISBLANK('Capabilities - Sec Controls'!AC111),"", 'Capabilities - Sec Controls'!AC111)</f>
        <v>1</v>
      </c>
      <c r="AF209" s="215">
        <f>IF(ISBLANK('Capabilities - Sec Controls'!AD111),"", 'Capabilities - Sec Controls'!AD111)</f>
        <v>3</v>
      </c>
      <c r="AG209" s="1" t="str">
        <f>IF(ISBLANK('Capabilities - Sec Controls'!AE111),"", 'Capabilities - Sec Controls'!AE111)</f>
        <v/>
      </c>
      <c r="AH209" s="1" t="str">
        <f>IF(ISBLANK('Capabilities - Sec Controls'!AF111),"", 'Capabilities - Sec Controls'!AF111)</f>
        <v>X</v>
      </c>
      <c r="AI209" s="1" t="str">
        <f>IF(ISBLANK('Capabilities - Sec Controls'!AG111),"", 'Capabilities - Sec Controls'!AG111)</f>
        <v>X</v>
      </c>
      <c r="AJ209" s="1" t="str">
        <f>IF(ISBLANK('Capabilities - Sec Controls'!AH111),"", 'Capabilities - Sec Controls'!AH111)</f>
        <v/>
      </c>
      <c r="AK209" s="1" t="str">
        <f>IF(ISBLANK('Capabilities - Sec Controls'!AI111),"", 'Capabilities - Sec Controls'!AI111)</f>
        <v/>
      </c>
      <c r="AL209" s="1" t="str">
        <f>IF(ISBLANK('Capabilities - Sec Controls'!AJ111),"", 'Capabilities - Sec Controls'!AJ111)</f>
        <v/>
      </c>
      <c r="AM209" s="1" t="str">
        <f>IF(ISBLANK('Capabilities - Sec Controls'!AK111),"", 'Capabilities - Sec Controls'!AK111)</f>
        <v/>
      </c>
      <c r="AN209" s="1" t="str">
        <f>IF(ISBLANK('Capabilities - Sec Controls'!AL111),"", 'Capabilities - Sec Controls'!AL111)</f>
        <v>X</v>
      </c>
      <c r="AO209" s="1" t="str">
        <f>IF(ISBLANK('Capabilities - Sec Controls'!AM111),"", 'Capabilities - Sec Controls'!AM111)</f>
        <v/>
      </c>
      <c r="AP209" s="1" t="str">
        <f>IF(ISBLANK('Capabilities - Sec Controls'!AN111),"", 'Capabilities - Sec Controls'!AN111)</f>
        <v>B</v>
      </c>
      <c r="AQ209" s="1" t="str">
        <f>IF(ISBLANK('Capabilities - Sec Controls'!AO111),"", 'Capabilities - Sec Controls'!AO111)</f>
        <v>B</v>
      </c>
      <c r="AR209" s="1" t="str">
        <f>IF(ISBLANK('Capabilities - Sec Controls'!AP111),"", 'Capabilities - Sec Controls'!AP111)</f>
        <v>B</v>
      </c>
      <c r="AS209" s="1" t="str">
        <f>IF(ISBLANK('Capabilities - Sec Controls'!AQ111),"", 'Capabilities - Sec Controls'!AQ111)</f>
        <v/>
      </c>
      <c r="AT209" s="1" t="str">
        <f>IF(ISBLANK('Capabilities - Sec Controls'!AR111),"", 'Capabilities - Sec Controls'!AR111)</f>
        <v/>
      </c>
      <c r="AU209" s="1" t="str">
        <f>IF(ISBLANK('Capabilities - Sec Controls'!AS111),"", 'Capabilities - Sec Controls'!AS111)</f>
        <v/>
      </c>
      <c r="AV209" s="1" t="str">
        <f>IF(ISBLANK('Capabilities - Sec Controls'!AT111),"", 'Capabilities - Sec Controls'!AT111)</f>
        <v/>
      </c>
    </row>
    <row r="210" spans="1:48" ht="42" hidden="1" customHeight="1" x14ac:dyDescent="0.25">
      <c r="A210"/>
      <c r="D210" t="b">
        <f t="shared" si="8"/>
        <v>1</v>
      </c>
      <c r="E210" s="1" t="str">
        <f>IF(ISBLANK('Capabilities - Sec Controls'!A112),"", 'Capabilities - Sec Controls'!A112)</f>
        <v>Presentation Services</v>
      </c>
      <c r="F210" s="1" t="str">
        <f>IF(ISBLANK('Capabilities - Sec Controls'!B112),"", 'Capabilities - Sec Controls'!B112)</f>
        <v>Presentation Modality</v>
      </c>
      <c r="G210" s="1" t="str">
        <f>IF(ISBLANK('Capabilities - Sec Controls'!C112),"", 'Capabilities - Sec Controls'!C112)</f>
        <v>Consumer Service Platform</v>
      </c>
      <c r="H210" s="1" t="str">
        <f>IF(ISBLANK('Capabilities - Sec Controls'!D112),"", 'Capabilities - Sec Controls'!D112)</f>
        <v>Collaboration</v>
      </c>
      <c r="I210" s="1" t="str">
        <f>IF(ISBLANK('Capabilities - Sec Controls'!E112),"", 'Capabilities - Sec Controls'!E112)</f>
        <v>The system has a capability that facilitates collaboration through applications that enable users to share files, edit documents, and perform other tasks collaboratively, as well as view calendars, track tasks, send messages, etc. among users.</v>
      </c>
      <c r="J210" s="1" t="str">
        <f>IF(ISBLANK('Capabilities - Sec Controls'!F112),"", 'Capabilities - Sec Controls'!F112)</f>
        <v>Collaboration</v>
      </c>
      <c r="K210" s="1" t="str">
        <f>IF(ISBLANK('Capabilities - Sec Controls'!I112),"", 'Capabilities - Sec Controls'!I112)</f>
        <v/>
      </c>
      <c r="L210" s="1" t="str">
        <f>IF(ISBLANK('Capabilities - Sec Controls'!J112),"", 'Capabilities - Sec Controls'!J112)</f>
        <v/>
      </c>
      <c r="M210" s="1" t="str">
        <f>IF(ISBLANK('Capabilities - Sec Controls'!K112),"", 'Capabilities - Sec Controls'!K112)</f>
        <v/>
      </c>
      <c r="N210" s="1" t="str">
        <f>IF(ISBLANK('Capabilities - Sec Controls'!L112),"", 'Capabilities - Sec Controls'!L112)</f>
        <v/>
      </c>
      <c r="O210" s="1" t="str">
        <f>IF(ISBLANK('Capabilities - Sec Controls'!M112),"", 'Capabilities - Sec Controls'!M112)</f>
        <v/>
      </c>
      <c r="P210" s="1" t="str">
        <f>IF(ISBLANK('Capabilities - Sec Controls'!N112),"", 'Capabilities - Sec Controls'!N112)</f>
        <v/>
      </c>
      <c r="Q210" s="1" t="str">
        <f>IF(ISBLANK('Capabilities - Sec Controls'!O112),"", 'Capabilities - Sec Controls'!O112)</f>
        <v/>
      </c>
      <c r="R210" s="1" t="str">
        <f>IF(ISBLANK('Capabilities - Sec Controls'!P112),"", 'Capabilities - Sec Controls'!P112)</f>
        <v/>
      </c>
      <c r="S210" s="1" t="str">
        <f>IF(ISBLANK('Capabilities - Sec Controls'!Q112),"", 'Capabilities - Sec Controls'!Q112)</f>
        <v/>
      </c>
      <c r="T210" s="1" t="str">
        <f>IF(ISBLANK('Capabilities - Sec Controls'!R112),"", 'Capabilities - Sec Controls'!R112)</f>
        <v/>
      </c>
      <c r="U210" s="1" t="str">
        <f>IF(ISBLANK('Capabilities - Sec Controls'!S112),"", 'Capabilities - Sec Controls'!S112)</f>
        <v/>
      </c>
      <c r="V210" s="1" t="str">
        <f>IF(ISBLANK('Capabilities - Sec Controls'!T112),"", 'Capabilities - Sec Controls'!T112)</f>
        <v/>
      </c>
      <c r="W210" s="1" t="str">
        <f>IF(ISBLANK('Capabilities - Sec Controls'!U112),"", 'Capabilities - Sec Controls'!U112)</f>
        <v/>
      </c>
      <c r="X210" s="1" t="str">
        <f>IF(ISBLANK('Capabilities - Sec Controls'!V112),"", 'Capabilities - Sec Controls'!V112)</f>
        <v/>
      </c>
      <c r="Y210" s="1" t="str">
        <f>IF(ISBLANK('Capabilities - Sec Controls'!W112),"", 'Capabilities - Sec Controls'!W112)</f>
        <v/>
      </c>
      <c r="Z210" s="1" t="str">
        <f>IF(ISBLANK('Capabilities - Sec Controls'!X112),"", 'Capabilities - Sec Controls'!X112)</f>
        <v/>
      </c>
      <c r="AA210" s="1" t="str">
        <f>IF(ISBLANK('Capabilities - Sec Controls'!Y112),"", 'Capabilities - Sec Controls'!Y112)</f>
        <v xml:space="preserve">Collaboration is not a security capability. See columns M, N, and O for controls needed to protect the associated information.
NOTE 1:  The CSA Presentation Modality, Collaboration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Collaboration Capability should an organization wish to contract with a cloud service provider to provide such a capability.     NOTE 2:  AU-13, IA-9(1), SC-15(1), SC-15(3),and SC-15(4) are not selected in SP 800-53-defined baselines nor in the overall FedRAMP-defined baselines. They are are noted in { } and placed in the high impact baseline here specifically to support implementation of information security of Presentation Modality, Consumer Service Platform, Collaboration Capability should an organization wish to contract with a cloud service provider to provide such a capability. </v>
      </c>
      <c r="AB210" s="1" t="str">
        <f>IF(ISBLANK('Capabilities - Sec Controls'!Z112),"", 'Capabilities - Sec Controls'!Z112)</f>
        <v/>
      </c>
      <c r="AC210" s="215">
        <f>IF(ISBLANK('Capabilities - Sec Controls'!AA112),"", 'Capabilities - Sec Controls'!AA112)</f>
        <v>1</v>
      </c>
      <c r="AD210" s="215">
        <f>IF(ISBLANK('Capabilities - Sec Controls'!AB112),"", 'Capabilities - Sec Controls'!AB112)</f>
        <v>1</v>
      </c>
      <c r="AE210" s="215">
        <f>IF(ISBLANK('Capabilities - Sec Controls'!AC112),"", 'Capabilities - Sec Controls'!AC112)</f>
        <v>1</v>
      </c>
      <c r="AF210" s="215">
        <f>IF(ISBLANK('Capabilities - Sec Controls'!AD112),"", 'Capabilities - Sec Controls'!AD112)</f>
        <v>3</v>
      </c>
      <c r="AG210" s="1" t="str">
        <f>IF(ISBLANK('Capabilities - Sec Controls'!AE112),"", 'Capabilities - Sec Controls'!AE112)</f>
        <v/>
      </c>
      <c r="AH210" s="1" t="str">
        <f>IF(ISBLANK('Capabilities - Sec Controls'!AF112),"", 'Capabilities - Sec Controls'!AF112)</f>
        <v>X</v>
      </c>
      <c r="AI210" s="1" t="str">
        <f>IF(ISBLANK('Capabilities - Sec Controls'!AG112),"", 'Capabilities - Sec Controls'!AG112)</f>
        <v>X</v>
      </c>
      <c r="AJ210" s="1" t="str">
        <f>IF(ISBLANK('Capabilities - Sec Controls'!AH112),"", 'Capabilities - Sec Controls'!AH112)</f>
        <v/>
      </c>
      <c r="AK210" s="1" t="str">
        <f>IF(ISBLANK('Capabilities - Sec Controls'!AI112),"", 'Capabilities - Sec Controls'!AI112)</f>
        <v/>
      </c>
      <c r="AL210" s="1" t="str">
        <f>IF(ISBLANK('Capabilities - Sec Controls'!AJ112),"", 'Capabilities - Sec Controls'!AJ112)</f>
        <v/>
      </c>
      <c r="AM210" s="1" t="str">
        <f>IF(ISBLANK('Capabilities - Sec Controls'!AK112),"", 'Capabilities - Sec Controls'!AK112)</f>
        <v/>
      </c>
      <c r="AN210" s="1" t="str">
        <f>IF(ISBLANK('Capabilities - Sec Controls'!AL112),"", 'Capabilities - Sec Controls'!AL112)</f>
        <v>X</v>
      </c>
      <c r="AO210" s="1" t="str">
        <f>IF(ISBLANK('Capabilities - Sec Controls'!AM112),"", 'Capabilities - Sec Controls'!AM112)</f>
        <v/>
      </c>
      <c r="AP210" s="1" t="str">
        <f>IF(ISBLANK('Capabilities - Sec Controls'!AN112),"", 'Capabilities - Sec Controls'!AN112)</f>
        <v>B</v>
      </c>
      <c r="AQ210" s="1" t="str">
        <f>IF(ISBLANK('Capabilities - Sec Controls'!AO112),"", 'Capabilities - Sec Controls'!AO112)</f>
        <v>B</v>
      </c>
      <c r="AR210" s="1" t="str">
        <f>IF(ISBLANK('Capabilities - Sec Controls'!AP112),"", 'Capabilities - Sec Controls'!AP112)</f>
        <v>B</v>
      </c>
      <c r="AS210" s="1" t="str">
        <f>IF(ISBLANK('Capabilities - Sec Controls'!AQ112),"", 'Capabilities - Sec Controls'!AQ112)</f>
        <v/>
      </c>
      <c r="AT210" s="1" t="str">
        <f>IF(ISBLANK('Capabilities - Sec Controls'!AR112),"", 'Capabilities - Sec Controls'!AR112)</f>
        <v/>
      </c>
      <c r="AU210" s="1" t="str">
        <f>IF(ISBLANK('Capabilities - Sec Controls'!AS112),"", 'Capabilities - Sec Controls'!AS112)</f>
        <v/>
      </c>
      <c r="AV210" s="1" t="str">
        <f>IF(ISBLANK('Capabilities - Sec Controls'!AT112),"", 'Capabilities - Sec Controls'!AT112)</f>
        <v xml:space="preserve"> </v>
      </c>
    </row>
    <row r="211" spans="1:48" ht="42" hidden="1" customHeight="1" x14ac:dyDescent="0.25">
      <c r="A211"/>
      <c r="D211" t="b">
        <f t="shared" si="8"/>
        <v>1</v>
      </c>
      <c r="E211" s="1" t="str">
        <f>IF(ISBLANK('Capabilities - Sec Controls'!A113),"", 'Capabilities - Sec Controls'!A113)</f>
        <v>Presentation Services</v>
      </c>
      <c r="F211" s="1" t="str">
        <f>IF(ISBLANK('Capabilities - Sec Controls'!B113),"", 'Capabilities - Sec Controls'!B113)</f>
        <v>Presentation Modality</v>
      </c>
      <c r="G211" s="1" t="str">
        <f>IF(ISBLANK('Capabilities - Sec Controls'!C113),"", 'Capabilities - Sec Controls'!C113)</f>
        <v>Consumer Service Platform</v>
      </c>
      <c r="H211" s="1" t="str">
        <f>IF(ISBLANK('Capabilities - Sec Controls'!D113),"", 'Capabilities - Sec Controls'!D113)</f>
        <v>E-Mail</v>
      </c>
      <c r="I211" s="1" t="str">
        <f>IF(ISBLANK('Capabilities - Sec Controls'!E113),"", 'Capabilities - Sec Controls'!E113)</f>
        <v>The system has a capability that presents an inbox of messages and allows users to read messages, send new messages, organize messages into folders, etc. (email).</v>
      </c>
      <c r="J211" s="1" t="str">
        <f>IF(ISBLANK('Capabilities - Sec Controls'!F113),"", 'Capabilities - Sec Controls'!F113)</f>
        <v>EMail</v>
      </c>
      <c r="K211" s="1" t="str">
        <f>IF(ISBLANK('Capabilities - Sec Controls'!I113),"", 'Capabilities - Sec Controls'!I113)</f>
        <v/>
      </c>
      <c r="L211" s="1" t="str">
        <f>IF(ISBLANK('Capabilities - Sec Controls'!J113),"", 'Capabilities - Sec Controls'!J113)</f>
        <v/>
      </c>
      <c r="M211" s="1" t="str">
        <f>IF(ISBLANK('Capabilities - Sec Controls'!K113),"", 'Capabilities - Sec Controls'!K113)</f>
        <v/>
      </c>
      <c r="N211" s="1" t="str">
        <f>IF(ISBLANK('Capabilities - Sec Controls'!L113),"", 'Capabilities - Sec Controls'!L113)</f>
        <v/>
      </c>
      <c r="O211" s="1" t="str">
        <f>IF(ISBLANK('Capabilities - Sec Controls'!M113),"", 'Capabilities - Sec Controls'!M113)</f>
        <v/>
      </c>
      <c r="P211" s="1" t="str">
        <f>IF(ISBLANK('Capabilities - Sec Controls'!N113),"", 'Capabilities - Sec Controls'!N113)</f>
        <v/>
      </c>
      <c r="Q211" s="1" t="str">
        <f>IF(ISBLANK('Capabilities - Sec Controls'!O113),"", 'Capabilities - Sec Controls'!O113)</f>
        <v/>
      </c>
      <c r="R211" s="1" t="str">
        <f>IF(ISBLANK('Capabilities - Sec Controls'!P113),"", 'Capabilities - Sec Controls'!P113)</f>
        <v/>
      </c>
      <c r="S211" s="1" t="str">
        <f>IF(ISBLANK('Capabilities - Sec Controls'!Q113),"", 'Capabilities - Sec Controls'!Q113)</f>
        <v/>
      </c>
      <c r="T211" s="1" t="str">
        <f>IF(ISBLANK('Capabilities - Sec Controls'!R113),"", 'Capabilities - Sec Controls'!R113)</f>
        <v/>
      </c>
      <c r="U211" s="1" t="str">
        <f>IF(ISBLANK('Capabilities - Sec Controls'!S113),"", 'Capabilities - Sec Controls'!S113)</f>
        <v/>
      </c>
      <c r="V211" s="1" t="str">
        <f>IF(ISBLANK('Capabilities - Sec Controls'!T113),"", 'Capabilities - Sec Controls'!T113)</f>
        <v/>
      </c>
      <c r="W211" s="1" t="str">
        <f>IF(ISBLANK('Capabilities - Sec Controls'!U113),"", 'Capabilities - Sec Controls'!U113)</f>
        <v/>
      </c>
      <c r="X211" s="1" t="str">
        <f>IF(ISBLANK('Capabilities - Sec Controls'!V113),"", 'Capabilities - Sec Controls'!V113)</f>
        <v/>
      </c>
      <c r="Y211" s="1" t="str">
        <f>IF(ISBLANK('Capabilities - Sec Controls'!W113),"", 'Capabilities - Sec Controls'!W113)</f>
        <v/>
      </c>
      <c r="Z211" s="1" t="str">
        <f>IF(ISBLANK('Capabilities - Sec Controls'!X113),"", 'Capabilities - Sec Controls'!X113)</f>
        <v/>
      </c>
      <c r="AA211" s="1" t="str">
        <f>IF(ISBLANK('Capabilities - Sec Controls'!Y113),"", 'Capabilities - Sec Controls'!Y113)</f>
        <v xml:space="preserve">E-Mail is not a security capability. See columns M, N, and O for controls needed to protect the associated information.
NOTE 1:  The CSA Presentation Modality, Email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information security of the CSA Presentation Modality,  Email Capability should an organization wish to contract with a cloud service provider to provide such a capability.    </v>
      </c>
      <c r="AB211" s="1" t="str">
        <f>IF(ISBLANK('Capabilities - Sec Controls'!Z113),"", 'Capabilities - Sec Controls'!Z113)</f>
        <v/>
      </c>
      <c r="AC211" s="215">
        <f>IF(ISBLANK('Capabilities - Sec Controls'!AA113),"", 'Capabilities - Sec Controls'!AA113)</f>
        <v>1</v>
      </c>
      <c r="AD211" s="215">
        <f>IF(ISBLANK('Capabilities - Sec Controls'!AB113),"", 'Capabilities - Sec Controls'!AB113)</f>
        <v>1</v>
      </c>
      <c r="AE211" s="215">
        <f>IF(ISBLANK('Capabilities - Sec Controls'!AC113),"", 'Capabilities - Sec Controls'!AC113)</f>
        <v>1</v>
      </c>
      <c r="AF211" s="215">
        <f>IF(ISBLANK('Capabilities - Sec Controls'!AD113),"", 'Capabilities - Sec Controls'!AD113)</f>
        <v>3</v>
      </c>
      <c r="AG211" s="1" t="str">
        <f>IF(ISBLANK('Capabilities - Sec Controls'!AE113),"", 'Capabilities - Sec Controls'!AE113)</f>
        <v/>
      </c>
      <c r="AH211" s="1" t="str">
        <f>IF(ISBLANK('Capabilities - Sec Controls'!AF113),"", 'Capabilities - Sec Controls'!AF113)</f>
        <v>X</v>
      </c>
      <c r="AI211" s="1" t="str">
        <f>IF(ISBLANK('Capabilities - Sec Controls'!AG113),"", 'Capabilities - Sec Controls'!AG113)</f>
        <v>X</v>
      </c>
      <c r="AJ211" s="1" t="str">
        <f>IF(ISBLANK('Capabilities - Sec Controls'!AH113),"", 'Capabilities - Sec Controls'!AH113)</f>
        <v/>
      </c>
      <c r="AK211" s="1" t="str">
        <f>IF(ISBLANK('Capabilities - Sec Controls'!AI113),"", 'Capabilities - Sec Controls'!AI113)</f>
        <v/>
      </c>
      <c r="AL211" s="1" t="str">
        <f>IF(ISBLANK('Capabilities - Sec Controls'!AJ113),"", 'Capabilities - Sec Controls'!AJ113)</f>
        <v/>
      </c>
      <c r="AM211" s="1" t="str">
        <f>IF(ISBLANK('Capabilities - Sec Controls'!AK113),"", 'Capabilities - Sec Controls'!AK113)</f>
        <v/>
      </c>
      <c r="AN211" s="1" t="str">
        <f>IF(ISBLANK('Capabilities - Sec Controls'!AL113),"", 'Capabilities - Sec Controls'!AL113)</f>
        <v>X</v>
      </c>
      <c r="AO211" s="1" t="str">
        <f>IF(ISBLANK('Capabilities - Sec Controls'!AM113),"", 'Capabilities - Sec Controls'!AM113)</f>
        <v/>
      </c>
      <c r="AP211" s="1" t="str">
        <f>IF(ISBLANK('Capabilities - Sec Controls'!AN113),"", 'Capabilities - Sec Controls'!AN113)</f>
        <v>B</v>
      </c>
      <c r="AQ211" s="1" t="str">
        <f>IF(ISBLANK('Capabilities - Sec Controls'!AO113),"", 'Capabilities - Sec Controls'!AO113)</f>
        <v>B</v>
      </c>
      <c r="AR211" s="1" t="str">
        <f>IF(ISBLANK('Capabilities - Sec Controls'!AP113),"", 'Capabilities - Sec Controls'!AP113)</f>
        <v>B</v>
      </c>
      <c r="AS211" s="1" t="str">
        <f>IF(ISBLANK('Capabilities - Sec Controls'!AQ113),"", 'Capabilities - Sec Controls'!AQ113)</f>
        <v/>
      </c>
      <c r="AT211" s="1" t="str">
        <f>IF(ISBLANK('Capabilities - Sec Controls'!AR113),"", 'Capabilities - Sec Controls'!AR113)</f>
        <v/>
      </c>
      <c r="AU211" s="1" t="str">
        <f>IF(ISBLANK('Capabilities - Sec Controls'!AS113),"", 'Capabilities - Sec Controls'!AS113)</f>
        <v/>
      </c>
      <c r="AV211" s="1" t="str">
        <f>IF(ISBLANK('Capabilities - Sec Controls'!AT113),"", 'Capabilities - Sec Controls'!AT113)</f>
        <v/>
      </c>
    </row>
    <row r="212" spans="1:48" ht="42" hidden="1" customHeight="1" x14ac:dyDescent="0.25">
      <c r="A212"/>
      <c r="D212" t="b">
        <f t="shared" si="8"/>
        <v>1</v>
      </c>
      <c r="E212" s="1" t="str">
        <f>IF(ISBLANK('Capabilities - Sec Controls'!A114),"", 'Capabilities - Sec Controls'!A114)</f>
        <v>Presentation Services</v>
      </c>
      <c r="F212" s="1" t="str">
        <f>IF(ISBLANK('Capabilities - Sec Controls'!B114),"", 'Capabilities - Sec Controls'!B114)</f>
        <v>Presentation Modality</v>
      </c>
      <c r="G212" s="1" t="str">
        <f>IF(ISBLANK('Capabilities - Sec Controls'!C114),"", 'Capabilities - Sec Controls'!C114)</f>
        <v>Enterprise Service Platform</v>
      </c>
      <c r="H212" s="1" t="str">
        <f>IF(ISBLANK('Capabilities - Sec Controls'!D114),"", 'Capabilities - Sec Controls'!D114)</f>
        <v>B2M</v>
      </c>
      <c r="I212" s="1" t="str">
        <f>IF(ISBLANK('Capabilities - Sec Controls'!E114),"", 'Capabilities - Sec Controls'!E114)</f>
        <v>The system has a capability that provides business-to-mobile applications to enable customers or employees to interact with the organization's systems over the Internet.</v>
      </c>
      <c r="J212" s="1" t="str">
        <f>IF(ISBLANK('Capabilities - Sec Controls'!F114),"", 'Capabilities - Sec Controls'!F114)</f>
        <v>B2M</v>
      </c>
      <c r="K212" s="1" t="str">
        <f>IF(ISBLANK('Capabilities - Sec Controls'!I114),"", 'Capabilities - Sec Controls'!I114)</f>
        <v/>
      </c>
      <c r="L212" s="1" t="str">
        <f>IF(ISBLANK('Capabilities - Sec Controls'!J114),"", 'Capabilities - Sec Controls'!J114)</f>
        <v/>
      </c>
      <c r="M212" s="1" t="str">
        <f>IF(ISBLANK('Capabilities - Sec Controls'!K114),"", 'Capabilities - Sec Controls'!K114)</f>
        <v/>
      </c>
      <c r="N212" s="1" t="str">
        <f>IF(ISBLANK('Capabilities - Sec Controls'!L114),"", 'Capabilities - Sec Controls'!L114)</f>
        <v/>
      </c>
      <c r="O212" s="1" t="str">
        <f>IF(ISBLANK('Capabilities - Sec Controls'!M114),"", 'Capabilities - Sec Controls'!M114)</f>
        <v/>
      </c>
      <c r="P212" s="1" t="str">
        <f>IF(ISBLANK('Capabilities - Sec Controls'!N114),"", 'Capabilities - Sec Controls'!N114)</f>
        <v/>
      </c>
      <c r="Q212" s="1" t="str">
        <f>IF(ISBLANK('Capabilities - Sec Controls'!O114),"", 'Capabilities - Sec Controls'!O114)</f>
        <v/>
      </c>
      <c r="R212" s="1" t="str">
        <f>IF(ISBLANK('Capabilities - Sec Controls'!P114),"", 'Capabilities - Sec Controls'!P114)</f>
        <v/>
      </c>
      <c r="S212" s="1" t="str">
        <f>IF(ISBLANK('Capabilities - Sec Controls'!Q114),"", 'Capabilities - Sec Controls'!Q114)</f>
        <v/>
      </c>
      <c r="T212" s="1" t="str">
        <f>IF(ISBLANK('Capabilities - Sec Controls'!R114),"", 'Capabilities - Sec Controls'!R114)</f>
        <v/>
      </c>
      <c r="U212" s="1" t="str">
        <f>IF(ISBLANK('Capabilities - Sec Controls'!S114),"", 'Capabilities - Sec Controls'!S114)</f>
        <v/>
      </c>
      <c r="V212" s="1" t="str">
        <f>IF(ISBLANK('Capabilities - Sec Controls'!T114),"", 'Capabilities - Sec Controls'!T114)</f>
        <v/>
      </c>
      <c r="W212" s="1" t="str">
        <f>IF(ISBLANK('Capabilities - Sec Controls'!U114),"", 'Capabilities - Sec Controls'!U114)</f>
        <v/>
      </c>
      <c r="X212" s="1" t="str">
        <f>IF(ISBLANK('Capabilities - Sec Controls'!V114),"", 'Capabilities - Sec Controls'!V114)</f>
        <v/>
      </c>
      <c r="Y212" s="1" t="str">
        <f>IF(ISBLANK('Capabilities - Sec Controls'!W114),"", 'Capabilities - Sec Controls'!W114)</f>
        <v/>
      </c>
      <c r="Z212" s="1" t="str">
        <f>IF(ISBLANK('Capabilities - Sec Controls'!X114),"", 'Capabilities - Sec Controls'!X114)</f>
        <v/>
      </c>
      <c r="AA212" s="1" t="str">
        <f>IF(ISBLANK('Capabilities - Sec Controls'!Y114),"", 'Capabilities - Sec Controls'!Y114)</f>
        <v xml:space="preserve">B2M is not a security capability. See columns M, N, and O for controls needed to protect the associated information.
NOTE 1:  The CSA Presentation Modality, B2M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B2M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of Presentation Modality, Consumer Service Platform, B2M capability should an organization wish to contract with a cloud service provider to provide such a capability. </v>
      </c>
      <c r="AB212" s="1" t="str">
        <f>IF(ISBLANK('Capabilities - Sec Controls'!Z114),"", 'Capabilities - Sec Controls'!Z114)</f>
        <v/>
      </c>
      <c r="AC212" s="215">
        <f>IF(ISBLANK('Capabilities - Sec Controls'!AA114),"", 'Capabilities - Sec Controls'!AA114)</f>
        <v>1</v>
      </c>
      <c r="AD212" s="215">
        <f>IF(ISBLANK('Capabilities - Sec Controls'!AB114),"", 'Capabilities - Sec Controls'!AB114)</f>
        <v>1</v>
      </c>
      <c r="AE212" s="215">
        <f>IF(ISBLANK('Capabilities - Sec Controls'!AC114),"", 'Capabilities - Sec Controls'!AC114)</f>
        <v>1</v>
      </c>
      <c r="AF212" s="215">
        <f>IF(ISBLANK('Capabilities - Sec Controls'!AD114),"", 'Capabilities - Sec Controls'!AD114)</f>
        <v>3</v>
      </c>
      <c r="AG212" s="1" t="str">
        <f>IF(ISBLANK('Capabilities - Sec Controls'!AE114),"", 'Capabilities - Sec Controls'!AE114)</f>
        <v/>
      </c>
      <c r="AH212" s="1" t="str">
        <f>IF(ISBLANK('Capabilities - Sec Controls'!AF114),"", 'Capabilities - Sec Controls'!AF114)</f>
        <v>X</v>
      </c>
      <c r="AI212" s="1" t="str">
        <f>IF(ISBLANK('Capabilities - Sec Controls'!AG114),"", 'Capabilities - Sec Controls'!AG114)</f>
        <v>X</v>
      </c>
      <c r="AJ212" s="1" t="str">
        <f>IF(ISBLANK('Capabilities - Sec Controls'!AH114),"", 'Capabilities - Sec Controls'!AH114)</f>
        <v>X</v>
      </c>
      <c r="AK212" s="1" t="str">
        <f>IF(ISBLANK('Capabilities - Sec Controls'!AI114),"", 'Capabilities - Sec Controls'!AI114)</f>
        <v/>
      </c>
      <c r="AL212" s="1" t="str">
        <f>IF(ISBLANK('Capabilities - Sec Controls'!AJ114),"", 'Capabilities - Sec Controls'!AJ114)</f>
        <v>A</v>
      </c>
      <c r="AM212" s="1" t="str">
        <f>IF(ISBLANK('Capabilities - Sec Controls'!AK114),"", 'Capabilities - Sec Controls'!AK114)</f>
        <v>A</v>
      </c>
      <c r="AN212" s="1" t="str">
        <f>IF(ISBLANK('Capabilities - Sec Controls'!AL114),"", 'Capabilities - Sec Controls'!AL114)</f>
        <v>X</v>
      </c>
      <c r="AO212" s="1" t="str">
        <f>IF(ISBLANK('Capabilities - Sec Controls'!AM114),"", 'Capabilities - Sec Controls'!AM114)</f>
        <v/>
      </c>
      <c r="AP212" s="1" t="str">
        <f>IF(ISBLANK('Capabilities - Sec Controls'!AN114),"", 'Capabilities - Sec Controls'!AN114)</f>
        <v>B</v>
      </c>
      <c r="AQ212" s="1" t="str">
        <f>IF(ISBLANK('Capabilities - Sec Controls'!AO114),"", 'Capabilities - Sec Controls'!AO114)</f>
        <v>B</v>
      </c>
      <c r="AR212" s="1" t="str">
        <f>IF(ISBLANK('Capabilities - Sec Controls'!AP114),"", 'Capabilities - Sec Controls'!AP114)</f>
        <v>B</v>
      </c>
      <c r="AS212" s="1" t="str">
        <f>IF(ISBLANK('Capabilities - Sec Controls'!AQ114),"", 'Capabilities - Sec Controls'!AQ114)</f>
        <v/>
      </c>
      <c r="AT212" s="1" t="str">
        <f>IF(ISBLANK('Capabilities - Sec Controls'!AR114),"", 'Capabilities - Sec Controls'!AR114)</f>
        <v/>
      </c>
      <c r="AU212" s="1" t="str">
        <f>IF(ISBLANK('Capabilities - Sec Controls'!AS114),"", 'Capabilities - Sec Controls'!AS114)</f>
        <v/>
      </c>
      <c r="AV212" s="1" t="str">
        <f>IF(ISBLANK('Capabilities - Sec Controls'!AT114),"", 'Capabilities - Sec Controls'!AT114)</f>
        <v/>
      </c>
    </row>
    <row r="213" spans="1:48" ht="42" hidden="1" customHeight="1" x14ac:dyDescent="0.25">
      <c r="A213"/>
      <c r="D213" t="b">
        <f t="shared" si="8"/>
        <v>1</v>
      </c>
      <c r="E213" s="1" t="str">
        <f>IF(ISBLANK('Capabilities - Sec Controls'!A115),"", 'Capabilities - Sec Controls'!A115)</f>
        <v>Presentation Services</v>
      </c>
      <c r="F213" s="1" t="str">
        <f>IF(ISBLANK('Capabilities - Sec Controls'!B115),"", 'Capabilities - Sec Controls'!B115)</f>
        <v>Presentation Modality</v>
      </c>
      <c r="G213" s="1" t="str">
        <f>IF(ISBLANK('Capabilities - Sec Controls'!C115),"", 'Capabilities - Sec Controls'!C115)</f>
        <v>Enterprise Service Platform</v>
      </c>
      <c r="H213" s="1" t="str">
        <f>IF(ISBLANK('Capabilities - Sec Controls'!D115),"", 'Capabilities - Sec Controls'!D115)</f>
        <v>B2B</v>
      </c>
      <c r="I213" s="1" t="str">
        <f>IF(ISBLANK('Capabilities - Sec Controls'!E115),"", 'Capabilities - Sec Controls'!E115)</f>
        <v>The system has a capability that provides business-to-business applications to enable the organization to perform common transactions with other organizations over the Internet.</v>
      </c>
      <c r="J213" s="1" t="str">
        <f>IF(ISBLANK('Capabilities - Sec Controls'!F115),"", 'Capabilities - Sec Controls'!F115)</f>
        <v>B2B</v>
      </c>
      <c r="K213" s="1" t="str">
        <f>IF(ISBLANK('Capabilities - Sec Controls'!I115),"", 'Capabilities - Sec Controls'!I115)</f>
        <v/>
      </c>
      <c r="L213" s="1" t="str">
        <f>IF(ISBLANK('Capabilities - Sec Controls'!J115),"", 'Capabilities - Sec Controls'!J115)</f>
        <v/>
      </c>
      <c r="M213" s="1" t="str">
        <f>IF(ISBLANK('Capabilities - Sec Controls'!K115),"", 'Capabilities - Sec Controls'!K115)</f>
        <v/>
      </c>
      <c r="N213" s="1" t="str">
        <f>IF(ISBLANK('Capabilities - Sec Controls'!L115),"", 'Capabilities - Sec Controls'!L115)</f>
        <v/>
      </c>
      <c r="O213" s="1" t="str">
        <f>IF(ISBLANK('Capabilities - Sec Controls'!M115),"", 'Capabilities - Sec Controls'!M115)</f>
        <v/>
      </c>
      <c r="P213" s="1" t="str">
        <f>IF(ISBLANK('Capabilities - Sec Controls'!N115),"", 'Capabilities - Sec Controls'!N115)</f>
        <v/>
      </c>
      <c r="Q213" s="1" t="str">
        <f>IF(ISBLANK('Capabilities - Sec Controls'!O115),"", 'Capabilities - Sec Controls'!O115)</f>
        <v/>
      </c>
      <c r="R213" s="1" t="str">
        <f>IF(ISBLANK('Capabilities - Sec Controls'!P115),"", 'Capabilities - Sec Controls'!P115)</f>
        <v/>
      </c>
      <c r="S213" s="1" t="str">
        <f>IF(ISBLANK('Capabilities - Sec Controls'!Q115),"", 'Capabilities - Sec Controls'!Q115)</f>
        <v/>
      </c>
      <c r="T213" s="1" t="str">
        <f>IF(ISBLANK('Capabilities - Sec Controls'!R115),"", 'Capabilities - Sec Controls'!R115)</f>
        <v/>
      </c>
      <c r="U213" s="1" t="str">
        <f>IF(ISBLANK('Capabilities - Sec Controls'!S115),"", 'Capabilities - Sec Controls'!S115)</f>
        <v/>
      </c>
      <c r="V213" s="1" t="str">
        <f>IF(ISBLANK('Capabilities - Sec Controls'!T115),"", 'Capabilities - Sec Controls'!T115)</f>
        <v/>
      </c>
      <c r="W213" s="1" t="str">
        <f>IF(ISBLANK('Capabilities - Sec Controls'!U115),"", 'Capabilities - Sec Controls'!U115)</f>
        <v/>
      </c>
      <c r="X213" s="1" t="str">
        <f>IF(ISBLANK('Capabilities - Sec Controls'!V115),"", 'Capabilities - Sec Controls'!V115)</f>
        <v/>
      </c>
      <c r="Y213" s="1" t="str">
        <f>IF(ISBLANK('Capabilities - Sec Controls'!W115),"", 'Capabilities - Sec Controls'!W115)</f>
        <v/>
      </c>
      <c r="Z213" s="1" t="str">
        <f>IF(ISBLANK('Capabilities - Sec Controls'!X115),"", 'Capabilities - Sec Controls'!X115)</f>
        <v/>
      </c>
      <c r="AA213" s="1" t="str">
        <f>IF(ISBLANK('Capabilities - Sec Controls'!Y115),"", 'Capabilities - Sec Controls'!Y115)</f>
        <v xml:space="preserve">B2B is not a security capability. See columns M, N, and O for controls needed to protect the associated information.
NOTE 1:  The CSA Presentation Modality, B2B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B2B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of the Presentation Modality, Consumer Service Platform, B2B cabillity should an organization wish to contract with a cloud service provider to provide such a capability. </v>
      </c>
      <c r="AB213" s="1" t="str">
        <f>IF(ISBLANK('Capabilities - Sec Controls'!Z115),"", 'Capabilities - Sec Controls'!Z115)</f>
        <v/>
      </c>
      <c r="AC213" s="215">
        <f>IF(ISBLANK('Capabilities - Sec Controls'!AA115),"", 'Capabilities - Sec Controls'!AA115)</f>
        <v>1</v>
      </c>
      <c r="AD213" s="215">
        <f>IF(ISBLANK('Capabilities - Sec Controls'!AB115),"", 'Capabilities - Sec Controls'!AB115)</f>
        <v>1</v>
      </c>
      <c r="AE213" s="215">
        <f>IF(ISBLANK('Capabilities - Sec Controls'!AC115),"", 'Capabilities - Sec Controls'!AC115)</f>
        <v>1</v>
      </c>
      <c r="AF213" s="215">
        <f>IF(ISBLANK('Capabilities - Sec Controls'!AD115),"", 'Capabilities - Sec Controls'!AD115)</f>
        <v>3</v>
      </c>
      <c r="AG213" s="1" t="str">
        <f>IF(ISBLANK('Capabilities - Sec Controls'!AE115),"", 'Capabilities - Sec Controls'!AE115)</f>
        <v/>
      </c>
      <c r="AH213" s="1" t="str">
        <f>IF(ISBLANK('Capabilities - Sec Controls'!AF115),"", 'Capabilities - Sec Controls'!AF115)</f>
        <v>X</v>
      </c>
      <c r="AI213" s="1" t="str">
        <f>IF(ISBLANK('Capabilities - Sec Controls'!AG115),"", 'Capabilities - Sec Controls'!AG115)</f>
        <v>X</v>
      </c>
      <c r="AJ213" s="1" t="str">
        <f>IF(ISBLANK('Capabilities - Sec Controls'!AH115),"", 'Capabilities - Sec Controls'!AH115)</f>
        <v>X</v>
      </c>
      <c r="AK213" s="1" t="str">
        <f>IF(ISBLANK('Capabilities - Sec Controls'!AI115),"", 'Capabilities - Sec Controls'!AI115)</f>
        <v/>
      </c>
      <c r="AL213" s="1" t="str">
        <f>IF(ISBLANK('Capabilities - Sec Controls'!AJ115),"", 'Capabilities - Sec Controls'!AJ115)</f>
        <v>A</v>
      </c>
      <c r="AM213" s="1" t="str">
        <f>IF(ISBLANK('Capabilities - Sec Controls'!AK115),"", 'Capabilities - Sec Controls'!AK115)</f>
        <v>A</v>
      </c>
      <c r="AN213" s="1" t="str">
        <f>IF(ISBLANK('Capabilities - Sec Controls'!AL115),"", 'Capabilities - Sec Controls'!AL115)</f>
        <v>X</v>
      </c>
      <c r="AO213" s="1" t="str">
        <f>IF(ISBLANK('Capabilities - Sec Controls'!AM115),"", 'Capabilities - Sec Controls'!AM115)</f>
        <v/>
      </c>
      <c r="AP213" s="1" t="str">
        <f>IF(ISBLANK('Capabilities - Sec Controls'!AN115),"", 'Capabilities - Sec Controls'!AN115)</f>
        <v>B</v>
      </c>
      <c r="AQ213" s="1" t="str">
        <f>IF(ISBLANK('Capabilities - Sec Controls'!AO115),"", 'Capabilities - Sec Controls'!AO115)</f>
        <v>B</v>
      </c>
      <c r="AR213" s="1" t="str">
        <f>IF(ISBLANK('Capabilities - Sec Controls'!AP115),"", 'Capabilities - Sec Controls'!AP115)</f>
        <v>B</v>
      </c>
      <c r="AS213" s="1" t="str">
        <f>IF(ISBLANK('Capabilities - Sec Controls'!AQ115),"", 'Capabilities - Sec Controls'!AQ115)</f>
        <v/>
      </c>
      <c r="AT213" s="1" t="str">
        <f>IF(ISBLANK('Capabilities - Sec Controls'!AR115),"", 'Capabilities - Sec Controls'!AR115)</f>
        <v/>
      </c>
      <c r="AU213" s="1" t="str">
        <f>IF(ISBLANK('Capabilities - Sec Controls'!AS115),"", 'Capabilities - Sec Controls'!AS115)</f>
        <v/>
      </c>
      <c r="AV213" s="1" t="str">
        <f>IF(ISBLANK('Capabilities - Sec Controls'!AT115),"", 'Capabilities - Sec Controls'!AT115)</f>
        <v/>
      </c>
    </row>
    <row r="214" spans="1:48" ht="42" hidden="1" customHeight="1" x14ac:dyDescent="0.25">
      <c r="A214"/>
      <c r="D214" t="b">
        <f t="shared" si="8"/>
        <v>1</v>
      </c>
      <c r="E214" s="1" t="str">
        <f>IF(ISBLANK('Capabilities - Sec Controls'!A116),"", 'Capabilities - Sec Controls'!A116)</f>
        <v>Presentation Services</v>
      </c>
      <c r="F214" s="1" t="str">
        <f>IF(ISBLANK('Capabilities - Sec Controls'!B116),"", 'Capabilities - Sec Controls'!B116)</f>
        <v>Presentation Modality</v>
      </c>
      <c r="G214" s="1" t="str">
        <f>IF(ISBLANK('Capabilities - Sec Controls'!C116),"", 'Capabilities - Sec Controls'!C116)</f>
        <v>Enterprise Service Platform</v>
      </c>
      <c r="H214" s="1" t="str">
        <f>IF(ISBLANK('Capabilities - Sec Controls'!D116),"", 'Capabilities - Sec Controls'!D116)</f>
        <v>B2C</v>
      </c>
      <c r="I214" s="1" t="str">
        <f>IF(ISBLANK('Capabilities - Sec Controls'!E116),"", 'Capabilities - Sec Controls'!E116)</f>
        <v>The system has a capability that provides business-to-consumer applications to enable the organization's customers to conduct business with the organization over the Internet.</v>
      </c>
      <c r="J214" s="1" t="str">
        <f>IF(ISBLANK('Capabilities - Sec Controls'!F116),"", 'Capabilities - Sec Controls'!F116)</f>
        <v>B2C</v>
      </c>
      <c r="K214" s="1" t="str">
        <f>IF(ISBLANK('Capabilities - Sec Controls'!I116),"", 'Capabilities - Sec Controls'!I116)</f>
        <v/>
      </c>
      <c r="L214" s="1" t="str">
        <f>IF(ISBLANK('Capabilities - Sec Controls'!J116),"", 'Capabilities - Sec Controls'!J116)</f>
        <v/>
      </c>
      <c r="M214" s="1" t="str">
        <f>IF(ISBLANK('Capabilities - Sec Controls'!K116),"", 'Capabilities - Sec Controls'!K116)</f>
        <v/>
      </c>
      <c r="N214" s="1" t="str">
        <f>IF(ISBLANK('Capabilities - Sec Controls'!L116),"", 'Capabilities - Sec Controls'!L116)</f>
        <v/>
      </c>
      <c r="O214" s="1" t="str">
        <f>IF(ISBLANK('Capabilities - Sec Controls'!M116),"", 'Capabilities - Sec Controls'!M116)</f>
        <v/>
      </c>
      <c r="P214" s="1" t="str">
        <f>IF(ISBLANK('Capabilities - Sec Controls'!N116),"", 'Capabilities - Sec Controls'!N116)</f>
        <v/>
      </c>
      <c r="Q214" s="1" t="str">
        <f>IF(ISBLANK('Capabilities - Sec Controls'!O116),"", 'Capabilities - Sec Controls'!O116)</f>
        <v/>
      </c>
      <c r="R214" s="1" t="str">
        <f>IF(ISBLANK('Capabilities - Sec Controls'!P116),"", 'Capabilities - Sec Controls'!P116)</f>
        <v/>
      </c>
      <c r="S214" s="1" t="str">
        <f>IF(ISBLANK('Capabilities - Sec Controls'!Q116),"", 'Capabilities - Sec Controls'!Q116)</f>
        <v/>
      </c>
      <c r="T214" s="1" t="str">
        <f>IF(ISBLANK('Capabilities - Sec Controls'!R116),"", 'Capabilities - Sec Controls'!R116)</f>
        <v/>
      </c>
      <c r="U214" s="1" t="str">
        <f>IF(ISBLANK('Capabilities - Sec Controls'!S116),"", 'Capabilities - Sec Controls'!S116)</f>
        <v/>
      </c>
      <c r="V214" s="1" t="str">
        <f>IF(ISBLANK('Capabilities - Sec Controls'!T116),"", 'Capabilities - Sec Controls'!T116)</f>
        <v/>
      </c>
      <c r="W214" s="1" t="str">
        <f>IF(ISBLANK('Capabilities - Sec Controls'!U116),"", 'Capabilities - Sec Controls'!U116)</f>
        <v/>
      </c>
      <c r="X214" s="1" t="str">
        <f>IF(ISBLANK('Capabilities - Sec Controls'!V116),"", 'Capabilities - Sec Controls'!V116)</f>
        <v/>
      </c>
      <c r="Y214" s="1" t="str">
        <f>IF(ISBLANK('Capabilities - Sec Controls'!W116),"", 'Capabilities - Sec Controls'!W116)</f>
        <v/>
      </c>
      <c r="Z214" s="1" t="str">
        <f>IF(ISBLANK('Capabilities - Sec Controls'!X116),"", 'Capabilities - Sec Controls'!X116)</f>
        <v/>
      </c>
      <c r="AA214" s="1" t="str">
        <f>IF(ISBLANK('Capabilities - Sec Controls'!Y116),"", 'Capabilities - Sec Controls'!Y116)</f>
        <v xml:space="preserve">B2C is not a security capability. See columns M, N, and O for controls needed to protect the associated information.
NOTE 1:  The CSA Presentation Modality, B2C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B2C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of the Presentation Modality, Consumer Service Platform, B2C capability should an organization wish to contract with a cloud service provider to provide such a capability. </v>
      </c>
      <c r="AB214" s="1" t="str">
        <f>IF(ISBLANK('Capabilities - Sec Controls'!Z116),"", 'Capabilities - Sec Controls'!Z116)</f>
        <v/>
      </c>
      <c r="AC214" s="215">
        <f>IF(ISBLANK('Capabilities - Sec Controls'!AA116),"", 'Capabilities - Sec Controls'!AA116)</f>
        <v>1</v>
      </c>
      <c r="AD214" s="215">
        <f>IF(ISBLANK('Capabilities - Sec Controls'!AB116),"", 'Capabilities - Sec Controls'!AB116)</f>
        <v>1</v>
      </c>
      <c r="AE214" s="215">
        <f>IF(ISBLANK('Capabilities - Sec Controls'!AC116),"", 'Capabilities - Sec Controls'!AC116)</f>
        <v>1</v>
      </c>
      <c r="AF214" s="215">
        <f>IF(ISBLANK('Capabilities - Sec Controls'!AD116),"", 'Capabilities - Sec Controls'!AD116)</f>
        <v>3</v>
      </c>
      <c r="AG214" s="1" t="str">
        <f>IF(ISBLANK('Capabilities - Sec Controls'!AE116),"", 'Capabilities - Sec Controls'!AE116)</f>
        <v/>
      </c>
      <c r="AH214" s="1" t="str">
        <f>IF(ISBLANK('Capabilities - Sec Controls'!AF116),"", 'Capabilities - Sec Controls'!AF116)</f>
        <v>X</v>
      </c>
      <c r="AI214" s="1" t="str">
        <f>IF(ISBLANK('Capabilities - Sec Controls'!AG116),"", 'Capabilities - Sec Controls'!AG116)</f>
        <v>X</v>
      </c>
      <c r="AJ214" s="1" t="str">
        <f>IF(ISBLANK('Capabilities - Sec Controls'!AH116),"", 'Capabilities - Sec Controls'!AH116)</f>
        <v>X</v>
      </c>
      <c r="AK214" s="1" t="str">
        <f>IF(ISBLANK('Capabilities - Sec Controls'!AI116),"", 'Capabilities - Sec Controls'!AI116)</f>
        <v/>
      </c>
      <c r="AL214" s="1" t="str">
        <f>IF(ISBLANK('Capabilities - Sec Controls'!AJ116),"", 'Capabilities - Sec Controls'!AJ116)</f>
        <v>A</v>
      </c>
      <c r="AM214" s="1" t="str">
        <f>IF(ISBLANK('Capabilities - Sec Controls'!AK116),"", 'Capabilities - Sec Controls'!AK116)</f>
        <v>A</v>
      </c>
      <c r="AN214" s="1" t="str">
        <f>IF(ISBLANK('Capabilities - Sec Controls'!AL116),"", 'Capabilities - Sec Controls'!AL116)</f>
        <v>X</v>
      </c>
      <c r="AO214" s="1" t="str">
        <f>IF(ISBLANK('Capabilities - Sec Controls'!AM116),"", 'Capabilities - Sec Controls'!AM116)</f>
        <v/>
      </c>
      <c r="AP214" s="1" t="str">
        <f>IF(ISBLANK('Capabilities - Sec Controls'!AN116),"", 'Capabilities - Sec Controls'!AN116)</f>
        <v>B</v>
      </c>
      <c r="AQ214" s="1" t="str">
        <f>IF(ISBLANK('Capabilities - Sec Controls'!AO116),"", 'Capabilities - Sec Controls'!AO116)</f>
        <v>B</v>
      </c>
      <c r="AR214" s="1" t="str">
        <f>IF(ISBLANK('Capabilities - Sec Controls'!AP116),"", 'Capabilities - Sec Controls'!AP116)</f>
        <v>B</v>
      </c>
      <c r="AS214" s="1" t="str">
        <f>IF(ISBLANK('Capabilities - Sec Controls'!AQ116),"", 'Capabilities - Sec Controls'!AQ116)</f>
        <v/>
      </c>
      <c r="AT214" s="1" t="str">
        <f>IF(ISBLANK('Capabilities - Sec Controls'!AR116),"", 'Capabilities - Sec Controls'!AR116)</f>
        <v/>
      </c>
      <c r="AU214" s="1" t="str">
        <f>IF(ISBLANK('Capabilities - Sec Controls'!AS116),"", 'Capabilities - Sec Controls'!AS116)</f>
        <v/>
      </c>
      <c r="AV214" s="1" t="str">
        <f>IF(ISBLANK('Capabilities - Sec Controls'!AT116),"", 'Capabilities - Sec Controls'!AT116)</f>
        <v/>
      </c>
    </row>
    <row r="215" spans="1:48" ht="42" hidden="1" customHeight="1" x14ac:dyDescent="0.25">
      <c r="A215"/>
      <c r="D215" t="b">
        <f t="shared" si="8"/>
        <v>1</v>
      </c>
      <c r="E215" s="1" t="str">
        <f>IF(ISBLANK('Capabilities - Sec Controls'!A117),"", 'Capabilities - Sec Controls'!A117)</f>
        <v>Presentation Services</v>
      </c>
      <c r="F215" s="1" t="str">
        <f>IF(ISBLANK('Capabilities - Sec Controls'!B117),"", 'Capabilities - Sec Controls'!B117)</f>
        <v>Presentation Modality</v>
      </c>
      <c r="G215" s="1" t="str">
        <f>IF(ISBLANK('Capabilities - Sec Controls'!C117),"", 'Capabilities - Sec Controls'!C117)</f>
        <v>Enterprise Service Platform</v>
      </c>
      <c r="H215" s="1" t="str">
        <f>IF(ISBLANK('Capabilities - Sec Controls'!D117),"", 'Capabilities - Sec Controls'!D117)</f>
        <v>P2P</v>
      </c>
      <c r="I215" s="1" t="str">
        <f>IF(ISBLANK('Capabilities - Sec Controls'!E117),"", 'Capabilities - Sec Controls'!E117)</f>
        <v>The system has a capability that enables users to connect directly to each other to exchange files, instant messages, or other information (peer to peer).</v>
      </c>
      <c r="J215" s="1" t="str">
        <f>IF(ISBLANK('Capabilities - Sec Controls'!F117),"", 'Capabilities - Sec Controls'!F117)</f>
        <v>P2P</v>
      </c>
      <c r="K215" s="1" t="str">
        <f>IF(ISBLANK('Capabilities - Sec Controls'!I117),"", 'Capabilities - Sec Controls'!I117)</f>
        <v/>
      </c>
      <c r="L215" s="1" t="str">
        <f>IF(ISBLANK('Capabilities - Sec Controls'!J117),"", 'Capabilities - Sec Controls'!J117)</f>
        <v/>
      </c>
      <c r="M215" s="1" t="str">
        <f>IF(ISBLANK('Capabilities - Sec Controls'!K117),"", 'Capabilities - Sec Controls'!K117)</f>
        <v/>
      </c>
      <c r="N215" s="1" t="str">
        <f>IF(ISBLANK('Capabilities - Sec Controls'!L117),"", 'Capabilities - Sec Controls'!L117)</f>
        <v/>
      </c>
      <c r="O215" s="1" t="str">
        <f>IF(ISBLANK('Capabilities - Sec Controls'!M117),"", 'Capabilities - Sec Controls'!M117)</f>
        <v/>
      </c>
      <c r="P215" s="1" t="str">
        <f>IF(ISBLANK('Capabilities - Sec Controls'!N117),"", 'Capabilities - Sec Controls'!N117)</f>
        <v/>
      </c>
      <c r="Q215" s="1" t="str">
        <f>IF(ISBLANK('Capabilities - Sec Controls'!O117),"", 'Capabilities - Sec Controls'!O117)</f>
        <v/>
      </c>
      <c r="R215" s="1" t="str">
        <f>IF(ISBLANK('Capabilities - Sec Controls'!P117),"", 'Capabilities - Sec Controls'!P117)</f>
        <v/>
      </c>
      <c r="S215" s="1" t="str">
        <f>IF(ISBLANK('Capabilities - Sec Controls'!Q117),"", 'Capabilities - Sec Controls'!Q117)</f>
        <v/>
      </c>
      <c r="T215" s="1" t="str">
        <f>IF(ISBLANK('Capabilities - Sec Controls'!R117),"", 'Capabilities - Sec Controls'!R117)</f>
        <v/>
      </c>
      <c r="U215" s="1" t="str">
        <f>IF(ISBLANK('Capabilities - Sec Controls'!S117),"", 'Capabilities - Sec Controls'!S117)</f>
        <v/>
      </c>
      <c r="V215" s="1" t="str">
        <f>IF(ISBLANK('Capabilities - Sec Controls'!T117),"", 'Capabilities - Sec Controls'!T117)</f>
        <v/>
      </c>
      <c r="W215" s="1" t="str">
        <f>IF(ISBLANK('Capabilities - Sec Controls'!U117),"", 'Capabilities - Sec Controls'!U117)</f>
        <v/>
      </c>
      <c r="X215" s="1" t="str">
        <f>IF(ISBLANK('Capabilities - Sec Controls'!V117),"", 'Capabilities - Sec Controls'!V117)</f>
        <v/>
      </c>
      <c r="Y215" s="1" t="str">
        <f>IF(ISBLANK('Capabilities - Sec Controls'!W117),"", 'Capabilities - Sec Controls'!W117)</f>
        <v/>
      </c>
      <c r="Z215" s="1" t="str">
        <f>IF(ISBLANK('Capabilities - Sec Controls'!X117),"", 'Capabilities - Sec Controls'!X117)</f>
        <v/>
      </c>
      <c r="AA215" s="1" t="str">
        <f>IF(ISBLANK('Capabilities - Sec Controls'!Y117),"", 'Capabilities - Sec Controls'!Y117)</f>
        <v xml:space="preserve">P2P is not a security capability. See columns M, N, and O for controls needed to protect the associated information.
NOTE 1:  The CSA Presentation Modality, P2P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P2P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of the Presentation Modality, Consumer Service Platform, P2P capability should an organization wish to contract with a cloud service provider to provide such a capability. </v>
      </c>
      <c r="AB215" s="1" t="str">
        <f>IF(ISBLANK('Capabilities - Sec Controls'!Z117),"", 'Capabilities - Sec Controls'!Z117)</f>
        <v/>
      </c>
      <c r="AC215" s="215">
        <f>IF(ISBLANK('Capabilities - Sec Controls'!AA117),"", 'Capabilities - Sec Controls'!AA117)</f>
        <v>1</v>
      </c>
      <c r="AD215" s="215">
        <f>IF(ISBLANK('Capabilities - Sec Controls'!AB117),"", 'Capabilities - Sec Controls'!AB117)</f>
        <v>1</v>
      </c>
      <c r="AE215" s="215">
        <f>IF(ISBLANK('Capabilities - Sec Controls'!AC117),"", 'Capabilities - Sec Controls'!AC117)</f>
        <v>1</v>
      </c>
      <c r="AF215" s="215">
        <f>IF(ISBLANK('Capabilities - Sec Controls'!AD117),"", 'Capabilities - Sec Controls'!AD117)</f>
        <v>3</v>
      </c>
      <c r="AG215" s="1" t="str">
        <f>IF(ISBLANK('Capabilities - Sec Controls'!AE117),"", 'Capabilities - Sec Controls'!AE117)</f>
        <v/>
      </c>
      <c r="AH215" s="1" t="str">
        <f>IF(ISBLANK('Capabilities - Sec Controls'!AF117),"", 'Capabilities - Sec Controls'!AF117)</f>
        <v>X</v>
      </c>
      <c r="AI215" s="1" t="str">
        <f>IF(ISBLANK('Capabilities - Sec Controls'!AG117),"", 'Capabilities - Sec Controls'!AG117)</f>
        <v>X</v>
      </c>
      <c r="AJ215" s="1" t="str">
        <f>IF(ISBLANK('Capabilities - Sec Controls'!AH117),"", 'Capabilities - Sec Controls'!AH117)</f>
        <v>X</v>
      </c>
      <c r="AK215" s="1" t="str">
        <f>IF(ISBLANK('Capabilities - Sec Controls'!AI117),"", 'Capabilities - Sec Controls'!AI117)</f>
        <v/>
      </c>
      <c r="AL215" s="1" t="str">
        <f>IF(ISBLANK('Capabilities - Sec Controls'!AJ117),"", 'Capabilities - Sec Controls'!AJ117)</f>
        <v>A</v>
      </c>
      <c r="AM215" s="1" t="str">
        <f>IF(ISBLANK('Capabilities - Sec Controls'!AK117),"", 'Capabilities - Sec Controls'!AK117)</f>
        <v>A</v>
      </c>
      <c r="AN215" s="1" t="str">
        <f>IF(ISBLANK('Capabilities - Sec Controls'!AL117),"", 'Capabilities - Sec Controls'!AL117)</f>
        <v>X</v>
      </c>
      <c r="AO215" s="1" t="str">
        <f>IF(ISBLANK('Capabilities - Sec Controls'!AM117),"", 'Capabilities - Sec Controls'!AM117)</f>
        <v/>
      </c>
      <c r="AP215" s="1" t="str">
        <f>IF(ISBLANK('Capabilities - Sec Controls'!AN117),"", 'Capabilities - Sec Controls'!AN117)</f>
        <v>B</v>
      </c>
      <c r="AQ215" s="1" t="str">
        <f>IF(ISBLANK('Capabilities - Sec Controls'!AO117),"", 'Capabilities - Sec Controls'!AO117)</f>
        <v>B</v>
      </c>
      <c r="AR215" s="1" t="str">
        <f>IF(ISBLANK('Capabilities - Sec Controls'!AP117),"", 'Capabilities - Sec Controls'!AP117)</f>
        <v>B</v>
      </c>
      <c r="AS215" s="1" t="str">
        <f>IF(ISBLANK('Capabilities - Sec Controls'!AQ117),"", 'Capabilities - Sec Controls'!AQ117)</f>
        <v/>
      </c>
      <c r="AT215" s="1" t="str">
        <f>IF(ISBLANK('Capabilities - Sec Controls'!AR117),"", 'Capabilities - Sec Controls'!AR117)</f>
        <v/>
      </c>
      <c r="AU215" s="1" t="str">
        <f>IF(ISBLANK('Capabilities - Sec Controls'!AS117),"", 'Capabilities - Sec Controls'!AS117)</f>
        <v/>
      </c>
      <c r="AV215" s="1" t="str">
        <f>IF(ISBLANK('Capabilities - Sec Controls'!AT117),"", 'Capabilities - Sec Controls'!AT117)</f>
        <v/>
      </c>
    </row>
    <row r="216" spans="1:48" ht="42" hidden="1" customHeight="1" x14ac:dyDescent="0.25">
      <c r="A216"/>
      <c r="D216" t="b">
        <f t="shared" si="8"/>
        <v>1</v>
      </c>
      <c r="E216" s="1" t="str">
        <f>IF(ISBLANK('Capabilities - Sec Controls'!A256),"", 'Capabilities - Sec Controls'!A256)</f>
        <v>S &amp; RM</v>
      </c>
      <c r="F216" s="1" t="str">
        <f>IF(ISBLANK('Capabilities - Sec Controls'!B256),"", 'Capabilities - Sec Controls'!B256)</f>
        <v>Infrastructure Protection Services</v>
      </c>
      <c r="G216" s="1" t="str">
        <f>IF(ISBLANK('Capabilities - Sec Controls'!C256),"", 'Capabilities - Sec Controls'!C256)</f>
        <v>Application</v>
      </c>
      <c r="H216" s="1" t="str">
        <f>IF(ISBLANK('Capabilities - Sec Controls'!D256),"", 'Capabilities - Sec Controls'!D256)</f>
        <v>Secure Collaboration</v>
      </c>
      <c r="I216" s="1" t="str">
        <f>IF(ISBLANK('Capabilities - Sec Controls'!E256),"", 'Capabilities - Sec Controls'!E256)</f>
        <v>The system has a capability that facilitates secure real-time collaboration services for authorized users, such as employees, vendors, business partners, and customers.</v>
      </c>
      <c r="J216" s="1" t="str">
        <f>IF(ISBLANK('Capabilities - Sec Controls'!F256),"", 'Capabilities - Sec Controls'!F256)</f>
        <v>Secure Collaboration</v>
      </c>
      <c r="K216" s="1" t="str">
        <f>IF(ISBLANK('Capabilities - Sec Controls'!I256),"", 'Capabilities - Sec Controls'!I256)</f>
        <v>SC-15</v>
      </c>
      <c r="L216" s="1" t="str">
        <f>IF(ISBLANK('Capabilities - Sec Controls'!J256),"", 'Capabilities - Sec Controls'!J256)</f>
        <v/>
      </c>
      <c r="M216" s="1" t="str">
        <f>IF(ISBLANK('Capabilities - Sec Controls'!K256),"", 'Capabilities - Sec Controls'!K256)</f>
        <v>SC-15</v>
      </c>
      <c r="N216" s="1" t="str">
        <f>IF(ISBLANK('Capabilities - Sec Controls'!L256),"", 'Capabilities - Sec Controls'!L256)</f>
        <v/>
      </c>
      <c r="O216" s="1" t="str">
        <f>IF(ISBLANK('Capabilities - Sec Controls'!M256),"", 'Capabilities - Sec Controls'!M256)</f>
        <v>AC-21</v>
      </c>
      <c r="P216" s="1" t="str">
        <f>IF(ISBLANK('Capabilities - Sec Controls'!N256),"", 'Capabilities - Sec Controls'!N256)</f>
        <v/>
      </c>
      <c r="Q216" s="1" t="str">
        <f>IF(ISBLANK('Capabilities - Sec Controls'!O256),"", 'Capabilities - Sec Controls'!O256)</f>
        <v>AC-21</v>
      </c>
      <c r="R216" s="1" t="str">
        <f>IF(ISBLANK('Capabilities - Sec Controls'!P256),"", 'Capabilities - Sec Controls'!P256)</f>
        <v/>
      </c>
      <c r="S216" s="1" t="str">
        <f>IF(ISBLANK('Capabilities - Sec Controls'!Q256),"", 'Capabilities - Sec Controls'!Q256)</f>
        <v/>
      </c>
      <c r="T216" s="1" t="str">
        <f>IF(ISBLANK('Capabilities - Sec Controls'!R256),"", 'Capabilities - Sec Controls'!R256)</f>
        <v/>
      </c>
      <c r="U216" s="1" t="str">
        <f>IF(ISBLANK('Capabilities - Sec Controls'!S256),"", 'Capabilities - Sec Controls'!S256)</f>
        <v/>
      </c>
      <c r="V216" s="1" t="str">
        <f>IF(ISBLANK('Capabilities - Sec Controls'!T256),"", 'Capabilities - Sec Controls'!T256)</f>
        <v/>
      </c>
      <c r="W216" s="1" t="str">
        <f>IF(ISBLANK('Capabilities - Sec Controls'!U256),"", 'Capabilities - Sec Controls'!U256)</f>
        <v/>
      </c>
      <c r="X216" s="1" t="str">
        <f>IF(ISBLANK('Capabilities - Sec Controls'!V256),"", 'Capabilities - Sec Controls'!V256)</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216" s="1" t="str">
        <f>IF(ISBLANK('Capabilities - Sec Controls'!W256),"", 'Capabilities - Sec Controls'!W256)</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216" s="1" t="str">
        <f>IF(ISBLANK('Capabilities - Sec Controls'!X256),"", 'Capabilities - Sec Controls'!X256)</f>
        <v>AC-2(11), AC-2(13), AC-6(3), AC-6(7), AC-6(8), AC-18(4), AC-21(2)
AU-13, 
CM-3(1), CM-5(1), CM-5(3), CM-5(4), CM-6(2), CM-8(4)
MA-4(3)
PE-2(3), PE-3(1), PE-6(4)
PS-4(2), PS-6(3)
RA-5(4), RA-5(6), RA-5(10)
SC-3, SC-7(8), SC-7(10), SC-7(11), SC-7(14),  SC-7(15), SC-7(18), SC-7(21), SC-24 
SI-7(10), SI-10(5)</v>
      </c>
      <c r="AA216" s="1" t="str">
        <f>IF(ISBLANK('Capabilities - Sec Controls'!Y256),"", 'Capabilities - Sec Controls'!Y256)</f>
        <v/>
      </c>
      <c r="AB216" s="1" t="str">
        <f>IF(ISBLANK('Capabilities - Sec Controls'!Z256),"", 'Capabilities - Sec Controls'!Z256)</f>
        <v/>
      </c>
      <c r="AC216" s="215">
        <f>IF(ISBLANK('Capabilities - Sec Controls'!AA256),"", 'Capabilities - Sec Controls'!AA256)</f>
        <v>3</v>
      </c>
      <c r="AD216" s="215">
        <f>IF(ISBLANK('Capabilities - Sec Controls'!AB256),"", 'Capabilities - Sec Controls'!AB256)</f>
        <v>2</v>
      </c>
      <c r="AE216" s="215">
        <f>IF(ISBLANK('Capabilities - Sec Controls'!AC256),"", 'Capabilities - Sec Controls'!AC256)</f>
        <v>3</v>
      </c>
      <c r="AF216" s="215">
        <f>IF(ISBLANK('Capabilities - Sec Controls'!AD256),"", 'Capabilities - Sec Controls'!AD256)</f>
        <v>8</v>
      </c>
      <c r="AG216" s="1" t="str">
        <f>IF(ISBLANK('Capabilities - Sec Controls'!AE256),"", 'Capabilities - Sec Controls'!AE256)</f>
        <v/>
      </c>
      <c r="AH216" s="1" t="str">
        <f>IF(ISBLANK('Capabilities - Sec Controls'!AF256),"", 'Capabilities - Sec Controls'!AF256)</f>
        <v>X</v>
      </c>
      <c r="AI216" s="1" t="str">
        <f>IF(ISBLANK('Capabilities - Sec Controls'!AG256),"", 'Capabilities - Sec Controls'!AG256)</f>
        <v>X</v>
      </c>
      <c r="AJ216" s="1" t="str">
        <f>IF(ISBLANK('Capabilities - Sec Controls'!AH256),"", 'Capabilities - Sec Controls'!AH256)</f>
        <v>A</v>
      </c>
      <c r="AK216" s="1" t="str">
        <f>IF(ISBLANK('Capabilities - Sec Controls'!AI256),"", 'Capabilities - Sec Controls'!AI256)</f>
        <v/>
      </c>
      <c r="AL216" s="1" t="str">
        <f>IF(ISBLANK('Capabilities - Sec Controls'!AJ256),"", 'Capabilities - Sec Controls'!AJ256)</f>
        <v>A</v>
      </c>
      <c r="AM216" s="1" t="str">
        <f>IF(ISBLANK('Capabilities - Sec Controls'!AK256),"", 'Capabilities - Sec Controls'!AK256)</f>
        <v>X</v>
      </c>
      <c r="AN216" s="1" t="str">
        <f>IF(ISBLANK('Capabilities - Sec Controls'!AL256),"", 'Capabilities - Sec Controls'!AL256)</f>
        <v>X</v>
      </c>
      <c r="AO216" s="1" t="str">
        <f>IF(ISBLANK('Capabilities - Sec Controls'!AM256),"", 'Capabilities - Sec Controls'!AM256)</f>
        <v/>
      </c>
      <c r="AP216" s="1" t="str">
        <f>IF(ISBLANK('Capabilities - Sec Controls'!AN256),"", 'Capabilities - Sec Controls'!AN256)</f>
        <v>B</v>
      </c>
      <c r="AQ216" s="1" t="str">
        <f>IF(ISBLANK('Capabilities - Sec Controls'!AO256),"", 'Capabilities - Sec Controls'!AO256)</f>
        <v>B</v>
      </c>
      <c r="AR216" s="1" t="str">
        <f>IF(ISBLANK('Capabilities - Sec Controls'!AP256),"", 'Capabilities - Sec Controls'!AP256)</f>
        <v>B</v>
      </c>
      <c r="AS216" s="1" t="str">
        <f>IF(ISBLANK('Capabilities - Sec Controls'!AQ256),"", 'Capabilities - Sec Controls'!AQ256)</f>
        <v/>
      </c>
      <c r="AT216" s="1" t="str">
        <f>IF(ISBLANK('Capabilities - Sec Controls'!AR256),"", 'Capabilities - Sec Controls'!AR256)</f>
        <v>A</v>
      </c>
      <c r="AU216" s="1" t="str">
        <f>IF(ISBLANK('Capabilities - Sec Controls'!AS256),"", 'Capabilities - Sec Controls'!AS256)</f>
        <v/>
      </c>
      <c r="AV216" s="1" t="str">
        <f>IF(ISBLANK('Capabilities - Sec Controls'!AT256),"", 'Capabilities - Sec Controls'!AT256)</f>
        <v>A</v>
      </c>
    </row>
    <row r="217" spans="1:48" ht="42" hidden="1" customHeight="1" x14ac:dyDescent="0.25">
      <c r="A217" s="210" t="s">
        <v>3321</v>
      </c>
      <c r="B217" s="211" t="s">
        <v>3322</v>
      </c>
      <c r="C217" s="211"/>
      <c r="D217" s="211" t="b">
        <f>AND(D218:D225)</f>
        <v>1</v>
      </c>
      <c r="E217" s="211"/>
      <c r="F217" s="210"/>
      <c r="G217" s="210"/>
      <c r="H217" s="210"/>
      <c r="I217" s="210"/>
      <c r="J217" s="210"/>
      <c r="K217" s="210"/>
      <c r="L217" s="210"/>
      <c r="M217" s="210"/>
      <c r="N217" s="210"/>
      <c r="O217" s="210"/>
      <c r="P217" s="210"/>
      <c r="Q217" s="210"/>
      <c r="R217" s="210"/>
      <c r="S217" s="210"/>
      <c r="T217" s="210"/>
      <c r="U217" s="210"/>
      <c r="V217" s="210"/>
      <c r="W217" s="210"/>
      <c r="X217" s="210"/>
      <c r="Y217" s="210"/>
      <c r="Z217" s="210"/>
      <c r="AA217" s="210"/>
      <c r="AB217" s="210"/>
      <c r="AC217" s="214"/>
      <c r="AD217" s="214"/>
      <c r="AE217" s="214"/>
      <c r="AF217" s="214"/>
      <c r="AG217" s="210"/>
      <c r="AH217" s="210"/>
      <c r="AI217" s="210"/>
      <c r="AJ217" s="210"/>
      <c r="AK217" s="210"/>
      <c r="AL217" s="210"/>
      <c r="AM217" s="210"/>
      <c r="AN217" s="210"/>
      <c r="AO217" s="210"/>
      <c r="AP217" s="210"/>
      <c r="AQ217" s="210"/>
      <c r="AR217" s="210"/>
      <c r="AS217" s="210"/>
      <c r="AT217" s="210"/>
      <c r="AU217" s="210"/>
      <c r="AV217" s="210"/>
    </row>
    <row r="218" spans="1:48" ht="42" hidden="1" customHeight="1" x14ac:dyDescent="0.25">
      <c r="A218"/>
      <c r="D218" t="b">
        <f t="shared" ref="D218:D225" si="9">IF(Resp46="Yes", FALSE, TRUE)</f>
        <v>1</v>
      </c>
      <c r="E218" s="1" t="str">
        <f>IF(ISBLANK('Capabilities - Sec Controls'!A46),"", 'Capabilities - Sec Controls'!A46)</f>
        <v>BOSS</v>
      </c>
      <c r="F218" s="1" t="str">
        <f>IF(ISBLANK('Capabilities - Sec Controls'!B46),"", 'Capabilities - Sec Controls'!B46)</f>
        <v>Data Governance</v>
      </c>
      <c r="G218" s="1" t="str">
        <f>IF(ISBLANK('Capabilities - Sec Controls'!C46),"", 'Capabilities - Sec Controls'!C46)</f>
        <v>Rules for Data Retention</v>
      </c>
      <c r="H218" s="1" t="str">
        <f>IF(ISBLANK('Capabilities - Sec Controls'!D46),"", 'Capabilities - Sec Controls'!D46)</f>
        <v/>
      </c>
      <c r="I218" s="1" t="str">
        <f>IF(ISBLANK('Capabilities - Sec Controls'!E46),"", 'Capabilities - Sec Controls'!E46)</f>
        <v xml:space="preserve">The system, and its organization, has policies, procedures, and methods in place to retain data as long as required to meet regulatory requirements. The capability additionally includes rules for data decommissioning and disposal. </v>
      </c>
      <c r="J218" s="1" t="str">
        <f>IF(ISBLANK('Capabilities - Sec Controls'!F46),"", 'Capabilities - Sec Controls'!F46)</f>
        <v>Rules for Data Retention</v>
      </c>
      <c r="K218" s="1" t="str">
        <f>IF(ISBLANK('Capabilities - Sec Controls'!I46),"", 'Capabilities - Sec Controls'!I46)</f>
        <v>AU-11,MP-6,SA-3,SI-12</v>
      </c>
      <c r="L218" s="1" t="str">
        <f>IF(ISBLANK('Capabilities - Sec Controls'!J46),"", 'Capabilities - Sec Controls'!J46)</f>
        <v/>
      </c>
      <c r="M218" s="1" t="str">
        <f>IF(ISBLANK('Capabilities - Sec Controls'!K46),"", 'Capabilities - Sec Controls'!K46)</f>
        <v>AU-11,MP-6,SA-3,SI-12</v>
      </c>
      <c r="N218" s="1" t="str">
        <f>IF(ISBLANK('Capabilities - Sec Controls'!L46),"", 'Capabilities - Sec Controls'!L46)</f>
        <v/>
      </c>
      <c r="O218" s="1" t="str">
        <f>IF(ISBLANK('Capabilities - Sec Controls'!M46),"", 'Capabilities - Sec Controls'!M46)</f>
        <v/>
      </c>
      <c r="P218" s="1" t="str">
        <f>IF(ISBLANK('Capabilities - Sec Controls'!N46),"", 'Capabilities - Sec Controls'!N46)</f>
        <v/>
      </c>
      <c r="Q218" s="1" t="str">
        <f>IF(ISBLANK('Capabilities - Sec Controls'!O46),"", 'Capabilities - Sec Controls'!O46)</f>
        <v/>
      </c>
      <c r="R218" s="1" t="str">
        <f>IF(ISBLANK('Capabilities - Sec Controls'!P46),"", 'Capabilities - Sec Controls'!P46)</f>
        <v/>
      </c>
      <c r="S218" s="1" t="str">
        <f>IF(ISBLANK('Capabilities - Sec Controls'!Q46),"", 'Capabilities - Sec Controls'!Q46)</f>
        <v/>
      </c>
      <c r="T218" s="1" t="str">
        <f>IF(ISBLANK('Capabilities - Sec Controls'!R46),"", 'Capabilities - Sec Controls'!R46)</f>
        <v/>
      </c>
      <c r="U218" s="1" t="str">
        <f>IF(ISBLANK('Capabilities - Sec Controls'!S46),"", 'Capabilities - Sec Controls'!S46)</f>
        <v/>
      </c>
      <c r="V218" s="1" t="str">
        <f>IF(ISBLANK('Capabilities - Sec Controls'!T46),"", 'Capabilities - Sec Controls'!T46)</f>
        <v/>
      </c>
      <c r="W218" s="1" t="str">
        <f>IF(ISBLANK('Capabilities - Sec Controls'!U46),"", 'Capabilities - Sec Controls'!U46)</f>
        <v>PM-11</v>
      </c>
      <c r="X218" s="1" t="str">
        <f>IF(ISBLANK('Capabilities - Sec Controls'!V46),"", 'Capabilities - Sec Controls'!V46)</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218" s="1" t="str">
        <f>IF(ISBLANK('Capabilities - Sec Controls'!W46),"", 'Capabilities - Sec Controls'!W46)</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218" s="1" t="str">
        <f>IF(ISBLANK('Capabilities - Sec Controls'!X46),"", 'Capabilities - Sec Controls'!X46)</f>
        <v>AC-2(11), AC-2(13), AC-6(3), AC-6(7), AC-6(8), AC-18(4), AC-21(2)
AU-13, 
CM-3(1), CM-5(1), CM-5(3), CM-5(4), CM-6(2), CM-8(4)
MA-4(3)
PE-2(3), PE-3(1), PE-6(4)
PS-4(2), PS-6(3)
RA-5(4), RA-5(6), RA-5(10)
SC-3, SC-7(8), SC-7(10), SC-7(11), SC-7(14),  SC-7(15), SC-7(18), SC-7(21), SC-24 
SI-7(10), SI-10(5)</v>
      </c>
      <c r="AA218" s="1" t="str">
        <f>IF(ISBLANK('Capabilities - Sec Controls'!Y46),"", 'Capabilities - Sec Controls'!Y46)</f>
        <v/>
      </c>
      <c r="AB218" s="1" t="str">
        <f>IF(ISBLANK('Capabilities - Sec Controls'!Z46),"", 'Capabilities - Sec Controls'!Z46)</f>
        <v/>
      </c>
      <c r="AC218" s="215">
        <f>IF(ISBLANK('Capabilities - Sec Controls'!AA46),"", 'Capabilities - Sec Controls'!AA46)</f>
        <v>1</v>
      </c>
      <c r="AD218" s="215">
        <f>IF(ISBLANK('Capabilities - Sec Controls'!AB46),"", 'Capabilities - Sec Controls'!AB46)</f>
        <v>2</v>
      </c>
      <c r="AE218" s="215">
        <f>IF(ISBLANK('Capabilities - Sec Controls'!AC46),"", 'Capabilities - Sec Controls'!AC46)</f>
        <v>3</v>
      </c>
      <c r="AF218" s="215">
        <f>IF(ISBLANK('Capabilities - Sec Controls'!AD46),"", 'Capabilities - Sec Controls'!AD46)</f>
        <v>6</v>
      </c>
      <c r="AG218" s="1" t="str">
        <f>IF(ISBLANK('Capabilities - Sec Controls'!AE46),"", 'Capabilities - Sec Controls'!AE46)</f>
        <v/>
      </c>
      <c r="AH218" s="1" t="str">
        <f>IF(ISBLANK('Capabilities - Sec Controls'!AF46),"", 'Capabilities - Sec Controls'!AF46)</f>
        <v>A</v>
      </c>
      <c r="AI218" s="1" t="str">
        <f>IF(ISBLANK('Capabilities - Sec Controls'!AG46),"", 'Capabilities - Sec Controls'!AG46)</f>
        <v>A</v>
      </c>
      <c r="AJ218" s="1" t="str">
        <f>IF(ISBLANK('Capabilities - Sec Controls'!AH46),"", 'Capabilities - Sec Controls'!AH46)</f>
        <v>A</v>
      </c>
      <c r="AK218" s="1" t="str">
        <f>IF(ISBLANK('Capabilities - Sec Controls'!AI46),"", 'Capabilities - Sec Controls'!AI46)</f>
        <v/>
      </c>
      <c r="AL218" s="1" t="str">
        <f>IF(ISBLANK('Capabilities - Sec Controls'!AJ46),"", 'Capabilities - Sec Controls'!AJ46)</f>
        <v>X</v>
      </c>
      <c r="AM218" s="1" t="str">
        <f>IF(ISBLANK('Capabilities - Sec Controls'!AK46),"", 'Capabilities - Sec Controls'!AK46)</f>
        <v>X*</v>
      </c>
      <c r="AN218" s="1" t="str">
        <f>IF(ISBLANK('Capabilities - Sec Controls'!AL46),"", 'Capabilities - Sec Controls'!AL46)</f>
        <v>X*</v>
      </c>
      <c r="AO218" s="1" t="str">
        <f>IF(ISBLANK('Capabilities - Sec Controls'!AM46),"", 'Capabilities - Sec Controls'!AM46)</f>
        <v/>
      </c>
      <c r="AP218" s="1" t="str">
        <f>IF(ISBLANK('Capabilities - Sec Controls'!AN46),"", 'Capabilities - Sec Controls'!AN46)</f>
        <v>B</v>
      </c>
      <c r="AQ218" s="1" t="str">
        <f>IF(ISBLANK('Capabilities - Sec Controls'!AO46),"", 'Capabilities - Sec Controls'!AO46)</f>
        <v>B</v>
      </c>
      <c r="AR218" s="1" t="str">
        <f>IF(ISBLANK('Capabilities - Sec Controls'!AP46),"", 'Capabilities - Sec Controls'!AP46)</f>
        <v>B</v>
      </c>
      <c r="AS218" s="1" t="str">
        <f>IF(ISBLANK('Capabilities - Sec Controls'!AQ46),"", 'Capabilities - Sec Controls'!AQ46)</f>
        <v/>
      </c>
      <c r="AT218" s="1" t="str">
        <f>IF(ISBLANK('Capabilities - Sec Controls'!AR46),"", 'Capabilities - Sec Controls'!AR46)</f>
        <v>A</v>
      </c>
      <c r="AU218" s="1" t="str">
        <f>IF(ISBLANK('Capabilities - Sec Controls'!AS46),"", 'Capabilities - Sec Controls'!AS46)</f>
        <v/>
      </c>
      <c r="AV218" s="1" t="str">
        <f>IF(ISBLANK('Capabilities - Sec Controls'!AT46),"", 'Capabilities - Sec Controls'!AT46)</f>
        <v>A</v>
      </c>
    </row>
    <row r="219" spans="1:48" ht="42" hidden="1" customHeight="1" x14ac:dyDescent="0.25">
      <c r="A219"/>
      <c r="D219" t="b">
        <f t="shared" si="9"/>
        <v>1</v>
      </c>
      <c r="E219" s="1" t="str">
        <f>IF(ISBLANK('Capabilities - Sec Controls'!A58),"", 'Capabilities - Sec Controls'!A58)</f>
        <v>ITOS</v>
      </c>
      <c r="F219" s="1" t="str">
        <f>IF(ISBLANK('Capabilities - Sec Controls'!B58),"", 'Capabilities - Sec Controls'!B58)</f>
        <v>Service Delivery</v>
      </c>
      <c r="G219" s="1" t="str">
        <f>IF(ISBLANK('Capabilities - Sec Controls'!C58),"", 'Capabilities - Sec Controls'!C58)</f>
        <v>Information Technology Resiliency</v>
      </c>
      <c r="H219" s="1" t="str">
        <f>IF(ISBLANK('Capabilities - Sec Controls'!D58),"", 'Capabilities - Sec Controls'!D58)</f>
        <v>Capacity Planning</v>
      </c>
      <c r="I219" s="1" t="str">
        <f>IF(ISBLANK('Capabilities - Sec Controls'!E58),"", 'Capabilities - Sec Controls'!E58)</f>
        <v>The system's organization has a capability that handles capacity planning to support IT resiliency.</v>
      </c>
      <c r="J219" s="1" t="str">
        <f>IF(ISBLANK('Capabilities - Sec Controls'!F58),"", 'Capabilities - Sec Controls'!F58)</f>
        <v>Capacity Planning</v>
      </c>
      <c r="K219" s="1" t="str">
        <f>IF(ISBLANK('Capabilities - Sec Controls'!I58),"", 'Capabilities - Sec Controls'!I58)</f>
        <v>AU-4,CP-2,SA-2,SC-5</v>
      </c>
      <c r="L219" s="1" t="str">
        <f>IF(ISBLANK('Capabilities - Sec Controls'!J58),"", 'Capabilities - Sec Controls'!J58)</f>
        <v/>
      </c>
      <c r="M219" s="1" t="str">
        <f>IF(ISBLANK('Capabilities - Sec Controls'!K58),"", 'Capabilities - Sec Controls'!K58)</f>
        <v>AU-4,CP-2,SA-2,SC-5</v>
      </c>
      <c r="N219" s="1" t="str">
        <f>IF(ISBLANK('Capabilities - Sec Controls'!L58),"", 'Capabilities - Sec Controls'!L58)</f>
        <v/>
      </c>
      <c r="O219" s="1" t="str">
        <f>IF(ISBLANK('Capabilities - Sec Controls'!M58),"", 'Capabilities - Sec Controls'!M58)</f>
        <v>PE-11</v>
      </c>
      <c r="P219" s="1" t="str">
        <f>IF(ISBLANK('Capabilities - Sec Controls'!N58),"", 'Capabilities - Sec Controls'!N58)</f>
        <v>CP-2(2)</v>
      </c>
      <c r="Q219" s="1" t="str">
        <f>IF(ISBLANK('Capabilities - Sec Controls'!O58),"", 'Capabilities - Sec Controls'!O58)</f>
        <v>CP-2(2),PE-11</v>
      </c>
      <c r="R219" s="1" t="str">
        <f>IF(ISBLANK('Capabilities - Sec Controls'!P58),"", 'Capabilities - Sec Controls'!P58)</f>
        <v/>
      </c>
      <c r="S219" s="1" t="str">
        <f>IF(ISBLANK('Capabilities - Sec Controls'!Q58),"", 'Capabilities - Sec Controls'!Q58)</f>
        <v>PE-11(1)</v>
      </c>
      <c r="T219" s="1" t="str">
        <f>IF(ISBLANK('Capabilities - Sec Controls'!R58),"", 'Capabilities - Sec Controls'!R58)</f>
        <v>SC-5(2),AU-4(1),PE-11(2)</v>
      </c>
      <c r="U219" s="1" t="str">
        <f>IF(ISBLANK('Capabilities - Sec Controls'!S58),"", 'Capabilities - Sec Controls'!S58)</f>
        <v>PE-11(1),SC-5(2)</v>
      </c>
      <c r="V219" s="1" t="str">
        <f>IF(ISBLANK('Capabilities - Sec Controls'!T58),"", 'Capabilities - Sec Controls'!T58)</f>
        <v>AU-4(1),PE-11(2)</v>
      </c>
      <c r="W219" s="1" t="str">
        <f>IF(ISBLANK('Capabilities - Sec Controls'!U58),"", 'Capabilities - Sec Controls'!U58)</f>
        <v/>
      </c>
      <c r="X219" s="1" t="str">
        <f>IF(ISBLANK('Capabilities - Sec Controls'!V58),"", 'Capabilities - Sec Controls'!V58)</f>
        <v/>
      </c>
      <c r="Y219" s="1" t="str">
        <f>IF(ISBLANK('Capabilities - Sec Controls'!W58),"", 'Capabilities - Sec Controls'!W58)</f>
        <v/>
      </c>
      <c r="Z219" s="1" t="str">
        <f>IF(ISBLANK('Capabilities - Sec Controls'!X58),"", 'Capabilities - Sec Controls'!X58)</f>
        <v/>
      </c>
      <c r="AA219" s="1" t="str">
        <f>IF(ISBLANK('Capabilities - Sec Controls'!Y58),"", 'Capabilities - Sec Controls'!Y58)</f>
        <v xml:space="preserve">The security controls cited support the information security objective of availability while the CSA capability of Capacity Planning is of a functional/operational nature.
AU-4(1) and PE-11(2) are not selected in SP 800-53-defined baselines nor in the overall FedRAMP-defined baselines. These 53R4 capabilities are noted in { } and placed in the high impact baseline here specifically to support  implementation of a Resiliency analysis described capability should an organization wish to contract with a cloud service provider to provide such capabilities </v>
      </c>
      <c r="AB219" s="1" t="str">
        <f>IF(ISBLANK('Capabilities - Sec Controls'!Z58),"", 'Capabilities - Sec Controls'!Z58)</f>
        <v/>
      </c>
      <c r="AC219" s="215">
        <f>IF(ISBLANK('Capabilities - Sec Controls'!AA58),"", 'Capabilities - Sec Controls'!AA58)</f>
        <v>1</v>
      </c>
      <c r="AD219" s="215">
        <f>IF(ISBLANK('Capabilities - Sec Controls'!AB58),"", 'Capabilities - Sec Controls'!AB58)</f>
        <v>2</v>
      </c>
      <c r="AE219" s="215">
        <f>IF(ISBLANK('Capabilities - Sec Controls'!AC58),"", 'Capabilities - Sec Controls'!AC58)</f>
        <v>3</v>
      </c>
      <c r="AF219" s="215">
        <f>IF(ISBLANK('Capabilities - Sec Controls'!AD58),"", 'Capabilities - Sec Controls'!AD58)</f>
        <v>6</v>
      </c>
      <c r="AG219" s="1" t="str">
        <f>IF(ISBLANK('Capabilities - Sec Controls'!AE58),"", 'Capabilities - Sec Controls'!AE58)</f>
        <v/>
      </c>
      <c r="AH219" s="1" t="str">
        <f>IF(ISBLANK('Capabilities - Sec Controls'!AF58),"", 'Capabilities - Sec Controls'!AF58)</f>
        <v>X</v>
      </c>
      <c r="AI219" s="1" t="str">
        <f>IF(ISBLANK('Capabilities - Sec Controls'!AG58),"", 'Capabilities - Sec Controls'!AG58)</f>
        <v>A</v>
      </c>
      <c r="AJ219" s="1" t="str">
        <f>IF(ISBLANK('Capabilities - Sec Controls'!AH58),"", 'Capabilities - Sec Controls'!AH58)</f>
        <v>A</v>
      </c>
      <c r="AK219" s="1" t="str">
        <f>IF(ISBLANK('Capabilities - Sec Controls'!AI58),"", 'Capabilities - Sec Controls'!AI58)</f>
        <v/>
      </c>
      <c r="AL219" s="1" t="str">
        <f>IF(ISBLANK('Capabilities - Sec Controls'!AJ58),"", 'Capabilities - Sec Controls'!AJ58)</f>
        <v>X</v>
      </c>
      <c r="AM219" s="1" t="str">
        <f>IF(ISBLANK('Capabilities - Sec Controls'!AK58),"", 'Capabilities - Sec Controls'!AK58)</f>
        <v>X*</v>
      </c>
      <c r="AN219" s="1" t="str">
        <f>IF(ISBLANK('Capabilities - Sec Controls'!AL58),"", 'Capabilities - Sec Controls'!AL58)</f>
        <v>X*</v>
      </c>
      <c r="AO219" s="1" t="str">
        <f>IF(ISBLANK('Capabilities - Sec Controls'!AM58),"", 'Capabilities - Sec Controls'!AM58)</f>
        <v/>
      </c>
      <c r="AP219" s="1" t="str">
        <f>IF(ISBLANK('Capabilities - Sec Controls'!AN58),"", 'Capabilities - Sec Controls'!AN58)</f>
        <v>B</v>
      </c>
      <c r="AQ219" s="1" t="str">
        <f>IF(ISBLANK('Capabilities - Sec Controls'!AO58),"", 'Capabilities - Sec Controls'!AO58)</f>
        <v>B</v>
      </c>
      <c r="AR219" s="1" t="str">
        <f>IF(ISBLANK('Capabilities - Sec Controls'!AP58),"", 'Capabilities - Sec Controls'!AP58)</f>
        <v>B</v>
      </c>
      <c r="AS219" s="1" t="str">
        <f>IF(ISBLANK('Capabilities - Sec Controls'!AQ58),"", 'Capabilities - Sec Controls'!AQ58)</f>
        <v/>
      </c>
      <c r="AT219" s="1" t="str">
        <f>IF(ISBLANK('Capabilities - Sec Controls'!AR58),"", 'Capabilities - Sec Controls'!AR58)</f>
        <v>X</v>
      </c>
      <c r="AU219" s="1" t="str">
        <f>IF(ISBLANK('Capabilities - Sec Controls'!AS58),"", 'Capabilities - Sec Controls'!AS58)</f>
        <v/>
      </c>
      <c r="AV219" s="1" t="str">
        <f>IF(ISBLANK('Capabilities - Sec Controls'!AT58),"", 'Capabilities - Sec Controls'!AT58)</f>
        <v/>
      </c>
    </row>
    <row r="220" spans="1:48" ht="42" hidden="1" customHeight="1" x14ac:dyDescent="0.25">
      <c r="A220"/>
      <c r="D220" t="b">
        <f t="shared" si="9"/>
        <v>1</v>
      </c>
      <c r="E220" s="1" t="str">
        <f>IF(ISBLANK('Capabilities - Sec Controls'!A77),"", 'Capabilities - Sec Controls'!A77)</f>
        <v>ITOS</v>
      </c>
      <c r="F220" s="1" t="str">
        <f>IF(ISBLANK('Capabilities - Sec Controls'!B77),"", 'Capabilities - Sec Controls'!B77)</f>
        <v>Service Support</v>
      </c>
      <c r="G220" s="1" t="str">
        <f>IF(ISBLANK('Capabilities - Sec Controls'!C77),"", 'Capabilities - Sec Controls'!C77)</f>
        <v>Configuration Management</v>
      </c>
      <c r="H220" s="1" t="str">
        <f>IF(ISBLANK('Capabilities - Sec Controls'!D77),"", 'Capabilities - Sec Controls'!D77)</f>
        <v>Capacity Planning</v>
      </c>
      <c r="I220" s="1" t="str">
        <f>IF(ISBLANK('Capabilities - Sec Controls'!E77),"", 'Capabilities - Sec Controls'!E77)</f>
        <v>The system's organization has a capability that performs capacity planning to assure that the system will have the necessary processing, storage, network bandwidth, etc. to deliver its associated services.</v>
      </c>
      <c r="J220" s="1" t="str">
        <f>IF(ISBLANK('Capabilities - Sec Controls'!F77),"", 'Capabilities - Sec Controls'!F77)</f>
        <v>Capacity Planning-</v>
      </c>
      <c r="K220" s="1" t="str">
        <f>IF(ISBLANK('Capabilities - Sec Controls'!I77),"", 'Capabilities - Sec Controls'!I77)</f>
        <v>AU-4,CP-2,SA-2,SC-5</v>
      </c>
      <c r="L220" s="1" t="str">
        <f>IF(ISBLANK('Capabilities - Sec Controls'!J77),"", 'Capabilities - Sec Controls'!J77)</f>
        <v/>
      </c>
      <c r="M220" s="1" t="str">
        <f>IF(ISBLANK('Capabilities - Sec Controls'!K77),"", 'Capabilities - Sec Controls'!K77)</f>
        <v>AU-4,CP-2,SA-2,SC-5</v>
      </c>
      <c r="N220" s="1" t="str">
        <f>IF(ISBLANK('Capabilities - Sec Controls'!L77),"", 'Capabilities - Sec Controls'!L77)</f>
        <v/>
      </c>
      <c r="O220" s="1" t="str">
        <f>IF(ISBLANK('Capabilities - Sec Controls'!M77),"", 'Capabilities - Sec Controls'!M77)</f>
        <v>PE-11</v>
      </c>
      <c r="P220" s="1" t="str">
        <f>IF(ISBLANK('Capabilities - Sec Controls'!N77),"", 'Capabilities - Sec Controls'!N77)</f>
        <v>CP-2(2)</v>
      </c>
      <c r="Q220" s="1" t="str">
        <f>IF(ISBLANK('Capabilities - Sec Controls'!O77),"", 'Capabilities - Sec Controls'!O77)</f>
        <v>CP-2(2),PE-11</v>
      </c>
      <c r="R220" s="1" t="str">
        <f>IF(ISBLANK('Capabilities - Sec Controls'!P77),"", 'Capabilities - Sec Controls'!P77)</f>
        <v/>
      </c>
      <c r="S220" s="1" t="str">
        <f>IF(ISBLANK('Capabilities - Sec Controls'!Q77),"", 'Capabilities - Sec Controls'!Q77)</f>
        <v>PE-11(1)</v>
      </c>
      <c r="T220" s="1" t="str">
        <f>IF(ISBLANK('Capabilities - Sec Controls'!R77),"", 'Capabilities - Sec Controls'!R77)</f>
        <v>SC-5(2),AU-4(1),PE-11(2)</v>
      </c>
      <c r="U220" s="1" t="str">
        <f>IF(ISBLANK('Capabilities - Sec Controls'!S77),"", 'Capabilities - Sec Controls'!S77)</f>
        <v>PE-11(1),SC-5(2)</v>
      </c>
      <c r="V220" s="1" t="str">
        <f>IF(ISBLANK('Capabilities - Sec Controls'!T77),"", 'Capabilities - Sec Controls'!T77)</f>
        <v>AU-4(1),PE-11(2)</v>
      </c>
      <c r="W220" s="1" t="str">
        <f>IF(ISBLANK('Capabilities - Sec Controls'!U77),"", 'Capabilities - Sec Controls'!U77)</f>
        <v/>
      </c>
      <c r="X220" s="1" t="str">
        <f>IF(ISBLANK('Capabilities - Sec Controls'!V77),"", 'Capabilities - Sec Controls'!V77)</f>
        <v/>
      </c>
      <c r="Y220" s="1" t="str">
        <f>IF(ISBLANK('Capabilities - Sec Controls'!W77),"", 'Capabilities - Sec Controls'!W77)</f>
        <v/>
      </c>
      <c r="Z220" s="1" t="str">
        <f>IF(ISBLANK('Capabilities - Sec Controls'!X77),"", 'Capabilities - Sec Controls'!X77)</f>
        <v/>
      </c>
      <c r="AA220" s="1" t="str">
        <f>IF(ISBLANK('Capabilities - Sec Controls'!Y77),"", 'Capabilities - Sec Controls'!Y77)</f>
        <v>The security controls cited support the information security objective of availability while the CSA capability of Capacity Planning is of a functional/operational nature. 
AU-4(1), AU-5(1), and PE-11(2) are not selected in SP 800-53-defined baselines nor in the overall FedRAMP-defined baselines. These 53R4 capabilities are noted in { } and placed in the high impact baseline here specifically to support implementation of a Capacity Planning capability should an organization wish to contract with a cloud service provider to provide such a capability.</v>
      </c>
      <c r="AB220" s="1" t="str">
        <f>IF(ISBLANK('Capabilities - Sec Controls'!Z77),"", 'Capabilities - Sec Controls'!Z77)</f>
        <v/>
      </c>
      <c r="AC220" s="215">
        <f>IF(ISBLANK('Capabilities - Sec Controls'!AA77),"", 'Capabilities - Sec Controls'!AA77)</f>
        <v>0</v>
      </c>
      <c r="AD220" s="215">
        <f>IF(ISBLANK('Capabilities - Sec Controls'!AB77),"", 'Capabilities - Sec Controls'!AB77)</f>
        <v>2</v>
      </c>
      <c r="AE220" s="215">
        <f>IF(ISBLANK('Capabilities - Sec Controls'!AC77),"", 'Capabilities - Sec Controls'!AC77)</f>
        <v>3</v>
      </c>
      <c r="AF220" s="215">
        <f>IF(ISBLANK('Capabilities - Sec Controls'!AD77),"", 'Capabilities - Sec Controls'!AD77)</f>
        <v>5</v>
      </c>
      <c r="AG220" s="1" t="str">
        <f>IF(ISBLANK('Capabilities - Sec Controls'!AE77),"", 'Capabilities - Sec Controls'!AE77)</f>
        <v/>
      </c>
      <c r="AH220" s="1" t="str">
        <f>IF(ISBLANK('Capabilities - Sec Controls'!AF77),"", 'Capabilities - Sec Controls'!AF77)</f>
        <v>X</v>
      </c>
      <c r="AI220" s="1" t="str">
        <f>IF(ISBLANK('Capabilities - Sec Controls'!AG77),"", 'Capabilities - Sec Controls'!AG77)</f>
        <v>A</v>
      </c>
      <c r="AJ220" s="1" t="str">
        <f>IF(ISBLANK('Capabilities - Sec Controls'!AH77),"", 'Capabilities - Sec Controls'!AH77)</f>
        <v>A</v>
      </c>
      <c r="AK220" s="1" t="str">
        <f>IF(ISBLANK('Capabilities - Sec Controls'!AI77),"", 'Capabilities - Sec Controls'!AI77)</f>
        <v/>
      </c>
      <c r="AL220" s="1" t="str">
        <f>IF(ISBLANK('Capabilities - Sec Controls'!AJ77),"", 'Capabilities - Sec Controls'!AJ77)</f>
        <v>X</v>
      </c>
      <c r="AM220" s="1" t="str">
        <f>IF(ISBLANK('Capabilities - Sec Controls'!AK77),"", 'Capabilities - Sec Controls'!AK77)</f>
        <v>X*</v>
      </c>
      <c r="AN220" s="1" t="str">
        <f>IF(ISBLANK('Capabilities - Sec Controls'!AL77),"", 'Capabilities - Sec Controls'!AL77)</f>
        <v>X*</v>
      </c>
      <c r="AO220" s="1" t="str">
        <f>IF(ISBLANK('Capabilities - Sec Controls'!AM77),"", 'Capabilities - Sec Controls'!AM77)</f>
        <v/>
      </c>
      <c r="AP220" s="1" t="str">
        <f>IF(ISBLANK('Capabilities - Sec Controls'!AN77),"", 'Capabilities - Sec Controls'!AN77)</f>
        <v>B</v>
      </c>
      <c r="AQ220" s="1" t="str">
        <f>IF(ISBLANK('Capabilities - Sec Controls'!AO77),"", 'Capabilities - Sec Controls'!AO77)</f>
        <v>B</v>
      </c>
      <c r="AR220" s="1" t="str">
        <f>IF(ISBLANK('Capabilities - Sec Controls'!AP77),"", 'Capabilities - Sec Controls'!AP77)</f>
        <v>B</v>
      </c>
      <c r="AS220" s="1" t="str">
        <f>IF(ISBLANK('Capabilities - Sec Controls'!AQ77),"", 'Capabilities - Sec Controls'!AQ77)</f>
        <v/>
      </c>
      <c r="AT220" s="1" t="str">
        <f>IF(ISBLANK('Capabilities - Sec Controls'!AR77),"", 'Capabilities - Sec Controls'!AR77)</f>
        <v>A</v>
      </c>
      <c r="AU220" s="1" t="str">
        <f>IF(ISBLANK('Capabilities - Sec Controls'!AS77),"", 'Capabilities - Sec Controls'!AS77)</f>
        <v/>
      </c>
      <c r="AV220" s="1" t="str">
        <f>IF(ISBLANK('Capabilities - Sec Controls'!AT77),"", 'Capabilities - Sec Controls'!AT77)</f>
        <v/>
      </c>
    </row>
    <row r="221" spans="1:48" ht="42" hidden="1" customHeight="1" x14ac:dyDescent="0.25">
      <c r="A221"/>
      <c r="D221" t="b">
        <f t="shared" si="9"/>
        <v>1</v>
      </c>
      <c r="E221" s="1" t="str">
        <f>IF(ISBLANK('Capabilities - Sec Controls'!A89),"", 'Capabilities - Sec Controls'!A89)</f>
        <v>ITOS</v>
      </c>
      <c r="F221" s="1" t="str">
        <f>IF(ISBLANK('Capabilities - Sec Controls'!B89),"", 'Capabilities - Sec Controls'!B89)</f>
        <v>Service Delivery</v>
      </c>
      <c r="G221" s="1" t="str">
        <f>IF(ISBLANK('Capabilities - Sec Controls'!C89),"", 'Capabilities - Sec Controls'!C89)</f>
        <v>Information Technology Resiliency</v>
      </c>
      <c r="H221" s="1" t="str">
        <f>IF(ISBLANK('Capabilities - Sec Controls'!D89),"", 'Capabilities - Sec Controls'!D89)</f>
        <v>Availability Management</v>
      </c>
      <c r="I221" s="1" t="str">
        <f>IF(ISBLANK('Capabilities - Sec Controls'!E89),"", 'Capabilities - Sec Controls'!E89)</f>
        <v>The system's organization has a capability that manages the availability of services to the system's users, both internal and external.</v>
      </c>
      <c r="J221" s="1" t="str">
        <f>IF(ISBLANK('Capabilities - Sec Controls'!F89),"", 'Capabilities - Sec Controls'!F89)</f>
        <v>Availability Management</v>
      </c>
      <c r="K221" s="1" t="str">
        <f>IF(ISBLANK('Capabilities - Sec Controls'!I89),"", 'Capabilities - Sec Controls'!I89)</f>
        <v/>
      </c>
      <c r="L221" s="1" t="str">
        <f>IF(ISBLANK('Capabilities - Sec Controls'!J89),"", 'Capabilities - Sec Controls'!J89)</f>
        <v/>
      </c>
      <c r="M221" s="1" t="str">
        <f>IF(ISBLANK('Capabilities - Sec Controls'!K89),"", 'Capabilities - Sec Controls'!K89)</f>
        <v/>
      </c>
      <c r="N221" s="1" t="str">
        <f>IF(ISBLANK('Capabilities - Sec Controls'!L89),"", 'Capabilities - Sec Controls'!L89)</f>
        <v/>
      </c>
      <c r="O221" s="1" t="str">
        <f>IF(ISBLANK('Capabilities - Sec Controls'!M89),"", 'Capabilities - Sec Controls'!M89)</f>
        <v/>
      </c>
      <c r="P221" s="1" t="str">
        <f>IF(ISBLANK('Capabilities - Sec Controls'!N89),"", 'Capabilities - Sec Controls'!N89)</f>
        <v/>
      </c>
      <c r="Q221" s="1" t="str">
        <f>IF(ISBLANK('Capabilities - Sec Controls'!O89),"", 'Capabilities - Sec Controls'!O89)</f>
        <v/>
      </c>
      <c r="R221" s="1" t="str">
        <f>IF(ISBLANK('Capabilities - Sec Controls'!P89),"", 'Capabilities - Sec Controls'!P89)</f>
        <v/>
      </c>
      <c r="S221" s="1" t="str">
        <f>IF(ISBLANK('Capabilities - Sec Controls'!Q89),"", 'Capabilities - Sec Controls'!Q89)</f>
        <v/>
      </c>
      <c r="T221" s="1" t="str">
        <f>IF(ISBLANK('Capabilities - Sec Controls'!R89),"", 'Capabilities - Sec Controls'!R89)</f>
        <v/>
      </c>
      <c r="U221" s="1" t="str">
        <f>IF(ISBLANK('Capabilities - Sec Controls'!S89),"", 'Capabilities - Sec Controls'!S89)</f>
        <v/>
      </c>
      <c r="V221" s="1" t="str">
        <f>IF(ISBLANK('Capabilities - Sec Controls'!T89),"", 'Capabilities - Sec Controls'!T89)</f>
        <v/>
      </c>
      <c r="W221" s="1" t="str">
        <f>IF(ISBLANK('Capabilities - Sec Controls'!U89),"", 'Capabilities - Sec Controls'!U89)</f>
        <v/>
      </c>
      <c r="X221" s="1" t="str">
        <f>IF(ISBLANK('Capabilities - Sec Controls'!V89),"", 'Capabilities - Sec Controls'!V89)</f>
        <v/>
      </c>
      <c r="Y221" s="1" t="str">
        <f>IF(ISBLANK('Capabilities - Sec Controls'!W89),"", 'Capabilities - Sec Controls'!W89)</f>
        <v/>
      </c>
      <c r="Z221" s="1" t="str">
        <f>IF(ISBLANK('Capabilities - Sec Controls'!X89),"", 'Capabilities - Sec Controls'!X89)</f>
        <v/>
      </c>
      <c r="AA221" s="1" t="str">
        <f>IF(ISBLANK('Capabilities - Sec Controls'!Y89),"", 'Capabilities - Sec Controls'!Y89)</f>
        <v>A large number of security controls in SP 800-53 support the security objective of availability; however, this CSA capability appears to be associated with availability from a service level agreement perspective. 
AC-2(8), AC-3(8), AC-3(9), AC-6(6), AC-14, AC-16, AC-16(1), AC-16(2), AC-17(6), AC-17(9), AC-18(3), AC-19(4), AC-20(3), AC-20(4), AC-23, AU-10(2), AU-13, AU-16, IA-2(10), IA-4(5), IA-9, IA-9(1), SA-2(5), SA-2(9), SA-9(3), SC-7(1), SC-7(8), SC-7(20), SC-7(22), SC-30(3), SC-32, and SC-43 are not selected in SP 800-53-defined baselines nor in the overall FedRAMP-defined baselines. These 53R4 capabilities are noted in { } and placed in the high impact baseline here specifically to support implementation of a Information Technology Availability capability should an organization wish to contract with a cloud service provider to provide such a capability.</v>
      </c>
      <c r="AB221" s="1" t="str">
        <f>IF(ISBLANK('Capabilities - Sec Controls'!Z89),"", 'Capabilities - Sec Controls'!Z89)</f>
        <v/>
      </c>
      <c r="AC221" s="215">
        <f>IF(ISBLANK('Capabilities - Sec Controls'!AA89),"", 'Capabilities - Sec Controls'!AA89)</f>
        <v>2</v>
      </c>
      <c r="AD221" s="215">
        <f>IF(ISBLANK('Capabilities - Sec Controls'!AB89),"", 'Capabilities - Sec Controls'!AB89)</f>
        <v>2</v>
      </c>
      <c r="AE221" s="215">
        <f>IF(ISBLANK('Capabilities - Sec Controls'!AC89),"", 'Capabilities - Sec Controls'!AC89)</f>
        <v>3</v>
      </c>
      <c r="AF221" s="215">
        <f>IF(ISBLANK('Capabilities - Sec Controls'!AD89),"", 'Capabilities - Sec Controls'!AD89)</f>
        <v>7</v>
      </c>
      <c r="AG221" s="1" t="str">
        <f>IF(ISBLANK('Capabilities - Sec Controls'!AE89),"", 'Capabilities - Sec Controls'!AE89)</f>
        <v/>
      </c>
      <c r="AH221" s="1" t="str">
        <f>IF(ISBLANK('Capabilities - Sec Controls'!AF89),"", 'Capabilities - Sec Controls'!AF89)</f>
        <v>X</v>
      </c>
      <c r="AI221" s="1" t="str">
        <f>IF(ISBLANK('Capabilities - Sec Controls'!AG89),"", 'Capabilities - Sec Controls'!AG89)</f>
        <v>A</v>
      </c>
      <c r="AJ221" s="1" t="str">
        <f>IF(ISBLANK('Capabilities - Sec Controls'!AH89),"", 'Capabilities - Sec Controls'!AH89)</f>
        <v>A</v>
      </c>
      <c r="AK221" s="1" t="str">
        <f>IF(ISBLANK('Capabilities - Sec Controls'!AI89),"", 'Capabilities - Sec Controls'!AI89)</f>
        <v/>
      </c>
      <c r="AL221" s="1" t="str">
        <f>IF(ISBLANK('Capabilities - Sec Controls'!AJ89),"", 'Capabilities - Sec Controls'!AJ89)</f>
        <v>X</v>
      </c>
      <c r="AM221" s="1" t="str">
        <f>IF(ISBLANK('Capabilities - Sec Controls'!AK89),"", 'Capabilities - Sec Controls'!AK89)</f>
        <v>X*</v>
      </c>
      <c r="AN221" s="1" t="str">
        <f>IF(ISBLANK('Capabilities - Sec Controls'!AL89),"", 'Capabilities - Sec Controls'!AL89)</f>
        <v>X*</v>
      </c>
      <c r="AO221" s="1" t="str">
        <f>IF(ISBLANK('Capabilities - Sec Controls'!AM89),"", 'Capabilities - Sec Controls'!AM89)</f>
        <v/>
      </c>
      <c r="AP221" s="1" t="str">
        <f>IF(ISBLANK('Capabilities - Sec Controls'!AN89),"", 'Capabilities - Sec Controls'!AN89)</f>
        <v>B</v>
      </c>
      <c r="AQ221" s="1" t="str">
        <f>IF(ISBLANK('Capabilities - Sec Controls'!AO89),"", 'Capabilities - Sec Controls'!AO89)</f>
        <v>B</v>
      </c>
      <c r="AR221" s="1" t="str">
        <f>IF(ISBLANK('Capabilities - Sec Controls'!AP89),"", 'Capabilities - Sec Controls'!AP89)</f>
        <v>B</v>
      </c>
      <c r="AS221" s="1" t="str">
        <f>IF(ISBLANK('Capabilities - Sec Controls'!AQ89),"", 'Capabilities - Sec Controls'!AQ89)</f>
        <v/>
      </c>
      <c r="AT221" s="1" t="str">
        <f>IF(ISBLANK('Capabilities - Sec Controls'!AR89),"", 'Capabilities - Sec Controls'!AR89)</f>
        <v>X</v>
      </c>
      <c r="AU221" s="1" t="str">
        <f>IF(ISBLANK('Capabilities - Sec Controls'!AS89),"", 'Capabilities - Sec Controls'!AS89)</f>
        <v/>
      </c>
      <c r="AV221" s="1" t="str">
        <f>IF(ISBLANK('Capabilities - Sec Controls'!AT89),"", 'Capabilities - Sec Controls'!AT89)</f>
        <v/>
      </c>
    </row>
    <row r="222" spans="1:48" ht="42" hidden="1" customHeight="1" x14ac:dyDescent="0.25">
      <c r="A222"/>
      <c r="D222" t="b">
        <f t="shared" si="9"/>
        <v>1</v>
      </c>
      <c r="E222" s="1" t="str">
        <f>IF(ISBLANK('Capabilities - Sec Controls'!A90),"", 'Capabilities - Sec Controls'!A90)</f>
        <v>ITOS</v>
      </c>
      <c r="F222" s="1" t="str">
        <f>IF(ISBLANK('Capabilities - Sec Controls'!B90),"", 'Capabilities - Sec Controls'!B90)</f>
        <v>Service Delivery</v>
      </c>
      <c r="G222" s="1" t="str">
        <f>IF(ISBLANK('Capabilities - Sec Controls'!C90),"", 'Capabilities - Sec Controls'!C90)</f>
        <v>Application Performance Monitoring</v>
      </c>
      <c r="H222" s="1" t="str">
        <f>IF(ISBLANK('Capabilities - Sec Controls'!D90),"", 'Capabilities - Sec Controls'!D90)</f>
        <v/>
      </c>
      <c r="I222" s="1" t="str">
        <f>IF(ISBLANK('Capabilities - Sec Controls'!E90),"", 'Capabilities - Sec Controls'!E90)</f>
        <v>The system has a capability that performs application performance monitoring, including alerting and incremental resource provisioning when application performance measurements exceed service level objectives.</v>
      </c>
      <c r="J222" s="1" t="str">
        <f>IF(ISBLANK('Capabilities - Sec Controls'!F90),"", 'Capabilities - Sec Controls'!F90)</f>
        <v>Application Performance Monitoring</v>
      </c>
      <c r="K222" s="1" t="str">
        <f>IF(ISBLANK('Capabilities - Sec Controls'!I90),"", 'Capabilities - Sec Controls'!I90)</f>
        <v/>
      </c>
      <c r="L222" s="1" t="str">
        <f>IF(ISBLANK('Capabilities - Sec Controls'!J90),"", 'Capabilities - Sec Controls'!J90)</f>
        <v/>
      </c>
      <c r="M222" s="1" t="str">
        <f>IF(ISBLANK('Capabilities - Sec Controls'!K90),"", 'Capabilities - Sec Controls'!K90)</f>
        <v/>
      </c>
      <c r="N222" s="1" t="str">
        <f>IF(ISBLANK('Capabilities - Sec Controls'!L90),"", 'Capabilities - Sec Controls'!L90)</f>
        <v/>
      </c>
      <c r="O222" s="1" t="str">
        <f>IF(ISBLANK('Capabilities - Sec Controls'!M90),"", 'Capabilities - Sec Controls'!M90)</f>
        <v/>
      </c>
      <c r="P222" s="1" t="str">
        <f>IF(ISBLANK('Capabilities - Sec Controls'!N90),"", 'Capabilities - Sec Controls'!N90)</f>
        <v/>
      </c>
      <c r="Q222" s="1" t="str">
        <f>IF(ISBLANK('Capabilities - Sec Controls'!O90),"", 'Capabilities - Sec Controls'!O90)</f>
        <v/>
      </c>
      <c r="R222" s="1" t="str">
        <f>IF(ISBLANK('Capabilities - Sec Controls'!P90),"", 'Capabilities - Sec Controls'!P90)</f>
        <v/>
      </c>
      <c r="S222" s="1" t="str">
        <f>IF(ISBLANK('Capabilities - Sec Controls'!Q90),"", 'Capabilities - Sec Controls'!Q90)</f>
        <v/>
      </c>
      <c r="T222" s="1" t="str">
        <f>IF(ISBLANK('Capabilities - Sec Controls'!R90),"", 'Capabilities - Sec Controls'!R90)</f>
        <v/>
      </c>
      <c r="U222" s="1" t="str">
        <f>IF(ISBLANK('Capabilities - Sec Controls'!S90),"", 'Capabilities - Sec Controls'!S90)</f>
        <v/>
      </c>
      <c r="V222" s="1" t="str">
        <f>IF(ISBLANK('Capabilities - Sec Controls'!T90),"", 'Capabilities - Sec Controls'!T90)</f>
        <v/>
      </c>
      <c r="W222" s="1" t="str">
        <f>IF(ISBLANK('Capabilities - Sec Controls'!U90),"", 'Capabilities - Sec Controls'!U90)</f>
        <v/>
      </c>
      <c r="X222" s="1" t="str">
        <f>IF(ISBLANK('Capabilities - Sec Controls'!V90),"", 'Capabilities - Sec Controls'!V90)</f>
        <v/>
      </c>
      <c r="Y222" s="1" t="str">
        <f>IF(ISBLANK('Capabilities - Sec Controls'!W90),"", 'Capabilities - Sec Controls'!W90)</f>
        <v/>
      </c>
      <c r="Z222" s="1" t="str">
        <f>IF(ISBLANK('Capabilities - Sec Controls'!X90),"", 'Capabilities - Sec Controls'!X90)</f>
        <v/>
      </c>
      <c r="AA222" s="1" t="str">
        <f>IF(ISBLANK('Capabilities - Sec Controls'!Y90),"", 'Capabilities - Sec Controls'!Y90)</f>
        <v>Application performance in accordance with SLAs is a functional issue and not related to security capabilities/controls. 
SC-6 and SI-4(22) are not selected in SP 800-53-defined baselines nor in the overall FedRAMP-defined baselines. These 53R4 capabilities are noted in { } and placed in the high impact baseline here specifically to support implementation of a Application Performance capability should an organization wish to contract with a cloud service provider to provide such a capability.</v>
      </c>
      <c r="AB222" s="1" t="str">
        <f>IF(ISBLANK('Capabilities - Sec Controls'!Z90),"", 'Capabilities - Sec Controls'!Z90)</f>
        <v/>
      </c>
      <c r="AC222" s="215">
        <f>IF(ISBLANK('Capabilities - Sec Controls'!AA90),"", 'Capabilities - Sec Controls'!AA90)</f>
        <v>2</v>
      </c>
      <c r="AD222" s="215">
        <f>IF(ISBLANK('Capabilities - Sec Controls'!AB90),"", 'Capabilities - Sec Controls'!AB90)</f>
        <v>2</v>
      </c>
      <c r="AE222" s="215">
        <f>IF(ISBLANK('Capabilities - Sec Controls'!AC90),"", 'Capabilities - Sec Controls'!AC90)</f>
        <v>1</v>
      </c>
      <c r="AF222" s="215">
        <f>IF(ISBLANK('Capabilities - Sec Controls'!AD90),"", 'Capabilities - Sec Controls'!AD90)</f>
        <v>5</v>
      </c>
      <c r="AG222" s="1" t="str">
        <f>IF(ISBLANK('Capabilities - Sec Controls'!AE90),"", 'Capabilities - Sec Controls'!AE90)</f>
        <v/>
      </c>
      <c r="AH222" s="1" t="str">
        <f>IF(ISBLANK('Capabilities - Sec Controls'!AF90),"", 'Capabilities - Sec Controls'!AF90)</f>
        <v>X</v>
      </c>
      <c r="AI222" s="1" t="str">
        <f>IF(ISBLANK('Capabilities - Sec Controls'!AG90),"", 'Capabilities - Sec Controls'!AG90)</f>
        <v>X</v>
      </c>
      <c r="AJ222" s="1" t="str">
        <f>IF(ISBLANK('Capabilities - Sec Controls'!AH90),"", 'Capabilities - Sec Controls'!AH90)</f>
        <v>A</v>
      </c>
      <c r="AK222" s="1" t="str">
        <f>IF(ISBLANK('Capabilities - Sec Controls'!AI90),"", 'Capabilities - Sec Controls'!AI90)</f>
        <v/>
      </c>
      <c r="AL222" s="1" t="str">
        <f>IF(ISBLANK('Capabilities - Sec Controls'!AJ90),"", 'Capabilities - Sec Controls'!AJ90)</f>
        <v>A</v>
      </c>
      <c r="AM222" s="1" t="str">
        <f>IF(ISBLANK('Capabilities - Sec Controls'!AK90),"", 'Capabilities - Sec Controls'!AK90)</f>
        <v>X</v>
      </c>
      <c r="AN222" s="1" t="str">
        <f>IF(ISBLANK('Capabilities - Sec Controls'!AL90),"", 'Capabilities - Sec Controls'!AL90)</f>
        <v>X</v>
      </c>
      <c r="AO222" s="1" t="str">
        <f>IF(ISBLANK('Capabilities - Sec Controls'!AM90),"", 'Capabilities - Sec Controls'!AM90)</f>
        <v/>
      </c>
      <c r="AP222" s="1" t="str">
        <f>IF(ISBLANK('Capabilities - Sec Controls'!AN90),"", 'Capabilities - Sec Controls'!AN90)</f>
        <v>A</v>
      </c>
      <c r="AQ222" s="1" t="str">
        <f>IF(ISBLANK('Capabilities - Sec Controls'!AO90),"", 'Capabilities - Sec Controls'!AO90)</f>
        <v>A</v>
      </c>
      <c r="AR222" s="1" t="str">
        <f>IF(ISBLANK('Capabilities - Sec Controls'!AP90),"", 'Capabilities - Sec Controls'!AP90)</f>
        <v>A</v>
      </c>
      <c r="AS222" s="1" t="str">
        <f>IF(ISBLANK('Capabilities - Sec Controls'!AQ90),"", 'Capabilities - Sec Controls'!AQ90)</f>
        <v/>
      </c>
      <c r="AT222" s="1" t="str">
        <f>IF(ISBLANK('Capabilities - Sec Controls'!AR90),"", 'Capabilities - Sec Controls'!AR90)</f>
        <v>A</v>
      </c>
      <c r="AU222" s="1" t="str">
        <f>IF(ISBLANK('Capabilities - Sec Controls'!AS90),"", 'Capabilities - Sec Controls'!AS90)</f>
        <v/>
      </c>
      <c r="AV222" s="1" t="str">
        <f>IF(ISBLANK('Capabilities - Sec Controls'!AT90),"", 'Capabilities - Sec Controls'!AT90)</f>
        <v/>
      </c>
    </row>
    <row r="223" spans="1:48" ht="42" hidden="1" customHeight="1" x14ac:dyDescent="0.25">
      <c r="A223"/>
      <c r="D223" t="b">
        <f t="shared" si="9"/>
        <v>1</v>
      </c>
      <c r="E223" s="1" t="str">
        <f>IF(ISBLANK('Capabilities - Sec Controls'!A135),"", 'Capabilities - Sec Controls'!A135)</f>
        <v>Application Services</v>
      </c>
      <c r="F223" s="1" t="str">
        <f>IF(ISBLANK('Capabilities - Sec Controls'!B135),"", 'Capabilities - Sec Controls'!B135)</f>
        <v>Development Processes</v>
      </c>
      <c r="G223" s="1" t="str">
        <f>IF(ISBLANK('Capabilities - Sec Controls'!C135),"", 'Capabilities - Sec Controls'!C135)</f>
        <v>Self Service</v>
      </c>
      <c r="H223" s="1" t="str">
        <f>IF(ISBLANK('Capabilities - Sec Controls'!D135),"", 'Capabilities - Sec Controls'!D135)</f>
        <v>Stress &amp; Volume Testing</v>
      </c>
      <c r="I223" s="1" t="str">
        <f>IF(ISBLANK('Capabilities - Sec Controls'!E135),"", 'Capabilities - Sec Controls'!E135)</f>
        <v>The system's organization has a capability that supports performing stress and volume testing for the system, to include performance and capacity tests for determining the maximum workload that can be supported without violating SLAs and other requirements.</v>
      </c>
      <c r="J223" s="1" t="str">
        <f>IF(ISBLANK('Capabilities - Sec Controls'!F135),"", 'Capabilities - Sec Controls'!F135)</f>
        <v>Stress and Volume Testing</v>
      </c>
      <c r="K223" s="1" t="str">
        <f>IF(ISBLANK('Capabilities - Sec Controls'!I135),"", 'Capabilities - Sec Controls'!I135)</f>
        <v>AU-4,AU-5,CP-2,SA-2,SC-5</v>
      </c>
      <c r="L223" s="1" t="str">
        <f>IF(ISBLANK('Capabilities - Sec Controls'!J135),"", 'Capabilities - Sec Controls'!J135)</f>
        <v/>
      </c>
      <c r="M223" s="1" t="str">
        <f>IF(ISBLANK('Capabilities - Sec Controls'!K135),"", 'Capabilities - Sec Controls'!K135)</f>
        <v>AU-4,AU-5,CP-2,SA-2,SC-5</v>
      </c>
      <c r="N223" s="1" t="str">
        <f>IF(ISBLANK('Capabilities - Sec Controls'!L135),"", 'Capabilities - Sec Controls'!L135)</f>
        <v/>
      </c>
      <c r="O223" s="1" t="str">
        <f>IF(ISBLANK('Capabilities - Sec Controls'!M135),"", 'Capabilities - Sec Controls'!M135)</f>
        <v/>
      </c>
      <c r="P223" s="1" t="str">
        <f>IF(ISBLANK('Capabilities - Sec Controls'!N135),"", 'Capabilities - Sec Controls'!N135)</f>
        <v>CP-2(2)</v>
      </c>
      <c r="Q223" s="1" t="str">
        <f>IF(ISBLANK('Capabilities - Sec Controls'!O135),"", 'Capabilities - Sec Controls'!O135)</f>
        <v>CP-2(2)</v>
      </c>
      <c r="R223" s="1" t="str">
        <f>IF(ISBLANK('Capabilities - Sec Controls'!P135),"", 'Capabilities - Sec Controls'!P135)</f>
        <v/>
      </c>
      <c r="S223" s="1" t="str">
        <f>IF(ISBLANK('Capabilities - Sec Controls'!Q135),"", 'Capabilities - Sec Controls'!Q135)</f>
        <v/>
      </c>
      <c r="T223" s="1" t="str">
        <f>IF(ISBLANK('Capabilities - Sec Controls'!R135),"", 'Capabilities - Sec Controls'!R135)</f>
        <v>SC-5(2),SC-5(3),AU-5(3)</v>
      </c>
      <c r="U223" s="1" t="str">
        <f>IF(ISBLANK('Capabilities - Sec Controls'!S135),"", 'Capabilities - Sec Controls'!S135)</f>
        <v>SC-5(2),SC-5(3)</v>
      </c>
      <c r="V223" s="1" t="str">
        <f>IF(ISBLANK('Capabilities - Sec Controls'!T135),"", 'Capabilities - Sec Controls'!T135)</f>
        <v>AU-5(3)</v>
      </c>
      <c r="W223" s="1" t="str">
        <f>IF(ISBLANK('Capabilities - Sec Controls'!U135),"", 'Capabilities - Sec Controls'!U135)</f>
        <v>PM-6</v>
      </c>
      <c r="X223" s="1" t="str">
        <f>IF(ISBLANK('Capabilities - Sec Controls'!V135),"", 'Capabilities - Sec Controls'!V135)</f>
        <v/>
      </c>
      <c r="Y223" s="1" t="str">
        <f>IF(ISBLANK('Capabilities - Sec Controls'!W135),"", 'Capabilities - Sec Controls'!W135)</f>
        <v/>
      </c>
      <c r="Z223" s="1" t="str">
        <f>IF(ISBLANK('Capabilities - Sec Controls'!X135),"", 'Capabilities - Sec Controls'!X135)</f>
        <v/>
      </c>
      <c r="AA223" s="1" t="str">
        <f>IF(ISBLANK('Capabilities - Sec Controls'!Y135),"", 'Capabilities - Sec Controls'!Y135)</f>
        <v xml:space="preserve">Controls cited are more related to capacity planning than performance and capacity testing. Only peripherally related to security (peripherally supports availability) - the focus of the "capability" appears to be more related to functional issues and service level agreements. 
AU-4(1), AU-5(3), CP-4(3), and PE-11(2)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Development Processes Self Service Stress &amp; Volume Testing capability should an organization wish to contract with a cloud service provider to provide such a capability. </v>
      </c>
      <c r="AB223" s="1" t="str">
        <f>IF(ISBLANK('Capabilities - Sec Controls'!Z135),"", 'Capabilities - Sec Controls'!Z135)</f>
        <v/>
      </c>
      <c r="AC223" s="215">
        <f>IF(ISBLANK('Capabilities - Sec Controls'!AA135),"", 'Capabilities - Sec Controls'!AA135)</f>
        <v>2</v>
      </c>
      <c r="AD223" s="215">
        <f>IF(ISBLANK('Capabilities - Sec Controls'!AB135),"", 'Capabilities - Sec Controls'!AB135)</f>
        <v>2</v>
      </c>
      <c r="AE223" s="215">
        <f>IF(ISBLANK('Capabilities - Sec Controls'!AC135),"", 'Capabilities - Sec Controls'!AC135)</f>
        <v>3</v>
      </c>
      <c r="AF223" s="215">
        <f>IF(ISBLANK('Capabilities - Sec Controls'!AD135),"", 'Capabilities - Sec Controls'!AD135)</f>
        <v>7</v>
      </c>
      <c r="AG223" s="1" t="str">
        <f>IF(ISBLANK('Capabilities - Sec Controls'!AE135),"", 'Capabilities - Sec Controls'!AE135)</f>
        <v/>
      </c>
      <c r="AH223" s="1" t="str">
        <f>IF(ISBLANK('Capabilities - Sec Controls'!AF135),"", 'Capabilities - Sec Controls'!AF135)</f>
        <v>A</v>
      </c>
      <c r="AI223" s="1" t="str">
        <f>IF(ISBLANK('Capabilities - Sec Controls'!AG135),"", 'Capabilities - Sec Controls'!AG135)</f>
        <v>A</v>
      </c>
      <c r="AJ223" s="1" t="str">
        <f>IF(ISBLANK('Capabilities - Sec Controls'!AH135),"", 'Capabilities - Sec Controls'!AH135)</f>
        <v>A</v>
      </c>
      <c r="AK223" s="1" t="str">
        <f>IF(ISBLANK('Capabilities - Sec Controls'!AI135),"", 'Capabilities - Sec Controls'!AI135)</f>
        <v/>
      </c>
      <c r="AL223" s="1" t="str">
        <f>IF(ISBLANK('Capabilities - Sec Controls'!AJ135),"", 'Capabilities - Sec Controls'!AJ135)</f>
        <v>X</v>
      </c>
      <c r="AM223" s="1" t="str">
        <f>IF(ISBLANK('Capabilities - Sec Controls'!AK135),"", 'Capabilities - Sec Controls'!AK135)</f>
        <v>X*</v>
      </c>
      <c r="AN223" s="1" t="str">
        <f>IF(ISBLANK('Capabilities - Sec Controls'!AL135),"", 'Capabilities - Sec Controls'!AL135)</f>
        <v>X*</v>
      </c>
      <c r="AO223" s="1" t="str">
        <f>IF(ISBLANK('Capabilities - Sec Controls'!AM135),"", 'Capabilities - Sec Controls'!AM135)</f>
        <v/>
      </c>
      <c r="AP223" s="1" t="str">
        <f>IF(ISBLANK('Capabilities - Sec Controls'!AN135),"", 'Capabilities - Sec Controls'!AN135)</f>
        <v>B</v>
      </c>
      <c r="AQ223" s="1" t="str">
        <f>IF(ISBLANK('Capabilities - Sec Controls'!AO135),"", 'Capabilities - Sec Controls'!AO135)</f>
        <v>B</v>
      </c>
      <c r="AR223" s="1" t="str">
        <f>IF(ISBLANK('Capabilities - Sec Controls'!AP135),"", 'Capabilities - Sec Controls'!AP135)</f>
        <v>B</v>
      </c>
      <c r="AS223" s="1" t="str">
        <f>IF(ISBLANK('Capabilities - Sec Controls'!AQ135),"", 'Capabilities - Sec Controls'!AQ135)</f>
        <v/>
      </c>
      <c r="AT223" s="1" t="str">
        <f>IF(ISBLANK('Capabilities - Sec Controls'!AR135),"", 'Capabilities - Sec Controls'!AR135)</f>
        <v>X</v>
      </c>
      <c r="AU223" s="1" t="str">
        <f>IF(ISBLANK('Capabilities - Sec Controls'!AS135),"", 'Capabilities - Sec Controls'!AS135)</f>
        <v/>
      </c>
      <c r="AV223" s="1" t="str">
        <f>IF(ISBLANK('Capabilities - Sec Controls'!AT135),"", 'Capabilities - Sec Controls'!AT135)</f>
        <v>A</v>
      </c>
    </row>
    <row r="224" spans="1:48" ht="42" hidden="1" customHeight="1" x14ac:dyDescent="0.25">
      <c r="A224"/>
      <c r="D224" t="b">
        <f t="shared" si="9"/>
        <v>1</v>
      </c>
      <c r="E224" s="1" t="str">
        <f>IF(ISBLANK('Capabilities - Sec Controls'!A208),"", 'Capabilities - Sec Controls'!A208)</f>
        <v>Infrastructure Services</v>
      </c>
      <c r="F224" s="1" t="str">
        <f>IF(ISBLANK('Capabilities - Sec Controls'!B208),"", 'Capabilities - Sec Controls'!B208)</f>
        <v>Internal Infrastructure: Availability Services</v>
      </c>
      <c r="G224" s="1" t="str">
        <f>IF(ISBLANK('Capabilities - Sec Controls'!C208),"", 'Capabilities - Sec Controls'!C208)</f>
        <v/>
      </c>
      <c r="H224" s="1" t="str">
        <f>IF(ISBLANK('Capabilities - Sec Controls'!D208),"", 'Capabilities - Sec Controls'!D208)</f>
        <v/>
      </c>
      <c r="I224" s="1" t="str">
        <f>IF(ISBLANK('Capabilities - Sec Controls'!E208),"", 'Capabilities - Sec Controls'!E208)</f>
        <v>The system has a capability that supports the availability of infrastructure components, such as mirroring data between geographically dispersed sites and using redundant components with automatic failover configured and enabled.</v>
      </c>
      <c r="J224" s="1" t="str">
        <f>IF(ISBLANK('Capabilities - Sec Controls'!F208),"", 'Capabilities - Sec Controls'!F208)</f>
        <v>Availability Services</v>
      </c>
      <c r="K224" s="1" t="str">
        <f>IF(ISBLANK('Capabilities - Sec Controls'!I208),"", 'Capabilities - Sec Controls'!I208)</f>
        <v>CP-1,CP-2,CP-3,CP-4,CP-9</v>
      </c>
      <c r="L224" s="1" t="str">
        <f>IF(ISBLANK('Capabilities - Sec Controls'!J208),"", 'Capabilities - Sec Controls'!J208)</f>
        <v/>
      </c>
      <c r="M224" s="1" t="str">
        <f>IF(ISBLANK('Capabilities - Sec Controls'!K208),"", 'Capabilities - Sec Controls'!K208)</f>
        <v>CP-1,CP-2,CP-3,CP-4,CP-9</v>
      </c>
      <c r="N224" s="1" t="str">
        <f>IF(ISBLANK('Capabilities - Sec Controls'!L208),"", 'Capabilities - Sec Controls'!L208)</f>
        <v/>
      </c>
      <c r="O224" s="1" t="str">
        <f>IF(ISBLANK('Capabilities - Sec Controls'!M208),"", 'Capabilities - Sec Controls'!M208)</f>
        <v>CP-2(3),CP-6,CP-6(1),CP-6(3),CP-7,CP-7(1),CP-7(2),CP-9(1)</v>
      </c>
      <c r="P224" s="1" t="str">
        <f>IF(ISBLANK('Capabilities - Sec Controls'!N208),"", 'Capabilities - Sec Controls'!N208)</f>
        <v>CP-9(3)</v>
      </c>
      <c r="Q224" s="1" t="str">
        <f>IF(ISBLANK('Capabilities - Sec Controls'!O208),"", 'Capabilities - Sec Controls'!O208)</f>
        <v>CP-2(3),CP-6,CP-6(1),CP-6(3),CP-7,CP-7(1),CP-7(2),CP-9(1),CP-9(3)</v>
      </c>
      <c r="R224" s="1" t="str">
        <f>IF(ISBLANK('Capabilities - Sec Controls'!P208),"", 'Capabilities - Sec Controls'!P208)</f>
        <v/>
      </c>
      <c r="S224" s="1" t="str">
        <f>IF(ISBLANK('Capabilities - Sec Controls'!Q208),"", 'Capabilities - Sec Controls'!Q208)</f>
        <v>CP-7(4),CP-9(5)</v>
      </c>
      <c r="T224" s="1" t="str">
        <f>IF(ISBLANK('Capabilities - Sec Controls'!R208),"", 'Capabilities - Sec Controls'!R208)</f>
        <v>CP-9(6),SI-13</v>
      </c>
      <c r="U224" s="1" t="str">
        <f>IF(ISBLANK('Capabilities - Sec Controls'!S208),"", 'Capabilities - Sec Controls'!S208)</f>
        <v>CP-7(4),CP-9(5),CP-9(6),SI-13</v>
      </c>
      <c r="V224" s="1" t="str">
        <f>IF(ISBLANK('Capabilities - Sec Controls'!T208),"", 'Capabilities - Sec Controls'!T208)</f>
        <v/>
      </c>
      <c r="W224" s="1" t="str">
        <f>IF(ISBLANK('Capabilities - Sec Controls'!U208),"", 'Capabilities - Sec Controls'!U208)</f>
        <v>PM-3, PM-7</v>
      </c>
      <c r="X224" s="1" t="str">
        <f>IF(ISBLANK('Capabilities - Sec Controls'!V208),"", 'Capabilities - Sec Controls'!V208)</f>
        <v/>
      </c>
      <c r="Y224" s="1" t="str">
        <f>IF(ISBLANK('Capabilities - Sec Controls'!W208),"", 'Capabilities - Sec Controls'!W208)</f>
        <v/>
      </c>
      <c r="Z224" s="1" t="str">
        <f>IF(ISBLANK('Capabilities - Sec Controls'!X208),"", 'Capabilities - Sec Controls'!X208)</f>
        <v/>
      </c>
      <c r="AA224" s="1" t="str">
        <f>IF(ISBLANK('Capabilities - Sec Controls'!Y208),"", 'Capabilities - Sec Controls'!Y208)</f>
        <v>CP-9(6) and SI-13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Availability Services capability should an organization wish to contract with a cloud service provider to provide such a capability.</v>
      </c>
      <c r="AB224" s="1" t="str">
        <f>IF(ISBLANK('Capabilities - Sec Controls'!Z208),"", 'Capabilities - Sec Controls'!Z208)</f>
        <v/>
      </c>
      <c r="AC224" s="215">
        <f>IF(ISBLANK('Capabilities - Sec Controls'!AA208),"", 'Capabilities - Sec Controls'!AA208)</f>
        <v>0</v>
      </c>
      <c r="AD224" s="215">
        <f>IF(ISBLANK('Capabilities - Sec Controls'!AB208),"", 'Capabilities - Sec Controls'!AB208)</f>
        <v>0</v>
      </c>
      <c r="AE224" s="215">
        <f>IF(ISBLANK('Capabilities - Sec Controls'!AC208),"", 'Capabilities - Sec Controls'!AC208)</f>
        <v>3</v>
      </c>
      <c r="AF224" s="215">
        <f>IF(ISBLANK('Capabilities - Sec Controls'!AD208),"", 'Capabilities - Sec Controls'!AD208)</f>
        <v>3</v>
      </c>
      <c r="AG224" s="1" t="str">
        <f>IF(ISBLANK('Capabilities - Sec Controls'!AE208),"", 'Capabilities - Sec Controls'!AE208)</f>
        <v/>
      </c>
      <c r="AH224" s="1" t="str">
        <f>IF(ISBLANK('Capabilities - Sec Controls'!AF208),"", 'Capabilities - Sec Controls'!AF208)</f>
        <v/>
      </c>
      <c r="AI224" s="1" t="str">
        <f>IF(ISBLANK('Capabilities - Sec Controls'!AG208),"", 'Capabilities - Sec Controls'!AG208)</f>
        <v/>
      </c>
      <c r="AJ224" s="1" t="str">
        <f>IF(ISBLANK('Capabilities - Sec Controls'!AH208),"", 'Capabilities - Sec Controls'!AH208)</f>
        <v/>
      </c>
      <c r="AK224" s="1" t="str">
        <f>IF(ISBLANK('Capabilities - Sec Controls'!AI208),"", 'Capabilities - Sec Controls'!AI208)</f>
        <v/>
      </c>
      <c r="AL224" s="1" t="str">
        <f>IF(ISBLANK('Capabilities - Sec Controls'!AJ208),"", 'Capabilities - Sec Controls'!AJ208)</f>
        <v>A</v>
      </c>
      <c r="AM224" s="1" t="str">
        <f>IF(ISBLANK('Capabilities - Sec Controls'!AK208),"", 'Capabilities - Sec Controls'!AK208)</f>
        <v>A</v>
      </c>
      <c r="AN224" s="1" t="str">
        <f>IF(ISBLANK('Capabilities - Sec Controls'!AL208),"", 'Capabilities - Sec Controls'!AL208)</f>
        <v>A</v>
      </c>
      <c r="AO224" s="1" t="str">
        <f>IF(ISBLANK('Capabilities - Sec Controls'!AM208),"", 'Capabilities - Sec Controls'!AM208)</f>
        <v/>
      </c>
      <c r="AP224" s="1" t="str">
        <f>IF(ISBLANK('Capabilities - Sec Controls'!AN208),"", 'Capabilities - Sec Controls'!AN208)</f>
        <v>B</v>
      </c>
      <c r="AQ224" s="1" t="str">
        <f>IF(ISBLANK('Capabilities - Sec Controls'!AO208),"", 'Capabilities - Sec Controls'!AO208)</f>
        <v>B</v>
      </c>
      <c r="AR224" s="1" t="str">
        <f>IF(ISBLANK('Capabilities - Sec Controls'!AP208),"", 'Capabilities - Sec Controls'!AP208)</f>
        <v>B</v>
      </c>
      <c r="AS224" s="1" t="str">
        <f>IF(ISBLANK('Capabilities - Sec Controls'!AQ208),"", 'Capabilities - Sec Controls'!AQ208)</f>
        <v/>
      </c>
      <c r="AT224" s="1" t="str">
        <f>IF(ISBLANK('Capabilities - Sec Controls'!AR208),"", 'Capabilities - Sec Controls'!AR208)</f>
        <v>X</v>
      </c>
      <c r="AU224" s="1" t="str">
        <f>IF(ISBLANK('Capabilities - Sec Controls'!AS208),"", 'Capabilities - Sec Controls'!AS208)</f>
        <v/>
      </c>
      <c r="AV224" s="1" t="str">
        <f>IF(ISBLANK('Capabilities - Sec Controls'!AT208),"", 'Capabilities - Sec Controls'!AT208)</f>
        <v/>
      </c>
    </row>
    <row r="225" spans="1:48" ht="42" hidden="1" customHeight="1" x14ac:dyDescent="0.25">
      <c r="A225"/>
      <c r="D225" t="b">
        <f t="shared" si="9"/>
        <v>1</v>
      </c>
      <c r="E225" s="1" t="str">
        <f>IF(ISBLANK('Capabilities - Sec Controls'!A211),"", 'Capabilities - Sec Controls'!A211)</f>
        <v>Infrastructure Services</v>
      </c>
      <c r="F225" s="1" t="str">
        <f>IF(ISBLANK('Capabilities - Sec Controls'!B211),"", 'Capabilities - Sec Controls'!B211)</f>
        <v>Internal Infrastructure: Storage Services</v>
      </c>
      <c r="G225" s="1" t="str">
        <f>IF(ISBLANK('Capabilities - Sec Controls'!C211),"", 'Capabilities - Sec Controls'!C211)</f>
        <v/>
      </c>
      <c r="H225" s="1" t="str">
        <f>IF(ISBLANK('Capabilities - Sec Controls'!D211),"", 'Capabilities - Sec Controls'!D211)</f>
        <v/>
      </c>
      <c r="I225" s="1" t="str">
        <f>IF(ISBLANK('Capabilities - Sec Controls'!E211),"", 'Capabilities - Sec Controls'!E211)</f>
        <v>The system has a capability that provisions, migrate, and sanitizes physical storage on an as-needed basis. This includes ensuring that storage to be used for the system meets the system's redundancy and reliability requirements.</v>
      </c>
      <c r="J225" s="1" t="str">
        <f>IF(ISBLANK('Capabilities - Sec Controls'!F211),"", 'Capabilities - Sec Controls'!F211)</f>
        <v>Storage Services</v>
      </c>
      <c r="K225" s="1" t="str">
        <f>IF(ISBLANK('Capabilities - Sec Controls'!I211),"", 'Capabilities - Sec Controls'!I211)</f>
        <v>AC-1,AC-2,AC-20,AU-4,AU-5,CP-1,CP-2,CP-9,MP-6,RA-2,RA-3,SA-9</v>
      </c>
      <c r="L225" s="1" t="str">
        <f>IF(ISBLANK('Capabilities - Sec Controls'!J211),"", 'Capabilities - Sec Controls'!J211)</f>
        <v/>
      </c>
      <c r="M225" s="1" t="str">
        <f>IF(ISBLANK('Capabilities - Sec Controls'!K211),"", 'Capabilities - Sec Controls'!K211)</f>
        <v>AC-1,AC-2,AC-20,AU-4,AU-5,CP-1,CP-2,CP-9,MP-6,RA-2,RA-3,SA-9</v>
      </c>
      <c r="N225" s="1" t="str">
        <f>IF(ISBLANK('Capabilities - Sec Controls'!L211),"", 'Capabilities - Sec Controls'!L211)</f>
        <v/>
      </c>
      <c r="O225" s="1" t="str">
        <f>IF(ISBLANK('Capabilities - Sec Controls'!M211),"", 'Capabilities - Sec Controls'!M211)</f>
        <v>CP-6,CP-6(1),CP-6(3),CP-9(1),MP-4</v>
      </c>
      <c r="P225" s="1" t="str">
        <f>IF(ISBLANK('Capabilities - Sec Controls'!N211),"", 'Capabilities - Sec Controls'!N211)</f>
        <v/>
      </c>
      <c r="Q225" s="1" t="str">
        <f>IF(ISBLANK('Capabilities - Sec Controls'!O211),"", 'Capabilities - Sec Controls'!O211)</f>
        <v>CP-6,CP-6(1),CP-6(3),CP-9(1),MP-4</v>
      </c>
      <c r="R225" s="1" t="str">
        <f>IF(ISBLANK('Capabilities - Sec Controls'!P211),"", 'Capabilities - Sec Controls'!P211)</f>
        <v/>
      </c>
      <c r="S225" s="1" t="str">
        <f>IF(ISBLANK('Capabilities - Sec Controls'!Q211),"", 'Capabilities - Sec Controls'!Q211)</f>
        <v>CP-2(2),CP-2(4),CP-2(5),CP-9(3),CP-9(5)</v>
      </c>
      <c r="T225" s="1" t="str">
        <f>IF(ISBLANK('Capabilities - Sec Controls'!R211),"", 'Capabilities - Sec Controls'!R211)</f>
        <v>AC-20(4),CP-2(6),SC-36</v>
      </c>
      <c r="U225" s="1" t="str">
        <f>IF(ISBLANK('Capabilities - Sec Controls'!S211),"", 'Capabilities - Sec Controls'!S211)</f>
        <v>CP-2(4),CP-2(5),CP-9(5)</v>
      </c>
      <c r="V225" s="1" t="str">
        <f>IF(ISBLANK('Capabilities - Sec Controls'!T211),"", 'Capabilities - Sec Controls'!T211)</f>
        <v>CP-2(2),CP-9(3),AC-20(4),CP-2(6),SC-36</v>
      </c>
      <c r="W225" s="1" t="str">
        <f>IF(ISBLANK('Capabilities - Sec Controls'!U211),"", 'Capabilities - Sec Controls'!U211)</f>
        <v/>
      </c>
      <c r="X225" s="1" t="str">
        <f>IF(ISBLANK('Capabilities - Sec Controls'!V211),"", 'Capabilities - Sec Controls'!V211)</f>
        <v/>
      </c>
      <c r="Y225" s="1" t="str">
        <f>IF(ISBLANK('Capabilities - Sec Controls'!W211),"", 'Capabilities - Sec Controls'!W211)</f>
        <v/>
      </c>
      <c r="Z225" s="1" t="str">
        <f>IF(ISBLANK('Capabilities - Sec Controls'!X211),"", 'Capabilities - Sec Controls'!X211)</f>
        <v/>
      </c>
      <c r="AA225" s="1" t="str">
        <f>IF(ISBLANK('Capabilities - Sec Controls'!Y211),"", 'Capabilities - Sec Controls'!Y211)</f>
        <v>AC-20(4), CP-2(6), and SC-36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Storage Services capability should an organization wish to contract with a cloud service provider to provide such a capability.</v>
      </c>
      <c r="AB225" s="1" t="str">
        <f>IF(ISBLANK('Capabilities - Sec Controls'!Z211),"", 'Capabilities - Sec Controls'!Z211)</f>
        <v/>
      </c>
      <c r="AC225" s="215">
        <f>IF(ISBLANK('Capabilities - Sec Controls'!AA211),"", 'Capabilities - Sec Controls'!AA211)</f>
        <v>0</v>
      </c>
      <c r="AD225" s="215">
        <f>IF(ISBLANK('Capabilities - Sec Controls'!AB211),"", 'Capabilities - Sec Controls'!AB211)</f>
        <v>0</v>
      </c>
      <c r="AE225" s="215">
        <f>IF(ISBLANK('Capabilities - Sec Controls'!AC211),"", 'Capabilities - Sec Controls'!AC211)</f>
        <v>2</v>
      </c>
      <c r="AF225" s="215">
        <f>IF(ISBLANK('Capabilities - Sec Controls'!AD211),"", 'Capabilities - Sec Controls'!AD211)</f>
        <v>2</v>
      </c>
      <c r="AG225" s="1" t="str">
        <f>IF(ISBLANK('Capabilities - Sec Controls'!AE211),"", 'Capabilities - Sec Controls'!AE211)</f>
        <v/>
      </c>
      <c r="AH225" s="1" t="str">
        <f>IF(ISBLANK('Capabilities - Sec Controls'!AF211),"", 'Capabilities - Sec Controls'!AF211)</f>
        <v/>
      </c>
      <c r="AI225" s="1" t="str">
        <f>IF(ISBLANK('Capabilities - Sec Controls'!AG211),"", 'Capabilities - Sec Controls'!AG211)</f>
        <v/>
      </c>
      <c r="AJ225" s="1" t="str">
        <f>IF(ISBLANK('Capabilities - Sec Controls'!AH211),"", 'Capabilities - Sec Controls'!AH211)</f>
        <v/>
      </c>
      <c r="AK225" s="1" t="str">
        <f>IF(ISBLANK('Capabilities - Sec Controls'!AI211),"", 'Capabilities - Sec Controls'!AI211)</f>
        <v/>
      </c>
      <c r="AL225" s="1" t="str">
        <f>IF(ISBLANK('Capabilities - Sec Controls'!AJ211),"", 'Capabilities - Sec Controls'!AJ211)</f>
        <v>A</v>
      </c>
      <c r="AM225" s="1" t="str">
        <f>IF(ISBLANK('Capabilities - Sec Controls'!AK211),"", 'Capabilities - Sec Controls'!AK211)</f>
        <v>A</v>
      </c>
      <c r="AN225" s="1" t="str">
        <f>IF(ISBLANK('Capabilities - Sec Controls'!AL211),"", 'Capabilities - Sec Controls'!AL211)</f>
        <v>A</v>
      </c>
      <c r="AO225" s="1" t="str">
        <f>IF(ISBLANK('Capabilities - Sec Controls'!AM211),"", 'Capabilities - Sec Controls'!AM211)</f>
        <v/>
      </c>
      <c r="AP225" s="1" t="str">
        <f>IF(ISBLANK('Capabilities - Sec Controls'!AN211),"", 'Capabilities - Sec Controls'!AN211)</f>
        <v>B</v>
      </c>
      <c r="AQ225" s="1" t="str">
        <f>IF(ISBLANK('Capabilities - Sec Controls'!AO211),"", 'Capabilities - Sec Controls'!AO211)</f>
        <v>B</v>
      </c>
      <c r="AR225" s="1" t="str">
        <f>IF(ISBLANK('Capabilities - Sec Controls'!AP211),"", 'Capabilities - Sec Controls'!AP211)</f>
        <v>B</v>
      </c>
      <c r="AS225" s="1" t="str">
        <f>IF(ISBLANK('Capabilities - Sec Controls'!AQ211),"", 'Capabilities - Sec Controls'!AQ211)</f>
        <v/>
      </c>
      <c r="AT225" s="1" t="str">
        <f>IF(ISBLANK('Capabilities - Sec Controls'!AR211),"", 'Capabilities - Sec Controls'!AR211)</f>
        <v>A</v>
      </c>
      <c r="AU225" s="1" t="str">
        <f>IF(ISBLANK('Capabilities - Sec Controls'!AS211),"", 'Capabilities - Sec Controls'!AS211)</f>
        <v/>
      </c>
      <c r="AV225" s="1" t="str">
        <f>IF(ISBLANK('Capabilities - Sec Controls'!AT211),"", 'Capabilities - Sec Controls'!AT211)</f>
        <v>A</v>
      </c>
    </row>
    <row r="226" spans="1:48" ht="42" hidden="1" customHeight="1" x14ac:dyDescent="0.25">
      <c r="A226" s="210" t="s">
        <v>3323</v>
      </c>
      <c r="B226" s="211" t="s">
        <v>3324</v>
      </c>
      <c r="C226" s="211" t="s">
        <v>3414</v>
      </c>
      <c r="D226" s="211" t="b">
        <f>AND(D227:D246)</f>
        <v>1</v>
      </c>
      <c r="E226" s="211"/>
      <c r="F226" s="210"/>
      <c r="G226" s="210"/>
      <c r="H226" s="210"/>
      <c r="I226" s="210"/>
      <c r="J226" s="210"/>
      <c r="K226" s="210"/>
      <c r="L226" s="210"/>
      <c r="M226" s="210"/>
      <c r="N226" s="210"/>
      <c r="O226" s="210"/>
      <c r="P226" s="210"/>
      <c r="Q226" s="210"/>
      <c r="R226" s="210"/>
      <c r="S226" s="210"/>
      <c r="T226" s="210"/>
      <c r="U226" s="210"/>
      <c r="V226" s="210"/>
      <c r="W226" s="210"/>
      <c r="X226" s="210"/>
      <c r="Y226" s="210"/>
      <c r="Z226" s="210"/>
      <c r="AA226" s="210"/>
      <c r="AB226" s="210"/>
      <c r="AC226" s="214"/>
      <c r="AD226" s="214"/>
      <c r="AE226" s="214"/>
      <c r="AF226" s="214"/>
      <c r="AG226" s="210"/>
      <c r="AH226" s="210"/>
      <c r="AI226" s="210"/>
      <c r="AJ226" s="210"/>
      <c r="AK226" s="210"/>
      <c r="AL226" s="210"/>
      <c r="AM226" s="210"/>
      <c r="AN226" s="210"/>
      <c r="AO226" s="210"/>
      <c r="AP226" s="210"/>
      <c r="AQ226" s="210"/>
      <c r="AR226" s="210"/>
      <c r="AS226" s="210"/>
      <c r="AT226" s="210"/>
      <c r="AU226" s="210"/>
      <c r="AV226" s="210"/>
    </row>
    <row r="227" spans="1:48" ht="42" hidden="1" customHeight="1" x14ac:dyDescent="0.25">
      <c r="A227"/>
      <c r="D227" t="b">
        <f t="shared" ref="D227:D241" si="10">IF(Resp47="Yes", FALSE, TRUE)</f>
        <v>1</v>
      </c>
      <c r="E227" s="1" t="str">
        <f>IF(ISBLANK('Capabilities - Sec Controls'!A7),"", 'Capabilities - Sec Controls'!A7)</f>
        <v>BOSS</v>
      </c>
      <c r="F227" s="1" t="str">
        <f>IF(ISBLANK('Capabilities - Sec Controls'!B7),"", 'Capabilities - Sec Controls'!B7)</f>
        <v>Data Governance</v>
      </c>
      <c r="G227" s="1" t="str">
        <f>IF(ISBLANK('Capabilities - Sec Controls'!C7),"", 'Capabilities - Sec Controls'!C7)</f>
        <v>Rules for Information Leakage Prevention</v>
      </c>
      <c r="H227" s="1" t="str">
        <f>IF(ISBLANK('Capabilities - Sec Controls'!D7),"", 'Capabilities - Sec Controls'!D7)</f>
        <v/>
      </c>
      <c r="I227" s="1" t="str">
        <f>IF(ISBLANK('Capabilities - Sec Controls'!E7),"", 'Capabilities - Sec Controls'!E7)</f>
        <v xml:space="preserve">The system has a policy, enforced by a capability, that reduces data leakage by applying classifications to data and then blocking transmission of certain data classifications as configured by rules. The capability logs data leakage attempts and alerts an authority when the attempt has reached a threshold as configured by rules. </v>
      </c>
      <c r="J227" s="1" t="str">
        <f>IF(ISBLANK('Capabilities - Sec Controls'!F7),"", 'Capabilities - Sec Controls'!F7)</f>
        <v>Rules for Information Leakage Prevention</v>
      </c>
      <c r="K227" s="1" t="str">
        <f>IF(ISBLANK('Capabilities - Sec Controls'!I7),"", 'Capabilities - Sec Controls'!I7)</f>
        <v>AC-1,CP-1,IA-1,IR-1,SC-1,SI-1</v>
      </c>
      <c r="L227" s="1" t="str">
        <f>IF(ISBLANK('Capabilities - Sec Controls'!J7),"", 'Capabilities - Sec Controls'!J7)</f>
        <v/>
      </c>
      <c r="M227" s="1" t="str">
        <f>IF(ISBLANK('Capabilities - Sec Controls'!K7),"", 'Capabilities - Sec Controls'!K7)</f>
        <v>AC-1,CP-1,IA-1,IR-1,SC-1,SI-1</v>
      </c>
      <c r="N227" s="1" t="str">
        <f>IF(ISBLANK('Capabilities - Sec Controls'!L7),"", 'Capabilities - Sec Controls'!L7)</f>
        <v/>
      </c>
      <c r="O227" s="1" t="str">
        <f>IF(ISBLANK('Capabilities - Sec Controls'!M7),"", 'Capabilities - Sec Controls'!M7)</f>
        <v/>
      </c>
      <c r="P227" s="1" t="str">
        <f>IF(ISBLANK('Capabilities - Sec Controls'!N7),"", 'Capabilities - Sec Controls'!N7)</f>
        <v/>
      </c>
      <c r="Q227" s="1" t="str">
        <f>IF(ISBLANK('Capabilities - Sec Controls'!O7),"", 'Capabilities - Sec Controls'!O7)</f>
        <v/>
      </c>
      <c r="R227" s="1" t="str">
        <f>IF(ISBLANK('Capabilities - Sec Controls'!P7),"", 'Capabilities - Sec Controls'!P7)</f>
        <v/>
      </c>
      <c r="S227" s="1" t="str">
        <f>IF(ISBLANK('Capabilities - Sec Controls'!Q7),"", 'Capabilities - Sec Controls'!Q7)</f>
        <v/>
      </c>
      <c r="T227" s="1" t="str">
        <f>IF(ISBLANK('Capabilities - Sec Controls'!R7),"", 'Capabilities - Sec Controls'!R7)</f>
        <v/>
      </c>
      <c r="U227" s="1" t="str">
        <f>IF(ISBLANK('Capabilities - Sec Controls'!S7),"", 'Capabilities - Sec Controls'!S7)</f>
        <v/>
      </c>
      <c r="V227" s="1" t="str">
        <f>IF(ISBLANK('Capabilities - Sec Controls'!T7),"", 'Capabilities - Sec Controls'!T7)</f>
        <v/>
      </c>
      <c r="W227" s="1" t="str">
        <f>IF(ISBLANK('Capabilities - Sec Controls'!U7),"", 'Capabilities - Sec Controls'!U7)</f>
        <v>PM-11</v>
      </c>
      <c r="X227" s="1" t="str">
        <f>IF(ISBLANK('Capabilities - Sec Controls'!V7),"", 'Capabilities - Sec Controls'!V7)</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227" s="1" t="str">
        <f>IF(ISBLANK('Capabilities - Sec Controls'!W7),"", 'Capabilities - Sec Controls'!W7)</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227" s="1" t="str">
        <f>IF(ISBLANK('Capabilities - Sec Controls'!X7),"", 'Capabilities - Sec Controls'!X7)</f>
        <v>AC-2(11), AC-2(13), AC-6(3), AC-6(7), AC-6(8), AC-18(4), AC-21(2)
AU-13, 
CM-3(1), CM-5(1), CM-5(3), CM-5(4), CM-6(2), CM-8(4)
MA-4(3)
PE-2(3), PE-3(1), PE-6(4)
PS-4(2), PS-6(3)
RA-5(4), RA-5(6), RA-5(10)
SC-3, SC-7(8), SC-7(10), SC-7(11), SC-7(14),  SC-7(15), SC-7(18), SC-7(21), SC-24 
SI-7(10), SI-10(5)</v>
      </c>
      <c r="AA227" s="1" t="str">
        <f>IF(ISBLANK('Capabilities - Sec Controls'!Y7),"", 'Capabilities - Sec Controls'!Y7)</f>
        <v/>
      </c>
      <c r="AB227" s="1" t="str">
        <f>IF(ISBLANK('Capabilities - Sec Controls'!Z7),"", 'Capabilities - Sec Controls'!Z7)</f>
        <v/>
      </c>
      <c r="AC227" s="215">
        <f>IF(ISBLANK('Capabilities - Sec Controls'!AA7),"", 'Capabilities - Sec Controls'!AA7)</f>
        <v>2</v>
      </c>
      <c r="AD227" s="215">
        <f>IF(ISBLANK('Capabilities - Sec Controls'!AB7),"", 'Capabilities - Sec Controls'!AB7)</f>
        <v>3</v>
      </c>
      <c r="AE227" s="215">
        <f>IF(ISBLANK('Capabilities - Sec Controls'!AC7),"", 'Capabilities - Sec Controls'!AC7)</f>
        <v>2</v>
      </c>
      <c r="AF227" s="215">
        <f>IF(ISBLANK('Capabilities - Sec Controls'!AD7),"", 'Capabilities - Sec Controls'!AD7)</f>
        <v>7</v>
      </c>
      <c r="AG227" s="1" t="str">
        <f>IF(ISBLANK('Capabilities - Sec Controls'!AE7),"", 'Capabilities - Sec Controls'!AE7)</f>
        <v/>
      </c>
      <c r="AH227" s="1" t="str">
        <f>IF(ISBLANK('Capabilities - Sec Controls'!AF7),"", 'Capabilities - Sec Controls'!AF7)</f>
        <v>X</v>
      </c>
      <c r="AI227" s="1" t="str">
        <f>IF(ISBLANK('Capabilities - Sec Controls'!AG7),"", 'Capabilities - Sec Controls'!AG7)</f>
        <v>A</v>
      </c>
      <c r="AJ227" s="1" t="str">
        <f>IF(ISBLANK('Capabilities - Sec Controls'!AH7),"", 'Capabilities - Sec Controls'!AH7)</f>
        <v>A</v>
      </c>
      <c r="AK227" s="1" t="str">
        <f>IF(ISBLANK('Capabilities - Sec Controls'!AI7),"", 'Capabilities - Sec Controls'!AI7)</f>
        <v/>
      </c>
      <c r="AL227" s="1" t="str">
        <f>IF(ISBLANK('Capabilities - Sec Controls'!AJ7),"", 'Capabilities - Sec Controls'!AJ7)</f>
        <v>X</v>
      </c>
      <c r="AM227" s="1" t="str">
        <f>IF(ISBLANK('Capabilities - Sec Controls'!AK7),"", 'Capabilities - Sec Controls'!AK7)</f>
        <v>X*</v>
      </c>
      <c r="AN227" s="1" t="str">
        <f>IF(ISBLANK('Capabilities - Sec Controls'!AL7),"", 'Capabilities - Sec Controls'!AL7)</f>
        <v>X*</v>
      </c>
      <c r="AO227" s="1" t="str">
        <f>IF(ISBLANK('Capabilities - Sec Controls'!AM7),"", 'Capabilities - Sec Controls'!AM7)</f>
        <v/>
      </c>
      <c r="AP227" s="1" t="str">
        <f>IF(ISBLANK('Capabilities - Sec Controls'!AN7),"", 'Capabilities - Sec Controls'!AN7)</f>
        <v>B</v>
      </c>
      <c r="AQ227" s="1" t="str">
        <f>IF(ISBLANK('Capabilities - Sec Controls'!AO7),"", 'Capabilities - Sec Controls'!AO7)</f>
        <v>B</v>
      </c>
      <c r="AR227" s="1" t="str">
        <f>IF(ISBLANK('Capabilities - Sec Controls'!AP7),"", 'Capabilities - Sec Controls'!AP7)</f>
        <v>B</v>
      </c>
      <c r="AS227" s="1" t="str">
        <f>IF(ISBLANK('Capabilities - Sec Controls'!AQ7),"", 'Capabilities - Sec Controls'!AQ7)</f>
        <v/>
      </c>
      <c r="AT227" s="1" t="str">
        <f>IF(ISBLANK('Capabilities - Sec Controls'!AR7),"", 'Capabilities - Sec Controls'!AR7)</f>
        <v>X</v>
      </c>
      <c r="AU227" s="1" t="str">
        <f>IF(ISBLANK('Capabilities - Sec Controls'!AS7),"", 'Capabilities - Sec Controls'!AS7)</f>
        <v/>
      </c>
      <c r="AV227" s="1" t="str">
        <f>IF(ISBLANK('Capabilities - Sec Controls'!AT7),"", 'Capabilities - Sec Controls'!AT7)</f>
        <v/>
      </c>
    </row>
    <row r="228" spans="1:48" ht="42" hidden="1" customHeight="1" x14ac:dyDescent="0.25">
      <c r="A228"/>
      <c r="D228" t="b">
        <f t="shared" si="10"/>
        <v>1</v>
      </c>
      <c r="E228" s="1" t="str">
        <f>IF(ISBLANK('Capabilities - Sec Controls'!A15),"", 'Capabilities - Sec Controls'!A15)</f>
        <v>BOSS</v>
      </c>
      <c r="F228" s="1" t="str">
        <f>IF(ISBLANK('Capabilities - Sec Controls'!B15),"", 'Capabilities - Sec Controls'!B15)</f>
        <v>Security Monitoring Services</v>
      </c>
      <c r="G228" s="1" t="str">
        <f>IF(ISBLANK('Capabilities - Sec Controls'!C15),"", 'Capabilities - Sec Controls'!C15)</f>
        <v>Email Journaling</v>
      </c>
      <c r="H228" s="1" t="str">
        <f>IF(ISBLANK('Capabilities - Sec Controls'!D15),"", 'Capabilities - Sec Controls'!D15)</f>
        <v/>
      </c>
      <c r="I228" s="1" t="str">
        <f>IF(ISBLANK('Capabilities - Sec Controls'!E15),"", 'Capabilities - Sec Controls'!E15)</f>
        <v>The system has a capability that monitors email to detect and reduce data leaks and the spread of malware. (Suggest separating out data leaks from spread of malware into 2 different capabilities.)</v>
      </c>
      <c r="J228" s="1" t="str">
        <f>IF(ISBLANK('Capabilities - Sec Controls'!F15),"", 'Capabilities - Sec Controls'!F15)</f>
        <v>Email Journaling</v>
      </c>
      <c r="K228" s="1" t="str">
        <f>IF(ISBLANK('Capabilities - Sec Controls'!I15),"", 'Capabilities - Sec Controls'!I15)</f>
        <v>SI-3,SI-4</v>
      </c>
      <c r="L228" s="1" t="str">
        <f>IF(ISBLANK('Capabilities - Sec Controls'!J15),"", 'Capabilities - Sec Controls'!J15)</f>
        <v/>
      </c>
      <c r="M228" s="1" t="str">
        <f>IF(ISBLANK('Capabilities - Sec Controls'!K15),"", 'Capabilities - Sec Controls'!K15)</f>
        <v>SI-3,SI-4</v>
      </c>
      <c r="N228" s="1" t="str">
        <f>IF(ISBLANK('Capabilities - Sec Controls'!L15),"", 'Capabilities - Sec Controls'!L15)</f>
        <v/>
      </c>
      <c r="O228" s="1" t="str">
        <f>IF(ISBLANK('Capabilities - Sec Controls'!M15),"", 'Capabilities - Sec Controls'!M15)</f>
        <v>SI-4(5)</v>
      </c>
      <c r="P228" s="1" t="str">
        <f>IF(ISBLANK('Capabilities - Sec Controls'!N15),"", 'Capabilities - Sec Controls'!N15)</f>
        <v>SI-3(7)</v>
      </c>
      <c r="Q228" s="1" t="str">
        <f>IF(ISBLANK('Capabilities - Sec Controls'!O15),"", 'Capabilities - Sec Controls'!O15)</f>
        <v>SI-3(7),SI-4(5)</v>
      </c>
      <c r="R228" s="1" t="str">
        <f>IF(ISBLANK('Capabilities - Sec Controls'!P15),"", 'Capabilities - Sec Controls'!P15)</f>
        <v/>
      </c>
      <c r="S228" s="1" t="str">
        <f>IF(ISBLANK('Capabilities - Sec Controls'!Q15),"", 'Capabilities - Sec Controls'!Q15)</f>
        <v/>
      </c>
      <c r="T228" s="1" t="str">
        <f>IF(ISBLANK('Capabilities - Sec Controls'!R15),"", 'Capabilities - Sec Controls'!R15)</f>
        <v>SI-4(10),SI-4(12)</v>
      </c>
      <c r="U228" s="1" t="str">
        <f>IF(ISBLANK('Capabilities - Sec Controls'!S15),"", 'Capabilities - Sec Controls'!S15)</f>
        <v/>
      </c>
      <c r="V228" s="1" t="str">
        <f>IF(ISBLANK('Capabilities - Sec Controls'!T15),"", 'Capabilities - Sec Controls'!T15)</f>
        <v>SI-4(10),SI-4(12)</v>
      </c>
      <c r="W228" s="1" t="str">
        <f>IF(ISBLANK('Capabilities - Sec Controls'!U15),"", 'Capabilities - Sec Controls'!U15)</f>
        <v/>
      </c>
      <c r="X228" s="1" t="str">
        <f>IF(ISBLANK('Capabilities - Sec Controls'!V15),"", 'Capabilities - Sec Controls'!V15)</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228" s="1" t="str">
        <f>IF(ISBLANK('Capabilities - Sec Controls'!W15),"", 'Capabilities - Sec Controls'!W15)</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228" s="1" t="str">
        <f>IF(ISBLANK('Capabilities - Sec Controls'!X15),"", 'Capabilities - Sec Controls'!X15)</f>
        <v>AC-2(11), AC-2(13), AC-6(3), AC-6(7), AC-6(8), AC-18(4), AC-21(2)
AU-13, 
CM-3(1), CM-5(1), CM-5(3), CM-5(4), CM-6(2), CM-8(4)
MA-4(3)
PE-2(3), PE-3(1), PE-6(4)
PS-4(2), PS-6(3)
RA-5(4), RA-5(6), RA-5(10)
SC-3, SC-7(8), SC-7(10), SC-7(11), SC-7(14),  SC-7(15), SC-7(18), SC-7(21), SC-24 
SI-7(10), SI-10(5)</v>
      </c>
      <c r="AA228" s="1" t="str">
        <f>IF(ISBLANK('Capabilities - Sec Controls'!Y15),"", 'Capabilities - Sec Controls'!Y15)</f>
        <v/>
      </c>
      <c r="AB228" s="1" t="str">
        <f>IF(ISBLANK('Capabilities - Sec Controls'!Z15),"", 'Capabilities - Sec Controls'!Z15)</f>
        <v/>
      </c>
      <c r="AC228" s="215">
        <f>IF(ISBLANK('Capabilities - Sec Controls'!AA15),"", 'Capabilities - Sec Controls'!AA15)</f>
        <v>2</v>
      </c>
      <c r="AD228" s="215">
        <f>IF(ISBLANK('Capabilities - Sec Controls'!AB15),"", 'Capabilities - Sec Controls'!AB15)</f>
        <v>3</v>
      </c>
      <c r="AE228" s="215">
        <f>IF(ISBLANK('Capabilities - Sec Controls'!AC15),"", 'Capabilities - Sec Controls'!AC15)</f>
        <v>2</v>
      </c>
      <c r="AF228" s="215">
        <f>IF(ISBLANK('Capabilities - Sec Controls'!AD15),"", 'Capabilities - Sec Controls'!AD15)</f>
        <v>7</v>
      </c>
      <c r="AG228" s="1" t="str">
        <f>IF(ISBLANK('Capabilities - Sec Controls'!AE15),"", 'Capabilities - Sec Controls'!AE15)</f>
        <v/>
      </c>
      <c r="AH228" s="1" t="str">
        <f>IF(ISBLANK('Capabilities - Sec Controls'!AF15),"", 'Capabilities - Sec Controls'!AF15)</f>
        <v>X</v>
      </c>
      <c r="AI228" s="1" t="str">
        <f>IF(ISBLANK('Capabilities - Sec Controls'!AG15),"", 'Capabilities - Sec Controls'!AG15)</f>
        <v>X</v>
      </c>
      <c r="AJ228" s="1" t="str">
        <f>IF(ISBLANK('Capabilities - Sec Controls'!AH15),"", 'Capabilities - Sec Controls'!AH15)</f>
        <v>A</v>
      </c>
      <c r="AK228" s="1" t="str">
        <f>IF(ISBLANK('Capabilities - Sec Controls'!AI15),"", 'Capabilities - Sec Controls'!AI15)</f>
        <v/>
      </c>
      <c r="AL228" s="1" t="str">
        <f>IF(ISBLANK('Capabilities - Sec Controls'!AJ15),"", 'Capabilities - Sec Controls'!AJ15)</f>
        <v>A</v>
      </c>
      <c r="AM228" s="1" t="str">
        <f>IF(ISBLANK('Capabilities - Sec Controls'!AK15),"", 'Capabilities - Sec Controls'!AK15)</f>
        <v>X</v>
      </c>
      <c r="AN228" s="1" t="str">
        <f>IF(ISBLANK('Capabilities - Sec Controls'!AL15),"", 'Capabilities - Sec Controls'!AL15)</f>
        <v>X</v>
      </c>
      <c r="AO228" s="1" t="str">
        <f>IF(ISBLANK('Capabilities - Sec Controls'!AM15),"", 'Capabilities - Sec Controls'!AM15)</f>
        <v/>
      </c>
      <c r="AP228" s="1" t="str">
        <f>IF(ISBLANK('Capabilities - Sec Controls'!AN15),"", 'Capabilities - Sec Controls'!AN15)</f>
        <v>B</v>
      </c>
      <c r="AQ228" s="1" t="str">
        <f>IF(ISBLANK('Capabilities - Sec Controls'!AO15),"", 'Capabilities - Sec Controls'!AO15)</f>
        <v>B</v>
      </c>
      <c r="AR228" s="1" t="str">
        <f>IF(ISBLANK('Capabilities - Sec Controls'!AP15),"", 'Capabilities - Sec Controls'!AP15)</f>
        <v>B</v>
      </c>
      <c r="AS228" s="1" t="str">
        <f>IF(ISBLANK('Capabilities - Sec Controls'!AQ15),"", 'Capabilities - Sec Controls'!AQ15)</f>
        <v/>
      </c>
      <c r="AT228" s="1" t="str">
        <f>IF(ISBLANK('Capabilities - Sec Controls'!AR15),"", 'Capabilities - Sec Controls'!AR15)</f>
        <v>A</v>
      </c>
      <c r="AU228" s="1" t="str">
        <f>IF(ISBLANK('Capabilities - Sec Controls'!AS15),"", 'Capabilities - Sec Controls'!AS15)</f>
        <v/>
      </c>
      <c r="AV228" s="1" t="str">
        <f>IF(ISBLANK('Capabilities - Sec Controls'!AT15),"", 'Capabilities - Sec Controls'!AT15)</f>
        <v/>
      </c>
    </row>
    <row r="229" spans="1:48" ht="42" hidden="1" customHeight="1" x14ac:dyDescent="0.25">
      <c r="A229"/>
      <c r="D229" t="b">
        <f t="shared" si="10"/>
        <v>1</v>
      </c>
      <c r="E229" s="1" t="str">
        <f>IF(ISBLANK('Capabilities - Sec Controls'!A93),"", 'Capabilities - Sec Controls'!A93)</f>
        <v>ITOS</v>
      </c>
      <c r="F229" s="1" t="str">
        <f>IF(ISBLANK('Capabilities - Sec Controls'!B93),"", 'Capabilities - Sec Controls'!B93)</f>
        <v>IT Operations</v>
      </c>
      <c r="G229" s="1" t="str">
        <f>IF(ISBLANK('Capabilities - Sec Controls'!C93),"", 'Capabilities - Sec Controls'!C93)</f>
        <v>DRP (Digital rights protection)</v>
      </c>
      <c r="H229" s="1" t="str">
        <f>IF(ISBLANK('Capabilities - Sec Controls'!D93),"", 'Capabilities - Sec Controls'!D93)</f>
        <v>Test Management</v>
      </c>
      <c r="I229" s="1" t="str">
        <f>IF(ISBLANK('Capabilities - Sec Controls'!E93),"", 'Capabilities - Sec Controls'!E93)</f>
        <v>The system has a capability that supports periodic testing of the system's digital rights protection (DRP) functions.</v>
      </c>
      <c r="J229" s="1" t="str">
        <f>IF(ISBLANK('Capabilities - Sec Controls'!F93),"", 'Capabilities - Sec Controls'!F93)</f>
        <v>Test Management</v>
      </c>
      <c r="K229" s="1" t="str">
        <f>IF(ISBLANK('Capabilities - Sec Controls'!I93),"", 'Capabilities - Sec Controls'!I93)</f>
        <v>CM-10</v>
      </c>
      <c r="L229" s="1" t="str">
        <f>IF(ISBLANK('Capabilities - Sec Controls'!J93),"", 'Capabilities - Sec Controls'!J93)</f>
        <v/>
      </c>
      <c r="M229" s="1" t="str">
        <f>IF(ISBLANK('Capabilities - Sec Controls'!K93),"", 'Capabilities - Sec Controls'!K93)</f>
        <v>CM-10</v>
      </c>
      <c r="N229" s="1" t="str">
        <f>IF(ISBLANK('Capabilities - Sec Controls'!L93),"", 'Capabilities - Sec Controls'!L93)</f>
        <v/>
      </c>
      <c r="O229" s="1" t="str">
        <f>IF(ISBLANK('Capabilities - Sec Controls'!M93),"", 'Capabilities - Sec Controls'!M93)</f>
        <v/>
      </c>
      <c r="P229" s="1" t="str">
        <f>IF(ISBLANK('Capabilities - Sec Controls'!N93),"", 'Capabilities - Sec Controls'!N93)</f>
        <v>CM-10(1)</v>
      </c>
      <c r="Q229" s="1" t="str">
        <f>IF(ISBLANK('Capabilities - Sec Controls'!O93),"", 'Capabilities - Sec Controls'!O93)</f>
        <v>CM-10(1)</v>
      </c>
      <c r="R229" s="1" t="str">
        <f>IF(ISBLANK('Capabilities - Sec Controls'!P93),"", 'Capabilities - Sec Controls'!P93)</f>
        <v/>
      </c>
      <c r="S229" s="1" t="str">
        <f>IF(ISBLANK('Capabilities - Sec Controls'!Q93),"", 'Capabilities - Sec Controls'!Q93)</f>
        <v/>
      </c>
      <c r="T229" s="1" t="str">
        <f>IF(ISBLANK('Capabilities - Sec Controls'!R93),"", 'Capabilities - Sec Controls'!R93)</f>
        <v/>
      </c>
      <c r="U229" s="1" t="str">
        <f>IF(ISBLANK('Capabilities - Sec Controls'!S93),"", 'Capabilities - Sec Controls'!S93)</f>
        <v/>
      </c>
      <c r="V229" s="1" t="str">
        <f>IF(ISBLANK('Capabilities - Sec Controls'!T93),"", 'Capabilities - Sec Controls'!T93)</f>
        <v/>
      </c>
      <c r="W229" s="1" t="str">
        <f>IF(ISBLANK('Capabilities - Sec Controls'!U93),"", 'Capabilities - Sec Controls'!U93)</f>
        <v/>
      </c>
      <c r="X229" s="1" t="str">
        <f>IF(ISBLANK('Capabilities - Sec Controls'!V93),"", 'Capabilities - Sec Controls'!V93)</f>
        <v/>
      </c>
      <c r="Y229" s="1" t="str">
        <f>IF(ISBLANK('Capabilities - Sec Controls'!W93),"", 'Capabilities - Sec Controls'!W93)</f>
        <v/>
      </c>
      <c r="Z229" s="1" t="str">
        <f>IF(ISBLANK('Capabilities - Sec Controls'!X93),"", 'Capabilities - Sec Controls'!X93)</f>
        <v/>
      </c>
      <c r="AA229" s="1" t="str">
        <f>IF(ISBLANK('Capabilities - Sec Controls'!Y93),"", 'Capabilities - Sec Controls'!Y93)</f>
        <v/>
      </c>
      <c r="AB229" s="1" t="str">
        <f>IF(ISBLANK('Capabilities - Sec Controls'!Z93),"", 'Capabilities - Sec Controls'!Z93)</f>
        <v/>
      </c>
      <c r="AC229" s="215">
        <f>IF(ISBLANK('Capabilities - Sec Controls'!AA93),"", 'Capabilities - Sec Controls'!AA93)</f>
        <v>1</v>
      </c>
      <c r="AD229" s="215">
        <f>IF(ISBLANK('Capabilities - Sec Controls'!AB93),"", 'Capabilities - Sec Controls'!AB93)</f>
        <v>3</v>
      </c>
      <c r="AE229" s="215">
        <f>IF(ISBLANK('Capabilities - Sec Controls'!AC93),"", 'Capabilities - Sec Controls'!AC93)</f>
        <v>1</v>
      </c>
      <c r="AF229" s="215">
        <f>IF(ISBLANK('Capabilities - Sec Controls'!AD93),"", 'Capabilities - Sec Controls'!AD93)</f>
        <v>5</v>
      </c>
      <c r="AG229" s="1" t="str">
        <f>IF(ISBLANK('Capabilities - Sec Controls'!AE93),"", 'Capabilities - Sec Controls'!AE93)</f>
        <v/>
      </c>
      <c r="AH229" s="1" t="str">
        <f>IF(ISBLANK('Capabilities - Sec Controls'!AF93),"", 'Capabilities - Sec Controls'!AF93)</f>
        <v>X</v>
      </c>
      <c r="AI229" s="1" t="str">
        <f>IF(ISBLANK('Capabilities - Sec Controls'!AG93),"", 'Capabilities - Sec Controls'!AG93)</f>
        <v>A</v>
      </c>
      <c r="AJ229" s="1" t="str">
        <f>IF(ISBLANK('Capabilities - Sec Controls'!AH93),"", 'Capabilities - Sec Controls'!AH93)</f>
        <v>A</v>
      </c>
      <c r="AK229" s="1" t="str">
        <f>IF(ISBLANK('Capabilities - Sec Controls'!AI93),"", 'Capabilities - Sec Controls'!AI93)</f>
        <v/>
      </c>
      <c r="AL229" s="1" t="str">
        <f>IF(ISBLANK('Capabilities - Sec Controls'!AJ93),"", 'Capabilities - Sec Controls'!AJ93)</f>
        <v>X</v>
      </c>
      <c r="AM229" s="1" t="str">
        <f>IF(ISBLANK('Capabilities - Sec Controls'!AK93),"", 'Capabilities - Sec Controls'!AK93)</f>
        <v>X*</v>
      </c>
      <c r="AN229" s="1" t="str">
        <f>IF(ISBLANK('Capabilities - Sec Controls'!AL93),"", 'Capabilities - Sec Controls'!AL93)</f>
        <v>X*</v>
      </c>
      <c r="AO229" s="1" t="str">
        <f>IF(ISBLANK('Capabilities - Sec Controls'!AM93),"", 'Capabilities - Sec Controls'!AM93)</f>
        <v/>
      </c>
      <c r="AP229" s="1" t="str">
        <f>IF(ISBLANK('Capabilities - Sec Controls'!AN93),"", 'Capabilities - Sec Controls'!AN93)</f>
        <v>B</v>
      </c>
      <c r="AQ229" s="1" t="str">
        <f>IF(ISBLANK('Capabilities - Sec Controls'!AO93),"", 'Capabilities - Sec Controls'!AO93)</f>
        <v>B</v>
      </c>
      <c r="AR229" s="1" t="str">
        <f>IF(ISBLANK('Capabilities - Sec Controls'!AP93),"", 'Capabilities - Sec Controls'!AP93)</f>
        <v>B</v>
      </c>
      <c r="AS229" s="1" t="str">
        <f>IF(ISBLANK('Capabilities - Sec Controls'!AQ93),"", 'Capabilities - Sec Controls'!AQ93)</f>
        <v/>
      </c>
      <c r="AT229" s="1" t="str">
        <f>IF(ISBLANK('Capabilities - Sec Controls'!AR93),"", 'Capabilities - Sec Controls'!AR93)</f>
        <v>A</v>
      </c>
      <c r="AU229" s="1" t="str">
        <f>IF(ISBLANK('Capabilities - Sec Controls'!AS93),"", 'Capabilities - Sec Controls'!AS93)</f>
        <v/>
      </c>
      <c r="AV229" s="1" t="str">
        <f>IF(ISBLANK('Capabilities - Sec Controls'!AT93),"", 'Capabilities - Sec Controls'!AT93)</f>
        <v>A</v>
      </c>
    </row>
    <row r="230" spans="1:48" ht="42" hidden="1" customHeight="1" x14ac:dyDescent="0.25">
      <c r="A230"/>
      <c r="D230" t="b">
        <f t="shared" si="10"/>
        <v>1</v>
      </c>
      <c r="E230" s="1" t="str">
        <f>IF(ISBLANK('Capabilities - Sec Controls'!A183),"", 'Capabilities - Sec Controls'!A183)</f>
        <v>Information Services</v>
      </c>
      <c r="F230" s="1" t="str">
        <f>IF(ISBLANK('Capabilities - Sec Controls'!B183),"", 'Capabilities - Sec Controls'!B183)</f>
        <v>Security Monitoring</v>
      </c>
      <c r="G230" s="1" t="str">
        <f>IF(ISBLANK('Capabilities - Sec Controls'!C183),"", 'Capabilities - Sec Controls'!C183)</f>
        <v>DLP Events - Data Leakage Prevention Events</v>
      </c>
      <c r="H230" s="1" t="str">
        <f>IF(ISBLANK('Capabilities - Sec Controls'!D183),"", 'Capabilities - Sec Controls'!D183)</f>
        <v/>
      </c>
      <c r="I230" s="1" t="str">
        <f>IF(ISBLANK('Capabilities - Sec Controls'!E183),"", 'Capabilities - Sec Controls'!E183)</f>
        <v>The system has a capability that uses data loss prevention (DLP) techniques to identify attempts to transfer sensitive data out of the organization and to respond to those attempts, such as by blocking transfers or alerting administrators.</v>
      </c>
      <c r="J230" s="1" t="str">
        <f>IF(ISBLANK('Capabilities - Sec Controls'!F183),"", 'Capabilities - Sec Controls'!F183)</f>
        <v>DLP Events</v>
      </c>
      <c r="K230" s="1" t="str">
        <f>IF(ISBLANK('Capabilities - Sec Controls'!I183),"", 'Capabilities - Sec Controls'!I183)</f>
        <v/>
      </c>
      <c r="L230" s="1" t="str">
        <f>IF(ISBLANK('Capabilities - Sec Controls'!J183),"", 'Capabilities - Sec Controls'!J183)</f>
        <v/>
      </c>
      <c r="M230" s="1" t="str">
        <f>IF(ISBLANK('Capabilities - Sec Controls'!K183),"", 'Capabilities - Sec Controls'!K183)</f>
        <v/>
      </c>
      <c r="N230" s="1" t="str">
        <f>IF(ISBLANK('Capabilities - Sec Controls'!L183),"", 'Capabilities - Sec Controls'!L183)</f>
        <v/>
      </c>
      <c r="O230" s="1" t="str">
        <f>IF(ISBLANK('Capabilities - Sec Controls'!M183),"", 'Capabilities - Sec Controls'!M183)</f>
        <v>AC-4</v>
      </c>
      <c r="P230" s="1" t="str">
        <f>IF(ISBLANK('Capabilities - Sec Controls'!N183),"", 'Capabilities - Sec Controls'!N183)</f>
        <v/>
      </c>
      <c r="Q230" s="1" t="str">
        <f>IF(ISBLANK('Capabilities - Sec Controls'!O183),"", 'Capabilities - Sec Controls'!O183)</f>
        <v>AC-4</v>
      </c>
      <c r="R230" s="1" t="str">
        <f>IF(ISBLANK('Capabilities - Sec Controls'!P183),"", 'Capabilities - Sec Controls'!P183)</f>
        <v/>
      </c>
      <c r="S230" s="1" t="str">
        <f>IF(ISBLANK('Capabilities - Sec Controls'!Q183),"", 'Capabilities - Sec Controls'!Q183)</f>
        <v/>
      </c>
      <c r="T230" s="1" t="str">
        <f>IF(ISBLANK('Capabilities - Sec Controls'!R183),"", 'Capabilities - Sec Controls'!R183)</f>
        <v>AC-4(1),AC-4(6),AC-4(19),AC-16,SC-16</v>
      </c>
      <c r="U230" s="1" t="str">
        <f>IF(ISBLANK('Capabilities - Sec Controls'!S183),"", 'Capabilities - Sec Controls'!S183)</f>
        <v/>
      </c>
      <c r="V230" s="1" t="str">
        <f>IF(ISBLANK('Capabilities - Sec Controls'!T183),"", 'Capabilities - Sec Controls'!T183)</f>
        <v>AC-4(1),AC-4(6),AC-4(19),AC-16,SC-16</v>
      </c>
      <c r="W230" s="1" t="str">
        <f>IF(ISBLANK('Capabilities - Sec Controls'!U183),"", 'Capabilities - Sec Controls'!U183)</f>
        <v/>
      </c>
      <c r="X230" s="1" t="str">
        <f>IF(ISBLANK('Capabilities - Sec Controls'!V183),"", 'Capabilities - Sec Controls'!V183)</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230" s="1" t="str">
        <f>IF(ISBLANK('Capabilities - Sec Controls'!W183),"", 'Capabilities - Sec Controls'!W183)</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230" s="1" t="str">
        <f>IF(ISBLANK('Capabilities - Sec Controls'!X183),"", 'Capabilities - Sec Controls'!X183)</f>
        <v>AC-2(11), AC-2(13), AC-6(3), AC-6(7), AC-6(8), AC-18(4), AC-21(2)
AU-13, 
CM-3(1), CM-5(1), CM-5(3), CM-5(4), CM-6(2), CM-8(4)
MA-4(3)
PE-2(3), PE-3(1), PE-6(4)
PS-4(2), PS-6(3)
RA-5(4), RA-5(6), RA-5(10)
SC-3, SC-7(8), SC-7(10), SC-7(11), SC-7(14),  SC-7(15), SC-7(18), SC-7(21), SC-24 
SI-7(10), SI-10(5)</v>
      </c>
      <c r="AA230" s="1" t="str">
        <f>IF(ISBLANK('Capabilities - Sec Controls'!Y183),"", 'Capabilities - Sec Controls'!Y183)</f>
        <v xml:space="preserve">Unclear how data leakage and information leakage are different (see row 184).  PE-19, SC-31, and SC-38 are not selected in SP 800-53-defined baselines nor in the overall FedRAMP-defined baselines. They are noted in { } and  placed in the high impact baseline here specifically to support implementation of information security associated with the Information Services Security Monitoring DLP Events - Data Leakage Prevention Events capability should an organization wish to contract with a cloud service provider to provide such a capability. </v>
      </c>
      <c r="AB230" s="1" t="str">
        <f>IF(ISBLANK('Capabilities - Sec Controls'!Z183),"", 'Capabilities - Sec Controls'!Z183)</f>
        <v/>
      </c>
      <c r="AC230" s="215">
        <f>IF(ISBLANK('Capabilities - Sec Controls'!AA183),"", 'Capabilities - Sec Controls'!AA183)</f>
        <v>3</v>
      </c>
      <c r="AD230" s="215">
        <f>IF(ISBLANK('Capabilities - Sec Controls'!AB183),"", 'Capabilities - Sec Controls'!AB183)</f>
        <v>2</v>
      </c>
      <c r="AE230" s="215">
        <f>IF(ISBLANK('Capabilities - Sec Controls'!AC183),"", 'Capabilities - Sec Controls'!AC183)</f>
        <v>3</v>
      </c>
      <c r="AF230" s="215">
        <f>IF(ISBLANK('Capabilities - Sec Controls'!AD183),"", 'Capabilities - Sec Controls'!AD183)</f>
        <v>8</v>
      </c>
      <c r="AG230" s="1" t="str">
        <f>IF(ISBLANK('Capabilities - Sec Controls'!AE183),"", 'Capabilities - Sec Controls'!AE183)</f>
        <v/>
      </c>
      <c r="AH230" s="1" t="str">
        <f>IF(ISBLANK('Capabilities - Sec Controls'!AF183),"", 'Capabilities - Sec Controls'!AF183)</f>
        <v>X</v>
      </c>
      <c r="AI230" s="1" t="str">
        <f>IF(ISBLANK('Capabilities - Sec Controls'!AG183),"", 'Capabilities - Sec Controls'!AG183)</f>
        <v>A</v>
      </c>
      <c r="AJ230" s="1" t="str">
        <f>IF(ISBLANK('Capabilities - Sec Controls'!AH183),"", 'Capabilities - Sec Controls'!AH183)</f>
        <v>A</v>
      </c>
      <c r="AK230" s="1" t="str">
        <f>IF(ISBLANK('Capabilities - Sec Controls'!AI183),"", 'Capabilities - Sec Controls'!AI183)</f>
        <v/>
      </c>
      <c r="AL230" s="1" t="str">
        <f>IF(ISBLANK('Capabilities - Sec Controls'!AJ183),"", 'Capabilities - Sec Controls'!AJ183)</f>
        <v>X</v>
      </c>
      <c r="AM230" s="1" t="str">
        <f>IF(ISBLANK('Capabilities - Sec Controls'!AK183),"", 'Capabilities - Sec Controls'!AK183)</f>
        <v>X*</v>
      </c>
      <c r="AN230" s="1" t="str">
        <f>IF(ISBLANK('Capabilities - Sec Controls'!AL183),"", 'Capabilities - Sec Controls'!AL183)</f>
        <v>X*</v>
      </c>
      <c r="AO230" s="1" t="str">
        <f>IF(ISBLANK('Capabilities - Sec Controls'!AM183),"", 'Capabilities - Sec Controls'!AM183)</f>
        <v/>
      </c>
      <c r="AP230" s="1" t="str">
        <f>IF(ISBLANK('Capabilities - Sec Controls'!AN183),"", 'Capabilities - Sec Controls'!AN183)</f>
        <v>B</v>
      </c>
      <c r="AQ230" s="1" t="str">
        <f>IF(ISBLANK('Capabilities - Sec Controls'!AO183),"", 'Capabilities - Sec Controls'!AO183)</f>
        <v>B</v>
      </c>
      <c r="AR230" s="1" t="str">
        <f>IF(ISBLANK('Capabilities - Sec Controls'!AP183),"", 'Capabilities - Sec Controls'!AP183)</f>
        <v>B</v>
      </c>
      <c r="AS230" s="1" t="str">
        <f>IF(ISBLANK('Capabilities - Sec Controls'!AQ183),"", 'Capabilities - Sec Controls'!AQ183)</f>
        <v/>
      </c>
      <c r="AT230" s="1" t="str">
        <f>IF(ISBLANK('Capabilities - Sec Controls'!AR183),"", 'Capabilities - Sec Controls'!AR183)</f>
        <v>A</v>
      </c>
      <c r="AU230" s="1" t="str">
        <f>IF(ISBLANK('Capabilities - Sec Controls'!AS183),"", 'Capabilities - Sec Controls'!AS183)</f>
        <v/>
      </c>
      <c r="AV230" s="1" t="str">
        <f>IF(ISBLANK('Capabilities - Sec Controls'!AT183),"", 'Capabilities - Sec Controls'!AT183)</f>
        <v/>
      </c>
    </row>
    <row r="231" spans="1:48" ht="42" hidden="1" customHeight="1" x14ac:dyDescent="0.25">
      <c r="A231"/>
      <c r="D231" t="b">
        <f t="shared" si="10"/>
        <v>1</v>
      </c>
      <c r="E231" s="1" t="str">
        <f>IF(ISBLANK('Capabilities - Sec Controls'!A184),"", 'Capabilities - Sec Controls'!A184)</f>
        <v>Information Services</v>
      </c>
      <c r="F231" s="1" t="str">
        <f>IF(ISBLANK('Capabilities - Sec Controls'!B184),"", 'Capabilities - Sec Controls'!B184)</f>
        <v>Data Governance</v>
      </c>
      <c r="G231" s="1" t="str">
        <f>IF(ISBLANK('Capabilities - Sec Controls'!C184),"", 'Capabilities - Sec Controls'!C184)</f>
        <v>Information Leakage Metadata</v>
      </c>
      <c r="H231" s="1" t="str">
        <f>IF(ISBLANK('Capabilities - Sec Controls'!D184),"", 'Capabilities - Sec Controls'!D184)</f>
        <v/>
      </c>
      <c r="I231" s="1" t="str">
        <f>IF(ISBLANK('Capabilities - Sec Controls'!E184),"", 'Capabilities - Sec Controls'!E184)</f>
        <v>The system has a capability that identifies metadata attached to critical pieces of information so as to mark that metadata for detection by data loss prevention tools.</v>
      </c>
      <c r="J231" s="1" t="str">
        <f>IF(ISBLANK('Capabilities - Sec Controls'!F184),"", 'Capabilities - Sec Controls'!F184)</f>
        <v>Information Leakage Metadata</v>
      </c>
      <c r="K231" s="1" t="str">
        <f>IF(ISBLANK('Capabilities - Sec Controls'!I184),"", 'Capabilities - Sec Controls'!I184)</f>
        <v>AC-1,SC-1</v>
      </c>
      <c r="L231" s="1" t="str">
        <f>IF(ISBLANK('Capabilities - Sec Controls'!J184),"", 'Capabilities - Sec Controls'!J184)</f>
        <v/>
      </c>
      <c r="M231" s="1" t="str">
        <f>IF(ISBLANK('Capabilities - Sec Controls'!K184),"", 'Capabilities - Sec Controls'!K184)</f>
        <v>AC-1,SC-1</v>
      </c>
      <c r="N231" s="1" t="str">
        <f>IF(ISBLANK('Capabilities - Sec Controls'!L184),"", 'Capabilities - Sec Controls'!L184)</f>
        <v/>
      </c>
      <c r="O231" s="1" t="str">
        <f>IF(ISBLANK('Capabilities - Sec Controls'!M184),"", 'Capabilities - Sec Controls'!M184)</f>
        <v>AC-4</v>
      </c>
      <c r="P231" s="1" t="str">
        <f>IF(ISBLANK('Capabilities - Sec Controls'!N184),"", 'Capabilities - Sec Controls'!N184)</f>
        <v/>
      </c>
      <c r="Q231" s="1" t="str">
        <f>IF(ISBLANK('Capabilities - Sec Controls'!O184),"", 'Capabilities - Sec Controls'!O184)</f>
        <v>AC-4</v>
      </c>
      <c r="R231" s="1" t="str">
        <f>IF(ISBLANK('Capabilities - Sec Controls'!P184),"", 'Capabilities - Sec Controls'!P184)</f>
        <v/>
      </c>
      <c r="S231" s="1" t="str">
        <f>IF(ISBLANK('Capabilities - Sec Controls'!Q184),"", 'Capabilities - Sec Controls'!Q184)</f>
        <v/>
      </c>
      <c r="T231" s="1" t="str">
        <f>IF(ISBLANK('Capabilities - Sec Controls'!R184),"", 'Capabilities - Sec Controls'!R184)</f>
        <v>AC-4(1),AC-4(6),AC-4(19),AC-16,SC-16</v>
      </c>
      <c r="U231" s="1" t="str">
        <f>IF(ISBLANK('Capabilities - Sec Controls'!S184),"", 'Capabilities - Sec Controls'!S184)</f>
        <v/>
      </c>
      <c r="V231" s="1" t="str">
        <f>IF(ISBLANK('Capabilities - Sec Controls'!T184),"", 'Capabilities - Sec Controls'!T184)</f>
        <v>AC-4(1),AC-4(6),AC-4(19),AC-16,SC-16</v>
      </c>
      <c r="W231" s="1" t="str">
        <f>IF(ISBLANK('Capabilities - Sec Controls'!U184),"", 'Capabilities - Sec Controls'!U184)</f>
        <v/>
      </c>
      <c r="X231" s="1" t="str">
        <f>IF(ISBLANK('Capabilities - Sec Controls'!V184),"", 'Capabilities - Sec Controls'!V184)</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231" s="1" t="str">
        <f>IF(ISBLANK('Capabilities - Sec Controls'!W184),"", 'Capabilities - Sec Controls'!W184)</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231" s="1" t="str">
        <f>IF(ISBLANK('Capabilities - Sec Controls'!X184),"", 'Capabilities - Sec Controls'!X184)</f>
        <v>AC-2(11), AC-2(13), AC-6(3), AC-6(7), AC-6(8), AC-18(4), AC-21(2)
AU-13, 
CM-3(1), CM-5(1), CM-5(3), CM-5(4), CM-6(2), CM-8(4)
MA-4(3)
PE-2(3), PE-3(1), PE-6(4)
PS-4(2), PS-6(3)
RA-5(4), RA-5(6), RA-5(10)
SC-3, SC-7(8), SC-7(10), SC-7(11), SC-7(14),  SC-7(15), SC-7(18), SC-7(21), SC-24 
SI-7(10), SI-10(5)</v>
      </c>
      <c r="AA231" s="1" t="str">
        <f>IF(ISBLANK('Capabilities - Sec Controls'!Y184),"", 'Capabilities - Sec Controls'!Y184)</f>
        <v xml:space="preserve">AC-3(3), AC-4(1), AC-4(6), AC-4(17), AC-4(19), AC-16, and SC-16 are not selected in SP 800-53-defined baselines nor in the overall FedRAMP-defined baselines. They are noted in { } and  placed in the high impact baseline here specifically to support implementation of information security associated with the Information Services Data Governance Information Leakage Metadata capability should an organization wish to contract with a cloud service provider to provide such a capability. </v>
      </c>
      <c r="AB231" s="1" t="str">
        <f>IF(ISBLANK('Capabilities - Sec Controls'!Z184),"", 'Capabilities - Sec Controls'!Z184)</f>
        <v/>
      </c>
      <c r="AC231" s="215">
        <f>IF(ISBLANK('Capabilities - Sec Controls'!AA184),"", 'Capabilities - Sec Controls'!AA184)</f>
        <v>3</v>
      </c>
      <c r="AD231" s="215">
        <f>IF(ISBLANK('Capabilities - Sec Controls'!AB184),"", 'Capabilities - Sec Controls'!AB184)</f>
        <v>2</v>
      </c>
      <c r="AE231" s="215">
        <f>IF(ISBLANK('Capabilities - Sec Controls'!AC184),"", 'Capabilities - Sec Controls'!AC184)</f>
        <v>2</v>
      </c>
      <c r="AF231" s="215">
        <f>IF(ISBLANK('Capabilities - Sec Controls'!AD184),"", 'Capabilities - Sec Controls'!AD184)</f>
        <v>7</v>
      </c>
      <c r="AG231" s="1" t="str">
        <f>IF(ISBLANK('Capabilities - Sec Controls'!AE184),"", 'Capabilities - Sec Controls'!AE184)</f>
        <v/>
      </c>
      <c r="AH231" s="1" t="str">
        <f>IF(ISBLANK('Capabilities - Sec Controls'!AF184),"", 'Capabilities - Sec Controls'!AF184)</f>
        <v>X</v>
      </c>
      <c r="AI231" s="1" t="str">
        <f>IF(ISBLANK('Capabilities - Sec Controls'!AG184),"", 'Capabilities - Sec Controls'!AG184)</f>
        <v>X</v>
      </c>
      <c r="AJ231" s="1" t="str">
        <f>IF(ISBLANK('Capabilities - Sec Controls'!AH184),"", 'Capabilities - Sec Controls'!AH184)</f>
        <v>A</v>
      </c>
      <c r="AK231" s="1" t="str">
        <f>IF(ISBLANK('Capabilities - Sec Controls'!AI184),"", 'Capabilities - Sec Controls'!AI184)</f>
        <v/>
      </c>
      <c r="AL231" s="1" t="str">
        <f>IF(ISBLANK('Capabilities - Sec Controls'!AJ184),"", 'Capabilities - Sec Controls'!AJ184)</f>
        <v>A</v>
      </c>
      <c r="AM231" s="1" t="str">
        <f>IF(ISBLANK('Capabilities - Sec Controls'!AK184),"", 'Capabilities - Sec Controls'!AK184)</f>
        <v>A</v>
      </c>
      <c r="AN231" s="1" t="str">
        <f>IF(ISBLANK('Capabilities - Sec Controls'!AL184),"", 'Capabilities - Sec Controls'!AL184)</f>
        <v>X</v>
      </c>
      <c r="AO231" s="1" t="str">
        <f>IF(ISBLANK('Capabilities - Sec Controls'!AM184),"", 'Capabilities - Sec Controls'!AM184)</f>
        <v/>
      </c>
      <c r="AP231" s="1" t="str">
        <f>IF(ISBLANK('Capabilities - Sec Controls'!AN184),"", 'Capabilities - Sec Controls'!AN184)</f>
        <v>B</v>
      </c>
      <c r="AQ231" s="1" t="str">
        <f>IF(ISBLANK('Capabilities - Sec Controls'!AO184),"", 'Capabilities - Sec Controls'!AO184)</f>
        <v>B</v>
      </c>
      <c r="AR231" s="1" t="str">
        <f>IF(ISBLANK('Capabilities - Sec Controls'!AP184),"", 'Capabilities - Sec Controls'!AP184)</f>
        <v>B</v>
      </c>
      <c r="AS231" s="1" t="str">
        <f>IF(ISBLANK('Capabilities - Sec Controls'!AQ184),"", 'Capabilities - Sec Controls'!AQ184)</f>
        <v/>
      </c>
      <c r="AT231" s="1" t="str">
        <f>IF(ISBLANK('Capabilities - Sec Controls'!AR184),"", 'Capabilities - Sec Controls'!AR184)</f>
        <v>A</v>
      </c>
      <c r="AU231" s="1" t="str">
        <f>IF(ISBLANK('Capabilities - Sec Controls'!AS184),"", 'Capabilities - Sec Controls'!AS184)</f>
        <v/>
      </c>
      <c r="AV231" s="1" t="str">
        <f>IF(ISBLANK('Capabilities - Sec Controls'!AT184),"", 'Capabilities - Sec Controls'!AT184)</f>
        <v/>
      </c>
    </row>
    <row r="232" spans="1:48" ht="42" hidden="1" customHeight="1" x14ac:dyDescent="0.25">
      <c r="A232"/>
      <c r="D232" t="b">
        <f t="shared" si="10"/>
        <v>1</v>
      </c>
      <c r="E232" s="1" t="str">
        <f>IF(ISBLANK('Capabilities - Sec Controls'!A258),"", 'Capabilities - Sec Controls'!A258)</f>
        <v>S &amp; RM</v>
      </c>
      <c r="F232" s="1" t="str">
        <f>IF(ISBLANK('Capabilities - Sec Controls'!B258),"", 'Capabilities - Sec Controls'!B258)</f>
        <v>Data Protection</v>
      </c>
      <c r="G232" s="1" t="str">
        <f>IF(ISBLANK('Capabilities - Sec Controls'!C258),"", 'Capabilities - Sec Controls'!C258)</f>
        <v>Data Lifecycle Management</v>
      </c>
      <c r="H232" s="1" t="str">
        <f>IF(ISBLANK('Capabilities - Sec Controls'!D258),"", 'Capabilities - Sec Controls'!D258)</f>
        <v>Meta data Control</v>
      </c>
      <c r="I232" s="1" t="str">
        <f>IF(ISBLANK('Capabilities - Sec Controls'!E258),"", 'Capabilities - Sec Controls'!E258)</f>
        <v>The system has a capability that controls what types of metadata are associated with the underlying data, such as preventing release of sensitive metadata associated with a document when the document itself is transferred to another system.</v>
      </c>
      <c r="J232" s="1" t="str">
        <f>IF(ISBLANK('Capabilities - Sec Controls'!F258),"", 'Capabilities - Sec Controls'!F258)</f>
        <v>Meta data Control</v>
      </c>
      <c r="K232" s="1" t="str">
        <f>IF(ISBLANK('Capabilities - Sec Controls'!I258),"", 'Capabilities - Sec Controls'!I258)</f>
        <v/>
      </c>
      <c r="L232" s="1" t="str">
        <f>IF(ISBLANK('Capabilities - Sec Controls'!J258),"", 'Capabilities - Sec Controls'!J258)</f>
        <v/>
      </c>
      <c r="M232" s="1" t="str">
        <f>IF(ISBLANK('Capabilities - Sec Controls'!K258),"", 'Capabilities - Sec Controls'!K258)</f>
        <v/>
      </c>
      <c r="N232" s="1" t="str">
        <f>IF(ISBLANK('Capabilities - Sec Controls'!L258),"", 'Capabilities - Sec Controls'!L258)</f>
        <v/>
      </c>
      <c r="O232" s="1" t="str">
        <f>IF(ISBLANK('Capabilities - Sec Controls'!M258),"", 'Capabilities - Sec Controls'!M258)</f>
        <v>AC-4,SI-7</v>
      </c>
      <c r="P232" s="1" t="str">
        <f>IF(ISBLANK('Capabilities - Sec Controls'!N258),"", 'Capabilities - Sec Controls'!N258)</f>
        <v/>
      </c>
      <c r="Q232" s="1" t="str">
        <f>IF(ISBLANK('Capabilities - Sec Controls'!O258),"", 'Capabilities - Sec Controls'!O258)</f>
        <v>AC-4,SI-7</v>
      </c>
      <c r="R232" s="1" t="str">
        <f>IF(ISBLANK('Capabilities - Sec Controls'!P258),"", 'Capabilities - Sec Controls'!P258)</f>
        <v/>
      </c>
      <c r="S232" s="1" t="str">
        <f>IF(ISBLANK('Capabilities - Sec Controls'!Q258),"", 'Capabilities - Sec Controls'!Q258)</f>
        <v/>
      </c>
      <c r="T232" s="1" t="str">
        <f>IF(ISBLANK('Capabilities - Sec Controls'!R258),"", 'Capabilities - Sec Controls'!R258)</f>
        <v>AC-4(6),AC-4(19),AC-16</v>
      </c>
      <c r="U232" s="1" t="str">
        <f>IF(ISBLANK('Capabilities - Sec Controls'!S258),"", 'Capabilities - Sec Controls'!S258)</f>
        <v/>
      </c>
      <c r="V232" s="1" t="str">
        <f>IF(ISBLANK('Capabilities - Sec Controls'!T258),"", 'Capabilities - Sec Controls'!T258)</f>
        <v>AC-4(6),AC-4(19),AC-16</v>
      </c>
      <c r="W232" s="1" t="str">
        <f>IF(ISBLANK('Capabilities - Sec Controls'!U258),"", 'Capabilities - Sec Controls'!U258)</f>
        <v/>
      </c>
      <c r="X232" s="1" t="str">
        <f>IF(ISBLANK('Capabilities - Sec Controls'!V258),"", 'Capabilities - Sec Controls'!V258)</f>
        <v/>
      </c>
      <c r="Y232" s="1" t="str">
        <f>IF(ISBLANK('Capabilities - Sec Controls'!W258),"", 'Capabilities - Sec Controls'!W258)</f>
        <v/>
      </c>
      <c r="Z232" s="1" t="str">
        <f>IF(ISBLANK('Capabilities - Sec Controls'!X258),"", 'Capabilities - Sec Controls'!X258)</f>
        <v/>
      </c>
      <c r="AA232" s="1" t="str">
        <f>IF(ISBLANK('Capabilities - Sec Controls'!Y258),"", 'Capabilities - Sec Controls'!Y258)</f>
        <v>AC-4(6), AC-4(19), and AC-16 are not selected in SP 800-53-defined baselines nor in the overall FedRAMP-defined baselines. They are noted in { } and  placed in the high impact baseline here specifically to support implementation of information security associated with the S &amp; RM Data Protection Data Lifecycle Management Meta data Control capability should an organization wish to contract with a cloud service provider to provide such a capability.</v>
      </c>
      <c r="AB232" s="1" t="str">
        <f>IF(ISBLANK('Capabilities - Sec Controls'!Z258),"", 'Capabilities - Sec Controls'!Z258)</f>
        <v/>
      </c>
      <c r="AC232" s="215">
        <f>IF(ISBLANK('Capabilities - Sec Controls'!AA258),"", 'Capabilities - Sec Controls'!AA258)</f>
        <v>3</v>
      </c>
      <c r="AD232" s="215">
        <f>IF(ISBLANK('Capabilities - Sec Controls'!AB258),"", 'Capabilities - Sec Controls'!AB258)</f>
        <v>1</v>
      </c>
      <c r="AE232" s="215">
        <f>IF(ISBLANK('Capabilities - Sec Controls'!AC258),"", 'Capabilities - Sec Controls'!AC258)</f>
        <v>1</v>
      </c>
      <c r="AF232" s="215">
        <f>IF(ISBLANK('Capabilities - Sec Controls'!AD258),"", 'Capabilities - Sec Controls'!AD258)</f>
        <v>5</v>
      </c>
      <c r="AG232" s="1" t="str">
        <f>IF(ISBLANK('Capabilities - Sec Controls'!AE258),"", 'Capabilities - Sec Controls'!AE258)</f>
        <v/>
      </c>
      <c r="AH232" s="1" t="str">
        <f>IF(ISBLANK('Capabilities - Sec Controls'!AF258),"", 'Capabilities - Sec Controls'!AF258)</f>
        <v>X</v>
      </c>
      <c r="AI232" s="1" t="str">
        <f>IF(ISBLANK('Capabilities - Sec Controls'!AG258),"", 'Capabilities - Sec Controls'!AG258)</f>
        <v>X</v>
      </c>
      <c r="AJ232" s="1" t="str">
        <f>IF(ISBLANK('Capabilities - Sec Controls'!AH258),"", 'Capabilities - Sec Controls'!AH258)</f>
        <v>A</v>
      </c>
      <c r="AK232" s="1" t="str">
        <f>IF(ISBLANK('Capabilities - Sec Controls'!AI258),"", 'Capabilities - Sec Controls'!AI258)</f>
        <v/>
      </c>
      <c r="AL232" s="1" t="str">
        <f>IF(ISBLANK('Capabilities - Sec Controls'!AJ258),"", 'Capabilities - Sec Controls'!AJ258)</f>
        <v>A</v>
      </c>
      <c r="AM232" s="1" t="str">
        <f>IF(ISBLANK('Capabilities - Sec Controls'!AK258),"", 'Capabilities - Sec Controls'!AK258)</f>
        <v>X</v>
      </c>
      <c r="AN232" s="1" t="str">
        <f>IF(ISBLANK('Capabilities - Sec Controls'!AL258),"", 'Capabilities - Sec Controls'!AL258)</f>
        <v>X</v>
      </c>
      <c r="AO232" s="1" t="str">
        <f>IF(ISBLANK('Capabilities - Sec Controls'!AM258),"", 'Capabilities - Sec Controls'!AM258)</f>
        <v/>
      </c>
      <c r="AP232" s="1" t="str">
        <f>IF(ISBLANK('Capabilities - Sec Controls'!AN258),"", 'Capabilities - Sec Controls'!AN258)</f>
        <v>B</v>
      </c>
      <c r="AQ232" s="1" t="str">
        <f>IF(ISBLANK('Capabilities - Sec Controls'!AO258),"", 'Capabilities - Sec Controls'!AO258)</f>
        <v>B</v>
      </c>
      <c r="AR232" s="1" t="str">
        <f>IF(ISBLANK('Capabilities - Sec Controls'!AP258),"", 'Capabilities - Sec Controls'!AP258)</f>
        <v>B</v>
      </c>
      <c r="AS232" s="1" t="str">
        <f>IF(ISBLANK('Capabilities - Sec Controls'!AQ258),"", 'Capabilities - Sec Controls'!AQ258)</f>
        <v/>
      </c>
      <c r="AT232" s="1" t="str">
        <f>IF(ISBLANK('Capabilities - Sec Controls'!AR258),"", 'Capabilities - Sec Controls'!AR258)</f>
        <v>A</v>
      </c>
      <c r="AU232" s="1" t="str">
        <f>IF(ISBLANK('Capabilities - Sec Controls'!AS258),"", 'Capabilities - Sec Controls'!AS258)</f>
        <v/>
      </c>
      <c r="AV232" s="1" t="str">
        <f>IF(ISBLANK('Capabilities - Sec Controls'!AT258),"", 'Capabilities - Sec Controls'!AT258)</f>
        <v>A</v>
      </c>
    </row>
    <row r="233" spans="1:48" ht="42" hidden="1" customHeight="1" x14ac:dyDescent="0.25">
      <c r="A233"/>
      <c r="D233" t="b">
        <f t="shared" si="10"/>
        <v>1</v>
      </c>
      <c r="E233" s="1" t="str">
        <f>IF(ISBLANK('Capabilities - Sec Controls'!A259),"", 'Capabilities - Sec Controls'!A259)</f>
        <v>S &amp; RM</v>
      </c>
      <c r="F233" s="1" t="str">
        <f>IF(ISBLANK('Capabilities - Sec Controls'!B259),"", 'Capabilities - Sec Controls'!B259)</f>
        <v>Data Protection</v>
      </c>
      <c r="G233" s="1" t="str">
        <f>IF(ISBLANK('Capabilities - Sec Controls'!C259),"", 'Capabilities - Sec Controls'!C259)</f>
        <v>Data Lifecycle Management</v>
      </c>
      <c r="H233" s="1" t="str">
        <f>IF(ISBLANK('Capabilities - Sec Controls'!D259),"", 'Capabilities - Sec Controls'!D259)</f>
        <v>Data Seeding</v>
      </c>
      <c r="I233" s="1" t="str">
        <f>IF(ISBLANK('Capabilities - Sec Controls'!E259),"", 'Capabilities - Sec Controls'!E259)</f>
        <v>The system has a capability that uses data seeding to enable subsequent detection of theft of the data. An example of data seeding is inserting a bogus record in a database of phone numbers and later identifying the information from that bogus record in a competitor's database.</v>
      </c>
      <c r="J233" s="1" t="str">
        <f>IF(ISBLANK('Capabilities - Sec Controls'!F259),"", 'Capabilities - Sec Controls'!F259)</f>
        <v>Data Seeding</v>
      </c>
      <c r="K233" s="1" t="str">
        <f>IF(ISBLANK('Capabilities - Sec Controls'!I259),"", 'Capabilities - Sec Controls'!I259)</f>
        <v/>
      </c>
      <c r="L233" s="1" t="str">
        <f>IF(ISBLANK('Capabilities - Sec Controls'!J259),"", 'Capabilities - Sec Controls'!J259)</f>
        <v/>
      </c>
      <c r="M233" s="1" t="str">
        <f>IF(ISBLANK('Capabilities - Sec Controls'!K259),"", 'Capabilities - Sec Controls'!K259)</f>
        <v/>
      </c>
      <c r="N233" s="1" t="str">
        <f>IF(ISBLANK('Capabilities - Sec Controls'!L259),"", 'Capabilities - Sec Controls'!L259)</f>
        <v/>
      </c>
      <c r="O233" s="1" t="str">
        <f>IF(ISBLANK('Capabilities - Sec Controls'!M259),"", 'Capabilities - Sec Controls'!M259)</f>
        <v/>
      </c>
      <c r="P233" s="1" t="str">
        <f>IF(ISBLANK('Capabilities - Sec Controls'!N259),"", 'Capabilities - Sec Controls'!N259)</f>
        <v/>
      </c>
      <c r="Q233" s="1" t="str">
        <f>IF(ISBLANK('Capabilities - Sec Controls'!O259),"", 'Capabilities - Sec Controls'!O259)</f>
        <v/>
      </c>
      <c r="R233" s="1" t="str">
        <f>IF(ISBLANK('Capabilities - Sec Controls'!P259),"", 'Capabilities - Sec Controls'!P259)</f>
        <v/>
      </c>
      <c r="S233" s="1" t="str">
        <f>IF(ISBLANK('Capabilities - Sec Controls'!Q259),"", 'Capabilities - Sec Controls'!Q259)</f>
        <v/>
      </c>
      <c r="T233" s="1" t="str">
        <f>IF(ISBLANK('Capabilities - Sec Controls'!R259),"", 'Capabilities - Sec Controls'!R259)</f>
        <v/>
      </c>
      <c r="U233" s="1" t="str">
        <f>IF(ISBLANK('Capabilities - Sec Controls'!S259),"", 'Capabilities - Sec Controls'!S259)</f>
        <v/>
      </c>
      <c r="V233" s="1" t="str">
        <f>IF(ISBLANK('Capabilities - Sec Controls'!T259),"", 'Capabilities - Sec Controls'!T259)</f>
        <v/>
      </c>
      <c r="W233" s="1" t="str">
        <f>IF(ISBLANK('Capabilities - Sec Controls'!U259),"", 'Capabilities - Sec Controls'!U259)</f>
        <v/>
      </c>
      <c r="X233" s="1" t="str">
        <f>IF(ISBLANK('Capabilities - Sec Controls'!V259),"", 'Capabilities - Sec Controls'!V259)</f>
        <v/>
      </c>
      <c r="Y233" s="1" t="str">
        <f>IF(ISBLANK('Capabilities - Sec Controls'!W259),"", 'Capabilities - Sec Controls'!W259)</f>
        <v/>
      </c>
      <c r="Z233" s="1" t="str">
        <f>IF(ISBLANK('Capabilities - Sec Controls'!X259),"", 'Capabilities - Sec Controls'!X259)</f>
        <v/>
      </c>
      <c r="AA233" s="1" t="str">
        <f>IF(ISBLANK('Capabilities - Sec Controls'!Y259),"", 'Capabilities - Sec Controls'!Y259)</f>
        <v>NOTE:  The specific technique of "data seeding" is not identified in the list of  SP 800-53 capabilities, however, security controls AU-13, AU-16(2), IR-5(1) and SI-15 address capabilities for detecting and tracking data/information should an organization wish to contract with a cloud service provider to provide such a capability. Data Mining Protection, AC-23 and Concealment and Misdirection, SC-30, may also be applied.</v>
      </c>
      <c r="AB233" s="1" t="str">
        <f>IF(ISBLANK('Capabilities - Sec Controls'!Z259),"", 'Capabilities - Sec Controls'!Z259)</f>
        <v/>
      </c>
      <c r="AC233" s="215">
        <f>IF(ISBLANK('Capabilities - Sec Controls'!AA259),"", 'Capabilities - Sec Controls'!AA259)</f>
        <v>2</v>
      </c>
      <c r="AD233" s="215">
        <f>IF(ISBLANK('Capabilities - Sec Controls'!AB259),"", 'Capabilities - Sec Controls'!AB259)</f>
        <v>0</v>
      </c>
      <c r="AE233" s="215">
        <f>IF(ISBLANK('Capabilities - Sec Controls'!AC259),"", 'Capabilities - Sec Controls'!AC259)</f>
        <v>1</v>
      </c>
      <c r="AF233" s="215">
        <f>IF(ISBLANK('Capabilities - Sec Controls'!AD259),"", 'Capabilities - Sec Controls'!AD259)</f>
        <v>3</v>
      </c>
      <c r="AG233" s="1" t="str">
        <f>IF(ISBLANK('Capabilities - Sec Controls'!AE259),"", 'Capabilities - Sec Controls'!AE259)</f>
        <v/>
      </c>
      <c r="AH233" s="1" t="str">
        <f>IF(ISBLANK('Capabilities - Sec Controls'!AF259),"", 'Capabilities - Sec Controls'!AF259)</f>
        <v>X</v>
      </c>
      <c r="AI233" s="1" t="str">
        <f>IF(ISBLANK('Capabilities - Sec Controls'!AG259),"", 'Capabilities - Sec Controls'!AG259)</f>
        <v>X</v>
      </c>
      <c r="AJ233" s="1" t="str">
        <f>IF(ISBLANK('Capabilities - Sec Controls'!AH259),"", 'Capabilities - Sec Controls'!AH259)</f>
        <v>X</v>
      </c>
      <c r="AK233" s="1" t="str">
        <f>IF(ISBLANK('Capabilities - Sec Controls'!AI259),"", 'Capabilities - Sec Controls'!AI259)</f>
        <v/>
      </c>
      <c r="AL233" s="1" t="str">
        <f>IF(ISBLANK('Capabilities - Sec Controls'!AJ259),"", 'Capabilities - Sec Controls'!AJ259)</f>
        <v>A</v>
      </c>
      <c r="AM233" s="1" t="str">
        <f>IF(ISBLANK('Capabilities - Sec Controls'!AK259),"", 'Capabilities - Sec Controls'!AK259)</f>
        <v>A</v>
      </c>
      <c r="AN233" s="1" t="str">
        <f>IF(ISBLANK('Capabilities - Sec Controls'!AL259),"", 'Capabilities - Sec Controls'!AL259)</f>
        <v>X</v>
      </c>
      <c r="AO233" s="1" t="str">
        <f>IF(ISBLANK('Capabilities - Sec Controls'!AM259),"", 'Capabilities - Sec Controls'!AM259)</f>
        <v/>
      </c>
      <c r="AP233" s="1" t="str">
        <f>IF(ISBLANK('Capabilities - Sec Controls'!AN259),"", 'Capabilities - Sec Controls'!AN259)</f>
        <v>B</v>
      </c>
      <c r="AQ233" s="1" t="str">
        <f>IF(ISBLANK('Capabilities - Sec Controls'!AO259),"", 'Capabilities - Sec Controls'!AO259)</f>
        <v>B</v>
      </c>
      <c r="AR233" s="1" t="str">
        <f>IF(ISBLANK('Capabilities - Sec Controls'!AP259),"", 'Capabilities - Sec Controls'!AP259)</f>
        <v>B</v>
      </c>
      <c r="AS233" s="1" t="str">
        <f>IF(ISBLANK('Capabilities - Sec Controls'!AQ259),"", 'Capabilities - Sec Controls'!AQ259)</f>
        <v/>
      </c>
      <c r="AT233" s="1" t="str">
        <f>IF(ISBLANK('Capabilities - Sec Controls'!AR259),"", 'Capabilities - Sec Controls'!AR259)</f>
        <v>A</v>
      </c>
      <c r="AU233" s="1" t="str">
        <f>IF(ISBLANK('Capabilities - Sec Controls'!AS259),"", 'Capabilities - Sec Controls'!AS259)</f>
        <v/>
      </c>
      <c r="AV233" s="1" t="str">
        <f>IF(ISBLANK('Capabilities - Sec Controls'!AT259),"", 'Capabilities - Sec Controls'!AT259)</f>
        <v>A</v>
      </c>
    </row>
    <row r="234" spans="1:48" ht="42" hidden="1" customHeight="1" x14ac:dyDescent="0.25">
      <c r="A234"/>
      <c r="D234" t="b">
        <f t="shared" si="10"/>
        <v>1</v>
      </c>
      <c r="E234" s="1" t="str">
        <f>IF(ISBLANK('Capabilities - Sec Controls'!A260),"", 'Capabilities - Sec Controls'!A260)</f>
        <v>S &amp; RM</v>
      </c>
      <c r="F234" s="1" t="str">
        <f>IF(ISBLANK('Capabilities - Sec Controls'!B260),"", 'Capabilities - Sec Controls'!B260)</f>
        <v>Data Protection</v>
      </c>
      <c r="G234" s="1" t="str">
        <f>IF(ISBLANK('Capabilities - Sec Controls'!C260),"", 'Capabilities - Sec Controls'!C260)</f>
        <v>Intellectual Property Prevention</v>
      </c>
      <c r="H234" s="1" t="str">
        <f>IF(ISBLANK('Capabilities - Sec Controls'!D260),"", 'Capabilities - Sec Controls'!D260)</f>
        <v>Digital Rights Management</v>
      </c>
      <c r="I234" s="1" t="str">
        <f>IF(ISBLANK('Capabilities - Sec Controls'!E260),"", 'Capabilities - Sec Controls'!E260)</f>
        <v>The system has a capability that enforces digital rights management (DRM) for particular digital content being accessed, stored, or processed by the system.</v>
      </c>
      <c r="J234" s="1" t="str">
        <f>IF(ISBLANK('Capabilities - Sec Controls'!F260),"", 'Capabilities - Sec Controls'!F260)</f>
        <v>Digital Rights Management</v>
      </c>
      <c r="K234" s="1" t="str">
        <f>IF(ISBLANK('Capabilities - Sec Controls'!I260),"", 'Capabilities - Sec Controls'!I260)</f>
        <v>CM-10</v>
      </c>
      <c r="L234" s="1" t="str">
        <f>IF(ISBLANK('Capabilities - Sec Controls'!J260),"", 'Capabilities - Sec Controls'!J260)</f>
        <v/>
      </c>
      <c r="M234" s="1" t="str">
        <f>IF(ISBLANK('Capabilities - Sec Controls'!K260),"", 'Capabilities - Sec Controls'!K260)</f>
        <v>CM-10</v>
      </c>
      <c r="N234" s="1" t="str">
        <f>IF(ISBLANK('Capabilities - Sec Controls'!L260),"", 'Capabilities - Sec Controls'!L260)</f>
        <v/>
      </c>
      <c r="O234" s="1" t="str">
        <f>IF(ISBLANK('Capabilities - Sec Controls'!M260),"", 'Capabilities - Sec Controls'!M260)</f>
        <v/>
      </c>
      <c r="P234" s="1" t="str">
        <f>IF(ISBLANK('Capabilities - Sec Controls'!N260),"", 'Capabilities - Sec Controls'!N260)</f>
        <v/>
      </c>
      <c r="Q234" s="1" t="str">
        <f>IF(ISBLANK('Capabilities - Sec Controls'!O260),"", 'Capabilities - Sec Controls'!O260)</f>
        <v/>
      </c>
      <c r="R234" s="1" t="str">
        <f>IF(ISBLANK('Capabilities - Sec Controls'!P260),"", 'Capabilities - Sec Controls'!P260)</f>
        <v/>
      </c>
      <c r="S234" s="1" t="str">
        <f>IF(ISBLANK('Capabilities - Sec Controls'!Q260),"", 'Capabilities - Sec Controls'!Q260)</f>
        <v/>
      </c>
      <c r="T234" s="1" t="str">
        <f>IF(ISBLANK('Capabilities - Sec Controls'!R260),"", 'Capabilities - Sec Controls'!R260)</f>
        <v/>
      </c>
      <c r="U234" s="1" t="str">
        <f>IF(ISBLANK('Capabilities - Sec Controls'!S260),"", 'Capabilities - Sec Controls'!S260)</f>
        <v/>
      </c>
      <c r="V234" s="1" t="str">
        <f>IF(ISBLANK('Capabilities - Sec Controls'!T260),"", 'Capabilities - Sec Controls'!T260)</f>
        <v/>
      </c>
      <c r="W234" s="1" t="str">
        <f>IF(ISBLANK('Capabilities - Sec Controls'!U260),"", 'Capabilities - Sec Controls'!U260)</f>
        <v/>
      </c>
      <c r="X234" s="1" t="str">
        <f>IF(ISBLANK('Capabilities - Sec Controls'!V260),"", 'Capabilities - Sec Controls'!V260)</f>
        <v/>
      </c>
      <c r="Y234" s="1" t="str">
        <f>IF(ISBLANK('Capabilities - Sec Controls'!W260),"", 'Capabilities - Sec Controls'!W260)</f>
        <v/>
      </c>
      <c r="Z234" s="1" t="str">
        <f>IF(ISBLANK('Capabilities - Sec Controls'!X260),"", 'Capabilities - Sec Controls'!X260)</f>
        <v/>
      </c>
      <c r="AA234" s="1" t="str">
        <f>IF(ISBLANK('Capabilities - Sec Controls'!Y260),"", 'Capabilities - Sec Controls'!Y260)</f>
        <v/>
      </c>
      <c r="AB234" s="1" t="str">
        <f>IF(ISBLANK('Capabilities - Sec Controls'!Z260),"", 'Capabilities - Sec Controls'!Z260)</f>
        <v/>
      </c>
      <c r="AC234" s="215">
        <f>IF(ISBLANK('Capabilities - Sec Controls'!AA260),"", 'Capabilities - Sec Controls'!AA260)</f>
        <v>3</v>
      </c>
      <c r="AD234" s="215">
        <f>IF(ISBLANK('Capabilities - Sec Controls'!AB260),"", 'Capabilities - Sec Controls'!AB260)</f>
        <v>1</v>
      </c>
      <c r="AE234" s="215">
        <f>IF(ISBLANK('Capabilities - Sec Controls'!AC260),"", 'Capabilities - Sec Controls'!AC260)</f>
        <v>2</v>
      </c>
      <c r="AF234" s="215">
        <f>IF(ISBLANK('Capabilities - Sec Controls'!AD260),"", 'Capabilities - Sec Controls'!AD260)</f>
        <v>6</v>
      </c>
      <c r="AG234" s="1" t="str">
        <f>IF(ISBLANK('Capabilities - Sec Controls'!AE260),"", 'Capabilities - Sec Controls'!AE260)</f>
        <v/>
      </c>
      <c r="AH234" s="1" t="str">
        <f>IF(ISBLANK('Capabilities - Sec Controls'!AF260),"", 'Capabilities - Sec Controls'!AF260)</f>
        <v>A</v>
      </c>
      <c r="AI234" s="1" t="str">
        <f>IF(ISBLANK('Capabilities - Sec Controls'!AG260),"", 'Capabilities - Sec Controls'!AG260)</f>
        <v>A</v>
      </c>
      <c r="AJ234" s="1" t="str">
        <f>IF(ISBLANK('Capabilities - Sec Controls'!AH260),"", 'Capabilities - Sec Controls'!AH260)</f>
        <v>A</v>
      </c>
      <c r="AK234" s="1" t="str">
        <f>IF(ISBLANK('Capabilities - Sec Controls'!AI260),"", 'Capabilities - Sec Controls'!AI260)</f>
        <v/>
      </c>
      <c r="AL234" s="1" t="str">
        <f>IF(ISBLANK('Capabilities - Sec Controls'!AJ260),"", 'Capabilities - Sec Controls'!AJ260)</f>
        <v>X</v>
      </c>
      <c r="AM234" s="1" t="str">
        <f>IF(ISBLANK('Capabilities - Sec Controls'!AK260),"", 'Capabilities - Sec Controls'!AK260)</f>
        <v>X</v>
      </c>
      <c r="AN234" s="1" t="str">
        <f>IF(ISBLANK('Capabilities - Sec Controls'!AL260),"", 'Capabilities - Sec Controls'!AL260)</f>
        <v>X</v>
      </c>
      <c r="AO234" s="1" t="str">
        <f>IF(ISBLANK('Capabilities - Sec Controls'!AM260),"", 'Capabilities - Sec Controls'!AM260)</f>
        <v/>
      </c>
      <c r="AP234" s="1" t="str">
        <f>IF(ISBLANK('Capabilities - Sec Controls'!AN260),"", 'Capabilities - Sec Controls'!AN260)</f>
        <v>B</v>
      </c>
      <c r="AQ234" s="1" t="str">
        <f>IF(ISBLANK('Capabilities - Sec Controls'!AO260),"", 'Capabilities - Sec Controls'!AO260)</f>
        <v>B</v>
      </c>
      <c r="AR234" s="1" t="str">
        <f>IF(ISBLANK('Capabilities - Sec Controls'!AP260),"", 'Capabilities - Sec Controls'!AP260)</f>
        <v>B</v>
      </c>
      <c r="AS234" s="1" t="str">
        <f>IF(ISBLANK('Capabilities - Sec Controls'!AQ260),"", 'Capabilities - Sec Controls'!AQ260)</f>
        <v/>
      </c>
      <c r="AT234" s="1" t="str">
        <f>IF(ISBLANK('Capabilities - Sec Controls'!AR260),"", 'Capabilities - Sec Controls'!AR260)</f>
        <v>A</v>
      </c>
      <c r="AU234" s="1" t="str">
        <f>IF(ISBLANK('Capabilities - Sec Controls'!AS260),"", 'Capabilities - Sec Controls'!AS260)</f>
        <v/>
      </c>
      <c r="AV234" s="1" t="str">
        <f>IF(ISBLANK('Capabilities - Sec Controls'!AT260),"", 'Capabilities - Sec Controls'!AT260)</f>
        <v>A</v>
      </c>
    </row>
    <row r="235" spans="1:48" ht="42" hidden="1" customHeight="1" x14ac:dyDescent="0.25">
      <c r="A235"/>
      <c r="D235" t="b">
        <f t="shared" si="10"/>
        <v>1</v>
      </c>
      <c r="E235" s="1" t="str">
        <f>IF(ISBLANK('Capabilities - Sec Controls'!A270),"", 'Capabilities - Sec Controls'!A270)</f>
        <v>S &amp; RM</v>
      </c>
      <c r="F235" s="1" t="str">
        <f>IF(ISBLANK('Capabilities - Sec Controls'!B270),"", 'Capabilities - Sec Controls'!B270)</f>
        <v>Data Protection</v>
      </c>
      <c r="G235" s="1" t="str">
        <f>IF(ISBLANK('Capabilities - Sec Controls'!C270),"", 'Capabilities - Sec Controls'!C270)</f>
        <v>Intellectual Property Prevention</v>
      </c>
      <c r="H235" s="1" t="str">
        <f>IF(ISBLANK('Capabilities - Sec Controls'!D270),"", 'Capabilities - Sec Controls'!D270)</f>
        <v>Intellectual Property</v>
      </c>
      <c r="I235" s="1" t="str">
        <f>IF(ISBLANK('Capabilities - Sec Controls'!E270),"", 'Capabilities - Sec Controls'!E270)</f>
        <v>The system has a capability that can identify, through tagging or other means, any intellectual property stored or processed within the system.</v>
      </c>
      <c r="J235" s="1" t="str">
        <f>IF(ISBLANK('Capabilities - Sec Controls'!F270),"", 'Capabilities - Sec Controls'!F270)</f>
        <v>Intellectual Property</v>
      </c>
      <c r="K235" s="1" t="str">
        <f>IF(ISBLANK('Capabilities - Sec Controls'!I270),"", 'Capabilities - Sec Controls'!I270)</f>
        <v>CM-10</v>
      </c>
      <c r="L235" s="1" t="str">
        <f>IF(ISBLANK('Capabilities - Sec Controls'!J270),"", 'Capabilities - Sec Controls'!J270)</f>
        <v/>
      </c>
      <c r="M235" s="1" t="str">
        <f>IF(ISBLANK('Capabilities - Sec Controls'!K270),"", 'Capabilities - Sec Controls'!K270)</f>
        <v>CM-10</v>
      </c>
      <c r="N235" s="1" t="str">
        <f>IF(ISBLANK('Capabilities - Sec Controls'!L270),"", 'Capabilities - Sec Controls'!L270)</f>
        <v/>
      </c>
      <c r="O235" s="1" t="str">
        <f>IF(ISBLANK('Capabilities - Sec Controls'!M270),"", 'Capabilities - Sec Controls'!M270)</f>
        <v/>
      </c>
      <c r="P235" s="1" t="str">
        <f>IF(ISBLANK('Capabilities - Sec Controls'!N270),"", 'Capabilities - Sec Controls'!N270)</f>
        <v/>
      </c>
      <c r="Q235" s="1" t="str">
        <f>IF(ISBLANK('Capabilities - Sec Controls'!O270),"", 'Capabilities - Sec Controls'!O270)</f>
        <v/>
      </c>
      <c r="R235" s="1" t="str">
        <f>IF(ISBLANK('Capabilities - Sec Controls'!P270),"", 'Capabilities - Sec Controls'!P270)</f>
        <v/>
      </c>
      <c r="S235" s="1" t="str">
        <f>IF(ISBLANK('Capabilities - Sec Controls'!Q270),"", 'Capabilities - Sec Controls'!Q270)</f>
        <v/>
      </c>
      <c r="T235" s="1" t="str">
        <f>IF(ISBLANK('Capabilities - Sec Controls'!R270),"", 'Capabilities - Sec Controls'!R270)</f>
        <v/>
      </c>
      <c r="U235" s="1" t="str">
        <f>IF(ISBLANK('Capabilities - Sec Controls'!S270),"", 'Capabilities - Sec Controls'!S270)</f>
        <v/>
      </c>
      <c r="V235" s="1" t="str">
        <f>IF(ISBLANK('Capabilities - Sec Controls'!T270),"", 'Capabilities - Sec Controls'!T270)</f>
        <v/>
      </c>
      <c r="W235" s="1" t="str">
        <f>IF(ISBLANK('Capabilities - Sec Controls'!U270),"", 'Capabilities - Sec Controls'!U270)</f>
        <v/>
      </c>
      <c r="X235" s="1" t="str">
        <f>IF(ISBLANK('Capabilities - Sec Controls'!V270),"", 'Capabilities - Sec Controls'!V270)</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235" s="1" t="str">
        <f>IF(ISBLANK('Capabilities - Sec Controls'!W270),"", 'Capabilities - Sec Controls'!W270)</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235" s="1" t="str">
        <f>IF(ISBLANK('Capabilities - Sec Controls'!X270),"", 'Capabilities - Sec Controls'!X270)</f>
        <v>AC-2(11), AC-2(13), AC-6(3), AC-6(7), AC-6(8), AC-18(4), AC-21(2)
AU-13, 
CM-3(1), CM-5(1), CM-5(3), CM-5(4), CM-6(2), CM-8(4)
MA-4(3)
PE-2(3), PE-3(1), PE-6(4)
PS-4(2), PS-6(3)
RA-5(4), RA-5(6), RA-5(10)
SC-3, SC-7(8), SC-7(10), SC-7(11), SC-7(14),  SC-7(15), SC-7(18), SC-7(21), SC-24 
SI-7(10), SI-10(5)</v>
      </c>
      <c r="AA235" s="1" t="str">
        <f>IF(ISBLANK('Capabilities - Sec Controls'!Y270),"", 'Capabilities - Sec Controls'!Y270)</f>
        <v/>
      </c>
      <c r="AB235" s="1" t="str">
        <f>IF(ISBLANK('Capabilities - Sec Controls'!Z270),"", 'Capabilities - Sec Controls'!Z270)</f>
        <v/>
      </c>
      <c r="AC235" s="215">
        <f>IF(ISBLANK('Capabilities - Sec Controls'!AA270),"", 'Capabilities - Sec Controls'!AA270)</f>
        <v>1</v>
      </c>
      <c r="AD235" s="215">
        <f>IF(ISBLANK('Capabilities - Sec Controls'!AB270),"", 'Capabilities - Sec Controls'!AB270)</f>
        <v>2</v>
      </c>
      <c r="AE235" s="215">
        <f>IF(ISBLANK('Capabilities - Sec Controls'!AC270),"", 'Capabilities - Sec Controls'!AC270)</f>
        <v>1</v>
      </c>
      <c r="AF235" s="215">
        <f>IF(ISBLANK('Capabilities - Sec Controls'!AD270),"", 'Capabilities - Sec Controls'!AD270)</f>
        <v>4</v>
      </c>
      <c r="AG235" s="1" t="str">
        <f>IF(ISBLANK('Capabilities - Sec Controls'!AE270),"", 'Capabilities - Sec Controls'!AE270)</f>
        <v/>
      </c>
      <c r="AH235" s="1" t="str">
        <f>IF(ISBLANK('Capabilities - Sec Controls'!AF270),"", 'Capabilities - Sec Controls'!AF270)</f>
        <v>X</v>
      </c>
      <c r="AI235" s="1" t="str">
        <f>IF(ISBLANK('Capabilities - Sec Controls'!AG270),"", 'Capabilities - Sec Controls'!AG270)</f>
        <v>X</v>
      </c>
      <c r="AJ235" s="1" t="str">
        <f>IF(ISBLANK('Capabilities - Sec Controls'!AH270),"", 'Capabilities - Sec Controls'!AH270)</f>
        <v>X</v>
      </c>
      <c r="AK235" s="1" t="str">
        <f>IF(ISBLANK('Capabilities - Sec Controls'!AI270),"", 'Capabilities - Sec Controls'!AI270)</f>
        <v/>
      </c>
      <c r="AL235" s="1" t="str">
        <f>IF(ISBLANK('Capabilities - Sec Controls'!AJ270),"", 'Capabilities - Sec Controls'!AJ270)</f>
        <v>A</v>
      </c>
      <c r="AM235" s="1" t="str">
        <f>IF(ISBLANK('Capabilities - Sec Controls'!AK270),"", 'Capabilities - Sec Controls'!AK270)</f>
        <v>X</v>
      </c>
      <c r="AN235" s="1" t="str">
        <f>IF(ISBLANK('Capabilities - Sec Controls'!AL270),"", 'Capabilities - Sec Controls'!AL270)</f>
        <v>X</v>
      </c>
      <c r="AO235" s="1" t="str">
        <f>IF(ISBLANK('Capabilities - Sec Controls'!AM270),"", 'Capabilities - Sec Controls'!AM270)</f>
        <v/>
      </c>
      <c r="AP235" s="1" t="str">
        <f>IF(ISBLANK('Capabilities - Sec Controls'!AN270),"", 'Capabilities - Sec Controls'!AN270)</f>
        <v>B</v>
      </c>
      <c r="AQ235" s="1" t="str">
        <f>IF(ISBLANK('Capabilities - Sec Controls'!AO270),"", 'Capabilities - Sec Controls'!AO270)</f>
        <v>B</v>
      </c>
      <c r="AR235" s="1" t="str">
        <f>IF(ISBLANK('Capabilities - Sec Controls'!AP270),"", 'Capabilities - Sec Controls'!AP270)</f>
        <v>B</v>
      </c>
      <c r="AS235" s="1" t="str">
        <f>IF(ISBLANK('Capabilities - Sec Controls'!AQ270),"", 'Capabilities - Sec Controls'!AQ270)</f>
        <v/>
      </c>
      <c r="AT235" s="1" t="str">
        <f>IF(ISBLANK('Capabilities - Sec Controls'!AR270),"", 'Capabilities - Sec Controls'!AR270)</f>
        <v>A</v>
      </c>
      <c r="AU235" s="1" t="str">
        <f>IF(ISBLANK('Capabilities - Sec Controls'!AS270),"", 'Capabilities - Sec Controls'!AS270)</f>
        <v/>
      </c>
      <c r="AV235" s="1" t="str">
        <f>IF(ISBLANK('Capabilities - Sec Controls'!AT270),"", 'Capabilities - Sec Controls'!AT270)</f>
        <v>A</v>
      </c>
    </row>
    <row r="236" spans="1:48" ht="42" hidden="1" customHeight="1" x14ac:dyDescent="0.25">
      <c r="A236"/>
      <c r="D236" t="b">
        <f t="shared" si="10"/>
        <v>1</v>
      </c>
      <c r="E236" s="1" t="str">
        <f>IF(ISBLANK('Capabilities - Sec Controls'!A323),"", 'Capabilities - Sec Controls'!A323)</f>
        <v>S &amp; RM</v>
      </c>
      <c r="F236" s="1" t="str">
        <f>IF(ISBLANK('Capabilities - Sec Controls'!B323),"", 'Capabilities - Sec Controls'!B323)</f>
        <v>Data Protection</v>
      </c>
      <c r="G236" s="1" t="str">
        <f>IF(ISBLANK('Capabilities - Sec Controls'!C323),"", 'Capabilities - Sec Controls'!C323)</f>
        <v>Data Lifecycle Management</v>
      </c>
      <c r="H236" s="1" t="str">
        <f>IF(ISBLANK('Capabilities - Sec Controls'!D323),"", 'Capabilities - Sec Controls'!D323)</f>
        <v>Data De-Identification</v>
      </c>
      <c r="I236" s="1" t="str">
        <f>IF(ISBLANK('Capabilities - Sec Controls'!E323),"", 'Capabilities - Sec Controls'!E323)</f>
        <v>The system has a capability that uses data masking or other methods to deidentify sensitive data to protect the privacy of individuals or the intellectual property of the organization.</v>
      </c>
      <c r="J236" s="1" t="str">
        <f>IF(ISBLANK('Capabilities - Sec Controls'!F323),"", 'Capabilities - Sec Controls'!F323)</f>
        <v>Data De-Identification</v>
      </c>
      <c r="K236" s="1" t="str">
        <f>IF(ISBLANK('Capabilities - Sec Controls'!I323),"", 'Capabilities - Sec Controls'!I323)</f>
        <v>AC-22,MP-6</v>
      </c>
      <c r="L236" s="1" t="str">
        <f>IF(ISBLANK('Capabilities - Sec Controls'!J323),"", 'Capabilities - Sec Controls'!J323)</f>
        <v/>
      </c>
      <c r="M236" s="1" t="str">
        <f>IF(ISBLANK('Capabilities - Sec Controls'!K323),"", 'Capabilities - Sec Controls'!K323)</f>
        <v>AC-22,MP-6</v>
      </c>
      <c r="N236" s="1" t="str">
        <f>IF(ISBLANK('Capabilities - Sec Controls'!L323),"", 'Capabilities - Sec Controls'!L323)</f>
        <v/>
      </c>
      <c r="O236" s="1" t="str">
        <f>IF(ISBLANK('Capabilities - Sec Controls'!M323),"", 'Capabilities - Sec Controls'!M323)</f>
        <v/>
      </c>
      <c r="P236" s="1" t="str">
        <f>IF(ISBLANK('Capabilities - Sec Controls'!N323),"", 'Capabilities - Sec Controls'!N323)</f>
        <v/>
      </c>
      <c r="Q236" s="1" t="str">
        <f>IF(ISBLANK('Capabilities - Sec Controls'!O323),"", 'Capabilities - Sec Controls'!O323)</f>
        <v/>
      </c>
      <c r="R236" s="1" t="str">
        <f>IF(ISBLANK('Capabilities - Sec Controls'!P323),"", 'Capabilities - Sec Controls'!P323)</f>
        <v/>
      </c>
      <c r="S236" s="1" t="str">
        <f>IF(ISBLANK('Capabilities - Sec Controls'!Q323),"", 'Capabilities - Sec Controls'!Q323)</f>
        <v/>
      </c>
      <c r="T236" s="1" t="str">
        <f>IF(ISBLANK('Capabilities - Sec Controls'!R323),"", 'Capabilities - Sec Controls'!R323)</f>
        <v/>
      </c>
      <c r="U236" s="1" t="str">
        <f>IF(ISBLANK('Capabilities - Sec Controls'!S323),"", 'Capabilities - Sec Controls'!S323)</f>
        <v/>
      </c>
      <c r="V236" s="1" t="str">
        <f>IF(ISBLANK('Capabilities - Sec Controls'!T323),"", 'Capabilities - Sec Controls'!T323)</f>
        <v/>
      </c>
      <c r="W236" s="1" t="str">
        <f>IF(ISBLANK('Capabilities - Sec Controls'!U323),"", 'Capabilities - Sec Controls'!U323)</f>
        <v>[ SP 800-53 Appendix J -- DM-1(1) ]</v>
      </c>
      <c r="X236" s="1" t="str">
        <f>IF(ISBLANK('Capabilities - Sec Controls'!V323),"", 'Capabilities - Sec Controls'!V323)</f>
        <v/>
      </c>
      <c r="Y236" s="1" t="str">
        <f>IF(ISBLANK('Capabilities - Sec Controls'!W323),"", 'Capabilities - Sec Controls'!W323)</f>
        <v/>
      </c>
      <c r="Z236" s="1" t="str">
        <f>IF(ISBLANK('Capabilities - Sec Controls'!X323),"", 'Capabilities - Sec Controls'!X323)</f>
        <v/>
      </c>
      <c r="AA236" s="1" t="str">
        <f>IF(ISBLANK('Capabilities - Sec Controls'!Y323),"", 'Capabilities - Sec Controls'!Y323)</f>
        <v xml:space="preserve"> </v>
      </c>
      <c r="AB236" s="1" t="str">
        <f>IF(ISBLANK('Capabilities - Sec Controls'!Z323),"", 'Capabilities - Sec Controls'!Z323)</f>
        <v/>
      </c>
      <c r="AC236" s="215">
        <f>IF(ISBLANK('Capabilities - Sec Controls'!AA323),"", 'Capabilities - Sec Controls'!AA323)</f>
        <v>4</v>
      </c>
      <c r="AD236" s="215">
        <f>IF(ISBLANK('Capabilities - Sec Controls'!AB323),"", 'Capabilities - Sec Controls'!AB323)</f>
        <v>1</v>
      </c>
      <c r="AE236" s="215">
        <f>IF(ISBLANK('Capabilities - Sec Controls'!AC323),"", 'Capabilities - Sec Controls'!AC323)</f>
        <v>3</v>
      </c>
      <c r="AF236" s="215">
        <f>IF(ISBLANK('Capabilities - Sec Controls'!AD323),"", 'Capabilities - Sec Controls'!AD323)</f>
        <v>8</v>
      </c>
      <c r="AG236" s="1" t="str">
        <f>IF(ISBLANK('Capabilities - Sec Controls'!AE323),"", 'Capabilities - Sec Controls'!AE323)</f>
        <v/>
      </c>
      <c r="AH236" s="1" t="str">
        <f>IF(ISBLANK('Capabilities - Sec Controls'!AF323),"", 'Capabilities - Sec Controls'!AF323)</f>
        <v>X</v>
      </c>
      <c r="AI236" s="1" t="str">
        <f>IF(ISBLANK('Capabilities - Sec Controls'!AG323),"", 'Capabilities - Sec Controls'!AG323)</f>
        <v>X</v>
      </c>
      <c r="AJ236" s="1" t="str">
        <f>IF(ISBLANK('Capabilities - Sec Controls'!AH323),"", 'Capabilities - Sec Controls'!AH323)</f>
        <v>X</v>
      </c>
      <c r="AK236" s="1" t="str">
        <f>IF(ISBLANK('Capabilities - Sec Controls'!AI323),"", 'Capabilities - Sec Controls'!AI323)</f>
        <v/>
      </c>
      <c r="AL236" s="1" t="str">
        <f>IF(ISBLANK('Capabilities - Sec Controls'!AJ323),"", 'Capabilities - Sec Controls'!AJ323)</f>
        <v>A</v>
      </c>
      <c r="AM236" s="1" t="str">
        <f>IF(ISBLANK('Capabilities - Sec Controls'!AK323),"", 'Capabilities - Sec Controls'!AK323)</f>
        <v>X</v>
      </c>
      <c r="AN236" s="1" t="str">
        <f>IF(ISBLANK('Capabilities - Sec Controls'!AL323),"", 'Capabilities - Sec Controls'!AL323)</f>
        <v>X</v>
      </c>
      <c r="AO236" s="1" t="str">
        <f>IF(ISBLANK('Capabilities - Sec Controls'!AM323),"", 'Capabilities - Sec Controls'!AM323)</f>
        <v/>
      </c>
      <c r="AP236" s="1" t="str">
        <f>IF(ISBLANK('Capabilities - Sec Controls'!AN323),"", 'Capabilities - Sec Controls'!AN323)</f>
        <v>B</v>
      </c>
      <c r="AQ236" s="1" t="str">
        <f>IF(ISBLANK('Capabilities - Sec Controls'!AO323),"", 'Capabilities - Sec Controls'!AO323)</f>
        <v>B</v>
      </c>
      <c r="AR236" s="1" t="str">
        <f>IF(ISBLANK('Capabilities - Sec Controls'!AP323),"", 'Capabilities - Sec Controls'!AP323)</f>
        <v>B</v>
      </c>
      <c r="AS236" s="1" t="str">
        <f>IF(ISBLANK('Capabilities - Sec Controls'!AQ323),"", 'Capabilities - Sec Controls'!AQ323)</f>
        <v/>
      </c>
      <c r="AT236" s="1" t="str">
        <f>IF(ISBLANK('Capabilities - Sec Controls'!AR323),"", 'Capabilities - Sec Controls'!AR323)</f>
        <v>A</v>
      </c>
      <c r="AU236" s="1" t="str">
        <f>IF(ISBLANK('Capabilities - Sec Controls'!AS323),"", 'Capabilities - Sec Controls'!AS323)</f>
        <v/>
      </c>
      <c r="AV236" s="1" t="str">
        <f>IF(ISBLANK('Capabilities - Sec Controls'!AT323),"", 'Capabilities - Sec Controls'!AT323)</f>
        <v>A</v>
      </c>
    </row>
    <row r="237" spans="1:48" ht="42" hidden="1" customHeight="1" x14ac:dyDescent="0.25">
      <c r="A237"/>
      <c r="D237" t="b">
        <f t="shared" si="10"/>
        <v>1</v>
      </c>
      <c r="E237" s="1" t="str">
        <f>IF(ISBLANK('Capabilities - Sec Controls'!A324),"", 'Capabilities - Sec Controls'!A324)</f>
        <v>S &amp; RM</v>
      </c>
      <c r="F237" s="1" t="str">
        <f>IF(ISBLANK('Capabilities - Sec Controls'!B324),"", 'Capabilities - Sec Controls'!B324)</f>
        <v>Data Protection</v>
      </c>
      <c r="G237" s="1" t="str">
        <f>IF(ISBLANK('Capabilities - Sec Controls'!C324),"", 'Capabilities - Sec Controls'!C324)</f>
        <v>Data Lifecycle Management</v>
      </c>
      <c r="H237" s="1" t="str">
        <f>IF(ISBLANK('Capabilities - Sec Controls'!D324),"", 'Capabilities - Sec Controls'!D324)</f>
        <v>Data Masking</v>
      </c>
      <c r="I237" s="1" t="str">
        <f>IF(ISBLANK('Capabilities - Sec Controls'!E324),"", 'Capabilities - Sec Controls'!E324)</f>
        <v>The system has a capability that masks the contents of specific data elements within data stores, replacing sensitive data with false but realistic data, to prevent the sensitive data from being available outside the authorized environment.</v>
      </c>
      <c r="J237" s="1" t="str">
        <f>IF(ISBLANK('Capabilities - Sec Controls'!F324),"", 'Capabilities - Sec Controls'!F324)</f>
        <v>Data Masking</v>
      </c>
      <c r="K237" s="1" t="str">
        <f>IF(ISBLANK('Capabilities - Sec Controls'!I324),"", 'Capabilities - Sec Controls'!I324)</f>
        <v>SC-7</v>
      </c>
      <c r="L237" s="1" t="str">
        <f>IF(ISBLANK('Capabilities - Sec Controls'!J324),"", 'Capabilities - Sec Controls'!J324)</f>
        <v>SA-18</v>
      </c>
      <c r="M237" s="1" t="str">
        <f>IF(ISBLANK('Capabilities - Sec Controls'!K324),"", 'Capabilities - Sec Controls'!K324)</f>
        <v>SC-7</v>
      </c>
      <c r="N237" s="1" t="str">
        <f>IF(ISBLANK('Capabilities - Sec Controls'!L324),"", 'Capabilities - Sec Controls'!L324)</f>
        <v>SA-18</v>
      </c>
      <c r="O237" s="1" t="str">
        <f>IF(ISBLANK('Capabilities - Sec Controls'!M324),"", 'Capabilities - Sec Controls'!M324)</f>
        <v/>
      </c>
      <c r="P237" s="1" t="str">
        <f>IF(ISBLANK('Capabilities - Sec Controls'!N324),"", 'Capabilities - Sec Controls'!N324)</f>
        <v/>
      </c>
      <c r="Q237" s="1" t="str">
        <f>IF(ISBLANK('Capabilities - Sec Controls'!O324),"", 'Capabilities - Sec Controls'!O324)</f>
        <v/>
      </c>
      <c r="R237" s="1" t="str">
        <f>IF(ISBLANK('Capabilities - Sec Controls'!P324),"", 'Capabilities - Sec Controls'!P324)</f>
        <v/>
      </c>
      <c r="S237" s="1" t="str">
        <f>IF(ISBLANK('Capabilities - Sec Controls'!Q324),"", 'Capabilities - Sec Controls'!Q324)</f>
        <v/>
      </c>
      <c r="T237" s="1" t="str">
        <f>IF(ISBLANK('Capabilities - Sec Controls'!R324),"", 'Capabilities - Sec Controls'!R324)</f>
        <v>SA-18(1),SC-7(16),SC-30</v>
      </c>
      <c r="U237" s="1" t="str">
        <f>IF(ISBLANK('Capabilities - Sec Controls'!S324),"", 'Capabilities - Sec Controls'!S324)</f>
        <v/>
      </c>
      <c r="V237" s="1" t="str">
        <f>IF(ISBLANK('Capabilities - Sec Controls'!T324),"", 'Capabilities - Sec Controls'!T324)</f>
        <v>SA-18(1),SC-7(16),SC-30</v>
      </c>
      <c r="W237" s="1" t="str">
        <f>IF(ISBLANK('Capabilities - Sec Controls'!U324),"", 'Capabilities - Sec Controls'!U324)</f>
        <v>[ SP 800-53 Appendix J -- DM-1(1) ]</v>
      </c>
      <c r="X237" s="1" t="str">
        <f>IF(ISBLANK('Capabilities - Sec Controls'!V324),"", 'Capabilities - Sec Controls'!V324)</f>
        <v/>
      </c>
      <c r="Y237" s="1" t="str">
        <f>IF(ISBLANK('Capabilities - Sec Controls'!W324),"", 'Capabilities - Sec Controls'!W324)</f>
        <v/>
      </c>
      <c r="Z237" s="1" t="str">
        <f>IF(ISBLANK('Capabilities - Sec Controls'!X324),"", 'Capabilities - Sec Controls'!X324)</f>
        <v/>
      </c>
      <c r="AA237" s="1" t="str">
        <f>IF(ISBLANK('Capabilities - Sec Controls'!Y324),"", 'Capabilities - Sec Controls'!Y324)</f>
        <v>SA-18(1), SC-7(16) and SC-30 may also be needed to support this capability but are not selected in any baselines.</v>
      </c>
      <c r="AB237" s="1" t="str">
        <f>IF(ISBLANK('Capabilities - Sec Controls'!Z324),"", 'Capabilities - Sec Controls'!Z324)</f>
        <v/>
      </c>
      <c r="AC237" s="215">
        <f>IF(ISBLANK('Capabilities - Sec Controls'!AA324),"", 'Capabilities - Sec Controls'!AA324)</f>
        <v>4</v>
      </c>
      <c r="AD237" s="215">
        <f>IF(ISBLANK('Capabilities - Sec Controls'!AB324),"", 'Capabilities - Sec Controls'!AB324)</f>
        <v>1</v>
      </c>
      <c r="AE237" s="215">
        <f>IF(ISBLANK('Capabilities - Sec Controls'!AC324),"", 'Capabilities - Sec Controls'!AC324)</f>
        <v>3</v>
      </c>
      <c r="AF237" s="215">
        <f>IF(ISBLANK('Capabilities - Sec Controls'!AD324),"", 'Capabilities - Sec Controls'!AD324)</f>
        <v>8</v>
      </c>
      <c r="AG237" s="1" t="str">
        <f>IF(ISBLANK('Capabilities - Sec Controls'!AE324),"", 'Capabilities - Sec Controls'!AE324)</f>
        <v/>
      </c>
      <c r="AH237" s="1" t="str">
        <f>IF(ISBLANK('Capabilities - Sec Controls'!AF324),"", 'Capabilities - Sec Controls'!AF324)</f>
        <v>X</v>
      </c>
      <c r="AI237" s="1" t="str">
        <f>IF(ISBLANK('Capabilities - Sec Controls'!AG324),"", 'Capabilities - Sec Controls'!AG324)</f>
        <v>X</v>
      </c>
      <c r="AJ237" s="1" t="str">
        <f>IF(ISBLANK('Capabilities - Sec Controls'!AH324),"", 'Capabilities - Sec Controls'!AH324)</f>
        <v>X</v>
      </c>
      <c r="AK237" s="1" t="str">
        <f>IF(ISBLANK('Capabilities - Sec Controls'!AI324),"", 'Capabilities - Sec Controls'!AI324)</f>
        <v/>
      </c>
      <c r="AL237" s="1" t="str">
        <f>IF(ISBLANK('Capabilities - Sec Controls'!AJ324),"", 'Capabilities - Sec Controls'!AJ324)</f>
        <v>A</v>
      </c>
      <c r="AM237" s="1" t="str">
        <f>IF(ISBLANK('Capabilities - Sec Controls'!AK324),"", 'Capabilities - Sec Controls'!AK324)</f>
        <v>X</v>
      </c>
      <c r="AN237" s="1" t="str">
        <f>IF(ISBLANK('Capabilities - Sec Controls'!AL324),"", 'Capabilities - Sec Controls'!AL324)</f>
        <v>X</v>
      </c>
      <c r="AO237" s="1" t="str">
        <f>IF(ISBLANK('Capabilities - Sec Controls'!AM324),"", 'Capabilities - Sec Controls'!AM324)</f>
        <v/>
      </c>
      <c r="AP237" s="1" t="str">
        <f>IF(ISBLANK('Capabilities - Sec Controls'!AN324),"", 'Capabilities - Sec Controls'!AN324)</f>
        <v>B</v>
      </c>
      <c r="AQ237" s="1" t="str">
        <f>IF(ISBLANK('Capabilities - Sec Controls'!AO324),"", 'Capabilities - Sec Controls'!AO324)</f>
        <v>B</v>
      </c>
      <c r="AR237" s="1" t="str">
        <f>IF(ISBLANK('Capabilities - Sec Controls'!AP324),"", 'Capabilities - Sec Controls'!AP324)</f>
        <v>B</v>
      </c>
      <c r="AS237" s="1" t="str">
        <f>IF(ISBLANK('Capabilities - Sec Controls'!AQ324),"", 'Capabilities - Sec Controls'!AQ324)</f>
        <v/>
      </c>
      <c r="AT237" s="1" t="str">
        <f>IF(ISBLANK('Capabilities - Sec Controls'!AR324),"", 'Capabilities - Sec Controls'!AR324)</f>
        <v>A</v>
      </c>
      <c r="AU237" s="1" t="str">
        <f>IF(ISBLANK('Capabilities - Sec Controls'!AS324),"", 'Capabilities - Sec Controls'!AS324)</f>
        <v/>
      </c>
      <c r="AV237" s="1" t="str">
        <f>IF(ISBLANK('Capabilities - Sec Controls'!AT324),"", 'Capabilities - Sec Controls'!AT324)</f>
        <v>A</v>
      </c>
    </row>
    <row r="238" spans="1:48" ht="42" hidden="1" customHeight="1" x14ac:dyDescent="0.25">
      <c r="A238"/>
      <c r="D238" t="b">
        <f t="shared" si="10"/>
        <v>1</v>
      </c>
      <c r="E238" s="1" t="str">
        <f>IF(ISBLANK('Capabilities - Sec Controls'!A327),"", 'Capabilities - Sec Controls'!A327)</f>
        <v>S &amp; RM</v>
      </c>
      <c r="F238" s="1" t="str">
        <f>IF(ISBLANK('Capabilities - Sec Controls'!B327),"", 'Capabilities - Sec Controls'!B327)</f>
        <v>Data Protection</v>
      </c>
      <c r="G238" s="1" t="str">
        <f>IF(ISBLANK('Capabilities - Sec Controls'!C327),"", 'Capabilities - Sec Controls'!C327)</f>
        <v>Data Leakage Prevention</v>
      </c>
      <c r="H238" s="1" t="str">
        <f>IF(ISBLANK('Capabilities - Sec Controls'!D327),"", 'Capabilities - Sec Controls'!D327)</f>
        <v>Data Discovery</v>
      </c>
      <c r="I238" s="1" t="str">
        <f>IF(ISBLANK('Capabilities - Sec Controls'!E327),"", 'Capabilities - Sec Controls'!E327)</f>
        <v>The system has a capability that uses data loss prevention (DLP) technologies to identify sensitive information present on the system that is at risk of exfiltration.</v>
      </c>
      <c r="J238" s="1" t="str">
        <f>IF(ISBLANK('Capabilities - Sec Controls'!F327),"", 'Capabilities - Sec Controls'!F327)</f>
        <v>Data Discovery</v>
      </c>
      <c r="K238" s="1" t="str">
        <f>IF(ISBLANK('Capabilities - Sec Controls'!I327),"", 'Capabilities - Sec Controls'!I327)</f>
        <v>RA-2,RA-3,RA-5</v>
      </c>
      <c r="L238" s="1" t="str">
        <f>IF(ISBLANK('Capabilities - Sec Controls'!J327),"", 'Capabilities - Sec Controls'!J327)</f>
        <v/>
      </c>
      <c r="M238" s="1" t="str">
        <f>IF(ISBLANK('Capabilities - Sec Controls'!K327),"", 'Capabilities - Sec Controls'!K327)</f>
        <v>RA-2,RA-3,RA-5</v>
      </c>
      <c r="N238" s="1" t="str">
        <f>IF(ISBLANK('Capabilities - Sec Controls'!L327),"", 'Capabilities - Sec Controls'!L327)</f>
        <v/>
      </c>
      <c r="O238" s="1" t="str">
        <f>IF(ISBLANK('Capabilities - Sec Controls'!M327),"", 'Capabilities - Sec Controls'!M327)</f>
        <v>RA-5(1),RA-5(2),RA-5(5)</v>
      </c>
      <c r="P238" s="1" t="str">
        <f>IF(ISBLANK('Capabilities - Sec Controls'!N327),"", 'Capabilities - Sec Controls'!N327)</f>
        <v/>
      </c>
      <c r="Q238" s="1" t="str">
        <f>IF(ISBLANK('Capabilities - Sec Controls'!O327),"", 'Capabilities - Sec Controls'!O327)</f>
        <v>RA-5(1),RA-5(2),RA-5(5)</v>
      </c>
      <c r="R238" s="1" t="str">
        <f>IF(ISBLANK('Capabilities - Sec Controls'!P327),"", 'Capabilities - Sec Controls'!P327)</f>
        <v/>
      </c>
      <c r="S238" s="1" t="str">
        <f>IF(ISBLANK('Capabilities - Sec Controls'!Q327),"", 'Capabilities - Sec Controls'!Q327)</f>
        <v>RA-5(4)</v>
      </c>
      <c r="T238" s="1" t="str">
        <f>IF(ISBLANK('Capabilities - Sec Controls'!R327),"", 'Capabilities - Sec Controls'!R327)</f>
        <v>AU-13,PE-19</v>
      </c>
      <c r="U238" s="1" t="str">
        <f>IF(ISBLANK('Capabilities - Sec Controls'!S327),"", 'Capabilities - Sec Controls'!S327)</f>
        <v>RA-5(4)</v>
      </c>
      <c r="V238" s="1" t="str">
        <f>IF(ISBLANK('Capabilities - Sec Controls'!T327),"", 'Capabilities - Sec Controls'!T327)</f>
        <v>AU-13,PE-19</v>
      </c>
      <c r="W238" s="1" t="str">
        <f>IF(ISBLANK('Capabilities - Sec Controls'!U327),"", 'Capabilities - Sec Controls'!U327)</f>
        <v>Note from KLD: Not sure what they mean by "scanning" - doesn't seem like they mean in the context of vulnerabilities?? I included the RA-5 controls just in case.</v>
      </c>
      <c r="X238" s="1" t="str">
        <f>IF(ISBLANK('Capabilities - Sec Controls'!V327),"", 'Capabilities - Sec Controls'!V327)</f>
        <v/>
      </c>
      <c r="Y238" s="1" t="str">
        <f>IF(ISBLANK('Capabilities - Sec Controls'!W327),"", 'Capabilities - Sec Controls'!W327)</f>
        <v/>
      </c>
      <c r="Z238" s="1" t="str">
        <f>IF(ISBLANK('Capabilities - Sec Controls'!X327),"", 'Capabilities - Sec Controls'!X327)</f>
        <v/>
      </c>
      <c r="AA238" s="1" t="str">
        <f>IF(ISBLANK('Capabilities - Sec Controls'!Y327),"", 'Capabilities - Sec Controls'!Y327)</f>
        <v>AU-13 and PE-19 are not selected in SP 800-53-defined baselines nor in the overall FedRAMP-defined baselines. They are noted in { } and  placed in the high impact baseline here specifically to support implementation of information security associated with the S &amp; RM Data Protection Data Leakage Prevention Data Discovery   capability should an organization wish to contract with a cloud service provider to provide such a capability.</v>
      </c>
      <c r="AB238" s="1" t="str">
        <f>IF(ISBLANK('Capabilities - Sec Controls'!Z327),"", 'Capabilities - Sec Controls'!Z327)</f>
        <v/>
      </c>
      <c r="AC238" s="215">
        <f>IF(ISBLANK('Capabilities - Sec Controls'!AA327),"", 'Capabilities - Sec Controls'!AA327)</f>
        <v>3</v>
      </c>
      <c r="AD238" s="215">
        <f>IF(ISBLANK('Capabilities - Sec Controls'!AB327),"", 'Capabilities - Sec Controls'!AB327)</f>
        <v>3</v>
      </c>
      <c r="AE238" s="215">
        <f>IF(ISBLANK('Capabilities - Sec Controls'!AC327),"", 'Capabilities - Sec Controls'!AC327)</f>
        <v>3</v>
      </c>
      <c r="AF238" s="215">
        <f>IF(ISBLANK('Capabilities - Sec Controls'!AD327),"", 'Capabilities - Sec Controls'!AD327)</f>
        <v>9</v>
      </c>
      <c r="AG238" s="1" t="str">
        <f>IF(ISBLANK('Capabilities - Sec Controls'!AE327),"", 'Capabilities - Sec Controls'!AE327)</f>
        <v/>
      </c>
      <c r="AH238" s="1" t="str">
        <f>IF(ISBLANK('Capabilities - Sec Controls'!AF327),"", 'Capabilities - Sec Controls'!AF327)</f>
        <v>X</v>
      </c>
      <c r="AI238" s="1" t="str">
        <f>IF(ISBLANK('Capabilities - Sec Controls'!AG327),"", 'Capabilities - Sec Controls'!AG327)</f>
        <v>X</v>
      </c>
      <c r="AJ238" s="1" t="str">
        <f>IF(ISBLANK('Capabilities - Sec Controls'!AH327),"", 'Capabilities - Sec Controls'!AH327)</f>
        <v>X</v>
      </c>
      <c r="AK238" s="1" t="str">
        <f>IF(ISBLANK('Capabilities - Sec Controls'!AI327),"", 'Capabilities - Sec Controls'!AI327)</f>
        <v/>
      </c>
      <c r="AL238" s="1" t="str">
        <f>IF(ISBLANK('Capabilities - Sec Controls'!AJ327),"", 'Capabilities - Sec Controls'!AJ327)</f>
        <v>A</v>
      </c>
      <c r="AM238" s="1" t="str">
        <f>IF(ISBLANK('Capabilities - Sec Controls'!AK327),"", 'Capabilities - Sec Controls'!AK327)</f>
        <v>X*</v>
      </c>
      <c r="AN238" s="1" t="str">
        <f>IF(ISBLANK('Capabilities - Sec Controls'!AL327),"", 'Capabilities - Sec Controls'!AL327)</f>
        <v>X*</v>
      </c>
      <c r="AO238" s="1" t="str">
        <f>IF(ISBLANK('Capabilities - Sec Controls'!AM327),"", 'Capabilities - Sec Controls'!AM327)</f>
        <v/>
      </c>
      <c r="AP238" s="1" t="str">
        <f>IF(ISBLANK('Capabilities - Sec Controls'!AN327),"", 'Capabilities - Sec Controls'!AN327)</f>
        <v>B</v>
      </c>
      <c r="AQ238" s="1" t="str">
        <f>IF(ISBLANK('Capabilities - Sec Controls'!AO327),"", 'Capabilities - Sec Controls'!AO327)</f>
        <v>B</v>
      </c>
      <c r="AR238" s="1" t="str">
        <f>IF(ISBLANK('Capabilities - Sec Controls'!AP327),"", 'Capabilities - Sec Controls'!AP327)</f>
        <v>B</v>
      </c>
      <c r="AS238" s="1" t="str">
        <f>IF(ISBLANK('Capabilities - Sec Controls'!AQ327),"", 'Capabilities - Sec Controls'!AQ327)</f>
        <v/>
      </c>
      <c r="AT238" s="1" t="str">
        <f>IF(ISBLANK('Capabilities - Sec Controls'!AR327),"", 'Capabilities - Sec Controls'!AR327)</f>
        <v>A</v>
      </c>
      <c r="AU238" s="1" t="str">
        <f>IF(ISBLANK('Capabilities - Sec Controls'!AS327),"", 'Capabilities - Sec Controls'!AS327)</f>
        <v/>
      </c>
      <c r="AV238" s="1" t="str">
        <f>IF(ISBLANK('Capabilities - Sec Controls'!AT327),"", 'Capabilities - Sec Controls'!AT327)</f>
        <v>A</v>
      </c>
    </row>
    <row r="239" spans="1:48" ht="42" hidden="1" customHeight="1" x14ac:dyDescent="0.25">
      <c r="A239"/>
      <c r="D239" t="b">
        <f t="shared" si="10"/>
        <v>1</v>
      </c>
      <c r="E239" s="1" t="str">
        <f>IF(ISBLANK('Capabilities - Sec Controls'!A328),"", 'Capabilities - Sec Controls'!A328)</f>
        <v>S &amp; RM</v>
      </c>
      <c r="F239" s="1" t="str">
        <f>IF(ISBLANK('Capabilities - Sec Controls'!B328),"", 'Capabilities - Sec Controls'!B328)</f>
        <v>Data Protection</v>
      </c>
      <c r="G239" s="1" t="str">
        <f>IF(ISBLANK('Capabilities - Sec Controls'!C328),"", 'Capabilities - Sec Controls'!C328)</f>
        <v>Data Leakage Prevention</v>
      </c>
      <c r="H239" s="1" t="str">
        <f>IF(ISBLANK('Capabilities - Sec Controls'!D328),"", 'Capabilities - Sec Controls'!D328)</f>
        <v>Network (Data in Transit)</v>
      </c>
      <c r="I239" s="1" t="str">
        <f>IF(ISBLANK('Capabilities - Sec Controls'!E328),"", 'Capabilities - Sec Controls'!E328)</f>
        <v>The system has a capability that uses data loss prevention (DLP) technologies to identify sensitive information being leaked through transmissions (data in transit).</v>
      </c>
      <c r="J239" s="1" t="str">
        <f>IF(ISBLANK('Capabilities - Sec Controls'!F328),"", 'Capabilities - Sec Controls'!F328)</f>
        <v>Network (Data in Transit)</v>
      </c>
      <c r="K239" s="1" t="str">
        <f>IF(ISBLANK('Capabilities - Sec Controls'!I328),"", 'Capabilities - Sec Controls'!I328)</f>
        <v>AC-17,MA-4,SC-7,SC-12,SC-13,SI-4</v>
      </c>
      <c r="L239" s="1" t="str">
        <f>IF(ISBLANK('Capabilities - Sec Controls'!J328),"", 'Capabilities - Sec Controls'!J328)</f>
        <v/>
      </c>
      <c r="M239" s="1" t="str">
        <f>IF(ISBLANK('Capabilities - Sec Controls'!K328),"", 'Capabilities - Sec Controls'!K328)</f>
        <v>AC-17,MA-4,SC-7,SC-12,SC-13,SI-4</v>
      </c>
      <c r="N239" s="1" t="str">
        <f>IF(ISBLANK('Capabilities - Sec Controls'!L328),"", 'Capabilities - Sec Controls'!L328)</f>
        <v/>
      </c>
      <c r="O239" s="1" t="str">
        <f>IF(ISBLANK('Capabilities - Sec Controls'!M328),"", 'Capabilities - Sec Controls'!M328)</f>
        <v>AC-17(2),SC-8,SC-8(1)</v>
      </c>
      <c r="P239" s="1" t="str">
        <f>IF(ISBLANK('Capabilities - Sec Controls'!N328),"", 'Capabilities - Sec Controls'!N328)</f>
        <v/>
      </c>
      <c r="Q239" s="1" t="str">
        <f>IF(ISBLANK('Capabilities - Sec Controls'!O328),"", 'Capabilities - Sec Controls'!O328)</f>
        <v>AC-17(2),SC-8,SC-8(1)</v>
      </c>
      <c r="R239" s="1" t="str">
        <f>IF(ISBLANK('Capabilities - Sec Controls'!P328),"", 'Capabilities - Sec Controls'!P328)</f>
        <v/>
      </c>
      <c r="S239" s="1" t="str">
        <f>IF(ISBLANK('Capabilities - Sec Controls'!Q328),"", 'Capabilities - Sec Controls'!Q328)</f>
        <v/>
      </c>
      <c r="T239" s="1" t="str">
        <f>IF(ISBLANK('Capabilities - Sec Controls'!R328),"", 'Capabilities - Sec Controls'!R328)</f>
        <v>MA-4(6),SC-8(3),SC-31,SC-31(1),SC-31(2),SC-31(3),SI-4(10)</v>
      </c>
      <c r="U239" s="1" t="str">
        <f>IF(ISBLANK('Capabilities - Sec Controls'!S328),"", 'Capabilities - Sec Controls'!S328)</f>
        <v/>
      </c>
      <c r="V239" s="1" t="str">
        <f>IF(ISBLANK('Capabilities - Sec Controls'!T328),"", 'Capabilities - Sec Controls'!T328)</f>
        <v>MA-4(6),SC-8(3),SC-31,SC-31(1),SC-31(2),SC-31(3),SI-4(10)</v>
      </c>
      <c r="W239" s="1" t="str">
        <f>IF(ISBLANK('Capabilities - Sec Controls'!U328),"", 'Capabilities - Sec Controls'!U328)</f>
        <v/>
      </c>
      <c r="X239" s="1" t="str">
        <f>IF(ISBLANK('Capabilities - Sec Controls'!V328),"", 'Capabilities - Sec Controls'!V328)</f>
        <v/>
      </c>
      <c r="Y239" s="1" t="str">
        <f>IF(ISBLANK('Capabilities - Sec Controls'!W328),"", 'Capabilities - Sec Controls'!W328)</f>
        <v/>
      </c>
      <c r="Z239" s="1" t="str">
        <f>IF(ISBLANK('Capabilities - Sec Controls'!X328),"", 'Capabilities - Sec Controls'!X328)</f>
        <v/>
      </c>
      <c r="AA239" s="1" t="str">
        <f>IF(ISBLANK('Capabilities - Sec Controls'!Y328),"", 'Capabilities - Sec Controls'!Y328)</f>
        <v>AU-13, SC-31, SC-38, and SI-4(10)  are not selected in SP 800-53-defined baselines nor in the overall FedRAMP-defined baselines. They are noted in { } and  placed in the high impact baseline here specifically to support implementation of information security associated with the S &amp; RM Data Protection Data Leakage Prevention Network (Data in Transit)   capability should an organization wish to contract with a cloud service provider to provide such a capability.</v>
      </c>
      <c r="AB239" s="1" t="str">
        <f>IF(ISBLANK('Capabilities - Sec Controls'!Z328),"", 'Capabilities - Sec Controls'!Z328)</f>
        <v/>
      </c>
      <c r="AC239" s="215">
        <f>IF(ISBLANK('Capabilities - Sec Controls'!AA328),"", 'Capabilities - Sec Controls'!AA328)</f>
        <v>3</v>
      </c>
      <c r="AD239" s="215">
        <f>IF(ISBLANK('Capabilities - Sec Controls'!AB328),"", 'Capabilities - Sec Controls'!AB328)</f>
        <v>1</v>
      </c>
      <c r="AE239" s="215">
        <f>IF(ISBLANK('Capabilities - Sec Controls'!AC328),"", 'Capabilities - Sec Controls'!AC328)</f>
        <v>2</v>
      </c>
      <c r="AF239" s="215">
        <f>IF(ISBLANK('Capabilities - Sec Controls'!AD328),"", 'Capabilities - Sec Controls'!AD328)</f>
        <v>6</v>
      </c>
      <c r="AG239" s="1" t="str">
        <f>IF(ISBLANK('Capabilities - Sec Controls'!AE328),"", 'Capabilities - Sec Controls'!AE328)</f>
        <v/>
      </c>
      <c r="AH239" s="1" t="str">
        <f>IF(ISBLANK('Capabilities - Sec Controls'!AF328),"", 'Capabilities - Sec Controls'!AF328)</f>
        <v>X</v>
      </c>
      <c r="AI239" s="1" t="str">
        <f>IF(ISBLANK('Capabilities - Sec Controls'!AG328),"", 'Capabilities - Sec Controls'!AG328)</f>
        <v>X</v>
      </c>
      <c r="AJ239" s="1" t="str">
        <f>IF(ISBLANK('Capabilities - Sec Controls'!AH328),"", 'Capabilities - Sec Controls'!AH328)</f>
        <v>A</v>
      </c>
      <c r="AK239" s="1" t="str">
        <f>IF(ISBLANK('Capabilities - Sec Controls'!AI328),"", 'Capabilities - Sec Controls'!AI328)</f>
        <v/>
      </c>
      <c r="AL239" s="1" t="str">
        <f>IF(ISBLANK('Capabilities - Sec Controls'!AJ328),"", 'Capabilities - Sec Controls'!AJ328)</f>
        <v>X</v>
      </c>
      <c r="AM239" s="1" t="str">
        <f>IF(ISBLANK('Capabilities - Sec Controls'!AK328),"", 'Capabilities - Sec Controls'!AK328)</f>
        <v>X</v>
      </c>
      <c r="AN239" s="1" t="str">
        <f>IF(ISBLANK('Capabilities - Sec Controls'!AL328),"", 'Capabilities - Sec Controls'!AL328)</f>
        <v>X</v>
      </c>
      <c r="AO239" s="1" t="str">
        <f>IF(ISBLANK('Capabilities - Sec Controls'!AM328),"", 'Capabilities - Sec Controls'!AM328)</f>
        <v/>
      </c>
      <c r="AP239" s="1" t="str">
        <f>IF(ISBLANK('Capabilities - Sec Controls'!AN328),"", 'Capabilities - Sec Controls'!AN328)</f>
        <v>B</v>
      </c>
      <c r="AQ239" s="1" t="str">
        <f>IF(ISBLANK('Capabilities - Sec Controls'!AO328),"", 'Capabilities - Sec Controls'!AO328)</f>
        <v>B</v>
      </c>
      <c r="AR239" s="1" t="str">
        <f>IF(ISBLANK('Capabilities - Sec Controls'!AP328),"", 'Capabilities - Sec Controls'!AP328)</f>
        <v>B</v>
      </c>
      <c r="AS239" s="1" t="str">
        <f>IF(ISBLANK('Capabilities - Sec Controls'!AQ328),"", 'Capabilities - Sec Controls'!AQ328)</f>
        <v/>
      </c>
      <c r="AT239" s="1" t="str">
        <f>IF(ISBLANK('Capabilities - Sec Controls'!AR328),"", 'Capabilities - Sec Controls'!AR328)</f>
        <v>A</v>
      </c>
      <c r="AU239" s="1" t="str">
        <f>IF(ISBLANK('Capabilities - Sec Controls'!AS328),"", 'Capabilities - Sec Controls'!AS328)</f>
        <v/>
      </c>
      <c r="AV239" s="1" t="str">
        <f>IF(ISBLANK('Capabilities - Sec Controls'!AT328),"", 'Capabilities - Sec Controls'!AT328)</f>
        <v>A</v>
      </c>
    </row>
    <row r="240" spans="1:48" ht="42" hidden="1" customHeight="1" x14ac:dyDescent="0.25">
      <c r="A240"/>
      <c r="D240" t="b">
        <f t="shared" si="10"/>
        <v>1</v>
      </c>
      <c r="E240" s="1" t="str">
        <f>IF(ISBLANK('Capabilities - Sec Controls'!A329),"", 'Capabilities - Sec Controls'!A329)</f>
        <v>S &amp; RM</v>
      </c>
      <c r="F240" s="1" t="str">
        <f>IF(ISBLANK('Capabilities - Sec Controls'!B329),"", 'Capabilities - Sec Controls'!B329)</f>
        <v>Data Protection</v>
      </c>
      <c r="G240" s="1" t="str">
        <f>IF(ISBLANK('Capabilities - Sec Controls'!C329),"", 'Capabilities - Sec Controls'!C329)</f>
        <v>Data Leakage Prevention</v>
      </c>
      <c r="H240" s="1" t="str">
        <f>IF(ISBLANK('Capabilities - Sec Controls'!D329),"", 'Capabilities - Sec Controls'!D329)</f>
        <v>End-Point (Data in Use)</v>
      </c>
      <c r="I240" s="1" t="str">
        <f>IF(ISBLANK('Capabilities - Sec Controls'!E329),"", 'Capabilities - Sec Controls'!E329)</f>
        <v>The system has a capability that uses data loss prevention (DLP) technologies to identify sensitive information being leaked through use on endpoints, such as in memory, processor cache, or disk cache (data in use).</v>
      </c>
      <c r="J240" s="1" t="str">
        <f>IF(ISBLANK('Capabilities - Sec Controls'!F329),"", 'Capabilities - Sec Controls'!F329)</f>
        <v>End-Point (data in Use)</v>
      </c>
      <c r="K240" s="1" t="str">
        <f>IF(ISBLANK('Capabilities - Sec Controls'!I329),"", 'Capabilities - Sec Controls'!I329)</f>
        <v>AC-18,AC-19,SC-7,SC-13</v>
      </c>
      <c r="L240" s="1" t="str">
        <f>IF(ISBLANK('Capabilities - Sec Controls'!J329),"", 'Capabilities - Sec Controls'!J329)</f>
        <v/>
      </c>
      <c r="M240" s="1" t="str">
        <f>IF(ISBLANK('Capabilities - Sec Controls'!K329),"", 'Capabilities - Sec Controls'!K329)</f>
        <v>AC-18,AC-19,SC-7,SC-13</v>
      </c>
      <c r="N240" s="1" t="str">
        <f>IF(ISBLANK('Capabilities - Sec Controls'!L329),"", 'Capabilities - Sec Controls'!L329)</f>
        <v/>
      </c>
      <c r="O240" s="1" t="str">
        <f>IF(ISBLANK('Capabilities - Sec Controls'!M329),"", 'Capabilities - Sec Controls'!M329)</f>
        <v>AC-18(1),AC-19(5),SC-4</v>
      </c>
      <c r="P240" s="1" t="str">
        <f>IF(ISBLANK('Capabilities - Sec Controls'!N329),"", 'Capabilities - Sec Controls'!N329)</f>
        <v/>
      </c>
      <c r="Q240" s="1" t="str">
        <f>IF(ISBLANK('Capabilities - Sec Controls'!O329),"", 'Capabilities - Sec Controls'!O329)</f>
        <v>AC-18(1),AC-19(5),SC-4</v>
      </c>
      <c r="R240" s="1" t="str">
        <f>IF(ISBLANK('Capabilities - Sec Controls'!P329),"", 'Capabilities - Sec Controls'!P329)</f>
        <v/>
      </c>
      <c r="S240" s="1" t="str">
        <f>IF(ISBLANK('Capabilities - Sec Controls'!Q329),"", 'Capabilities - Sec Controls'!Q329)</f>
        <v>SC-7(21)</v>
      </c>
      <c r="T240" s="1" t="str">
        <f>IF(ISBLANK('Capabilities - Sec Controls'!R329),"", 'Capabilities - Sec Controls'!R329)</f>
        <v>AC-4(4),AC-16</v>
      </c>
      <c r="U240" s="1" t="str">
        <f>IF(ISBLANK('Capabilities - Sec Controls'!S329),"", 'Capabilities - Sec Controls'!S329)</f>
        <v>SC-7(21)</v>
      </c>
      <c r="V240" s="1" t="str">
        <f>IF(ISBLANK('Capabilities - Sec Controls'!T329),"", 'Capabilities - Sec Controls'!T329)</f>
        <v>AC-4(4),AC-16</v>
      </c>
      <c r="W240" s="1" t="str">
        <f>IF(ISBLANK('Capabilities - Sec Controls'!U329),"", 'Capabilities - Sec Controls'!U329)</f>
        <v>Note from KLD: The entries here should be the same as for row 334, plus the ones I didn't delete plus the ones I added in green to support data leakage prevention</v>
      </c>
      <c r="X240" s="1" t="str">
        <f>IF(ISBLANK('Capabilities - Sec Controls'!V329),"", 'Capabilities - Sec Controls'!V329)</f>
        <v/>
      </c>
      <c r="Y240" s="1" t="str">
        <f>IF(ISBLANK('Capabilities - Sec Controls'!W329),"", 'Capabilities - Sec Controls'!W329)</f>
        <v/>
      </c>
      <c r="Z240" s="1" t="str">
        <f>IF(ISBLANK('Capabilities - Sec Controls'!X329),"", 'Capabilities - Sec Controls'!X329)</f>
        <v/>
      </c>
      <c r="AA240" s="1" t="str">
        <f>IF(ISBLANK('Capabilities - Sec Controls'!Y329),"", 'Capabilities - Sec Controls'!Y329)</f>
        <v>AC-4(4), and AC-16 are not selected in SP 800-53-defined baselines nor in the overall FedRAMP-defined baselines. They are noted in { } and  placed in the high impact baseline here specifically to support implementation of information security associated with the S &amp; RM Data Protection Data Leakage Prevention End-Point (Data in Use)   capability should an organization wish to contract with a cloud service provider to provide such a capability.</v>
      </c>
      <c r="AB240" s="1" t="str">
        <f>IF(ISBLANK('Capabilities - Sec Controls'!Z329),"", 'Capabilities - Sec Controls'!Z329)</f>
        <v/>
      </c>
      <c r="AC240" s="215">
        <f>IF(ISBLANK('Capabilities - Sec Controls'!AA329),"", 'Capabilities - Sec Controls'!AA329)</f>
        <v>3</v>
      </c>
      <c r="AD240" s="215">
        <f>IF(ISBLANK('Capabilities - Sec Controls'!AB329),"", 'Capabilities - Sec Controls'!AB329)</f>
        <v>1</v>
      </c>
      <c r="AE240" s="215">
        <f>IF(ISBLANK('Capabilities - Sec Controls'!AC329),"", 'Capabilities - Sec Controls'!AC329)</f>
        <v>2</v>
      </c>
      <c r="AF240" s="215">
        <f>IF(ISBLANK('Capabilities - Sec Controls'!AD329),"", 'Capabilities - Sec Controls'!AD329)</f>
        <v>6</v>
      </c>
      <c r="AG240" s="1" t="str">
        <f>IF(ISBLANK('Capabilities - Sec Controls'!AE329),"", 'Capabilities - Sec Controls'!AE329)</f>
        <v/>
      </c>
      <c r="AH240" s="1" t="str">
        <f>IF(ISBLANK('Capabilities - Sec Controls'!AF329),"", 'Capabilities - Sec Controls'!AF329)</f>
        <v>X</v>
      </c>
      <c r="AI240" s="1" t="str">
        <f>IF(ISBLANK('Capabilities - Sec Controls'!AG329),"", 'Capabilities - Sec Controls'!AG329)</f>
        <v>X</v>
      </c>
      <c r="AJ240" s="1" t="str">
        <f>IF(ISBLANK('Capabilities - Sec Controls'!AH329),"", 'Capabilities - Sec Controls'!AH329)</f>
        <v>X</v>
      </c>
      <c r="AK240" s="1" t="str">
        <f>IF(ISBLANK('Capabilities - Sec Controls'!AI329),"", 'Capabilities - Sec Controls'!AI329)</f>
        <v/>
      </c>
      <c r="AL240" s="1" t="str">
        <f>IF(ISBLANK('Capabilities - Sec Controls'!AJ329),"", 'Capabilities - Sec Controls'!AJ329)</f>
        <v>X</v>
      </c>
      <c r="AM240" s="1" t="str">
        <f>IF(ISBLANK('Capabilities - Sec Controls'!AK329),"", 'Capabilities - Sec Controls'!AK329)</f>
        <v>X*</v>
      </c>
      <c r="AN240" s="1" t="str">
        <f>IF(ISBLANK('Capabilities - Sec Controls'!AL329),"", 'Capabilities - Sec Controls'!AL329)</f>
        <v>X*</v>
      </c>
      <c r="AO240" s="1" t="str">
        <f>IF(ISBLANK('Capabilities - Sec Controls'!AM329),"", 'Capabilities - Sec Controls'!AM329)</f>
        <v/>
      </c>
      <c r="AP240" s="1" t="str">
        <f>IF(ISBLANK('Capabilities - Sec Controls'!AN329),"", 'Capabilities - Sec Controls'!AN329)</f>
        <v>B</v>
      </c>
      <c r="AQ240" s="1" t="str">
        <f>IF(ISBLANK('Capabilities - Sec Controls'!AO329),"", 'Capabilities - Sec Controls'!AO329)</f>
        <v>B</v>
      </c>
      <c r="AR240" s="1" t="str">
        <f>IF(ISBLANK('Capabilities - Sec Controls'!AP329),"", 'Capabilities - Sec Controls'!AP329)</f>
        <v>B</v>
      </c>
      <c r="AS240" s="1" t="str">
        <f>IF(ISBLANK('Capabilities - Sec Controls'!AQ329),"", 'Capabilities - Sec Controls'!AQ329)</f>
        <v/>
      </c>
      <c r="AT240" s="1" t="str">
        <f>IF(ISBLANK('Capabilities - Sec Controls'!AR329),"", 'Capabilities - Sec Controls'!AR329)</f>
        <v>A</v>
      </c>
      <c r="AU240" s="1" t="str">
        <f>IF(ISBLANK('Capabilities - Sec Controls'!AS329),"", 'Capabilities - Sec Controls'!AS329)</f>
        <v/>
      </c>
      <c r="AV240" s="1" t="str">
        <f>IF(ISBLANK('Capabilities - Sec Controls'!AT329),"", 'Capabilities - Sec Controls'!AT329)</f>
        <v>A</v>
      </c>
    </row>
    <row r="241" spans="1:48" ht="42" hidden="1" customHeight="1" x14ac:dyDescent="0.25">
      <c r="A241"/>
      <c r="D241" t="b">
        <f t="shared" si="10"/>
        <v>1</v>
      </c>
      <c r="E241" s="1" t="str">
        <f>IF(ISBLANK('Capabilities - Sec Controls'!A330),"", 'Capabilities - Sec Controls'!A330)</f>
        <v>S &amp; RM</v>
      </c>
      <c r="F241" s="1" t="str">
        <f>IF(ISBLANK('Capabilities - Sec Controls'!B330),"", 'Capabilities - Sec Controls'!B330)</f>
        <v>Data Protection</v>
      </c>
      <c r="G241" s="1" t="str">
        <f>IF(ISBLANK('Capabilities - Sec Controls'!C330),"", 'Capabilities - Sec Controls'!C330)</f>
        <v>Data Leakage Prevention</v>
      </c>
      <c r="H241" s="1" t="str">
        <f>IF(ISBLANK('Capabilities - Sec Controls'!D330),"", 'Capabilities - Sec Controls'!D330)</f>
        <v>Server (Data at Rest)</v>
      </c>
      <c r="I241" s="1" t="str">
        <f>IF(ISBLANK('Capabilities - Sec Controls'!E330),"", 'Capabilities - Sec Controls'!E330)</f>
        <v>The system has a capability that uses data loss prevention (DLP) technologies to identify sensitive information being leaked through  data stored on servers (data at rest).</v>
      </c>
      <c r="J241" s="1" t="str">
        <f>IF(ISBLANK('Capabilities - Sec Controls'!F330),"", 'Capabilities - Sec Controls'!F330)</f>
        <v>Server (data at Rest)</v>
      </c>
      <c r="K241" s="1" t="str">
        <f>IF(ISBLANK('Capabilities - Sec Controls'!I330),"", 'Capabilities - Sec Controls'!I330)</f>
        <v>AC-19,SC-7,SC-13</v>
      </c>
      <c r="L241" s="1" t="str">
        <f>IF(ISBLANK('Capabilities - Sec Controls'!J330),"", 'Capabilities - Sec Controls'!J330)</f>
        <v>MP-5</v>
      </c>
      <c r="M241" s="1" t="str">
        <f>IF(ISBLANK('Capabilities - Sec Controls'!K330),"", 'Capabilities - Sec Controls'!K330)</f>
        <v>AC-19,SC-7,SC-13</v>
      </c>
      <c r="N241" s="1" t="str">
        <f>IF(ISBLANK('Capabilities - Sec Controls'!L330),"", 'Capabilities - Sec Controls'!L330)</f>
        <v>MP-5</v>
      </c>
      <c r="O241" s="1" t="str">
        <f>IF(ISBLANK('Capabilities - Sec Controls'!M330),"", 'Capabilities - Sec Controls'!M330)</f>
        <v>AC-19(5),MP-5(4),SC-28</v>
      </c>
      <c r="P241" s="1" t="str">
        <f>IF(ISBLANK('Capabilities - Sec Controls'!N330),"", 'Capabilities - Sec Controls'!N330)</f>
        <v>SC-28(1)</v>
      </c>
      <c r="Q241" s="1" t="str">
        <f>IF(ISBLANK('Capabilities - Sec Controls'!O330),"", 'Capabilities - Sec Controls'!O330)</f>
        <v>AC-19(5),MP-5(4),SC-28,SC-28(1)</v>
      </c>
      <c r="R241" s="1" t="str">
        <f>IF(ISBLANK('Capabilities - Sec Controls'!P330),"", 'Capabilities - Sec Controls'!P330)</f>
        <v/>
      </c>
      <c r="S241" s="1" t="str">
        <f>IF(ISBLANK('Capabilities - Sec Controls'!Q330),"", 'Capabilities - Sec Controls'!Q330)</f>
        <v/>
      </c>
      <c r="T241" s="1" t="str">
        <f>IF(ISBLANK('Capabilities - Sec Controls'!R330),"", 'Capabilities - Sec Controls'!R330)</f>
        <v>PE-19,SC-31,SC-31(1),SC-31(2),SC-31(3)</v>
      </c>
      <c r="U241" s="1" t="str">
        <f>IF(ISBLANK('Capabilities - Sec Controls'!S330),"", 'Capabilities - Sec Controls'!S330)</f>
        <v/>
      </c>
      <c r="V241" s="1" t="str">
        <f>IF(ISBLANK('Capabilities - Sec Controls'!T330),"", 'Capabilities - Sec Controls'!T330)</f>
        <v>PE-19,SC-31,SC-31(1),SC-31(2),SC-31(3)</v>
      </c>
      <c r="W241" s="1" t="str">
        <f>IF(ISBLANK('Capabilities - Sec Controls'!U330),"", 'Capabilities - Sec Controls'!U330)</f>
        <v>Note from KLD: The entries here should be the same as for row 336, plus the ones I added in green to support data leakage prevention</v>
      </c>
      <c r="X241" s="1" t="str">
        <f>IF(ISBLANK('Capabilities - Sec Controls'!V330),"", 'Capabilities - Sec Controls'!V330)</f>
        <v/>
      </c>
      <c r="Y241" s="1" t="str">
        <f>IF(ISBLANK('Capabilities - Sec Controls'!W330),"", 'Capabilities - Sec Controls'!W330)</f>
        <v/>
      </c>
      <c r="Z241" s="1" t="str">
        <f>IF(ISBLANK('Capabilities - Sec Controls'!X330),"", 'Capabilities - Sec Controls'!X330)</f>
        <v/>
      </c>
      <c r="AA241" s="1" t="str">
        <f>IF(ISBLANK('Capabilities - Sec Controls'!Y330),"", 'Capabilities - Sec Controls'!Y330)</f>
        <v>PE-19, SC-31, SC-31(1), SC-31(2), SC-31(3) may also be needed to support this capability but are not selected in any baselines.</v>
      </c>
      <c r="AB241" s="1" t="str">
        <f>IF(ISBLANK('Capabilities - Sec Controls'!Z330),"", 'Capabilities - Sec Controls'!Z330)</f>
        <v/>
      </c>
      <c r="AC241" s="215">
        <f>IF(ISBLANK('Capabilities - Sec Controls'!AA330),"", 'Capabilities - Sec Controls'!AA330)</f>
        <v>3</v>
      </c>
      <c r="AD241" s="215">
        <f>IF(ISBLANK('Capabilities - Sec Controls'!AB330),"", 'Capabilities - Sec Controls'!AB330)</f>
        <v>1</v>
      </c>
      <c r="AE241" s="215">
        <f>IF(ISBLANK('Capabilities - Sec Controls'!AC330),"", 'Capabilities - Sec Controls'!AC330)</f>
        <v>2</v>
      </c>
      <c r="AF241" s="215">
        <f>IF(ISBLANK('Capabilities - Sec Controls'!AD330),"", 'Capabilities - Sec Controls'!AD330)</f>
        <v>6</v>
      </c>
      <c r="AG241" s="1" t="str">
        <f>IF(ISBLANK('Capabilities - Sec Controls'!AE330),"", 'Capabilities - Sec Controls'!AE330)</f>
        <v/>
      </c>
      <c r="AH241" s="1" t="str">
        <f>IF(ISBLANK('Capabilities - Sec Controls'!AF330),"", 'Capabilities - Sec Controls'!AF330)</f>
        <v>X</v>
      </c>
      <c r="AI241" s="1" t="str">
        <f>IF(ISBLANK('Capabilities - Sec Controls'!AG330),"", 'Capabilities - Sec Controls'!AG330)</f>
        <v>X</v>
      </c>
      <c r="AJ241" s="1" t="str">
        <f>IF(ISBLANK('Capabilities - Sec Controls'!AH330),"", 'Capabilities - Sec Controls'!AH330)</f>
        <v>A</v>
      </c>
      <c r="AK241" s="1" t="str">
        <f>IF(ISBLANK('Capabilities - Sec Controls'!AI330),"", 'Capabilities - Sec Controls'!AI330)</f>
        <v/>
      </c>
      <c r="AL241" s="1" t="str">
        <f>IF(ISBLANK('Capabilities - Sec Controls'!AJ330),"", 'Capabilities - Sec Controls'!AJ330)</f>
        <v>X</v>
      </c>
      <c r="AM241" s="1" t="str">
        <f>IF(ISBLANK('Capabilities - Sec Controls'!AK330),"", 'Capabilities - Sec Controls'!AK330)</f>
        <v>X*</v>
      </c>
      <c r="AN241" s="1" t="str">
        <f>IF(ISBLANK('Capabilities - Sec Controls'!AL330),"", 'Capabilities - Sec Controls'!AL330)</f>
        <v>X*</v>
      </c>
      <c r="AO241" s="1" t="str">
        <f>IF(ISBLANK('Capabilities - Sec Controls'!AM330),"", 'Capabilities - Sec Controls'!AM330)</f>
        <v/>
      </c>
      <c r="AP241" s="1" t="str">
        <f>IF(ISBLANK('Capabilities - Sec Controls'!AN330),"", 'Capabilities - Sec Controls'!AN330)</f>
        <v>B</v>
      </c>
      <c r="AQ241" s="1" t="str">
        <f>IF(ISBLANK('Capabilities - Sec Controls'!AO330),"", 'Capabilities - Sec Controls'!AO330)</f>
        <v>B</v>
      </c>
      <c r="AR241" s="1" t="str">
        <f>IF(ISBLANK('Capabilities - Sec Controls'!AP330),"", 'Capabilities - Sec Controls'!AP330)</f>
        <v>B</v>
      </c>
      <c r="AS241" s="1" t="str">
        <f>IF(ISBLANK('Capabilities - Sec Controls'!AQ330),"", 'Capabilities - Sec Controls'!AQ330)</f>
        <v/>
      </c>
      <c r="AT241" s="1" t="str">
        <f>IF(ISBLANK('Capabilities - Sec Controls'!AR330),"", 'Capabilities - Sec Controls'!AR330)</f>
        <v>A</v>
      </c>
      <c r="AU241" s="1" t="str">
        <f>IF(ISBLANK('Capabilities - Sec Controls'!AS330),"", 'Capabilities - Sec Controls'!AS330)</f>
        <v/>
      </c>
      <c r="AV241" s="1" t="str">
        <f>IF(ISBLANK('Capabilities - Sec Controls'!AT330),"", 'Capabilities - Sec Controls'!AT330)</f>
        <v>A</v>
      </c>
    </row>
    <row r="242" spans="1:48" ht="42" hidden="1" customHeight="1" x14ac:dyDescent="0.25">
      <c r="A242"/>
      <c r="D242" t="b">
        <f>IF(Resp48="Yes", FALSE, TRUE)</f>
        <v>1</v>
      </c>
      <c r="E242" s="1" t="str">
        <f>IF(ISBLANK('Capabilities - Sec Controls'!A6),"", 'Capabilities - Sec Controls'!A6)</f>
        <v>BOSS</v>
      </c>
      <c r="F242" s="1" t="str">
        <f>IF(ISBLANK('Capabilities - Sec Controls'!B6),"", 'Capabilities - Sec Controls'!B6)</f>
        <v>Data Governance</v>
      </c>
      <c r="G242" s="1" t="str">
        <f>IF(ISBLANK('Capabilities - Sec Controls'!C6),"", 'Capabilities - Sec Controls'!C6)</f>
        <v>Clear Desk Policy</v>
      </c>
      <c r="H242" s="1" t="str">
        <f>IF(ISBLANK('Capabilities - Sec Controls'!D6),"", 'Capabilities - Sec Controls'!D6)</f>
        <v/>
      </c>
      <c r="I242" s="1" t="str">
        <f>IF(ISBLANK('Capabilities - Sec Controls'!E6),"", 'Capabilities - Sec Controls'!E6)</f>
        <v xml:space="preserve">The system has a policy, enforced by a capability, that prevents the disclosure of data on screens, and other output devices, to unauthorized parties. </v>
      </c>
      <c r="J242" s="1" t="str">
        <f>IF(ISBLANK('Capabilities - Sec Controls'!F6),"", 'Capabilities - Sec Controls'!F6)</f>
        <v>Clear Desk Policy</v>
      </c>
      <c r="K242" s="1" t="str">
        <f>IF(ISBLANK('Capabilities - Sec Controls'!I6),"", 'Capabilities - Sec Controls'!I6)</f>
        <v>MP-1,MP-2,MP-7</v>
      </c>
      <c r="L242" s="1" t="str">
        <f>IF(ISBLANK('Capabilities - Sec Controls'!J6),"", 'Capabilities - Sec Controls'!J6)</f>
        <v/>
      </c>
      <c r="M242" s="1" t="str">
        <f>IF(ISBLANK('Capabilities - Sec Controls'!K6),"", 'Capabilities - Sec Controls'!K6)</f>
        <v>MP-1,MP-2,MP-7</v>
      </c>
      <c r="N242" s="1" t="str">
        <f>IF(ISBLANK('Capabilities - Sec Controls'!L6),"", 'Capabilities - Sec Controls'!L6)</f>
        <v/>
      </c>
      <c r="O242" s="1" t="str">
        <f>IF(ISBLANK('Capabilities - Sec Controls'!M6),"", 'Capabilities - Sec Controls'!M6)</f>
        <v>MP-4,MP-5,MP-5(4),MP-7(1),PE-5</v>
      </c>
      <c r="P242" s="1" t="str">
        <f>IF(ISBLANK('Capabilities - Sec Controls'!N6),"", 'Capabilities - Sec Controls'!N6)</f>
        <v/>
      </c>
      <c r="Q242" s="1" t="str">
        <f>IF(ISBLANK('Capabilities - Sec Controls'!O6),"", 'Capabilities - Sec Controls'!O6)</f>
        <v>MP-4,MP-5,MP-5(4),MP-7(1),PE-5</v>
      </c>
      <c r="R242" s="1" t="str">
        <f>IF(ISBLANK('Capabilities - Sec Controls'!P6),"", 'Capabilities - Sec Controls'!P6)</f>
        <v/>
      </c>
      <c r="S242" s="1" t="str">
        <f>IF(ISBLANK('Capabilities - Sec Controls'!Q6),"", 'Capabilities - Sec Controls'!Q6)</f>
        <v/>
      </c>
      <c r="T242" s="1" t="str">
        <f>IF(ISBLANK('Capabilities - Sec Controls'!R6),"", 'Capabilities - Sec Controls'!R6)</f>
        <v/>
      </c>
      <c r="U242" s="1" t="str">
        <f>IF(ISBLANK('Capabilities - Sec Controls'!S6),"", 'Capabilities - Sec Controls'!S6)</f>
        <v/>
      </c>
      <c r="V242" s="1" t="str">
        <f>IF(ISBLANK('Capabilities - Sec Controls'!T6),"", 'Capabilities - Sec Controls'!T6)</f>
        <v/>
      </c>
      <c r="W242" s="1" t="str">
        <f>IF(ISBLANK('Capabilities - Sec Controls'!U6),"", 'Capabilities - Sec Controls'!U6)</f>
        <v/>
      </c>
      <c r="X242" s="1" t="str">
        <f>IF(ISBLANK('Capabilities - Sec Controls'!V6),"", 'Capabilities - Sec Controls'!V6)</f>
        <v/>
      </c>
      <c r="Y242" s="1" t="str">
        <f>IF(ISBLANK('Capabilities - Sec Controls'!W6),"", 'Capabilities - Sec Controls'!W6)</f>
        <v/>
      </c>
      <c r="Z242" s="1" t="str">
        <f>IF(ISBLANK('Capabilities - Sec Controls'!X6),"", 'Capabilities - Sec Controls'!X6)</f>
        <v/>
      </c>
      <c r="AA242" s="1" t="str">
        <f>IF(ISBLANK('Capabilities - Sec Controls'!Y6),"", 'Capabilities - Sec Controls'!Y6)</f>
        <v/>
      </c>
      <c r="AB242" s="1" t="str">
        <f>IF(ISBLANK('Capabilities - Sec Controls'!Z6),"", 'Capabilities - Sec Controls'!Z6)</f>
        <v/>
      </c>
      <c r="AC242" s="215">
        <f>IF(ISBLANK('Capabilities - Sec Controls'!AA6),"", 'Capabilities - Sec Controls'!AA6)</f>
        <v>1</v>
      </c>
      <c r="AD242" s="215">
        <f>IF(ISBLANK('Capabilities - Sec Controls'!AB6),"", 'Capabilities - Sec Controls'!AB6)</f>
        <v>0</v>
      </c>
      <c r="AE242" s="215">
        <f>IF(ISBLANK('Capabilities - Sec Controls'!AC6),"", 'Capabilities - Sec Controls'!AC6)</f>
        <v>1</v>
      </c>
      <c r="AF242" s="215">
        <f>IF(ISBLANK('Capabilities - Sec Controls'!AD6),"", 'Capabilities - Sec Controls'!AD6)</f>
        <v>2</v>
      </c>
      <c r="AG242" s="1" t="str">
        <f>IF(ISBLANK('Capabilities - Sec Controls'!AE6),"", 'Capabilities - Sec Controls'!AE6)</f>
        <v/>
      </c>
      <c r="AH242" s="1" t="str">
        <f>IF(ISBLANK('Capabilities - Sec Controls'!AF6),"", 'Capabilities - Sec Controls'!AF6)</f>
        <v>A</v>
      </c>
      <c r="AI242" s="1" t="str">
        <f>IF(ISBLANK('Capabilities - Sec Controls'!AG6),"", 'Capabilities - Sec Controls'!AG6)</f>
        <v>A</v>
      </c>
      <c r="AJ242" s="1" t="str">
        <f>IF(ISBLANK('Capabilities - Sec Controls'!AH6),"", 'Capabilities - Sec Controls'!AH6)</f>
        <v>A</v>
      </c>
      <c r="AK242" s="1" t="str">
        <f>IF(ISBLANK('Capabilities - Sec Controls'!AI6),"", 'Capabilities - Sec Controls'!AI6)</f>
        <v/>
      </c>
      <c r="AL242" s="1" t="str">
        <f>IF(ISBLANK('Capabilities - Sec Controls'!AJ6),"", 'Capabilities - Sec Controls'!AJ6)</f>
        <v>A</v>
      </c>
      <c r="AM242" s="1" t="str">
        <f>IF(ISBLANK('Capabilities - Sec Controls'!AK6),"", 'Capabilities - Sec Controls'!AK6)</f>
        <v>A</v>
      </c>
      <c r="AN242" s="1" t="str">
        <f>IF(ISBLANK('Capabilities - Sec Controls'!AL6),"", 'Capabilities - Sec Controls'!AL6)</f>
        <v>A</v>
      </c>
      <c r="AO242" s="1" t="str">
        <f>IF(ISBLANK('Capabilities - Sec Controls'!AM6),"", 'Capabilities - Sec Controls'!AM6)</f>
        <v/>
      </c>
      <c r="AP242" s="1" t="str">
        <f>IF(ISBLANK('Capabilities - Sec Controls'!AN6),"", 'Capabilities - Sec Controls'!AN6)</f>
        <v>A</v>
      </c>
      <c r="AQ242" s="1" t="str">
        <f>IF(ISBLANK('Capabilities - Sec Controls'!AO6),"", 'Capabilities - Sec Controls'!AO6)</f>
        <v>A</v>
      </c>
      <c r="AR242" s="1" t="str">
        <f>IF(ISBLANK('Capabilities - Sec Controls'!AP6),"", 'Capabilities - Sec Controls'!AP6)</f>
        <v>A</v>
      </c>
      <c r="AS242" s="1" t="str">
        <f>IF(ISBLANK('Capabilities - Sec Controls'!AQ6),"", 'Capabilities - Sec Controls'!AQ6)</f>
        <v/>
      </c>
      <c r="AT242" s="1" t="str">
        <f>IF(ISBLANK('Capabilities - Sec Controls'!AR6),"", 'Capabilities - Sec Controls'!AR6)</f>
        <v>A</v>
      </c>
      <c r="AU242" s="1" t="str">
        <f>IF(ISBLANK('Capabilities - Sec Controls'!AS6),"", 'Capabilities - Sec Controls'!AS6)</f>
        <v/>
      </c>
      <c r="AV242" s="1" t="str">
        <f>IF(ISBLANK('Capabilities - Sec Controls'!AT6),"", 'Capabilities - Sec Controls'!AT6)</f>
        <v>A</v>
      </c>
    </row>
    <row r="243" spans="1:48" ht="42" hidden="1" customHeight="1" x14ac:dyDescent="0.25">
      <c r="A243"/>
      <c r="D243" t="b">
        <f>IF(Resp49="Yes", FALSE, TRUE)</f>
        <v>1</v>
      </c>
      <c r="E243" s="1" t="str">
        <f>IF(ISBLANK('Capabilities - Sec Controls'!A185),"", 'Capabilities - Sec Controls'!A185)</f>
        <v>Information Services</v>
      </c>
      <c r="F243" s="1" t="str">
        <f>IF(ISBLANK('Capabilities - Sec Controls'!B185),"", 'Capabilities - Sec Controls'!B185)</f>
        <v>Data Governance</v>
      </c>
      <c r="G243" s="1" t="str">
        <f>IF(ISBLANK('Capabilities - Sec Controls'!C185),"", 'Capabilities - Sec Controls'!C185)</f>
        <v>Data Segregation</v>
      </c>
      <c r="H243" s="1" t="str">
        <f>IF(ISBLANK('Capabilities - Sec Controls'!D185),"", 'Capabilities - Sec Controls'!D185)</f>
        <v/>
      </c>
      <c r="I243" s="1" t="str">
        <f>IF(ISBLANK('Capabilities - Sec Controls'!E185),"", 'Capabilities - Sec Controls'!E185)</f>
        <v>The system has a capability that segregates data to ensure that in multi-tenant environments, each tenant cannot access another tenant's data without authorization.</v>
      </c>
      <c r="J243" s="1" t="str">
        <f>IF(ISBLANK('Capabilities - Sec Controls'!F185),"", 'Capabilities - Sec Controls'!F185)</f>
        <v>Data Segregation</v>
      </c>
      <c r="K243" s="1" t="str">
        <f>IF(ISBLANK('Capabilities - Sec Controls'!I185),"", 'Capabilities - Sec Controls'!I185)</f>
        <v>AC-1,AC-2,AC-3,AC-20,IA-1,IA-2,IA-4,IA-5,IA-8,SC-1,SC-7</v>
      </c>
      <c r="L243" s="1" t="str">
        <f>IF(ISBLANK('Capabilities - Sec Controls'!J185),"", 'Capabilities - Sec Controls'!J185)</f>
        <v/>
      </c>
      <c r="M243" s="1" t="str">
        <f>IF(ISBLANK('Capabilities - Sec Controls'!K185),"", 'Capabilities - Sec Controls'!K185)</f>
        <v>AC-1,AC-2,AC-3,AC-20,IA-1,IA-2,IA-4,IA-5,IA-8,SC-1,SC-7</v>
      </c>
      <c r="N243" s="1" t="str">
        <f>IF(ISBLANK('Capabilities - Sec Controls'!L185),"", 'Capabilities - Sec Controls'!L185)</f>
        <v/>
      </c>
      <c r="O243" s="1" t="str">
        <f>IF(ISBLANK('Capabilities - Sec Controls'!M185),"", 'Capabilities - Sec Controls'!M185)</f>
        <v>AC-4,AC-6,AC-20(1),AC-20(2),IA-3,SC-2</v>
      </c>
      <c r="P243" s="1" t="str">
        <f>IF(ISBLANK('Capabilities - Sec Controls'!N185),"", 'Capabilities - Sec Controls'!N185)</f>
        <v>AC-4(21)</v>
      </c>
      <c r="Q243" s="1" t="str">
        <f>IF(ISBLANK('Capabilities - Sec Controls'!O185),"", 'Capabilities - Sec Controls'!O185)</f>
        <v>AC-4,AC-4(21),AC-6,AC-20(1),AC-20(2),IA-3,SC-2</v>
      </c>
      <c r="R243" s="1" t="str">
        <f>IF(ISBLANK('Capabilities - Sec Controls'!P185),"", 'Capabilities - Sec Controls'!P185)</f>
        <v/>
      </c>
      <c r="S243" s="1" t="str">
        <f>IF(ISBLANK('Capabilities - Sec Controls'!Q185),"", 'Capabilities - Sec Controls'!Q185)</f>
        <v>SC-3,SC-7(21)</v>
      </c>
      <c r="T243" s="1" t="str">
        <f>IF(ISBLANK('Capabilities - Sec Controls'!R185),"", 'Capabilities - Sec Controls'!R185)</f>
        <v>AC-6(4),IA-9,SC-3(1),SC-3(2),SC-7(22)</v>
      </c>
      <c r="U243" s="1" t="str">
        <f>IF(ISBLANK('Capabilities - Sec Controls'!S185),"", 'Capabilities - Sec Controls'!S185)</f>
        <v>SC-3,SC-7(21),AC-6(4)</v>
      </c>
      <c r="V243" s="1" t="str">
        <f>IF(ISBLANK('Capabilities - Sec Controls'!T185),"", 'Capabilities - Sec Controls'!T185)</f>
        <v>IA-9,SC-3(1),SC-3(2),SC-7(22)</v>
      </c>
      <c r="W243" s="1" t="str">
        <f>IF(ISBLANK('Capabilities - Sec Controls'!U185),"", 'Capabilities - Sec Controls'!U185)</f>
        <v/>
      </c>
      <c r="X243" s="1" t="str">
        <f>IF(ISBLANK('Capabilities - Sec Controls'!V185),"", 'Capabilities - Sec Controls'!V185)</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243" s="1" t="str">
        <f>IF(ISBLANK('Capabilities - Sec Controls'!W185),"", 'Capabilities - Sec Controls'!W185)</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243" s="1" t="str">
        <f>IF(ISBLANK('Capabilities - Sec Controls'!X185),"", 'Capabilities - Sec Controls'!X185)</f>
        <v>AC-2(11), AC-2(13), AC-6(3), AC-6(7), AC-6(8), AC-18(4), AC-21(2)
AU-13, 
CM-3(1), CM-5(1), CM-5(3), CM-5(4), CM-6(2), CM-8(4)
MA-4(3)
PE-2(3), PE-3(1), PE-6(4)
PS-4(2), PS-6(3)
RA-5(4), RA-5(6), RA-5(10)
SC-3, SC-7(8), SC-7(10), SC-7(11), SC-7(14),  SC-7(15), SC-7(18), SC-7(21), SC-24 
SI-7(10), SI-10(5)</v>
      </c>
      <c r="AA243" s="1" t="str">
        <f>IF(ISBLANK('Capabilities - Sec Controls'!Y185),"", 'Capabilities - Sec Controls'!Y185)</f>
        <v xml:space="preserve">AC-6(4), AC-16, IA-9, SC-3(1), SC-3(2), and SC-7(22) are not selected in SP 800-53-defined baselines nor in the overall FedRAMP-defined baselines. They are noted in { } and  placed in the high impact baseline here specifically to support implementation of information security associated with the Information Services Data Governance Data Segregation capability should an organization wish to contract with a cloud service provider to provide such a capability. </v>
      </c>
      <c r="AB243" s="1" t="str">
        <f>IF(ISBLANK('Capabilities - Sec Controls'!Z185),"", 'Capabilities - Sec Controls'!Z185)</f>
        <v/>
      </c>
      <c r="AC243" s="215">
        <f>IF(ISBLANK('Capabilities - Sec Controls'!AA185),"", 'Capabilities - Sec Controls'!AA185)</f>
        <v>3</v>
      </c>
      <c r="AD243" s="215">
        <f>IF(ISBLANK('Capabilities - Sec Controls'!AB185),"", 'Capabilities - Sec Controls'!AB185)</f>
        <v>3</v>
      </c>
      <c r="AE243" s="215">
        <f>IF(ISBLANK('Capabilities - Sec Controls'!AC185),"", 'Capabilities - Sec Controls'!AC185)</f>
        <v>3</v>
      </c>
      <c r="AF243" s="215">
        <f>IF(ISBLANK('Capabilities - Sec Controls'!AD185),"", 'Capabilities - Sec Controls'!AD185)</f>
        <v>9</v>
      </c>
      <c r="AG243" s="1" t="str">
        <f>IF(ISBLANK('Capabilities - Sec Controls'!AE185),"", 'Capabilities - Sec Controls'!AE185)</f>
        <v/>
      </c>
      <c r="AH243" s="1" t="str">
        <f>IF(ISBLANK('Capabilities - Sec Controls'!AF185),"", 'Capabilities - Sec Controls'!AF185)</f>
        <v>X</v>
      </c>
      <c r="AI243" s="1" t="str">
        <f>IF(ISBLANK('Capabilities - Sec Controls'!AG185),"", 'Capabilities - Sec Controls'!AG185)</f>
        <v>A</v>
      </c>
      <c r="AJ243" s="1" t="str">
        <f>IF(ISBLANK('Capabilities - Sec Controls'!AH185),"", 'Capabilities - Sec Controls'!AH185)</f>
        <v/>
      </c>
      <c r="AK243" s="1" t="str">
        <f>IF(ISBLANK('Capabilities - Sec Controls'!AI185),"", 'Capabilities - Sec Controls'!AI185)</f>
        <v/>
      </c>
      <c r="AL243" s="1" t="str">
        <f>IF(ISBLANK('Capabilities - Sec Controls'!AJ185),"", 'Capabilities - Sec Controls'!AJ185)</f>
        <v>X</v>
      </c>
      <c r="AM243" s="1" t="str">
        <f>IF(ISBLANK('Capabilities - Sec Controls'!AK185),"", 'Capabilities - Sec Controls'!AK185)</f>
        <v>X*</v>
      </c>
      <c r="AN243" s="1" t="str">
        <f>IF(ISBLANK('Capabilities - Sec Controls'!AL185),"", 'Capabilities - Sec Controls'!AL185)</f>
        <v>X*</v>
      </c>
      <c r="AO243" s="1" t="str">
        <f>IF(ISBLANK('Capabilities - Sec Controls'!AM185),"", 'Capabilities - Sec Controls'!AM185)</f>
        <v/>
      </c>
      <c r="AP243" s="1" t="str">
        <f>IF(ISBLANK('Capabilities - Sec Controls'!AN185),"", 'Capabilities - Sec Controls'!AN185)</f>
        <v>B</v>
      </c>
      <c r="AQ243" s="1" t="str">
        <f>IF(ISBLANK('Capabilities - Sec Controls'!AO185),"", 'Capabilities - Sec Controls'!AO185)</f>
        <v>B</v>
      </c>
      <c r="AR243" s="1" t="str">
        <f>IF(ISBLANK('Capabilities - Sec Controls'!AP185),"", 'Capabilities - Sec Controls'!AP185)</f>
        <v>B</v>
      </c>
      <c r="AS243" s="1" t="str">
        <f>IF(ISBLANK('Capabilities - Sec Controls'!AQ185),"", 'Capabilities - Sec Controls'!AQ185)</f>
        <v/>
      </c>
      <c r="AT243" s="1" t="str">
        <f>IF(ISBLANK('Capabilities - Sec Controls'!AR185),"", 'Capabilities - Sec Controls'!AR185)</f>
        <v>A</v>
      </c>
      <c r="AU243" s="1" t="str">
        <f>IF(ISBLANK('Capabilities - Sec Controls'!AS185),"", 'Capabilities - Sec Controls'!AS185)</f>
        <v/>
      </c>
      <c r="AV243" s="1" t="str">
        <f>IF(ISBLANK('Capabilities - Sec Controls'!AT185),"", 'Capabilities - Sec Controls'!AT185)</f>
        <v/>
      </c>
    </row>
    <row r="244" spans="1:48" ht="42" hidden="1" customHeight="1" x14ac:dyDescent="0.25">
      <c r="A244"/>
      <c r="D244" t="b">
        <f>IF(Resp49="Yes", FALSE, TRUE)</f>
        <v>1</v>
      </c>
      <c r="E244" s="1" t="str">
        <f>IF(ISBLANK('Capabilities - Sec Controls'!A231),"", 'Capabilities - Sec Controls'!A231)</f>
        <v>Infrastructure Services</v>
      </c>
      <c r="F244" s="1" t="str">
        <f>IF(ISBLANK('Capabilities - Sec Controls'!B231),"", 'Capabilities - Sec Controls'!B231)</f>
        <v>Virtual Infrastructure: Virtual Workspaces</v>
      </c>
      <c r="G244" s="1" t="str">
        <f>IF(ISBLANK('Capabilities - Sec Controls'!C231),"", 'Capabilities - Sec Controls'!C231)</f>
        <v>Vertical Isolation</v>
      </c>
      <c r="H244" s="1" t="str">
        <f>IF(ISBLANK('Capabilities - Sec Controls'!D231),"", 'Capabilities - Sec Controls'!D231)</f>
        <v/>
      </c>
      <c r="I244" s="1" t="str">
        <f>IF(ISBLANK('Capabilities - Sec Controls'!E231),"", 'Capabilities - Sec Controls'!E231)</f>
        <v>The system has a capability that supports vertical isolation through enforcement of security boundaries between computing resources to enable only the minimum necessary access.</v>
      </c>
      <c r="J244" s="1" t="str">
        <f>IF(ISBLANK('Capabilities - Sec Controls'!F231),"", 'Capabilities - Sec Controls'!F231)</f>
        <v>Virtual Workspaces</v>
      </c>
      <c r="K244" s="1" t="str">
        <f>IF(ISBLANK('Capabilities - Sec Controls'!I231),"", 'Capabilities - Sec Controls'!I231)</f>
        <v>SC-7</v>
      </c>
      <c r="L244" s="1" t="str">
        <f>IF(ISBLANK('Capabilities - Sec Controls'!J231),"", 'Capabilities - Sec Controls'!J231)</f>
        <v>PL-8</v>
      </c>
      <c r="M244" s="1" t="str">
        <f>IF(ISBLANK('Capabilities - Sec Controls'!K231),"", 'Capabilities - Sec Controls'!K231)</f>
        <v>SC-7</v>
      </c>
      <c r="N244" s="1" t="str">
        <f>IF(ISBLANK('Capabilities - Sec Controls'!L231),"", 'Capabilities - Sec Controls'!L231)</f>
        <v>PL-8</v>
      </c>
      <c r="O244" s="1" t="str">
        <f>IF(ISBLANK('Capabilities - Sec Controls'!M231),"", 'Capabilities - Sec Controls'!M231)</f>
        <v>SA-17</v>
      </c>
      <c r="P244" s="1" t="str">
        <f>IF(ISBLANK('Capabilities - Sec Controls'!N231),"", 'Capabilities - Sec Controls'!N231)</f>
        <v>SC-7(13)</v>
      </c>
      <c r="Q244" s="1" t="str">
        <f>IF(ISBLANK('Capabilities - Sec Controls'!O231),"", 'Capabilities - Sec Controls'!O231)</f>
        <v>SC-7(13)</v>
      </c>
      <c r="R244" s="1" t="str">
        <f>IF(ISBLANK('Capabilities - Sec Controls'!P231),"", 'Capabilities - Sec Controls'!P231)</f>
        <v>SA-17</v>
      </c>
      <c r="S244" s="1" t="str">
        <f>IF(ISBLANK('Capabilities - Sec Controls'!Q231),"", 'Capabilities - Sec Controls'!Q231)</f>
        <v>SC-3,SC-7(21),SC-7(21)</v>
      </c>
      <c r="T244" s="1" t="str">
        <f>IF(ISBLANK('Capabilities - Sec Controls'!R231),"", 'Capabilities - Sec Controls'!R231)</f>
        <v>SC-3(5),SC-7(20),SC-39</v>
      </c>
      <c r="U244" s="1" t="str">
        <f>IF(ISBLANK('Capabilities - Sec Controls'!S231),"", 'Capabilities - Sec Controls'!S231)</f>
        <v>SC-3,SC-7(21),SC-7(21)</v>
      </c>
      <c r="V244" s="1" t="str">
        <f>IF(ISBLANK('Capabilities - Sec Controls'!T231),"", 'Capabilities - Sec Controls'!T231)</f>
        <v>SC-3(5),SC-7(20),SC-39</v>
      </c>
      <c r="W244" s="1" t="str">
        <f>IF(ISBLANK('Capabilities - Sec Controls'!U231),"", 'Capabilities - Sec Controls'!U231)</f>
        <v>PM-7</v>
      </c>
      <c r="X244" s="1" t="str">
        <f>IF(ISBLANK('Capabilities - Sec Controls'!V231),"", 'Capabilities - Sec Controls'!V231)</f>
        <v/>
      </c>
      <c r="Y244" s="1" t="str">
        <f>IF(ISBLANK('Capabilities - Sec Controls'!W231),"", 'Capabilities - Sec Controls'!W231)</f>
        <v/>
      </c>
      <c r="Z244" s="1" t="str">
        <f>IF(ISBLANK('Capabilities - Sec Controls'!X231),"", 'Capabilities - Sec Controls'!X231)</f>
        <v/>
      </c>
      <c r="AA244" s="1" t="str">
        <f>IF(ISBLANK('Capabilities - Sec Controls'!Y231),"", 'Capabilities - Sec Controls'!Y231)</f>
        <v>CP-2(6), SC-3(1), SC-5(2), SC-7(20), SC-7(21), SC-11(1), SC-36, and SC-39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Virtual Workspaces Vertical Isolation capability should an organization wish to contract with a cloud service provider to provide such a capability.</v>
      </c>
      <c r="AB244" s="1" t="str">
        <f>IF(ISBLANK('Capabilities - Sec Controls'!Z231),"", 'Capabilities - Sec Controls'!Z231)</f>
        <v/>
      </c>
      <c r="AC244" s="215">
        <f>IF(ISBLANK('Capabilities - Sec Controls'!AA231),"", 'Capabilities - Sec Controls'!AA231)</f>
        <v>2</v>
      </c>
      <c r="AD244" s="215">
        <f>IF(ISBLANK('Capabilities - Sec Controls'!AB231),"", 'Capabilities - Sec Controls'!AB231)</f>
        <v>1</v>
      </c>
      <c r="AE244" s="215">
        <f>IF(ISBLANK('Capabilities - Sec Controls'!AC231),"", 'Capabilities - Sec Controls'!AC231)</f>
        <v>1</v>
      </c>
      <c r="AF244" s="215">
        <f>IF(ISBLANK('Capabilities - Sec Controls'!AD231),"", 'Capabilities - Sec Controls'!AD231)</f>
        <v>4</v>
      </c>
      <c r="AG244" s="1" t="str">
        <f>IF(ISBLANK('Capabilities - Sec Controls'!AE231),"", 'Capabilities - Sec Controls'!AE231)</f>
        <v/>
      </c>
      <c r="AH244" s="1" t="str">
        <f>IF(ISBLANK('Capabilities - Sec Controls'!AF231),"", 'Capabilities - Sec Controls'!AF231)</f>
        <v>X</v>
      </c>
      <c r="AI244" s="1" t="str">
        <f>IF(ISBLANK('Capabilities - Sec Controls'!AG231),"", 'Capabilities - Sec Controls'!AG231)</f>
        <v>A</v>
      </c>
      <c r="AJ244" s="1" t="str">
        <f>IF(ISBLANK('Capabilities - Sec Controls'!AH231),"", 'Capabilities - Sec Controls'!AH231)</f>
        <v>A</v>
      </c>
      <c r="AK244" s="1" t="str">
        <f>IF(ISBLANK('Capabilities - Sec Controls'!AI231),"", 'Capabilities - Sec Controls'!AI231)</f>
        <v/>
      </c>
      <c r="AL244" s="1" t="str">
        <f>IF(ISBLANK('Capabilities - Sec Controls'!AJ231),"", 'Capabilities - Sec Controls'!AJ231)</f>
        <v>X</v>
      </c>
      <c r="AM244" s="1" t="str">
        <f>IF(ISBLANK('Capabilities - Sec Controls'!AK231),"", 'Capabilities - Sec Controls'!AK231)</f>
        <v>X</v>
      </c>
      <c r="AN244" s="1" t="str">
        <f>IF(ISBLANK('Capabilities - Sec Controls'!AL231),"", 'Capabilities - Sec Controls'!AL231)</f>
        <v>X</v>
      </c>
      <c r="AO244" s="1" t="str">
        <f>IF(ISBLANK('Capabilities - Sec Controls'!AM231),"", 'Capabilities - Sec Controls'!AM231)</f>
        <v/>
      </c>
      <c r="AP244" s="1" t="str">
        <f>IF(ISBLANK('Capabilities - Sec Controls'!AN231),"", 'Capabilities - Sec Controls'!AN231)</f>
        <v>B</v>
      </c>
      <c r="AQ244" s="1" t="str">
        <f>IF(ISBLANK('Capabilities - Sec Controls'!AO231),"", 'Capabilities - Sec Controls'!AO231)</f>
        <v>B</v>
      </c>
      <c r="AR244" s="1" t="str">
        <f>IF(ISBLANK('Capabilities - Sec Controls'!AP231),"", 'Capabilities - Sec Controls'!AP231)</f>
        <v>B</v>
      </c>
      <c r="AS244" s="1" t="str">
        <f>IF(ISBLANK('Capabilities - Sec Controls'!AQ231),"", 'Capabilities - Sec Controls'!AQ231)</f>
        <v/>
      </c>
      <c r="AT244" s="1" t="str">
        <f>IF(ISBLANK('Capabilities - Sec Controls'!AR231),"", 'Capabilities - Sec Controls'!AR231)</f>
        <v>A</v>
      </c>
      <c r="AU244" s="1" t="str">
        <f>IF(ISBLANK('Capabilities - Sec Controls'!AS231),"", 'Capabilities - Sec Controls'!AS231)</f>
        <v/>
      </c>
      <c r="AV244" s="1" t="str">
        <f>IF(ISBLANK('Capabilities - Sec Controls'!AT231),"", 'Capabilities - Sec Controls'!AT231)</f>
        <v/>
      </c>
    </row>
    <row r="245" spans="1:48" ht="42" hidden="1" customHeight="1" x14ac:dyDescent="0.25">
      <c r="A245"/>
      <c r="D245" t="b">
        <f>IF(Resp49="Yes", FALSE, TRUE)</f>
        <v>1</v>
      </c>
      <c r="E245" s="1" t="str">
        <f>IF(ISBLANK('Capabilities - Sec Controls'!A302),"", 'Capabilities - Sec Controls'!A302)</f>
        <v>S &amp; RM</v>
      </c>
      <c r="F245" s="1" t="str">
        <f>IF(ISBLANK('Capabilities - Sec Controls'!B302),"", 'Capabilities - Sec Controls'!B302)</f>
        <v>InfoSec Management</v>
      </c>
      <c r="G245" s="1" t="str">
        <f>IF(ISBLANK('Capabilities - Sec Controls'!C302),"", 'Capabilities - Sec Controls'!C302)</f>
        <v>Residual Risk Management</v>
      </c>
      <c r="H245" s="1" t="str">
        <f>IF(ISBLANK('Capabilities - Sec Controls'!D302),"", 'Capabilities - Sec Controls'!D302)</f>
        <v/>
      </c>
      <c r="I245" s="1" t="str">
        <f>IF(ISBLANK('Capabilities - Sec Controls'!E302),"", 'Capabilities - Sec Controls'!E302)</f>
        <v>The system has a capability that prevents unauthorized and unintended information transfer within the system through unprotected residual information within shared system resources, such as storage media, memory, and caches.</v>
      </c>
      <c r="J245" s="1" t="str">
        <f>IF(ISBLANK('Capabilities - Sec Controls'!F302),"", 'Capabilities - Sec Controls'!F302)</f>
        <v>Residual Risk Management</v>
      </c>
      <c r="K245" s="1" t="str">
        <f>IF(ISBLANK('Capabilities - Sec Controls'!I302),"", 'Capabilities - Sec Controls'!I302)</f>
        <v>CA-7,RA-3,RA-5</v>
      </c>
      <c r="L245" s="1" t="str">
        <f>IF(ISBLANK('Capabilities - Sec Controls'!J302),"", 'Capabilities - Sec Controls'!J302)</f>
        <v/>
      </c>
      <c r="M245" s="1" t="str">
        <f>IF(ISBLANK('Capabilities - Sec Controls'!K302),"", 'Capabilities - Sec Controls'!K302)</f>
        <v>CA-7,RA-3,RA-5</v>
      </c>
      <c r="N245" s="1" t="str">
        <f>IF(ISBLANK('Capabilities - Sec Controls'!L302),"", 'Capabilities - Sec Controls'!L302)</f>
        <v/>
      </c>
      <c r="O245" s="1" t="str">
        <f>IF(ISBLANK('Capabilities - Sec Controls'!M302),"", 'Capabilities - Sec Controls'!M302)</f>
        <v>SC-4</v>
      </c>
      <c r="P245" s="1" t="str">
        <f>IF(ISBLANK('Capabilities - Sec Controls'!N302),"", 'Capabilities - Sec Controls'!N302)</f>
        <v/>
      </c>
      <c r="Q245" s="1" t="str">
        <f>IF(ISBLANK('Capabilities - Sec Controls'!O302),"", 'Capabilities - Sec Controls'!O302)</f>
        <v>SC-4</v>
      </c>
      <c r="R245" s="1" t="str">
        <f>IF(ISBLANK('Capabilities - Sec Controls'!P302),"", 'Capabilities - Sec Controls'!P302)</f>
        <v/>
      </c>
      <c r="S245" s="1" t="str">
        <f>IF(ISBLANK('Capabilities - Sec Controls'!Q302),"", 'Capabilities - Sec Controls'!Q302)</f>
        <v/>
      </c>
      <c r="T245" s="1" t="str">
        <f>IF(ISBLANK('Capabilities - Sec Controls'!R302),"", 'Capabilities - Sec Controls'!R302)</f>
        <v/>
      </c>
      <c r="U245" s="1" t="str">
        <f>IF(ISBLANK('Capabilities - Sec Controls'!S302),"", 'Capabilities - Sec Controls'!S302)</f>
        <v/>
      </c>
      <c r="V245" s="1" t="str">
        <f>IF(ISBLANK('Capabilities - Sec Controls'!T302),"", 'Capabilities - Sec Controls'!T302)</f>
        <v/>
      </c>
      <c r="W245" s="1" t="str">
        <f>IF(ISBLANK('Capabilities - Sec Controls'!U302),"", 'Capabilities - Sec Controls'!U302)</f>
        <v>PM-4</v>
      </c>
      <c r="X245" s="1" t="str">
        <f>IF(ISBLANK('Capabilities - Sec Controls'!V302),"", 'Capabilities - Sec Controls'!V302)</f>
        <v/>
      </c>
      <c r="Y245" s="1" t="str">
        <f>IF(ISBLANK('Capabilities - Sec Controls'!W302),"", 'Capabilities - Sec Controls'!W302)</f>
        <v/>
      </c>
      <c r="Z245" s="1" t="str">
        <f>IF(ISBLANK('Capabilities - Sec Controls'!X302),"", 'Capabilities - Sec Controls'!X302)</f>
        <v/>
      </c>
      <c r="AA245" s="1" t="str">
        <f>IF(ISBLANK('Capabilities - Sec Controls'!Y302),"", 'Capabilities - Sec Controls'!Y302)</f>
        <v/>
      </c>
      <c r="AB245" s="1" t="str">
        <f>IF(ISBLANK('Capabilities - Sec Controls'!Z302),"", 'Capabilities - Sec Controls'!Z302)</f>
        <v/>
      </c>
      <c r="AC245" s="215">
        <f>IF(ISBLANK('Capabilities - Sec Controls'!AA302),"", 'Capabilities - Sec Controls'!AA302)</f>
        <v>2</v>
      </c>
      <c r="AD245" s="215">
        <f>IF(ISBLANK('Capabilities - Sec Controls'!AB302),"", 'Capabilities - Sec Controls'!AB302)</f>
        <v>2</v>
      </c>
      <c r="AE245" s="215">
        <f>IF(ISBLANK('Capabilities - Sec Controls'!AC302),"", 'Capabilities - Sec Controls'!AC302)</f>
        <v>2</v>
      </c>
      <c r="AF245" s="215">
        <f>IF(ISBLANK('Capabilities - Sec Controls'!AD302),"", 'Capabilities - Sec Controls'!AD302)</f>
        <v>6</v>
      </c>
      <c r="AG245" s="1" t="str">
        <f>IF(ISBLANK('Capabilities - Sec Controls'!AE302),"", 'Capabilities - Sec Controls'!AE302)</f>
        <v/>
      </c>
      <c r="AH245" s="1" t="str">
        <f>IF(ISBLANK('Capabilities - Sec Controls'!AF302),"", 'Capabilities - Sec Controls'!AF302)</f>
        <v>X</v>
      </c>
      <c r="AI245" s="1" t="str">
        <f>IF(ISBLANK('Capabilities - Sec Controls'!AG302),"", 'Capabilities - Sec Controls'!AG302)</f>
        <v>X</v>
      </c>
      <c r="AJ245" s="1" t="str">
        <f>IF(ISBLANK('Capabilities - Sec Controls'!AH302),"", 'Capabilities - Sec Controls'!AH302)</f>
        <v>A</v>
      </c>
      <c r="AK245" s="1" t="str">
        <f>IF(ISBLANK('Capabilities - Sec Controls'!AI302),"", 'Capabilities - Sec Controls'!AI302)</f>
        <v/>
      </c>
      <c r="AL245" s="1" t="str">
        <f>IF(ISBLANK('Capabilities - Sec Controls'!AJ302),"", 'Capabilities - Sec Controls'!AJ302)</f>
        <v>A</v>
      </c>
      <c r="AM245" s="1" t="str">
        <f>IF(ISBLANK('Capabilities - Sec Controls'!AK302),"", 'Capabilities - Sec Controls'!AK302)</f>
        <v>X</v>
      </c>
      <c r="AN245" s="1" t="str">
        <f>IF(ISBLANK('Capabilities - Sec Controls'!AL302),"", 'Capabilities - Sec Controls'!AL302)</f>
        <v>X</v>
      </c>
      <c r="AO245" s="1" t="str">
        <f>IF(ISBLANK('Capabilities - Sec Controls'!AM302),"", 'Capabilities - Sec Controls'!AM302)</f>
        <v/>
      </c>
      <c r="AP245" s="1" t="str">
        <f>IF(ISBLANK('Capabilities - Sec Controls'!AN302),"", 'Capabilities - Sec Controls'!AN302)</f>
        <v>B</v>
      </c>
      <c r="AQ245" s="1" t="str">
        <f>IF(ISBLANK('Capabilities - Sec Controls'!AO302),"", 'Capabilities - Sec Controls'!AO302)</f>
        <v>B</v>
      </c>
      <c r="AR245" s="1" t="str">
        <f>IF(ISBLANK('Capabilities - Sec Controls'!AP302),"", 'Capabilities - Sec Controls'!AP302)</f>
        <v>B</v>
      </c>
      <c r="AS245" s="1" t="str">
        <f>IF(ISBLANK('Capabilities - Sec Controls'!AQ302),"", 'Capabilities - Sec Controls'!AQ302)</f>
        <v/>
      </c>
      <c r="AT245" s="1" t="str">
        <f>IF(ISBLANK('Capabilities - Sec Controls'!AR302),"", 'Capabilities - Sec Controls'!AR302)</f>
        <v>A</v>
      </c>
      <c r="AU245" s="1" t="str">
        <f>IF(ISBLANK('Capabilities - Sec Controls'!AS302),"", 'Capabilities - Sec Controls'!AS302)</f>
        <v/>
      </c>
      <c r="AV245" s="1" t="str">
        <f>IF(ISBLANK('Capabilities - Sec Controls'!AT302),"", 'Capabilities - Sec Controls'!AT302)</f>
        <v/>
      </c>
    </row>
    <row r="246" spans="1:48" ht="42" hidden="1" customHeight="1" x14ac:dyDescent="0.25">
      <c r="A246"/>
      <c r="D246" t="b">
        <f>IF(Resp49="Yes", FALSE, TRUE)</f>
        <v>1</v>
      </c>
      <c r="E246" s="1" t="str">
        <f>IF(ISBLANK('Capabilities - Sec Controls'!A334),"", 'Capabilities - Sec Controls'!A334)</f>
        <v>S &amp; RM</v>
      </c>
      <c r="F246" s="1" t="str">
        <f>IF(ISBLANK('Capabilities - Sec Controls'!B334),"", 'Capabilities - Sec Controls'!B334)</f>
        <v>Cryptographic Services</v>
      </c>
      <c r="G246" s="1" t="str">
        <f>IF(ISBLANK('Capabilities - Sec Controls'!C334),"", 'Capabilities - Sec Controls'!C334)</f>
        <v>Data in use (memory) Encryption</v>
      </c>
      <c r="H246" s="1" t="str">
        <f>IF(ISBLANK('Capabilities - Sec Controls'!D334),"", 'Capabilities - Sec Controls'!D334)</f>
        <v/>
      </c>
      <c r="I246" s="1" t="str">
        <f>IF(ISBLANK('Capabilities - Sec Controls'!E334),"", 'Capabilities - Sec Controls'!E334)</f>
        <v>The system has a capability that uses cryptography to protect the confidentiality and integrity of information currently being used, such as in memory, processor cache, or disk cache (data in use).</v>
      </c>
      <c r="J246" s="1" t="str">
        <f>IF(ISBLANK('Capabilities - Sec Controls'!F334),"", 'Capabilities - Sec Controls'!F334)</f>
        <v>Data-in-use Encryption (Memory)</v>
      </c>
      <c r="K246" s="1" t="str">
        <f>IF(ISBLANK('Capabilities - Sec Controls'!I334),"", 'Capabilities - Sec Controls'!I334)</f>
        <v>SC-12,SC-13</v>
      </c>
      <c r="L246" s="1" t="str">
        <f>IF(ISBLANK('Capabilities - Sec Controls'!J334),"", 'Capabilities - Sec Controls'!J334)</f>
        <v/>
      </c>
      <c r="M246" s="1" t="str">
        <f>IF(ISBLANK('Capabilities - Sec Controls'!K334),"", 'Capabilities - Sec Controls'!K334)</f>
        <v>SC-12,SC-13</v>
      </c>
      <c r="N246" s="1" t="str">
        <f>IF(ISBLANK('Capabilities - Sec Controls'!L334),"", 'Capabilities - Sec Controls'!L334)</f>
        <v/>
      </c>
      <c r="O246" s="1" t="str">
        <f>IF(ISBLANK('Capabilities - Sec Controls'!M334),"", 'Capabilities - Sec Controls'!M334)</f>
        <v/>
      </c>
      <c r="P246" s="1" t="str">
        <f>IF(ISBLANK('Capabilities - Sec Controls'!N334),"", 'Capabilities - Sec Controls'!N334)</f>
        <v/>
      </c>
      <c r="Q246" s="1" t="str">
        <f>IF(ISBLANK('Capabilities - Sec Controls'!O334),"", 'Capabilities - Sec Controls'!O334)</f>
        <v/>
      </c>
      <c r="R246" s="1" t="str">
        <f>IF(ISBLANK('Capabilities - Sec Controls'!P334),"", 'Capabilities - Sec Controls'!P334)</f>
        <v/>
      </c>
      <c r="S246" s="1" t="str">
        <f>IF(ISBLANK('Capabilities - Sec Controls'!Q334),"", 'Capabilities - Sec Controls'!Q334)</f>
        <v/>
      </c>
      <c r="T246" s="1" t="str">
        <f>IF(ISBLANK('Capabilities - Sec Controls'!R334),"", 'Capabilities - Sec Controls'!R334)</f>
        <v/>
      </c>
      <c r="U246" s="1" t="str">
        <f>IF(ISBLANK('Capabilities - Sec Controls'!S334),"", 'Capabilities - Sec Controls'!S334)</f>
        <v/>
      </c>
      <c r="V246" s="1" t="str">
        <f>IF(ISBLANK('Capabilities - Sec Controls'!T334),"", 'Capabilities - Sec Controls'!T334)</f>
        <v/>
      </c>
      <c r="W246" s="1" t="str">
        <f>IF(ISBLANK('Capabilities - Sec Controls'!U334),"", 'Capabilities - Sec Controls'!U334)</f>
        <v/>
      </c>
      <c r="X246" s="1" t="str">
        <f>IF(ISBLANK('Capabilities - Sec Controls'!V334),"", 'Capabilities - Sec Controls'!V334)</f>
        <v/>
      </c>
      <c r="Y246" s="1" t="str">
        <f>IF(ISBLANK('Capabilities - Sec Controls'!W334),"", 'Capabilities - Sec Controls'!W334)</f>
        <v/>
      </c>
      <c r="Z246" s="1" t="str">
        <f>IF(ISBLANK('Capabilities - Sec Controls'!X334),"", 'Capabilities - Sec Controls'!X334)</f>
        <v/>
      </c>
      <c r="AA246" s="1" t="str">
        <f>IF(ISBLANK('Capabilities - Sec Controls'!Y334),"", 'Capabilities - Sec Controls'!Y334)</f>
        <v/>
      </c>
      <c r="AB246" s="1" t="str">
        <f>IF(ISBLANK('Capabilities - Sec Controls'!Z334),"", 'Capabilities - Sec Controls'!Z334)</f>
        <v/>
      </c>
      <c r="AC246" s="215">
        <f>IF(ISBLANK('Capabilities - Sec Controls'!AA334),"", 'Capabilities - Sec Controls'!AA334)</f>
        <v>3</v>
      </c>
      <c r="AD246" s="215">
        <f>IF(ISBLANK('Capabilities - Sec Controls'!AB334),"", 'Capabilities - Sec Controls'!AB334)</f>
        <v>3</v>
      </c>
      <c r="AE246" s="215">
        <f>IF(ISBLANK('Capabilities - Sec Controls'!AC334),"", 'Capabilities - Sec Controls'!AC334)</f>
        <v>3</v>
      </c>
      <c r="AF246" s="215">
        <f>IF(ISBLANK('Capabilities - Sec Controls'!AD334),"", 'Capabilities - Sec Controls'!AD334)</f>
        <v>9</v>
      </c>
      <c r="AG246" s="1" t="str">
        <f>IF(ISBLANK('Capabilities - Sec Controls'!AE334),"", 'Capabilities - Sec Controls'!AE334)</f>
        <v/>
      </c>
      <c r="AH246" s="1" t="str">
        <f>IF(ISBLANK('Capabilities - Sec Controls'!AF334),"", 'Capabilities - Sec Controls'!AF334)</f>
        <v>X</v>
      </c>
      <c r="AI246" s="1" t="str">
        <f>IF(ISBLANK('Capabilities - Sec Controls'!AG334),"", 'Capabilities - Sec Controls'!AG334)</f>
        <v>X</v>
      </c>
      <c r="AJ246" s="1" t="str">
        <f>IF(ISBLANK('Capabilities - Sec Controls'!AH334),"", 'Capabilities - Sec Controls'!AH334)</f>
        <v>A</v>
      </c>
      <c r="AK246" s="1" t="str">
        <f>IF(ISBLANK('Capabilities - Sec Controls'!AI334),"", 'Capabilities - Sec Controls'!AI334)</f>
        <v/>
      </c>
      <c r="AL246" s="1" t="str">
        <f>IF(ISBLANK('Capabilities - Sec Controls'!AJ334),"", 'Capabilities - Sec Controls'!AJ334)</f>
        <v>X</v>
      </c>
      <c r="AM246" s="1" t="str">
        <f>IF(ISBLANK('Capabilities - Sec Controls'!AK334),"", 'Capabilities - Sec Controls'!AK334)</f>
        <v>X*</v>
      </c>
      <c r="AN246" s="1" t="str">
        <f>IF(ISBLANK('Capabilities - Sec Controls'!AL334),"", 'Capabilities - Sec Controls'!AL334)</f>
        <v>X*</v>
      </c>
      <c r="AO246" s="1" t="str">
        <f>IF(ISBLANK('Capabilities - Sec Controls'!AM334),"", 'Capabilities - Sec Controls'!AM334)</f>
        <v/>
      </c>
      <c r="AP246" s="1" t="str">
        <f>IF(ISBLANK('Capabilities - Sec Controls'!AN334),"", 'Capabilities - Sec Controls'!AN334)</f>
        <v>B</v>
      </c>
      <c r="AQ246" s="1" t="str">
        <f>IF(ISBLANK('Capabilities - Sec Controls'!AO334),"", 'Capabilities - Sec Controls'!AO334)</f>
        <v>B</v>
      </c>
      <c r="AR246" s="1" t="str">
        <f>IF(ISBLANK('Capabilities - Sec Controls'!AP334),"", 'Capabilities - Sec Controls'!AP334)</f>
        <v>B</v>
      </c>
      <c r="AS246" s="1" t="str">
        <f>IF(ISBLANK('Capabilities - Sec Controls'!AQ334),"", 'Capabilities - Sec Controls'!AQ334)</f>
        <v/>
      </c>
      <c r="AT246" s="1" t="str">
        <f>IF(ISBLANK('Capabilities - Sec Controls'!AR334),"", 'Capabilities - Sec Controls'!AR334)</f>
        <v>X</v>
      </c>
      <c r="AU246" s="1" t="str">
        <f>IF(ISBLANK('Capabilities - Sec Controls'!AS334),"", 'Capabilities - Sec Controls'!AS334)</f>
        <v/>
      </c>
      <c r="AV246" s="1" t="str">
        <f>IF(ISBLANK('Capabilities - Sec Controls'!AT334),"", 'Capabilities - Sec Controls'!AT334)</f>
        <v>A</v>
      </c>
    </row>
    <row r="247" spans="1:48" ht="42" hidden="1" customHeight="1" x14ac:dyDescent="0.25">
      <c r="A247" s="210" t="s">
        <v>3325</v>
      </c>
      <c r="B247" s="211" t="s">
        <v>3326</v>
      </c>
      <c r="C247" s="211"/>
      <c r="D247" s="211" t="b">
        <f>AND(D248:D249)</f>
        <v>1</v>
      </c>
      <c r="E247" s="211"/>
      <c r="F247" s="210"/>
      <c r="G247" s="210"/>
      <c r="H247" s="210"/>
      <c r="I247" s="210"/>
      <c r="J247" s="210"/>
      <c r="K247" s="210"/>
      <c r="L247" s="210"/>
      <c r="M247" s="210"/>
      <c r="N247" s="210"/>
      <c r="O247" s="210"/>
      <c r="P247" s="210"/>
      <c r="Q247" s="210"/>
      <c r="R247" s="210"/>
      <c r="S247" s="210"/>
      <c r="T247" s="210"/>
      <c r="U247" s="210"/>
      <c r="V247" s="210"/>
      <c r="W247" s="210"/>
      <c r="X247" s="210"/>
      <c r="Y247" s="210"/>
      <c r="Z247" s="210"/>
      <c r="AA247" s="210"/>
      <c r="AB247" s="210"/>
      <c r="AC247" s="214"/>
      <c r="AD247" s="214"/>
      <c r="AE247" s="214"/>
      <c r="AF247" s="214"/>
      <c r="AG247" s="210"/>
      <c r="AH247" s="210"/>
      <c r="AI247" s="210"/>
      <c r="AJ247" s="210"/>
      <c r="AK247" s="210"/>
      <c r="AL247" s="210"/>
      <c r="AM247" s="210"/>
      <c r="AN247" s="210"/>
      <c r="AO247" s="210"/>
      <c r="AP247" s="210"/>
      <c r="AQ247" s="210"/>
      <c r="AR247" s="210"/>
      <c r="AS247" s="210"/>
      <c r="AT247" s="210"/>
      <c r="AU247" s="210"/>
      <c r="AV247" s="210"/>
    </row>
    <row r="248" spans="1:48" ht="42" hidden="1" customHeight="1" x14ac:dyDescent="0.25">
      <c r="A248"/>
      <c r="D248" t="b">
        <f>IF(Resp50="Yes", FALSE, TRUE)</f>
        <v>1</v>
      </c>
      <c r="E248" s="1" t="str">
        <f>IF(ISBLANK('Capabilities - Sec Controls'!A343),"", 'Capabilities - Sec Controls'!A343)</f>
        <v>S &amp; RM</v>
      </c>
      <c r="F248" s="1" t="str">
        <f>IF(ISBLANK('Capabilities - Sec Controls'!B343),"", 'Capabilities - Sec Controls'!B343)</f>
        <v>Data Protection</v>
      </c>
      <c r="G248" s="1" t="str">
        <f>IF(ISBLANK('Capabilities - Sec Controls'!C343),"", 'Capabilities - Sec Controls'!C343)</f>
        <v>Data Lifecycle Management</v>
      </c>
      <c r="H248" s="1" t="str">
        <f>IF(ISBLANK('Capabilities - Sec Controls'!D343),"", 'Capabilities - Sec Controls'!D343)</f>
        <v>eSignature</v>
      </c>
      <c r="I248" s="1" t="str">
        <f>IF(ISBLANK('Capabilities - Sec Controls'!E343),"", 'Capabilities - Sec Controls'!E343)</f>
        <v>The system has a capability that creates and verifies electronic signatures on demand.</v>
      </c>
      <c r="J248" s="1" t="str">
        <f>IF(ISBLANK('Capabilities - Sec Controls'!F343),"", 'Capabilities - Sec Controls'!F343)</f>
        <v>eSignature (Unstructured Data)</v>
      </c>
      <c r="K248" s="1" t="str">
        <f>IF(ISBLANK('Capabilities - Sec Controls'!I343),"", 'Capabilities - Sec Controls'!I343)</f>
        <v>SC-12,SC-13</v>
      </c>
      <c r="L248" s="1" t="str">
        <f>IF(ISBLANK('Capabilities - Sec Controls'!J343),"", 'Capabilities - Sec Controls'!J343)</f>
        <v/>
      </c>
      <c r="M248" s="1" t="str">
        <f>IF(ISBLANK('Capabilities - Sec Controls'!K343),"", 'Capabilities - Sec Controls'!K343)</f>
        <v>SC-12,SC-13</v>
      </c>
      <c r="N248" s="1" t="str">
        <f>IF(ISBLANK('Capabilities - Sec Controls'!L343),"", 'Capabilities - Sec Controls'!L343)</f>
        <v/>
      </c>
      <c r="O248" s="1" t="str">
        <f>IF(ISBLANK('Capabilities - Sec Controls'!M343),"", 'Capabilities - Sec Controls'!M343)</f>
        <v>SC-8,SC-8(1),SI-7</v>
      </c>
      <c r="P248" s="1" t="str">
        <f>IF(ISBLANK('Capabilities - Sec Controls'!N343),"", 'Capabilities - Sec Controls'!N343)</f>
        <v>SC-8(2)</v>
      </c>
      <c r="Q248" s="1" t="str">
        <f>IF(ISBLANK('Capabilities - Sec Controls'!O343),"", 'Capabilities - Sec Controls'!O343)</f>
        <v>SC-8,SC-8(1),SI-7</v>
      </c>
      <c r="R248" s="1" t="str">
        <f>IF(ISBLANK('Capabilities - Sec Controls'!P343),"", 'Capabilities - Sec Controls'!P343)</f>
        <v>SC-8(2)</v>
      </c>
      <c r="S248" s="1" t="str">
        <f>IF(ISBLANK('Capabilities - Sec Controls'!Q343),"", 'Capabilities - Sec Controls'!Q343)</f>
        <v>AU-10</v>
      </c>
      <c r="T248" s="1" t="str">
        <f>IF(ISBLANK('Capabilities - Sec Controls'!R343),"", 'Capabilities - Sec Controls'!R343)</f>
        <v>SI-7(6)</v>
      </c>
      <c r="U248" s="1" t="str">
        <f>IF(ISBLANK('Capabilities - Sec Controls'!S343),"", 'Capabilities - Sec Controls'!S343)</f>
        <v>AU-10,SI-7(6)</v>
      </c>
      <c r="V248" s="1" t="str">
        <f>IF(ISBLANK('Capabilities - Sec Controls'!T343),"", 'Capabilities - Sec Controls'!T343)</f>
        <v/>
      </c>
      <c r="W248" s="1" t="str">
        <f>IF(ISBLANK('Capabilities - Sec Controls'!U343),"", 'Capabilities - Sec Controls'!U343)</f>
        <v/>
      </c>
      <c r="X248" s="1" t="str">
        <f>IF(ISBLANK('Capabilities - Sec Controls'!V343),"", 'Capabilities - Sec Controls'!V343)</f>
        <v/>
      </c>
      <c r="Y248" s="1" t="str">
        <f>IF(ISBLANK('Capabilities - Sec Controls'!W343),"", 'Capabilities - Sec Controls'!W343)</f>
        <v/>
      </c>
      <c r="Z248" s="1" t="str">
        <f>IF(ISBLANK('Capabilities - Sec Controls'!X343),"", 'Capabilities - Sec Controls'!X343)</f>
        <v/>
      </c>
      <c r="AA248" s="1" t="str">
        <f>IF(ISBLANK('Capabilities - Sec Controls'!Y343),"", 'Capabilities - Sec Controls'!Y343)</f>
        <v>SI-7(6) not in any baselines but is selected here to provide the functionality.</v>
      </c>
      <c r="AB248" s="1" t="str">
        <f>IF(ISBLANK('Capabilities - Sec Controls'!Z343),"", 'Capabilities - Sec Controls'!Z343)</f>
        <v/>
      </c>
      <c r="AC248" s="215">
        <f>IF(ISBLANK('Capabilities - Sec Controls'!AA343),"", 'Capabilities - Sec Controls'!AA343)</f>
        <v>3</v>
      </c>
      <c r="AD248" s="215">
        <f>IF(ISBLANK('Capabilities - Sec Controls'!AB343),"", 'Capabilities - Sec Controls'!AB343)</f>
        <v>3</v>
      </c>
      <c r="AE248" s="215">
        <f>IF(ISBLANK('Capabilities - Sec Controls'!AC343),"", 'Capabilities - Sec Controls'!AC343)</f>
        <v>3</v>
      </c>
      <c r="AF248" s="215">
        <f>IF(ISBLANK('Capabilities - Sec Controls'!AD343),"", 'Capabilities - Sec Controls'!AD343)</f>
        <v>9</v>
      </c>
      <c r="AG248" s="1" t="str">
        <f>IF(ISBLANK('Capabilities - Sec Controls'!AE343),"", 'Capabilities - Sec Controls'!AE343)</f>
        <v/>
      </c>
      <c r="AH248" s="1" t="str">
        <f>IF(ISBLANK('Capabilities - Sec Controls'!AF343),"", 'Capabilities - Sec Controls'!AF343)</f>
        <v>X</v>
      </c>
      <c r="AI248" s="1" t="str">
        <f>IF(ISBLANK('Capabilities - Sec Controls'!AG343),"", 'Capabilities - Sec Controls'!AG343)</f>
        <v>X</v>
      </c>
      <c r="AJ248" s="1" t="str">
        <f>IF(ISBLANK('Capabilities - Sec Controls'!AH343),"", 'Capabilities - Sec Controls'!AH343)</f>
        <v>X</v>
      </c>
      <c r="AK248" s="1" t="str">
        <f>IF(ISBLANK('Capabilities - Sec Controls'!AI343),"", 'Capabilities - Sec Controls'!AI343)</f>
        <v/>
      </c>
      <c r="AL248" s="1" t="str">
        <f>IF(ISBLANK('Capabilities - Sec Controls'!AJ343),"", 'Capabilities - Sec Controls'!AJ343)</f>
        <v>A</v>
      </c>
      <c r="AM248" s="1" t="str">
        <f>IF(ISBLANK('Capabilities - Sec Controls'!AK343),"", 'Capabilities - Sec Controls'!AK343)</f>
        <v>X</v>
      </c>
      <c r="AN248" s="1" t="str">
        <f>IF(ISBLANK('Capabilities - Sec Controls'!AL343),"", 'Capabilities - Sec Controls'!AL343)</f>
        <v>X</v>
      </c>
      <c r="AO248" s="1" t="str">
        <f>IF(ISBLANK('Capabilities - Sec Controls'!AM343),"", 'Capabilities - Sec Controls'!AM343)</f>
        <v/>
      </c>
      <c r="AP248" s="1" t="str">
        <f>IF(ISBLANK('Capabilities - Sec Controls'!AN343),"", 'Capabilities - Sec Controls'!AN343)</f>
        <v>B</v>
      </c>
      <c r="AQ248" s="1" t="str">
        <f>IF(ISBLANK('Capabilities - Sec Controls'!AO343),"", 'Capabilities - Sec Controls'!AO343)</f>
        <v>B</v>
      </c>
      <c r="AR248" s="1" t="str">
        <f>IF(ISBLANK('Capabilities - Sec Controls'!AP343),"", 'Capabilities - Sec Controls'!AP343)</f>
        <v>B</v>
      </c>
      <c r="AS248" s="1" t="str">
        <f>IF(ISBLANK('Capabilities - Sec Controls'!AQ343),"", 'Capabilities - Sec Controls'!AQ343)</f>
        <v/>
      </c>
      <c r="AT248" s="1" t="str">
        <f>IF(ISBLANK('Capabilities - Sec Controls'!AR343),"", 'Capabilities - Sec Controls'!AR343)</f>
        <v>A</v>
      </c>
      <c r="AU248" s="1" t="str">
        <f>IF(ISBLANK('Capabilities - Sec Controls'!AS343),"", 'Capabilities - Sec Controls'!AS343)</f>
        <v/>
      </c>
      <c r="AV248" s="1" t="str">
        <f>IF(ISBLANK('Capabilities - Sec Controls'!AT343),"", 'Capabilities - Sec Controls'!AT343)</f>
        <v>A</v>
      </c>
    </row>
    <row r="249" spans="1:48" ht="42" hidden="1" customHeight="1" x14ac:dyDescent="0.25">
      <c r="A249"/>
      <c r="D249" t="b">
        <f>IF(Resp50="Yes", FALSE, TRUE)</f>
        <v>1</v>
      </c>
      <c r="E249" s="1" t="str">
        <f>IF(ISBLANK('Capabilities - Sec Controls'!A344),"", 'Capabilities - Sec Controls'!A344)</f>
        <v>S &amp; RM</v>
      </c>
      <c r="F249" s="1" t="str">
        <f>IF(ISBLANK('Capabilities - Sec Controls'!B344),"", 'Capabilities - Sec Controls'!B344)</f>
        <v>Cryptographic Services</v>
      </c>
      <c r="G249" s="1" t="str">
        <f>IF(ISBLANK('Capabilities - Sec Controls'!C344),"", 'Capabilities - Sec Controls'!C344)</f>
        <v>Signature Services</v>
      </c>
      <c r="H249" s="1" t="str">
        <f>IF(ISBLANK('Capabilities - Sec Controls'!D344),"", 'Capabilities - Sec Controls'!D344)</f>
        <v/>
      </c>
      <c r="I249" s="1" t="str">
        <f>IF(ISBLANK('Capabilities - Sec Controls'!E344),"", 'Capabilities - Sec Controls'!E344)</f>
        <v>The system has a capability to establish a digital signature for a document based on the signer's identity and to subsequently verify the digital signature on demand to determine if the document or signature have been altered, indicating forgery or tampering.</v>
      </c>
      <c r="J249" s="1" t="str">
        <f>IF(ISBLANK('Capabilities - Sec Controls'!F344),"", 'Capabilities - Sec Controls'!F344)</f>
        <v>Signature Services</v>
      </c>
      <c r="K249" s="1" t="str">
        <f>IF(ISBLANK('Capabilities - Sec Controls'!I344),"", 'Capabilities - Sec Controls'!I344)</f>
        <v>SC-12,SC-13</v>
      </c>
      <c r="L249" s="1" t="str">
        <f>IF(ISBLANK('Capabilities - Sec Controls'!J344),"", 'Capabilities - Sec Controls'!J344)</f>
        <v/>
      </c>
      <c r="M249" s="1" t="str">
        <f>IF(ISBLANK('Capabilities - Sec Controls'!K344),"", 'Capabilities - Sec Controls'!K344)</f>
        <v>SC-12,SC-13</v>
      </c>
      <c r="N249" s="1" t="str">
        <f>IF(ISBLANK('Capabilities - Sec Controls'!L344),"", 'Capabilities - Sec Controls'!L344)</f>
        <v/>
      </c>
      <c r="O249" s="1" t="str">
        <f>IF(ISBLANK('Capabilities - Sec Controls'!M344),"", 'Capabilities - Sec Controls'!M344)</f>
        <v>SC-8,SC-8(1),SI-7</v>
      </c>
      <c r="P249" s="1" t="str">
        <f>IF(ISBLANK('Capabilities - Sec Controls'!N344),"", 'Capabilities - Sec Controls'!N344)</f>
        <v>SC-8(2)</v>
      </c>
      <c r="Q249" s="1" t="str">
        <f>IF(ISBLANK('Capabilities - Sec Controls'!O344),"", 'Capabilities - Sec Controls'!O344)</f>
        <v>SC-8,SC-8(1),SI-7</v>
      </c>
      <c r="R249" s="1" t="str">
        <f>IF(ISBLANK('Capabilities - Sec Controls'!P344),"", 'Capabilities - Sec Controls'!P344)</f>
        <v>SC-8(2)</v>
      </c>
      <c r="S249" s="1" t="str">
        <f>IF(ISBLANK('Capabilities - Sec Controls'!Q344),"", 'Capabilities - Sec Controls'!Q344)</f>
        <v>AU-10</v>
      </c>
      <c r="T249" s="1" t="str">
        <f>IF(ISBLANK('Capabilities - Sec Controls'!R344),"", 'Capabilities - Sec Controls'!R344)</f>
        <v/>
      </c>
      <c r="U249" s="1" t="str">
        <f>IF(ISBLANK('Capabilities - Sec Controls'!S344),"", 'Capabilities - Sec Controls'!S344)</f>
        <v>AU-10</v>
      </c>
      <c r="V249" s="1" t="str">
        <f>IF(ISBLANK('Capabilities - Sec Controls'!T344),"", 'Capabilities - Sec Controls'!T344)</f>
        <v/>
      </c>
      <c r="W249" s="1" t="str">
        <f>IF(ISBLANK('Capabilities - Sec Controls'!U344),"", 'Capabilities - Sec Controls'!U344)</f>
        <v/>
      </c>
      <c r="X249" s="1" t="str">
        <f>IF(ISBLANK('Capabilities - Sec Controls'!V344),"", 'Capabilities - Sec Controls'!V344)</f>
        <v/>
      </c>
      <c r="Y249" s="1" t="str">
        <f>IF(ISBLANK('Capabilities - Sec Controls'!W344),"", 'Capabilities - Sec Controls'!W344)</f>
        <v/>
      </c>
      <c r="Z249" s="1" t="str">
        <f>IF(ISBLANK('Capabilities - Sec Controls'!X344),"", 'Capabilities - Sec Controls'!X344)</f>
        <v/>
      </c>
      <c r="AA249" s="1" t="str">
        <f>IF(ISBLANK('Capabilities - Sec Controls'!Y344),"", 'Capabilities - Sec Controls'!Y344)</f>
        <v/>
      </c>
      <c r="AB249" s="1" t="str">
        <f>IF(ISBLANK('Capabilities - Sec Controls'!Z344),"", 'Capabilities - Sec Controls'!Z344)</f>
        <v/>
      </c>
      <c r="AC249" s="215">
        <f>IF(ISBLANK('Capabilities - Sec Controls'!AA344),"", 'Capabilities - Sec Controls'!AA344)</f>
        <v>3</v>
      </c>
      <c r="AD249" s="215">
        <f>IF(ISBLANK('Capabilities - Sec Controls'!AB344),"", 'Capabilities - Sec Controls'!AB344)</f>
        <v>4</v>
      </c>
      <c r="AE249" s="215">
        <f>IF(ISBLANK('Capabilities - Sec Controls'!AC344),"", 'Capabilities - Sec Controls'!AC344)</f>
        <v>3</v>
      </c>
      <c r="AF249" s="215">
        <f>IF(ISBLANK('Capabilities - Sec Controls'!AD344),"", 'Capabilities - Sec Controls'!AD344)</f>
        <v>10</v>
      </c>
      <c r="AG249" s="1" t="str">
        <f>IF(ISBLANK('Capabilities - Sec Controls'!AE344),"", 'Capabilities - Sec Controls'!AE344)</f>
        <v/>
      </c>
      <c r="AH249" s="1" t="str">
        <f>IF(ISBLANK('Capabilities - Sec Controls'!AF344),"", 'Capabilities - Sec Controls'!AF344)</f>
        <v>X</v>
      </c>
      <c r="AI249" s="1" t="str">
        <f>IF(ISBLANK('Capabilities - Sec Controls'!AG344),"", 'Capabilities - Sec Controls'!AG344)</f>
        <v>X</v>
      </c>
      <c r="AJ249" s="1" t="str">
        <f>IF(ISBLANK('Capabilities - Sec Controls'!AH344),"", 'Capabilities - Sec Controls'!AH344)</f>
        <v>X</v>
      </c>
      <c r="AK249" s="1" t="str">
        <f>IF(ISBLANK('Capabilities - Sec Controls'!AI344),"", 'Capabilities - Sec Controls'!AI344)</f>
        <v/>
      </c>
      <c r="AL249" s="1" t="str">
        <f>IF(ISBLANK('Capabilities - Sec Controls'!AJ344),"", 'Capabilities - Sec Controls'!AJ344)</f>
        <v>X</v>
      </c>
      <c r="AM249" s="1" t="str">
        <f>IF(ISBLANK('Capabilities - Sec Controls'!AK344),"", 'Capabilities - Sec Controls'!AK344)</f>
        <v>X</v>
      </c>
      <c r="AN249" s="1" t="str">
        <f>IF(ISBLANK('Capabilities - Sec Controls'!AL344),"", 'Capabilities - Sec Controls'!AL344)</f>
        <v>X</v>
      </c>
      <c r="AO249" s="1" t="str">
        <f>IF(ISBLANK('Capabilities - Sec Controls'!AM344),"", 'Capabilities - Sec Controls'!AM344)</f>
        <v/>
      </c>
      <c r="AP249" s="1" t="str">
        <f>IF(ISBLANK('Capabilities - Sec Controls'!AN344),"", 'Capabilities - Sec Controls'!AN344)</f>
        <v>B</v>
      </c>
      <c r="AQ249" s="1" t="str">
        <f>IF(ISBLANK('Capabilities - Sec Controls'!AO344),"", 'Capabilities - Sec Controls'!AO344)</f>
        <v>B</v>
      </c>
      <c r="AR249" s="1" t="str">
        <f>IF(ISBLANK('Capabilities - Sec Controls'!AP344),"", 'Capabilities - Sec Controls'!AP344)</f>
        <v>B</v>
      </c>
      <c r="AS249" s="1" t="str">
        <f>IF(ISBLANK('Capabilities - Sec Controls'!AQ344),"", 'Capabilities - Sec Controls'!AQ344)</f>
        <v/>
      </c>
      <c r="AT249" s="1" t="str">
        <f>IF(ISBLANK('Capabilities - Sec Controls'!AR344),"", 'Capabilities - Sec Controls'!AR344)</f>
        <v>X</v>
      </c>
      <c r="AU249" s="1" t="str">
        <f>IF(ISBLANK('Capabilities - Sec Controls'!AS344),"", 'Capabilities - Sec Controls'!AS344)</f>
        <v/>
      </c>
      <c r="AV249" s="1" t="str">
        <f>IF(ISBLANK('Capabilities - Sec Controls'!AT344),"", 'Capabilities - Sec Controls'!AT344)</f>
        <v>A</v>
      </c>
    </row>
    <row r="250" spans="1:48" ht="42" hidden="1" customHeight="1" x14ac:dyDescent="0.25">
      <c r="A250" s="210" t="s">
        <v>3327</v>
      </c>
      <c r="B250" s="211" t="s">
        <v>3328</v>
      </c>
      <c r="C250" s="211"/>
      <c r="D250" s="211" t="b">
        <f>D251</f>
        <v>1</v>
      </c>
      <c r="E250" s="211"/>
      <c r="F250" s="210"/>
      <c r="G250" s="210"/>
      <c r="H250" s="210"/>
      <c r="I250" s="210"/>
      <c r="J250" s="210"/>
      <c r="K250" s="210"/>
      <c r="L250" s="210"/>
      <c r="M250" s="210"/>
      <c r="N250" s="210"/>
      <c r="O250" s="210"/>
      <c r="P250" s="210"/>
      <c r="Q250" s="210"/>
      <c r="R250" s="210"/>
      <c r="S250" s="210"/>
      <c r="T250" s="210"/>
      <c r="U250" s="210"/>
      <c r="V250" s="210"/>
      <c r="W250" s="210"/>
      <c r="X250" s="210"/>
      <c r="Y250" s="210"/>
      <c r="Z250" s="210"/>
      <c r="AA250" s="210"/>
      <c r="AB250" s="210"/>
      <c r="AC250" s="214"/>
      <c r="AD250" s="214"/>
      <c r="AE250" s="214"/>
      <c r="AF250" s="214"/>
      <c r="AG250" s="210"/>
      <c r="AH250" s="210"/>
      <c r="AI250" s="210"/>
      <c r="AJ250" s="210"/>
      <c r="AK250" s="210"/>
      <c r="AL250" s="210"/>
      <c r="AM250" s="210"/>
      <c r="AN250" s="210"/>
      <c r="AO250" s="210"/>
      <c r="AP250" s="210"/>
      <c r="AQ250" s="210"/>
      <c r="AR250" s="210"/>
      <c r="AS250" s="210"/>
      <c r="AT250" s="210"/>
      <c r="AU250" s="210"/>
      <c r="AV250" s="210"/>
    </row>
    <row r="251" spans="1:48" ht="42" hidden="1" customHeight="1" x14ac:dyDescent="0.25">
      <c r="A251"/>
      <c r="D251" t="b">
        <f>IF(Resp51="Yes", FALSE, TRUE)</f>
        <v>1</v>
      </c>
      <c r="E251" s="1" t="str">
        <f>IF(ISBLANK('Capabilities - Sec Controls'!A181),"", 'Capabilities - Sec Controls'!A181)</f>
        <v>Information Services</v>
      </c>
      <c r="F251" s="1" t="str">
        <f>IF(ISBLANK('Capabilities - Sec Controls'!B181),"", 'Capabilities - Sec Controls'!B181)</f>
        <v>Data Governance</v>
      </c>
      <c r="G251" s="1" t="str">
        <f>IF(ISBLANK('Capabilities - Sec Controls'!C181),"", 'Capabilities - Sec Controls'!C181)</f>
        <v>Non-Production Data</v>
      </c>
      <c r="H251" s="1" t="str">
        <f>IF(ISBLANK('Capabilities - Sec Controls'!D181),"", 'Capabilities - Sec Controls'!D181)</f>
        <v/>
      </c>
      <c r="I251" s="1" t="str">
        <f>IF(ISBLANK('Capabilities - Sec Controls'!E181),"", 'Capabilities - Sec Controls'!E181)</f>
        <v>The system has a capability that generates test data (non-production data) or obfuscates actual data so that actual data is not present in non-production environments that may not be as well secured.</v>
      </c>
      <c r="J251" s="1" t="str">
        <f>IF(ISBLANK('Capabilities - Sec Controls'!F181),"", 'Capabilities - Sec Controls'!F181)</f>
        <v>Non-Production Data</v>
      </c>
      <c r="K251" s="1" t="str">
        <f>IF(ISBLANK('Capabilities - Sec Controls'!I181),"", 'Capabilities - Sec Controls'!I181)</f>
        <v>SA-1</v>
      </c>
      <c r="L251" s="1" t="str">
        <f>IF(ISBLANK('Capabilities - Sec Controls'!J181),"", 'Capabilities - Sec Controls'!J181)</f>
        <v/>
      </c>
      <c r="M251" s="1" t="str">
        <f>IF(ISBLANK('Capabilities - Sec Controls'!K181),"", 'Capabilities - Sec Controls'!K181)</f>
        <v>SA-1</v>
      </c>
      <c r="N251" s="1" t="str">
        <f>IF(ISBLANK('Capabilities - Sec Controls'!L181),"", 'Capabilities - Sec Controls'!L181)</f>
        <v/>
      </c>
      <c r="O251" s="1" t="str">
        <f>IF(ISBLANK('Capabilities - Sec Controls'!M181),"", 'Capabilities - Sec Controls'!M181)</f>
        <v/>
      </c>
      <c r="P251" s="1" t="str">
        <f>IF(ISBLANK('Capabilities - Sec Controls'!N181),"", 'Capabilities - Sec Controls'!N181)</f>
        <v/>
      </c>
      <c r="Q251" s="1" t="str">
        <f>IF(ISBLANK('Capabilities - Sec Controls'!O181),"", 'Capabilities - Sec Controls'!O181)</f>
        <v/>
      </c>
      <c r="R251" s="1" t="str">
        <f>IF(ISBLANK('Capabilities - Sec Controls'!P181),"", 'Capabilities - Sec Controls'!P181)</f>
        <v/>
      </c>
      <c r="S251" s="1" t="str">
        <f>IF(ISBLANK('Capabilities - Sec Controls'!Q181),"", 'Capabilities - Sec Controls'!Q181)</f>
        <v>SA-15</v>
      </c>
      <c r="T251" s="1" t="str">
        <f>IF(ISBLANK('Capabilities - Sec Controls'!R181),"", 'Capabilities - Sec Controls'!R181)</f>
        <v>SA-15(9)</v>
      </c>
      <c r="U251" s="1" t="str">
        <f>IF(ISBLANK('Capabilities - Sec Controls'!S181),"", 'Capabilities - Sec Controls'!S181)</f>
        <v>SA-15</v>
      </c>
      <c r="V251" s="1" t="str">
        <f>IF(ISBLANK('Capabilities - Sec Controls'!T181),"", 'Capabilities - Sec Controls'!T181)</f>
        <v>SA-15(9)</v>
      </c>
      <c r="W251" s="1" t="str">
        <f>IF(ISBLANK('Capabilities - Sec Controls'!U181),"", 'Capabilities - Sec Controls'!U181)</f>
        <v/>
      </c>
      <c r="X251" s="1" t="str">
        <f>IF(ISBLANK('Capabilities - Sec Controls'!V181),"", 'Capabilities - Sec Controls'!V181)</f>
        <v/>
      </c>
      <c r="Y251" s="1" t="str">
        <f>IF(ISBLANK('Capabilities - Sec Controls'!W181),"", 'Capabilities - Sec Controls'!W181)</f>
        <v/>
      </c>
      <c r="Z251" s="1" t="str">
        <f>IF(ISBLANK('Capabilities - Sec Controls'!X181),"", 'Capabilities - Sec Controls'!X181)</f>
        <v/>
      </c>
      <c r="AA251" s="1" t="str">
        <f>IF(ISBLANK('Capabilities - Sec Controls'!Y181),"", 'Capabilities - Sec Controls'!Y181)</f>
        <v xml:space="preserve">SA-15(9) is not selected in SP 800-53-defined baselines nor in the overall FedRAMP-defined baselines. They are noted in { } and  placed in the high impact baseline here specifically to support implementation of information security associated with the Information Services Data Governance Non-Production Data should an organization wish to contract with a cloud service provider to provide such a capability. </v>
      </c>
      <c r="AB251" s="1" t="str">
        <f>IF(ISBLANK('Capabilities - Sec Controls'!Z181),"", 'Capabilities - Sec Controls'!Z181)</f>
        <v/>
      </c>
      <c r="AC251" s="215">
        <f>IF(ISBLANK('Capabilities - Sec Controls'!AA181),"", 'Capabilities - Sec Controls'!AA181)</f>
        <v>1</v>
      </c>
      <c r="AD251" s="215">
        <f>IF(ISBLANK('Capabilities - Sec Controls'!AB181),"", 'Capabilities - Sec Controls'!AB181)</f>
        <v>1</v>
      </c>
      <c r="AE251" s="215">
        <f>IF(ISBLANK('Capabilities - Sec Controls'!AC181),"", 'Capabilities - Sec Controls'!AC181)</f>
        <v>1</v>
      </c>
      <c r="AF251" s="215">
        <f>IF(ISBLANK('Capabilities - Sec Controls'!AD181),"", 'Capabilities - Sec Controls'!AD181)</f>
        <v>3</v>
      </c>
      <c r="AG251" s="1" t="str">
        <f>IF(ISBLANK('Capabilities - Sec Controls'!AE181),"", 'Capabilities - Sec Controls'!AE181)</f>
        <v/>
      </c>
      <c r="AH251" s="1" t="str">
        <f>IF(ISBLANK('Capabilities - Sec Controls'!AF181),"", 'Capabilities - Sec Controls'!AF181)</f>
        <v>X</v>
      </c>
      <c r="AI251" s="1" t="str">
        <f>IF(ISBLANK('Capabilities - Sec Controls'!AG181),"", 'Capabilities - Sec Controls'!AG181)</f>
        <v>X</v>
      </c>
      <c r="AJ251" s="1" t="str">
        <f>IF(ISBLANK('Capabilities - Sec Controls'!AH181),"", 'Capabilities - Sec Controls'!AH181)</f>
        <v>X</v>
      </c>
      <c r="AK251" s="1" t="str">
        <f>IF(ISBLANK('Capabilities - Sec Controls'!AI181),"", 'Capabilities - Sec Controls'!AI181)</f>
        <v/>
      </c>
      <c r="AL251" s="1" t="str">
        <f>IF(ISBLANK('Capabilities - Sec Controls'!AJ181),"", 'Capabilities - Sec Controls'!AJ181)</f>
        <v>A</v>
      </c>
      <c r="AM251" s="1" t="str">
        <f>IF(ISBLANK('Capabilities - Sec Controls'!AK181),"", 'Capabilities - Sec Controls'!AK181)</f>
        <v>X</v>
      </c>
      <c r="AN251" s="1" t="str">
        <f>IF(ISBLANK('Capabilities - Sec Controls'!AL181),"", 'Capabilities - Sec Controls'!AL181)</f>
        <v>X</v>
      </c>
      <c r="AO251" s="1" t="str">
        <f>IF(ISBLANK('Capabilities - Sec Controls'!AM181),"", 'Capabilities - Sec Controls'!AM181)</f>
        <v/>
      </c>
      <c r="AP251" s="1" t="str">
        <f>IF(ISBLANK('Capabilities - Sec Controls'!AN181),"", 'Capabilities - Sec Controls'!AN181)</f>
        <v>B</v>
      </c>
      <c r="AQ251" s="1" t="str">
        <f>IF(ISBLANK('Capabilities - Sec Controls'!AO181),"", 'Capabilities - Sec Controls'!AO181)</f>
        <v>B</v>
      </c>
      <c r="AR251" s="1" t="str">
        <f>IF(ISBLANK('Capabilities - Sec Controls'!AP181),"", 'Capabilities - Sec Controls'!AP181)</f>
        <v>B</v>
      </c>
      <c r="AS251" s="1" t="str">
        <f>IF(ISBLANK('Capabilities - Sec Controls'!AQ181),"", 'Capabilities - Sec Controls'!AQ181)</f>
        <v/>
      </c>
      <c r="AT251" s="1" t="str">
        <f>IF(ISBLANK('Capabilities - Sec Controls'!AR181),"", 'Capabilities - Sec Controls'!AR181)</f>
        <v>A</v>
      </c>
      <c r="AU251" s="1" t="str">
        <f>IF(ISBLANK('Capabilities - Sec Controls'!AS181),"", 'Capabilities - Sec Controls'!AS181)</f>
        <v/>
      </c>
      <c r="AV251" s="1" t="str">
        <f>IF(ISBLANK('Capabilities - Sec Controls'!AT181),"", 'Capabilities - Sec Controls'!AT181)</f>
        <v/>
      </c>
    </row>
    <row r="252" spans="1:48" ht="42" hidden="1" customHeight="1" x14ac:dyDescent="0.25">
      <c r="A252" s="180" t="s">
        <v>3329</v>
      </c>
      <c r="B252" s="181" t="s">
        <v>3402</v>
      </c>
      <c r="C252" s="181"/>
      <c r="D252" s="181" t="b">
        <f>AND(D253,D260,D267,D278,D282,D286,D292,D305,D307, D310)</f>
        <v>1</v>
      </c>
      <c r="E252" s="181"/>
      <c r="F252" s="181"/>
      <c r="G252" s="181"/>
      <c r="H252" s="181"/>
      <c r="I252" s="181"/>
      <c r="J252" s="181"/>
      <c r="K252" s="181"/>
      <c r="L252" s="181"/>
      <c r="M252" s="181"/>
      <c r="N252" s="181"/>
      <c r="O252" s="181"/>
      <c r="P252" s="181"/>
      <c r="Q252" s="181"/>
      <c r="R252" s="181"/>
      <c r="S252" s="181"/>
      <c r="T252" s="181"/>
      <c r="U252" s="181"/>
      <c r="V252" s="181"/>
      <c r="W252" s="181"/>
      <c r="X252" s="181"/>
      <c r="Y252" s="181"/>
      <c r="Z252" s="181"/>
      <c r="AA252" s="181"/>
      <c r="AB252" s="181"/>
      <c r="AC252" s="213"/>
      <c r="AD252" s="213"/>
      <c r="AE252" s="213"/>
      <c r="AF252" s="213"/>
      <c r="AG252" s="181"/>
      <c r="AH252" s="181"/>
      <c r="AI252" s="181"/>
      <c r="AJ252" s="181"/>
      <c r="AK252" s="181"/>
      <c r="AL252" s="181"/>
      <c r="AM252" s="181"/>
      <c r="AN252" s="181"/>
      <c r="AO252" s="181"/>
      <c r="AP252" s="181"/>
      <c r="AQ252" s="181"/>
      <c r="AR252" s="181"/>
      <c r="AS252" s="181"/>
      <c r="AT252" s="181"/>
      <c r="AU252" s="181"/>
      <c r="AV252" s="181"/>
    </row>
    <row r="253" spans="1:48" ht="42" hidden="1" customHeight="1" x14ac:dyDescent="0.25">
      <c r="A253" s="210" t="s">
        <v>3330</v>
      </c>
      <c r="B253" s="211" t="s">
        <v>3331</v>
      </c>
      <c r="C253" s="211" t="s">
        <v>3332</v>
      </c>
      <c r="D253" s="211" t="b">
        <f>AND(D254:D259)</f>
        <v>1</v>
      </c>
      <c r="E253" s="211"/>
      <c r="F253" s="210"/>
      <c r="G253" s="210"/>
      <c r="H253" s="210"/>
      <c r="I253" s="210"/>
      <c r="J253" s="210"/>
      <c r="K253" s="210"/>
      <c r="L253" s="210"/>
      <c r="M253" s="210"/>
      <c r="N253" s="210"/>
      <c r="O253" s="210"/>
      <c r="P253" s="210"/>
      <c r="Q253" s="210"/>
      <c r="R253" s="210"/>
      <c r="S253" s="210"/>
      <c r="T253" s="210"/>
      <c r="U253" s="210"/>
      <c r="V253" s="210"/>
      <c r="W253" s="210"/>
      <c r="X253" s="210"/>
      <c r="Y253" s="210"/>
      <c r="Z253" s="210"/>
      <c r="AA253" s="210"/>
      <c r="AB253" s="210"/>
      <c r="AC253" s="214"/>
      <c r="AD253" s="214"/>
      <c r="AE253" s="214"/>
      <c r="AF253" s="214"/>
      <c r="AG253" s="210"/>
      <c r="AH253" s="210"/>
      <c r="AI253" s="210"/>
      <c r="AJ253" s="210"/>
      <c r="AK253" s="210"/>
      <c r="AL253" s="210"/>
      <c r="AM253" s="210"/>
      <c r="AN253" s="210"/>
      <c r="AO253" s="210"/>
      <c r="AP253" s="210"/>
      <c r="AQ253" s="210"/>
      <c r="AR253" s="210"/>
      <c r="AS253" s="210"/>
      <c r="AT253" s="210"/>
      <c r="AU253" s="210"/>
      <c r="AV253" s="210"/>
    </row>
    <row r="254" spans="1:48" ht="42" hidden="1" customHeight="1" x14ac:dyDescent="0.25">
      <c r="A254"/>
      <c r="D254" t="b">
        <f>IF(Resp52="Yes", FALSE, TRUE)</f>
        <v>1</v>
      </c>
      <c r="E254" s="1" t="str">
        <f>IF(ISBLANK('Capabilities - Sec Controls'!A65),"", 'Capabilities - Sec Controls'!A65)</f>
        <v>ITOS</v>
      </c>
      <c r="F254" s="1" t="str">
        <f>IF(ISBLANK('Capabilities - Sec Controls'!B65),"", 'Capabilities - Sec Controls'!B65)</f>
        <v>Service Support</v>
      </c>
      <c r="G254" s="1" t="str">
        <f>IF(ISBLANK('Capabilities - Sec Controls'!C65),"", 'Capabilities - Sec Controls'!C65)</f>
        <v>Configuration Management</v>
      </c>
      <c r="H254" s="1" t="str">
        <f>IF(ISBLANK('Capabilities - Sec Controls'!D65),"", 'Capabilities - Sec Controls'!D65)</f>
        <v>Configuration Management</v>
      </c>
      <c r="I254" s="1" t="str">
        <f>IF(ISBLANK('Capabilities - Sec Controls'!E65),"", 'Capabilities - Sec Controls'!E65)</f>
        <v>The system's organization has a capability for managing the configurations of its assets to ensure those configurations comply with the organization's policies, standards, and guidelines.</v>
      </c>
      <c r="J254" s="1" t="str">
        <f>IF(ISBLANK('Capabilities - Sec Controls'!F65),"", 'Capabilities - Sec Controls'!F65)</f>
        <v>Configuration Management</v>
      </c>
      <c r="K254" s="1" t="str">
        <f>IF(ISBLANK('Capabilities - Sec Controls'!I65),"", 'Capabilities - Sec Controls'!I65)</f>
        <v>CM-1,CM-2,CM-6</v>
      </c>
      <c r="L254" s="1" t="str">
        <f>IF(ISBLANK('Capabilities - Sec Controls'!J65),"", 'Capabilities - Sec Controls'!J65)</f>
        <v/>
      </c>
      <c r="M254" s="1" t="str">
        <f>IF(ISBLANK('Capabilities - Sec Controls'!K65),"", 'Capabilities - Sec Controls'!K65)</f>
        <v>CM-1,CM-2,CM-6</v>
      </c>
      <c r="N254" s="1" t="str">
        <f>IF(ISBLANK('Capabilities - Sec Controls'!L65),"", 'Capabilities - Sec Controls'!L65)</f>
        <v/>
      </c>
      <c r="O254" s="1" t="str">
        <f>IF(ISBLANK('Capabilities - Sec Controls'!M65),"", 'Capabilities - Sec Controls'!M65)</f>
        <v>CM-2(1),CM-2(3),CM-2(7),CM-3,CM-3(2),CM-5</v>
      </c>
      <c r="P254" s="1" t="str">
        <f>IF(ISBLANK('Capabilities - Sec Controls'!N65),"", 'Capabilities - Sec Controls'!N65)</f>
        <v/>
      </c>
      <c r="Q254" s="1" t="str">
        <f>IF(ISBLANK('Capabilities - Sec Controls'!O65),"", 'Capabilities - Sec Controls'!O65)</f>
        <v>CM-2(1),CM-2(3),CM-2(7),CM-3,CM-5</v>
      </c>
      <c r="R254" s="1" t="str">
        <f>IF(ISBLANK('Capabilities - Sec Controls'!P65),"", 'Capabilities - Sec Controls'!P65)</f>
        <v>CM-3(2)</v>
      </c>
      <c r="S254" s="1" t="str">
        <f>IF(ISBLANK('Capabilities - Sec Controls'!Q65),"", 'Capabilities - Sec Controls'!Q65)</f>
        <v>CM-2(2),CM-3(1),CM-5(1),CM-5(2),CM-5(3),CM-6(1),CM-6(2)</v>
      </c>
      <c r="T254" s="1" t="str">
        <f>IF(ISBLANK('Capabilities - Sec Controls'!R65),"", 'Capabilities - Sec Controls'!R65)</f>
        <v/>
      </c>
      <c r="U254" s="1" t="str">
        <f>IF(ISBLANK('Capabilities - Sec Controls'!S65),"", 'Capabilities - Sec Controls'!S65)</f>
        <v>CM-3(1),CM-5(2),CM-6(2)</v>
      </c>
      <c r="V254" s="1" t="str">
        <f>IF(ISBLANK('Capabilities - Sec Controls'!T65),"", 'Capabilities - Sec Controls'!T65)</f>
        <v>CM-2(2),CM-5(1),CM-5(3),CM-6(1)</v>
      </c>
      <c r="W254" s="1" t="str">
        <f>IF(ISBLANK('Capabilities - Sec Controls'!U65),"", 'Capabilities - Sec Controls'!U65)</f>
        <v/>
      </c>
      <c r="X254" s="1" t="str">
        <f>IF(ISBLANK('Capabilities - Sec Controls'!V65),"", 'Capabilities - Sec Controls'!V65)</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254" s="1" t="str">
        <f>IF(ISBLANK('Capabilities - Sec Controls'!W65),"", 'Capabilities - Sec Controls'!W65)</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254" s="1" t="str">
        <f>IF(ISBLANK('Capabilities - Sec Controls'!X65),"", 'Capabilities - Sec Controls'!X65)</f>
        <v>AC-2(11), AC-2(13), AC-6(3), AC-6(7), AC-6(8), AC-18(4), AC-21(2)
AU-13, 
CM-3(1), CM-5(1), CM-5(3), CM-5(4), CM-6(2), CM-8(4)
MA-4(3)
PE-2(3), PE-3(1), PE-6(4)
PS-4(2), PS-6(3)
RA-5(4), RA-5(6), RA-5(10)
SC-3, SC-7(8), SC-7(10), SC-7(11), SC-7(14),  SC-7(15), SC-7(18), SC-7(21), SC-24 
SI-7(10), SI-10(5)</v>
      </c>
      <c r="AA254" s="1" t="str">
        <f>IF(ISBLANK('Capabilities - Sec Controls'!Y65),"", 'Capabilities - Sec Controls'!Y65)</f>
        <v/>
      </c>
      <c r="AB254" s="1" t="str">
        <f>IF(ISBLANK('Capabilities - Sec Controls'!Z65),"", 'Capabilities - Sec Controls'!Z65)</f>
        <v/>
      </c>
      <c r="AC254" s="215">
        <f>IF(ISBLANK('Capabilities - Sec Controls'!AA65),"", 'Capabilities - Sec Controls'!AA65)</f>
        <v>2</v>
      </c>
      <c r="AD254" s="215">
        <f>IF(ISBLANK('Capabilities - Sec Controls'!AB65),"", 'Capabilities - Sec Controls'!AB65)</f>
        <v>3</v>
      </c>
      <c r="AE254" s="215">
        <f>IF(ISBLANK('Capabilities - Sec Controls'!AC65),"", 'Capabilities - Sec Controls'!AC65)</f>
        <v>3</v>
      </c>
      <c r="AF254" s="215">
        <f>IF(ISBLANK('Capabilities - Sec Controls'!AD65),"", 'Capabilities - Sec Controls'!AD65)</f>
        <v>8</v>
      </c>
      <c r="AG254" s="1" t="str">
        <f>IF(ISBLANK('Capabilities - Sec Controls'!AE65),"", 'Capabilities - Sec Controls'!AE65)</f>
        <v/>
      </c>
      <c r="AH254" s="1" t="str">
        <f>IF(ISBLANK('Capabilities - Sec Controls'!AF65),"", 'Capabilities - Sec Controls'!AF65)</f>
        <v>X</v>
      </c>
      <c r="AI254" s="1" t="str">
        <f>IF(ISBLANK('Capabilities - Sec Controls'!AG65),"", 'Capabilities - Sec Controls'!AG65)</f>
        <v>X</v>
      </c>
      <c r="AJ254" s="1" t="str">
        <f>IF(ISBLANK('Capabilities - Sec Controls'!AH65),"", 'Capabilities - Sec Controls'!AH65)</f>
        <v>A</v>
      </c>
      <c r="AK254" s="1" t="str">
        <f>IF(ISBLANK('Capabilities - Sec Controls'!AI65),"", 'Capabilities - Sec Controls'!AI65)</f>
        <v/>
      </c>
      <c r="AL254" s="1" t="str">
        <f>IF(ISBLANK('Capabilities - Sec Controls'!AJ65),"", 'Capabilities - Sec Controls'!AJ65)</f>
        <v>X</v>
      </c>
      <c r="AM254" s="1" t="str">
        <f>IF(ISBLANK('Capabilities - Sec Controls'!AK65),"", 'Capabilities - Sec Controls'!AK65)</f>
        <v>X</v>
      </c>
      <c r="AN254" s="1" t="str">
        <f>IF(ISBLANK('Capabilities - Sec Controls'!AL65),"", 'Capabilities - Sec Controls'!AL65)</f>
        <v>X*</v>
      </c>
      <c r="AO254" s="1" t="str">
        <f>IF(ISBLANK('Capabilities - Sec Controls'!AM65),"", 'Capabilities - Sec Controls'!AM65)</f>
        <v/>
      </c>
      <c r="AP254" s="1" t="str">
        <f>IF(ISBLANK('Capabilities - Sec Controls'!AN65),"", 'Capabilities - Sec Controls'!AN65)</f>
        <v>B</v>
      </c>
      <c r="AQ254" s="1" t="str">
        <f>IF(ISBLANK('Capabilities - Sec Controls'!AO65),"", 'Capabilities - Sec Controls'!AO65)</f>
        <v>B</v>
      </c>
      <c r="AR254" s="1" t="str">
        <f>IF(ISBLANK('Capabilities - Sec Controls'!AP65),"", 'Capabilities - Sec Controls'!AP65)</f>
        <v>B</v>
      </c>
      <c r="AS254" s="1" t="str">
        <f>IF(ISBLANK('Capabilities - Sec Controls'!AQ65),"", 'Capabilities - Sec Controls'!AQ65)</f>
        <v/>
      </c>
      <c r="AT254" s="1" t="str">
        <f>IF(ISBLANK('Capabilities - Sec Controls'!AR65),"", 'Capabilities - Sec Controls'!AR65)</f>
        <v>A</v>
      </c>
      <c r="AU254" s="1" t="str">
        <f>IF(ISBLANK('Capabilities - Sec Controls'!AS65),"", 'Capabilities - Sec Controls'!AS65)</f>
        <v/>
      </c>
      <c r="AV254" s="1" t="str">
        <f>IF(ISBLANK('Capabilities - Sec Controls'!AT65),"", 'Capabilities - Sec Controls'!AT65)</f>
        <v/>
      </c>
    </row>
    <row r="255" spans="1:48" ht="42" hidden="1" customHeight="1" x14ac:dyDescent="0.25">
      <c r="A255"/>
      <c r="D255" t="b">
        <f>IF(Resp52="Yes", FALSE, TRUE)</f>
        <v>1</v>
      </c>
      <c r="E255" s="1" t="str">
        <f>IF(ISBLANK('Capabilities - Sec Controls'!A150),"", 'Capabilities - Sec Controls'!A150)</f>
        <v>Information Services</v>
      </c>
      <c r="F255" s="1" t="str">
        <f>IF(ISBLANK('Capabilities - Sec Controls'!B150),"", 'Capabilities - Sec Controls'!B150)</f>
        <v>ITOS</v>
      </c>
      <c r="G255" s="1" t="str">
        <f>IF(ISBLANK('Capabilities - Sec Controls'!C150),"", 'Capabilities - Sec Controls'!C150)</f>
        <v>CMDB (Configuration Management DB)</v>
      </c>
      <c r="H255" s="1" t="str">
        <f>IF(ISBLANK('Capabilities - Sec Controls'!D150),"", 'Capabilities - Sec Controls'!D150)</f>
        <v/>
      </c>
      <c r="I255" s="1" t="str">
        <f>IF(ISBLANK('Capabilities - Sec Controls'!E150),"", 'Capabilities - Sec Controls'!E150)</f>
        <v>The system's organization has a configuration management database (CMDB) that records all configuration items in the IT infrastructure and their important attributes. [How does this differ from 153?]</v>
      </c>
      <c r="J255" s="1" t="str">
        <f>IF(ISBLANK('Capabilities - Sec Controls'!F150),"", 'Capabilities - Sec Controls'!F150)</f>
        <v>CMDB</v>
      </c>
      <c r="K255" s="1" t="str">
        <f>IF(ISBLANK('Capabilities - Sec Controls'!I150),"", 'Capabilities - Sec Controls'!I150)</f>
        <v>CM-1,CM-2,CM-6,CM-8</v>
      </c>
      <c r="L255" s="1" t="str">
        <f>IF(ISBLANK('Capabilities - Sec Controls'!J150),"", 'Capabilities - Sec Controls'!J150)</f>
        <v/>
      </c>
      <c r="M255" s="1" t="str">
        <f>IF(ISBLANK('Capabilities - Sec Controls'!K150),"", 'Capabilities - Sec Controls'!K150)</f>
        <v>CM-1,CM-2,CM-6,CM-8</v>
      </c>
      <c r="N255" s="1" t="str">
        <f>IF(ISBLANK('Capabilities - Sec Controls'!L150),"", 'Capabilities - Sec Controls'!L150)</f>
        <v/>
      </c>
      <c r="O255" s="1" t="str">
        <f>IF(ISBLANK('Capabilities - Sec Controls'!M150),"", 'Capabilities - Sec Controls'!M150)</f>
        <v>CM-8(1),CM-8(3),SA-10</v>
      </c>
      <c r="P255" s="1" t="str">
        <f>IF(ISBLANK('Capabilities - Sec Controls'!N150),"", 'Capabilities - Sec Controls'!N150)</f>
        <v>CM-6(1),CM-8</v>
      </c>
      <c r="Q255" s="1" t="str">
        <f>IF(ISBLANK('Capabilities - Sec Controls'!O150),"", 'Capabilities - Sec Controls'!O150)</f>
        <v>CM-6(1),CM-8(1),CM-8(3),SA-10</v>
      </c>
      <c r="R255" s="1" t="str">
        <f>IF(ISBLANK('Capabilities - Sec Controls'!P150),"", 'Capabilities - Sec Controls'!P150)</f>
        <v>CM-8</v>
      </c>
      <c r="S255" s="1" t="str">
        <f>IF(ISBLANK('Capabilities - Sec Controls'!Q150),"", 'Capabilities - Sec Controls'!Q150)</f>
        <v>CM-6(2),CM-8(2),CM-8(4)</v>
      </c>
      <c r="T255" s="1" t="str">
        <f>IF(ISBLANK('Capabilities - Sec Controls'!R150),"", 'Capabilities - Sec Controls'!R150)</f>
        <v>CM-8(7),CM-8(9)</v>
      </c>
      <c r="U255" s="1" t="str">
        <f>IF(ISBLANK('Capabilities - Sec Controls'!S150),"", 'Capabilities - Sec Controls'!S150)</f>
        <v>CM-6(2),CM-8(2),CM-8(4)</v>
      </c>
      <c r="V255" s="1" t="str">
        <f>IF(ISBLANK('Capabilities - Sec Controls'!T150),"", 'Capabilities - Sec Controls'!T150)</f>
        <v>CM-8(7),CM-8(9)</v>
      </c>
      <c r="W255" s="1" t="str">
        <f>IF(ISBLANK('Capabilities - Sec Controls'!U150),"", 'Capabilities - Sec Controls'!U150)</f>
        <v/>
      </c>
      <c r="X255" s="1" t="str">
        <f>IF(ISBLANK('Capabilities - Sec Controls'!V150),"", 'Capabilities - Sec Controls'!V150)</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255" s="1" t="str">
        <f>IF(ISBLANK('Capabilities - Sec Controls'!W150),"", 'Capabilities - Sec Controls'!W150)</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255" s="1" t="str">
        <f>IF(ISBLANK('Capabilities - Sec Controls'!X150),"", 'Capabilities - Sec Controls'!X150)</f>
        <v>AC-2(11), AC-2(13), AC-6(3), AC-6(7), AC-6(8), AC-18(4), AC-21(2)
AU-13, 
CM-3(1), CM-5(1), CM-5(3), CM-5(4), CM-6(2), CM-8(4)
MA-4(3)
PE-2(3), PE-3(1), PE-6(4)
PS-4(2), PS-6(3)
RA-5(4), RA-5(6), RA-5(10)
SC-3, SC-7(8), SC-7(10), SC-7(11), SC-7(14),  SC-7(15), SC-7(18), SC-7(21), SC-24 
SI-7(10), SI-10(5)</v>
      </c>
      <c r="AA255" s="1" t="str">
        <f>IF(ISBLANK('Capabilities - Sec Controls'!Y150),"", 'Capabilities - Sec Controls'!Y150)</f>
        <v>CM-8(7) and CM-8(9) and not selected in any SP 800-53 or FedRAMP baselines but are included here as they may be needed to support the specific capability.</v>
      </c>
      <c r="AB255" s="1" t="str">
        <f>IF(ISBLANK('Capabilities - Sec Controls'!Z150),"", 'Capabilities - Sec Controls'!Z150)</f>
        <v/>
      </c>
      <c r="AC255" s="215">
        <f>IF(ISBLANK('Capabilities - Sec Controls'!AA150),"", 'Capabilities - Sec Controls'!AA150)</f>
        <v>3</v>
      </c>
      <c r="AD255" s="215">
        <f>IF(ISBLANK('Capabilities - Sec Controls'!AB150),"", 'Capabilities - Sec Controls'!AB150)</f>
        <v>4</v>
      </c>
      <c r="AE255" s="215">
        <f>IF(ISBLANK('Capabilities - Sec Controls'!AC150),"", 'Capabilities - Sec Controls'!AC150)</f>
        <v>4</v>
      </c>
      <c r="AF255" s="215">
        <f>IF(ISBLANK('Capabilities - Sec Controls'!AD150),"", 'Capabilities - Sec Controls'!AD150)</f>
        <v>11</v>
      </c>
      <c r="AG255" s="1" t="str">
        <f>IF(ISBLANK('Capabilities - Sec Controls'!AE150),"", 'Capabilities - Sec Controls'!AE150)</f>
        <v/>
      </c>
      <c r="AH255" s="1" t="str">
        <f>IF(ISBLANK('Capabilities - Sec Controls'!AF150),"", 'Capabilities - Sec Controls'!AF150)</f>
        <v>A</v>
      </c>
      <c r="AI255" s="1" t="str">
        <f>IF(ISBLANK('Capabilities - Sec Controls'!AG150),"", 'Capabilities - Sec Controls'!AG150)</f>
        <v>A</v>
      </c>
      <c r="AJ255" s="1" t="str">
        <f>IF(ISBLANK('Capabilities - Sec Controls'!AH150),"", 'Capabilities - Sec Controls'!AH150)</f>
        <v>A</v>
      </c>
      <c r="AK255" s="1" t="str">
        <f>IF(ISBLANK('Capabilities - Sec Controls'!AI150),"", 'Capabilities - Sec Controls'!AI150)</f>
        <v/>
      </c>
      <c r="AL255" s="1" t="str">
        <f>IF(ISBLANK('Capabilities - Sec Controls'!AJ150),"", 'Capabilities - Sec Controls'!AJ150)</f>
        <v>X</v>
      </c>
      <c r="AM255" s="1" t="str">
        <f>IF(ISBLANK('Capabilities - Sec Controls'!AK150),"", 'Capabilities - Sec Controls'!AK150)</f>
        <v>X</v>
      </c>
      <c r="AN255" s="1" t="str">
        <f>IF(ISBLANK('Capabilities - Sec Controls'!AL150),"", 'Capabilities - Sec Controls'!AL150)</f>
        <v>X*</v>
      </c>
      <c r="AO255" s="1" t="str">
        <f>IF(ISBLANK('Capabilities - Sec Controls'!AM150),"", 'Capabilities - Sec Controls'!AM150)</f>
        <v/>
      </c>
      <c r="AP255" s="1" t="str">
        <f>IF(ISBLANK('Capabilities - Sec Controls'!AN150),"", 'Capabilities - Sec Controls'!AN150)</f>
        <v>B</v>
      </c>
      <c r="AQ255" s="1" t="str">
        <f>IF(ISBLANK('Capabilities - Sec Controls'!AO150),"", 'Capabilities - Sec Controls'!AO150)</f>
        <v>B</v>
      </c>
      <c r="AR255" s="1" t="str">
        <f>IF(ISBLANK('Capabilities - Sec Controls'!AP150),"", 'Capabilities - Sec Controls'!AP150)</f>
        <v>B</v>
      </c>
      <c r="AS255" s="1" t="str">
        <f>IF(ISBLANK('Capabilities - Sec Controls'!AQ150),"", 'Capabilities - Sec Controls'!AQ150)</f>
        <v/>
      </c>
      <c r="AT255" s="1" t="str">
        <f>IF(ISBLANK('Capabilities - Sec Controls'!AR150),"", 'Capabilities - Sec Controls'!AR150)</f>
        <v>A</v>
      </c>
      <c r="AU255" s="1" t="str">
        <f>IF(ISBLANK('Capabilities - Sec Controls'!AS150),"", 'Capabilities - Sec Controls'!AS150)</f>
        <v/>
      </c>
      <c r="AV255" s="1" t="str">
        <f>IF(ISBLANK('Capabilities - Sec Controls'!AT150),"", 'Capabilities - Sec Controls'!AT150)</f>
        <v/>
      </c>
    </row>
    <row r="256" spans="1:48" ht="42" hidden="1" customHeight="1" x14ac:dyDescent="0.25">
      <c r="A256"/>
      <c r="D256" t="b">
        <f>IF(Resp52="Yes", FALSE, TRUE)</f>
        <v>1</v>
      </c>
      <c r="E256" s="1" t="str">
        <f>IF(ISBLANK('Capabilities - Sec Controls'!A153),"", 'Capabilities - Sec Controls'!A153)</f>
        <v>Information Services</v>
      </c>
      <c r="F256" s="1" t="str">
        <f>IF(ISBLANK('Capabilities - Sec Controls'!B153),"", 'Capabilities - Sec Controls'!B153)</f>
        <v xml:space="preserve">Service Support </v>
      </c>
      <c r="G256" s="1" t="str">
        <f>IF(ISBLANK('Capabilities - Sec Controls'!C153),"", 'Capabilities - Sec Controls'!C153)</f>
        <v>Configuration Management Database (CMDB)</v>
      </c>
      <c r="H256" s="1" t="str">
        <f>IF(ISBLANK('Capabilities - Sec Controls'!D153),"", 'Capabilities - Sec Controls'!D153)</f>
        <v/>
      </c>
      <c r="I256" s="1" t="str">
        <f>IF(ISBLANK('Capabilities - Sec Controls'!E153),"", 'Capabilities - Sec Controls'!E153)</f>
        <v>The system's organization has a configuration management database (CMDB) that records all configuration items in the IT infrastructure and their important attributes.</v>
      </c>
      <c r="J256" s="1" t="str">
        <f>IF(ISBLANK('Capabilities - Sec Controls'!F153),"", 'Capabilities - Sec Controls'!F153)</f>
        <v>Configuration Management Database (CMDB)</v>
      </c>
      <c r="K256" s="1" t="str">
        <f>IF(ISBLANK('Capabilities - Sec Controls'!I153),"", 'Capabilities - Sec Controls'!I153)</f>
        <v>CM-1,CM-2,CM-6</v>
      </c>
      <c r="L256" s="1" t="str">
        <f>IF(ISBLANK('Capabilities - Sec Controls'!J153),"", 'Capabilities - Sec Controls'!J153)</f>
        <v/>
      </c>
      <c r="M256" s="1" t="str">
        <f>IF(ISBLANK('Capabilities - Sec Controls'!K153),"", 'Capabilities - Sec Controls'!K153)</f>
        <v>CM-1,CM-2,CM-6</v>
      </c>
      <c r="N256" s="1" t="str">
        <f>IF(ISBLANK('Capabilities - Sec Controls'!L153),"", 'Capabilities - Sec Controls'!L153)</f>
        <v/>
      </c>
      <c r="O256" s="1" t="str">
        <f>IF(ISBLANK('Capabilities - Sec Controls'!M153),"", 'Capabilities - Sec Controls'!M153)</f>
        <v>CM-2(1),CM-2(3),CM-2(7),CM-3,CM-3(2),CM-5,CM-9</v>
      </c>
      <c r="P256" s="1" t="str">
        <f>IF(ISBLANK('Capabilities - Sec Controls'!N153),"", 'Capabilities - Sec Controls'!N153)</f>
        <v/>
      </c>
      <c r="Q256" s="1" t="str">
        <f>IF(ISBLANK('Capabilities - Sec Controls'!O153),"", 'Capabilities - Sec Controls'!O153)</f>
        <v>CM-2(1),CM-2(3),CM-2(7),CM-3,CM-5,CM-9</v>
      </c>
      <c r="R256" s="1" t="str">
        <f>IF(ISBLANK('Capabilities - Sec Controls'!P153),"", 'Capabilities - Sec Controls'!P153)</f>
        <v>CM-3(2)</v>
      </c>
      <c r="S256" s="1" t="str">
        <f>IF(ISBLANK('Capabilities - Sec Controls'!Q153),"", 'Capabilities - Sec Controls'!Q153)</f>
        <v>CM-2(2),CM-3(1),CM-5(1),CM-5(2),CM-5(3),CM-6(1),CM-6(2)</v>
      </c>
      <c r="T256" s="1" t="str">
        <f>IF(ISBLANK('Capabilities - Sec Controls'!R153),"", 'Capabilities - Sec Controls'!R153)</f>
        <v/>
      </c>
      <c r="U256" s="1" t="str">
        <f>IF(ISBLANK('Capabilities - Sec Controls'!S153),"", 'Capabilities - Sec Controls'!S153)</f>
        <v>CM-3(1),CM-5(2),CM-6(2)</v>
      </c>
      <c r="V256" s="1" t="str">
        <f>IF(ISBLANK('Capabilities - Sec Controls'!T153),"", 'Capabilities - Sec Controls'!T153)</f>
        <v>CM-2(2),CM-5(1),CM-5(3),CM-6(1)</v>
      </c>
      <c r="W256" s="1" t="str">
        <f>IF(ISBLANK('Capabilities - Sec Controls'!U153),"", 'Capabilities - Sec Controls'!U153)</f>
        <v/>
      </c>
      <c r="X256" s="1" t="str">
        <f>IF(ISBLANK('Capabilities - Sec Controls'!V153),"", 'Capabilities - Sec Controls'!V153)</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256" s="1" t="str">
        <f>IF(ISBLANK('Capabilities - Sec Controls'!W153),"", 'Capabilities - Sec Controls'!W153)</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256" s="1" t="str">
        <f>IF(ISBLANK('Capabilities - Sec Controls'!X153),"", 'Capabilities - Sec Controls'!X153)</f>
        <v>AC-2(11), AC-2(13), AC-6(3), AC-6(7), AC-6(8), AC-18(4), AC-21(2)
AU-13, 
CM-3(1), CM-5(1), CM-5(3), CM-5(4), CM-6(2), CM-8(4)
MA-4(3)
PE-2(3), PE-3(1), PE-6(4)
PS-4(2), PS-6(3)
RA-5(4), RA-5(6), RA-5(10)
SC-3, SC-7(8), SC-7(10), SC-7(11), SC-7(14),  SC-7(15), SC-7(18), SC-7(21), SC-24 
SI-7(10), SI-10(5)</v>
      </c>
      <c r="AA256" s="1" t="str">
        <f>IF(ISBLANK('Capabilities - Sec Controls'!Y153),"", 'Capabilities - Sec Controls'!Y153)</f>
        <v/>
      </c>
      <c r="AB256" s="1" t="str">
        <f>IF(ISBLANK('Capabilities - Sec Controls'!Z153),"", 'Capabilities - Sec Controls'!Z153)</f>
        <v/>
      </c>
      <c r="AC256" s="215">
        <f>IF(ISBLANK('Capabilities - Sec Controls'!AA153),"", 'Capabilities - Sec Controls'!AA153)</f>
        <v>2</v>
      </c>
      <c r="AD256" s="215">
        <f>IF(ISBLANK('Capabilities - Sec Controls'!AB153),"", 'Capabilities - Sec Controls'!AB153)</f>
        <v>3</v>
      </c>
      <c r="AE256" s="215">
        <f>IF(ISBLANK('Capabilities - Sec Controls'!AC153),"", 'Capabilities - Sec Controls'!AC153)</f>
        <v>3</v>
      </c>
      <c r="AF256" s="215">
        <f>IF(ISBLANK('Capabilities - Sec Controls'!AD153),"", 'Capabilities - Sec Controls'!AD153)</f>
        <v>8</v>
      </c>
      <c r="AG256" s="1" t="str">
        <f>IF(ISBLANK('Capabilities - Sec Controls'!AE153),"", 'Capabilities - Sec Controls'!AE153)</f>
        <v/>
      </c>
      <c r="AH256" s="1" t="str">
        <f>IF(ISBLANK('Capabilities - Sec Controls'!AF153),"", 'Capabilities - Sec Controls'!AF153)</f>
        <v>A</v>
      </c>
      <c r="AI256" s="1" t="str">
        <f>IF(ISBLANK('Capabilities - Sec Controls'!AG153),"", 'Capabilities - Sec Controls'!AG153)</f>
        <v>A</v>
      </c>
      <c r="AJ256" s="1" t="str">
        <f>IF(ISBLANK('Capabilities - Sec Controls'!AH153),"", 'Capabilities - Sec Controls'!AH153)</f>
        <v>A</v>
      </c>
      <c r="AK256" s="1" t="str">
        <f>IF(ISBLANK('Capabilities - Sec Controls'!AI153),"", 'Capabilities - Sec Controls'!AI153)</f>
        <v/>
      </c>
      <c r="AL256" s="1" t="str">
        <f>IF(ISBLANK('Capabilities - Sec Controls'!AJ153),"", 'Capabilities - Sec Controls'!AJ153)</f>
        <v>A</v>
      </c>
      <c r="AM256" s="1" t="str">
        <f>IF(ISBLANK('Capabilities - Sec Controls'!AK153),"", 'Capabilities - Sec Controls'!AK153)</f>
        <v>A</v>
      </c>
      <c r="AN256" s="1" t="str">
        <f>IF(ISBLANK('Capabilities - Sec Controls'!AL153),"", 'Capabilities - Sec Controls'!AL153)</f>
        <v>A</v>
      </c>
      <c r="AO256" s="1" t="str">
        <f>IF(ISBLANK('Capabilities - Sec Controls'!AM153),"", 'Capabilities - Sec Controls'!AM153)</f>
        <v/>
      </c>
      <c r="AP256" s="1" t="str">
        <f>IF(ISBLANK('Capabilities - Sec Controls'!AN153),"", 'Capabilities - Sec Controls'!AN153)</f>
        <v>B</v>
      </c>
      <c r="AQ256" s="1" t="str">
        <f>IF(ISBLANK('Capabilities - Sec Controls'!AO153),"", 'Capabilities - Sec Controls'!AO153)</f>
        <v>B</v>
      </c>
      <c r="AR256" s="1" t="str">
        <f>IF(ISBLANK('Capabilities - Sec Controls'!AP153),"", 'Capabilities - Sec Controls'!AP153)</f>
        <v>B</v>
      </c>
      <c r="AS256" s="1" t="str">
        <f>IF(ISBLANK('Capabilities - Sec Controls'!AQ153),"", 'Capabilities - Sec Controls'!AQ153)</f>
        <v/>
      </c>
      <c r="AT256" s="1" t="str">
        <f>IF(ISBLANK('Capabilities - Sec Controls'!AR153),"", 'Capabilities - Sec Controls'!AR153)</f>
        <v>A</v>
      </c>
      <c r="AU256" s="1" t="str">
        <f>IF(ISBLANK('Capabilities - Sec Controls'!AS153),"", 'Capabilities - Sec Controls'!AS153)</f>
        <v/>
      </c>
      <c r="AV256" s="1" t="str">
        <f>IF(ISBLANK('Capabilities - Sec Controls'!AT153),"", 'Capabilities - Sec Controls'!AT153)</f>
        <v/>
      </c>
    </row>
    <row r="257" spans="1:48" ht="42" hidden="1" customHeight="1" x14ac:dyDescent="0.25">
      <c r="A257"/>
      <c r="D257" t="b">
        <f>IF(Resp52="Yes", FALSE, TRUE)</f>
        <v>1</v>
      </c>
      <c r="E257" s="1" t="str">
        <f>IF(ISBLANK('Capabilities - Sec Controls'!A207),"", 'Capabilities - Sec Controls'!A207)</f>
        <v>Infrastructure Services</v>
      </c>
      <c r="F257" s="1" t="str">
        <f>IF(ISBLANK('Capabilities - Sec Controls'!B207),"", 'Capabilities - Sec Controls'!B207)</f>
        <v>Internal Infrastructure: Servers</v>
      </c>
      <c r="G257" s="1" t="str">
        <f>IF(ISBLANK('Capabilities - Sec Controls'!C207),"", 'Capabilities - Sec Controls'!C207)</f>
        <v>Secure Build &amp; Image Management</v>
      </c>
      <c r="H257" s="1" t="str">
        <f>IF(ISBLANK('Capabilities - Sec Controls'!D207),"", 'Capabilities - Sec Controls'!D207)</f>
        <v/>
      </c>
      <c r="I257" s="1" t="str">
        <f>IF(ISBLANK('Capabilities - Sec Controls'!E207),"", 'Capabilities - Sec Controls'!E207)</f>
        <v>The system's organization has a capability that handles software image management, to include ensuring that the standard software image is secured and that there are sound processes and procedures for managing software within the infrastructure.</v>
      </c>
      <c r="J257" s="1" t="str">
        <f>IF(ISBLANK('Capabilities - Sec Controls'!F207),"", 'Capabilities - Sec Controls'!F207)</f>
        <v>Servers</v>
      </c>
      <c r="K257" s="1" t="str">
        <f>IF(ISBLANK('Capabilities - Sec Controls'!I207),"", 'Capabilities - Sec Controls'!I207)</f>
        <v>CM-1,CM-2,CM-4,CM-6</v>
      </c>
      <c r="L257" s="1" t="str">
        <f>IF(ISBLANK('Capabilities - Sec Controls'!J207),"", 'Capabilities - Sec Controls'!J207)</f>
        <v/>
      </c>
      <c r="M257" s="1" t="str">
        <f>IF(ISBLANK('Capabilities - Sec Controls'!K207),"", 'Capabilities - Sec Controls'!K207)</f>
        <v>CM-1,CM-2,CM-4,CM-6</v>
      </c>
      <c r="N257" s="1" t="str">
        <f>IF(ISBLANK('Capabilities - Sec Controls'!L207),"", 'Capabilities - Sec Controls'!L207)</f>
        <v/>
      </c>
      <c r="O257" s="1" t="str">
        <f>IF(ISBLANK('Capabilities - Sec Controls'!M207),"", 'Capabilities - Sec Controls'!M207)</f>
        <v>CM-2(1),CM-2(3),CM-3,CM-3(2),CM-5</v>
      </c>
      <c r="P257" s="1" t="str">
        <f>IF(ISBLANK('Capabilities - Sec Controls'!N207),"", 'Capabilities - Sec Controls'!N207)</f>
        <v>CM-2(2),CM-5(3)</v>
      </c>
      <c r="Q257" s="1" t="str">
        <f>IF(ISBLANK('Capabilities - Sec Controls'!O207),"", 'Capabilities - Sec Controls'!O207)</f>
        <v>CM-2(1),CM-2(2),CM-2(3),CM-3,CM-5,CM-5(3)</v>
      </c>
      <c r="R257" s="1" t="str">
        <f>IF(ISBLANK('Capabilities - Sec Controls'!P207),"", 'Capabilities - Sec Controls'!P207)</f>
        <v>CM-3(2)</v>
      </c>
      <c r="S257" s="1" t="str">
        <f>IF(ISBLANK('Capabilities - Sec Controls'!Q207),"", 'Capabilities - Sec Controls'!Q207)</f>
        <v>CM-3(1),CM-5(1),CM-5(2),CM-6(1),CM-6(2)</v>
      </c>
      <c r="T257" s="1" t="str">
        <f>IF(ISBLANK('Capabilities - Sec Controls'!R207),"", 'Capabilities - Sec Controls'!R207)</f>
        <v>CM-3(3),CM-3(4),CM-3(5),CM-3(6)</v>
      </c>
      <c r="U257" s="1" t="str">
        <f>IF(ISBLANK('Capabilities - Sec Controls'!S207),"", 'Capabilities - Sec Controls'!S207)</f>
        <v>CM-3(1),CM-5(2),CM-6(2),CM-3(4),CM-3(5),CM-3(6)</v>
      </c>
      <c r="V257" s="1" t="str">
        <f>IF(ISBLANK('Capabilities - Sec Controls'!T207),"", 'Capabilities - Sec Controls'!T207)</f>
        <v>CM-5(1),CM-6(1),CM-3(3)</v>
      </c>
      <c r="W257" s="1" t="str">
        <f>IF(ISBLANK('Capabilities - Sec Controls'!U207),"", 'Capabilities - Sec Controls'!U207)</f>
        <v/>
      </c>
      <c r="X257" s="1" t="str">
        <f>IF(ISBLANK('Capabilities - Sec Controls'!V207),"", 'Capabilities - Sec Controls'!V207)</f>
        <v/>
      </c>
      <c r="Y257" s="1" t="str">
        <f>IF(ISBLANK('Capabilities - Sec Controls'!W207),"", 'Capabilities - Sec Controls'!W207)</f>
        <v/>
      </c>
      <c r="Z257" s="1" t="str">
        <f>IF(ISBLANK('Capabilities - Sec Controls'!X207),"", 'Capabilities - Sec Controls'!X207)</f>
        <v/>
      </c>
      <c r="AA257" s="1" t="str">
        <f>IF(ISBLANK('Capabilities - Sec Controls'!Y207),"", 'Capabilities - Sec Controls'!Y207)</f>
        <v>CM-3(3) is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Servers Secure Build &amp; Image Management capability should an organization wish to contract with a cloud service provider to provide such a capability.</v>
      </c>
      <c r="AB257" s="1" t="str">
        <f>IF(ISBLANK('Capabilities - Sec Controls'!Z207),"", 'Capabilities - Sec Controls'!Z207)</f>
        <v/>
      </c>
      <c r="AC257" s="215">
        <f>IF(ISBLANK('Capabilities - Sec Controls'!AA207),"", 'Capabilities - Sec Controls'!AA207)</f>
        <v>1</v>
      </c>
      <c r="AD257" s="215">
        <f>IF(ISBLANK('Capabilities - Sec Controls'!AB207),"", 'Capabilities - Sec Controls'!AB207)</f>
        <v>1</v>
      </c>
      <c r="AE257" s="215">
        <f>IF(ISBLANK('Capabilities - Sec Controls'!AC207),"", 'Capabilities - Sec Controls'!AC207)</f>
        <v>1</v>
      </c>
      <c r="AF257" s="215">
        <f>IF(ISBLANK('Capabilities - Sec Controls'!AD207),"", 'Capabilities - Sec Controls'!AD207)</f>
        <v>3</v>
      </c>
      <c r="AG257" s="1" t="str">
        <f>IF(ISBLANK('Capabilities - Sec Controls'!AE207),"", 'Capabilities - Sec Controls'!AE207)</f>
        <v/>
      </c>
      <c r="AH257" s="1" t="str">
        <f>IF(ISBLANK('Capabilities - Sec Controls'!AF207),"", 'Capabilities - Sec Controls'!AF207)</f>
        <v/>
      </c>
      <c r="AI257" s="1" t="str">
        <f>IF(ISBLANK('Capabilities - Sec Controls'!AG207),"", 'Capabilities - Sec Controls'!AG207)</f>
        <v/>
      </c>
      <c r="AJ257" s="1" t="str">
        <f>IF(ISBLANK('Capabilities - Sec Controls'!AH207),"", 'Capabilities - Sec Controls'!AH207)</f>
        <v/>
      </c>
      <c r="AK257" s="1" t="str">
        <f>IF(ISBLANK('Capabilities - Sec Controls'!AI207),"", 'Capabilities - Sec Controls'!AI207)</f>
        <v/>
      </c>
      <c r="AL257" s="1" t="str">
        <f>IF(ISBLANK('Capabilities - Sec Controls'!AJ207),"", 'Capabilities - Sec Controls'!AJ207)</f>
        <v>A</v>
      </c>
      <c r="AM257" s="1" t="str">
        <f>IF(ISBLANK('Capabilities - Sec Controls'!AK207),"", 'Capabilities - Sec Controls'!AK207)</f>
        <v>A</v>
      </c>
      <c r="AN257" s="1" t="str">
        <f>IF(ISBLANK('Capabilities - Sec Controls'!AL207),"", 'Capabilities - Sec Controls'!AL207)</f>
        <v>A</v>
      </c>
      <c r="AO257" s="1" t="str">
        <f>IF(ISBLANK('Capabilities - Sec Controls'!AM207),"", 'Capabilities - Sec Controls'!AM207)</f>
        <v/>
      </c>
      <c r="AP257" s="1" t="str">
        <f>IF(ISBLANK('Capabilities - Sec Controls'!AN207),"", 'Capabilities - Sec Controls'!AN207)</f>
        <v>B</v>
      </c>
      <c r="AQ257" s="1" t="str">
        <f>IF(ISBLANK('Capabilities - Sec Controls'!AO207),"", 'Capabilities - Sec Controls'!AO207)</f>
        <v>B</v>
      </c>
      <c r="AR257" s="1" t="str">
        <f>IF(ISBLANK('Capabilities - Sec Controls'!AP207),"", 'Capabilities - Sec Controls'!AP207)</f>
        <v>B</v>
      </c>
      <c r="AS257" s="1" t="str">
        <f>IF(ISBLANK('Capabilities - Sec Controls'!AQ207),"", 'Capabilities - Sec Controls'!AQ207)</f>
        <v/>
      </c>
      <c r="AT257" s="1" t="str">
        <f>IF(ISBLANK('Capabilities - Sec Controls'!AR207),"", 'Capabilities - Sec Controls'!AR207)</f>
        <v>A</v>
      </c>
      <c r="AU257" s="1" t="str">
        <f>IF(ISBLANK('Capabilities - Sec Controls'!AS207),"", 'Capabilities - Sec Controls'!AS207)</f>
        <v/>
      </c>
      <c r="AV257" s="1" t="str">
        <f>IF(ISBLANK('Capabilities - Sec Controls'!AT207),"", 'Capabilities - Sec Controls'!AT207)</f>
        <v/>
      </c>
    </row>
    <row r="258" spans="1:48" ht="42" hidden="1" customHeight="1" x14ac:dyDescent="0.25">
      <c r="A258"/>
      <c r="D258" t="b">
        <f>IF(Resp53="Yes", FALSE, TRUE)</f>
        <v>1</v>
      </c>
      <c r="E258" s="1" t="str">
        <f>IF(ISBLANK('Capabilities - Sec Controls'!A271),"", 'Capabilities - Sec Controls'!A271)</f>
        <v>S &amp; RM</v>
      </c>
      <c r="F258" s="1" t="str">
        <f>IF(ISBLANK('Capabilities - Sec Controls'!B271),"", 'Capabilities - Sec Controls'!B271)</f>
        <v>Policies and Standards</v>
      </c>
      <c r="G258" s="1" t="str">
        <f>IF(ISBLANK('Capabilities - Sec Controls'!C271),"", 'Capabilities - Sec Controls'!C271)</f>
        <v>Operational Security Baselines</v>
      </c>
      <c r="H258" s="1" t="str">
        <f>IF(ISBLANK('Capabilities - Sec Controls'!D271),"", 'Capabilities - Sec Controls'!D271)</f>
        <v/>
      </c>
      <c r="I258" s="1" t="str">
        <f>IF(ISBLANK('Capabilities - Sec Controls'!E271),"", 'Capabilities - Sec Controls'!E271)</f>
        <v>The system has a capability that defines and maintains an operational security baseline that may be customized, such as to change passwords from the test environment to the production environment.</v>
      </c>
      <c r="J258" s="1" t="str">
        <f>IF(ISBLANK('Capabilities - Sec Controls'!F271),"", 'Capabilities - Sec Controls'!F271)</f>
        <v>Operational Security Baselines</v>
      </c>
      <c r="K258" s="1" t="str">
        <f>IF(ISBLANK('Capabilities - Sec Controls'!I271),"", 'Capabilities - Sec Controls'!I271)</f>
        <v>CM-1,CM-2,CM-6</v>
      </c>
      <c r="L258" s="1" t="str">
        <f>IF(ISBLANK('Capabilities - Sec Controls'!J271),"", 'Capabilities - Sec Controls'!J271)</f>
        <v/>
      </c>
      <c r="M258" s="1" t="str">
        <f>IF(ISBLANK('Capabilities - Sec Controls'!K271),"", 'Capabilities - Sec Controls'!K271)</f>
        <v>CM-1,CM-2,CM-6</v>
      </c>
      <c r="N258" s="1" t="str">
        <f>IF(ISBLANK('Capabilities - Sec Controls'!L271),"", 'Capabilities - Sec Controls'!L271)</f>
        <v/>
      </c>
      <c r="O258" s="1" t="str">
        <f>IF(ISBLANK('Capabilities - Sec Controls'!M271),"", 'Capabilities - Sec Controls'!M271)</f>
        <v>CM-2(1),CM-2(3),CM-2(7)</v>
      </c>
      <c r="P258" s="1" t="str">
        <f>IF(ISBLANK('Capabilities - Sec Controls'!N271),"", 'Capabilities - Sec Controls'!N271)</f>
        <v/>
      </c>
      <c r="Q258" s="1" t="str">
        <f>IF(ISBLANK('Capabilities - Sec Controls'!O271),"", 'Capabilities - Sec Controls'!O271)</f>
        <v>CM-2(1),CM-2(3),CM-2(7)</v>
      </c>
      <c r="R258" s="1" t="str">
        <f>IF(ISBLANK('Capabilities - Sec Controls'!P271),"", 'Capabilities - Sec Controls'!P271)</f>
        <v/>
      </c>
      <c r="S258" s="1" t="str">
        <f>IF(ISBLANK('Capabilities - Sec Controls'!Q271),"", 'Capabilities - Sec Controls'!Q271)</f>
        <v>CM-2(2),CM-6(1),CM-6(2)</v>
      </c>
      <c r="T258" s="1" t="str">
        <f>IF(ISBLANK('Capabilities - Sec Controls'!R271),"", 'Capabilities - Sec Controls'!R271)</f>
        <v/>
      </c>
      <c r="U258" s="1" t="str">
        <f>IF(ISBLANK('Capabilities - Sec Controls'!S271),"", 'Capabilities - Sec Controls'!S271)</f>
        <v>CM-6(2)</v>
      </c>
      <c r="V258" s="1" t="str">
        <f>IF(ISBLANK('Capabilities - Sec Controls'!T271),"", 'Capabilities - Sec Controls'!T271)</f>
        <v>CM-2(2),CM-6(1)</v>
      </c>
      <c r="W258" s="1" t="str">
        <f>IF(ISBLANK('Capabilities - Sec Controls'!U271),"", 'Capabilities - Sec Controls'!U271)</f>
        <v/>
      </c>
      <c r="X258" s="1" t="str">
        <f>IF(ISBLANK('Capabilities - Sec Controls'!V271),"", 'Capabilities - Sec Controls'!V271)</f>
        <v/>
      </c>
      <c r="Y258" s="1" t="str">
        <f>IF(ISBLANK('Capabilities - Sec Controls'!W271),"", 'Capabilities - Sec Controls'!W271)</f>
        <v/>
      </c>
      <c r="Z258" s="1" t="str">
        <f>IF(ISBLANK('Capabilities - Sec Controls'!X271),"", 'Capabilities - Sec Controls'!X271)</f>
        <v/>
      </c>
      <c r="AA258" s="1" t="str">
        <f>IF(ISBLANK('Capabilities - Sec Controls'!Y271),"", 'Capabilities - Sec Controls'!Y271)</f>
        <v/>
      </c>
      <c r="AB258" s="1" t="str">
        <f>IF(ISBLANK('Capabilities - Sec Controls'!Z271),"", 'Capabilities - Sec Controls'!Z271)</f>
        <v/>
      </c>
      <c r="AC258" s="215">
        <f>IF(ISBLANK('Capabilities - Sec Controls'!AA271),"", 'Capabilities - Sec Controls'!AA271)</f>
        <v>1</v>
      </c>
      <c r="AD258" s="215">
        <f>IF(ISBLANK('Capabilities - Sec Controls'!AB271),"", 'Capabilities - Sec Controls'!AB271)</f>
        <v>2</v>
      </c>
      <c r="AE258" s="215">
        <f>IF(ISBLANK('Capabilities - Sec Controls'!AC271),"", 'Capabilities - Sec Controls'!AC271)</f>
        <v>2</v>
      </c>
      <c r="AF258" s="215">
        <f>IF(ISBLANK('Capabilities - Sec Controls'!AD271),"", 'Capabilities - Sec Controls'!AD271)</f>
        <v>5</v>
      </c>
      <c r="AG258" s="1" t="str">
        <f>IF(ISBLANK('Capabilities - Sec Controls'!AE271),"", 'Capabilities - Sec Controls'!AE271)</f>
        <v/>
      </c>
      <c r="AH258" s="1" t="str">
        <f>IF(ISBLANK('Capabilities - Sec Controls'!AF271),"", 'Capabilities - Sec Controls'!AF271)</f>
        <v>A</v>
      </c>
      <c r="AI258" s="1" t="str">
        <f>IF(ISBLANK('Capabilities - Sec Controls'!AG271),"", 'Capabilities - Sec Controls'!AG271)</f>
        <v>A</v>
      </c>
      <c r="AJ258" s="1" t="str">
        <f>IF(ISBLANK('Capabilities - Sec Controls'!AH271),"", 'Capabilities - Sec Controls'!AH271)</f>
        <v>A</v>
      </c>
      <c r="AK258" s="1" t="str">
        <f>IF(ISBLANK('Capabilities - Sec Controls'!AI271),"", 'Capabilities - Sec Controls'!AI271)</f>
        <v/>
      </c>
      <c r="AL258" s="1" t="str">
        <f>IF(ISBLANK('Capabilities - Sec Controls'!AJ271),"", 'Capabilities - Sec Controls'!AJ271)</f>
        <v>A</v>
      </c>
      <c r="AM258" s="1" t="str">
        <f>IF(ISBLANK('Capabilities - Sec Controls'!AK271),"", 'Capabilities - Sec Controls'!AK271)</f>
        <v>A</v>
      </c>
      <c r="AN258" s="1" t="str">
        <f>IF(ISBLANK('Capabilities - Sec Controls'!AL271),"", 'Capabilities - Sec Controls'!AL271)</f>
        <v>A</v>
      </c>
      <c r="AO258" s="1" t="str">
        <f>IF(ISBLANK('Capabilities - Sec Controls'!AM271),"", 'Capabilities - Sec Controls'!AM271)</f>
        <v/>
      </c>
      <c r="AP258" s="1" t="str">
        <f>IF(ISBLANK('Capabilities - Sec Controls'!AN271),"", 'Capabilities - Sec Controls'!AN271)</f>
        <v>A</v>
      </c>
      <c r="AQ258" s="1" t="str">
        <f>IF(ISBLANK('Capabilities - Sec Controls'!AO271),"", 'Capabilities - Sec Controls'!AO271)</f>
        <v>A</v>
      </c>
      <c r="AR258" s="1" t="str">
        <f>IF(ISBLANK('Capabilities - Sec Controls'!AP271),"", 'Capabilities - Sec Controls'!AP271)</f>
        <v>A</v>
      </c>
      <c r="AS258" s="1" t="str">
        <f>IF(ISBLANK('Capabilities - Sec Controls'!AQ271),"", 'Capabilities - Sec Controls'!AQ271)</f>
        <v/>
      </c>
      <c r="AT258" s="1" t="str">
        <f>IF(ISBLANK('Capabilities - Sec Controls'!AR271),"", 'Capabilities - Sec Controls'!AR271)</f>
        <v>A</v>
      </c>
      <c r="AU258" s="1" t="str">
        <f>IF(ISBLANK('Capabilities - Sec Controls'!AS271),"", 'Capabilities - Sec Controls'!AS271)</f>
        <v/>
      </c>
      <c r="AV258" s="1" t="str">
        <f>IF(ISBLANK('Capabilities - Sec Controls'!AT271),"", 'Capabilities - Sec Controls'!AT271)</f>
        <v>A</v>
      </c>
    </row>
    <row r="259" spans="1:48" ht="42" hidden="1" customHeight="1" x14ac:dyDescent="0.25">
      <c r="A259"/>
      <c r="D259" t="b">
        <f>IF(Resp53="Yes", FALSE, TRUE)</f>
        <v>1</v>
      </c>
      <c r="E259" s="1" t="str">
        <f>IF(ISBLANK('Capabilities - Sec Controls'!A316),"", 'Capabilities - Sec Controls'!A316)</f>
        <v>S &amp; RM</v>
      </c>
      <c r="F259" s="1" t="str">
        <f>IF(ISBLANK('Capabilities - Sec Controls'!B316),"", 'Capabilities - Sec Controls'!B316)</f>
        <v>Policies and Standards</v>
      </c>
      <c r="G259" s="1" t="str">
        <f>IF(ISBLANK('Capabilities - Sec Controls'!C316),"", 'Capabilities - Sec Controls'!C316)</f>
        <v>Technical Security Standards</v>
      </c>
      <c r="H259" s="1" t="str">
        <f>IF(ISBLANK('Capabilities - Sec Controls'!D316),"", 'Capabilities - Sec Controls'!D316)</f>
        <v/>
      </c>
      <c r="I259" s="1" t="str">
        <f>IF(ISBLANK('Capabilities - Sec Controls'!E316),"", 'Capabilities - Sec Controls'!E316)</f>
        <v>The system has a capability that specifies how each of its technical security control must be implemented and configured.</v>
      </c>
      <c r="J259" s="1" t="str">
        <f>IF(ISBLANK('Capabilities - Sec Controls'!F316),"", 'Capabilities - Sec Controls'!F316)</f>
        <v>Vendor Management-</v>
      </c>
      <c r="K259" s="1" t="str">
        <f>IF(ISBLANK('Capabilities - Sec Controls'!I316),"", 'Capabilities - Sec Controls'!I316)</f>
        <v>AC-1,AT-1,AU-1,CA-1,CM-1,CP-1,IA-1,IA-5(1),IR-1,MA-1,MP-1,PE-1,PL-1,PS-1,RA-1,SA-1,SC-1,SC-12,SI-1</v>
      </c>
      <c r="L259" s="1" t="str">
        <f>IF(ISBLANK('Capabilities - Sec Controls'!J316),"", 'Capabilities - Sec Controls'!J316)</f>
        <v/>
      </c>
      <c r="M259" s="1" t="str">
        <f>IF(ISBLANK('Capabilities - Sec Controls'!K316),"", 'Capabilities - Sec Controls'!K316)</f>
        <v>AC-1,AT-1,AU-1,CA-1,CM-1,CP-1,IA-1,IA-5(1),IR-1,MA-1,MP-1,PE-1,PL-1,PS-1,RA-1,SA-1,SC-1,SC-12,SI-1</v>
      </c>
      <c r="N259" s="1" t="str">
        <f>IF(ISBLANK('Capabilities - Sec Controls'!L316),"", 'Capabilities - Sec Controls'!L316)</f>
        <v/>
      </c>
      <c r="O259" s="1" t="str">
        <f>IF(ISBLANK('Capabilities - Sec Controls'!M316),"", 'Capabilities - Sec Controls'!M316)</f>
        <v/>
      </c>
      <c r="P259" s="1" t="str">
        <f>IF(ISBLANK('Capabilities - Sec Controls'!N316),"", 'Capabilities - Sec Controls'!N316)</f>
        <v/>
      </c>
      <c r="Q259" s="1" t="str">
        <f>IF(ISBLANK('Capabilities - Sec Controls'!O316),"", 'Capabilities - Sec Controls'!O316)</f>
        <v/>
      </c>
      <c r="R259" s="1" t="str">
        <f>IF(ISBLANK('Capabilities - Sec Controls'!P316),"", 'Capabilities - Sec Controls'!P316)</f>
        <v/>
      </c>
      <c r="S259" s="1" t="str">
        <f>IF(ISBLANK('Capabilities - Sec Controls'!Q316),"", 'Capabilities - Sec Controls'!Q316)</f>
        <v/>
      </c>
      <c r="T259" s="1" t="str">
        <f>IF(ISBLANK('Capabilities - Sec Controls'!R316),"", 'Capabilities - Sec Controls'!R316)</f>
        <v/>
      </c>
      <c r="U259" s="1" t="str">
        <f>IF(ISBLANK('Capabilities - Sec Controls'!S316),"", 'Capabilities - Sec Controls'!S316)</f>
        <v/>
      </c>
      <c r="V259" s="1" t="str">
        <f>IF(ISBLANK('Capabilities - Sec Controls'!T316),"", 'Capabilities - Sec Controls'!T316)</f>
        <v/>
      </c>
      <c r="W259" s="1" t="str">
        <f>IF(ISBLANK('Capabilities - Sec Controls'!U316),"", 'Capabilities - Sec Controls'!U316)</f>
        <v>PM-7</v>
      </c>
      <c r="X259" s="1" t="str">
        <f>IF(ISBLANK('Capabilities - Sec Controls'!V316),"", 'Capabilities - Sec Controls'!V316)</f>
        <v xml:space="preserve"> </v>
      </c>
      <c r="Y259" s="1" t="str">
        <f>IF(ISBLANK('Capabilities - Sec Controls'!W316),"", 'Capabilities - Sec Controls'!W316)</f>
        <v xml:space="preserve"> </v>
      </c>
      <c r="Z259" s="1" t="str">
        <f>IF(ISBLANK('Capabilities - Sec Controls'!X316),"", 'Capabilities - Sec Controls'!X316)</f>
        <v/>
      </c>
      <c r="AA259" s="1" t="str">
        <f>IF(ISBLANK('Capabilities - Sec Controls'!Y316),"", 'Capabilities - Sec Controls'!Y316)</f>
        <v/>
      </c>
      <c r="AB259" s="1" t="str">
        <f>IF(ISBLANK('Capabilities - Sec Controls'!Z316),"", 'Capabilities - Sec Controls'!Z316)</f>
        <v/>
      </c>
      <c r="AC259" s="215">
        <f>IF(ISBLANK('Capabilities - Sec Controls'!AA316),"", 'Capabilities - Sec Controls'!AA316)</f>
        <v>1</v>
      </c>
      <c r="AD259" s="215">
        <f>IF(ISBLANK('Capabilities - Sec Controls'!AB316),"", 'Capabilities - Sec Controls'!AB316)</f>
        <v>1</v>
      </c>
      <c r="AE259" s="215">
        <f>IF(ISBLANK('Capabilities - Sec Controls'!AC316),"", 'Capabilities - Sec Controls'!AC316)</f>
        <v>1</v>
      </c>
      <c r="AF259" s="215">
        <f>IF(ISBLANK('Capabilities - Sec Controls'!AD316),"", 'Capabilities - Sec Controls'!AD316)</f>
        <v>3</v>
      </c>
      <c r="AG259" s="1" t="str">
        <f>IF(ISBLANK('Capabilities - Sec Controls'!AE316),"", 'Capabilities - Sec Controls'!AE316)</f>
        <v/>
      </c>
      <c r="AH259" s="1" t="str">
        <f>IF(ISBLANK('Capabilities - Sec Controls'!AF316),"", 'Capabilities - Sec Controls'!AF316)</f>
        <v>X</v>
      </c>
      <c r="AI259" s="1" t="str">
        <f>IF(ISBLANK('Capabilities - Sec Controls'!AG316),"", 'Capabilities - Sec Controls'!AG316)</f>
        <v>X</v>
      </c>
      <c r="AJ259" s="1" t="str">
        <f>IF(ISBLANK('Capabilities - Sec Controls'!AH316),"", 'Capabilities - Sec Controls'!AH316)</f>
        <v>X</v>
      </c>
      <c r="AK259" s="1" t="str">
        <f>IF(ISBLANK('Capabilities - Sec Controls'!AI316),"", 'Capabilities - Sec Controls'!AI316)</f>
        <v/>
      </c>
      <c r="AL259" s="1" t="str">
        <f>IF(ISBLANK('Capabilities - Sec Controls'!AJ316),"", 'Capabilities - Sec Controls'!AJ316)</f>
        <v>X</v>
      </c>
      <c r="AM259" s="1" t="str">
        <f>IF(ISBLANK('Capabilities - Sec Controls'!AK316),"", 'Capabilities - Sec Controls'!AK316)</f>
        <v>X</v>
      </c>
      <c r="AN259" s="1" t="str">
        <f>IF(ISBLANK('Capabilities - Sec Controls'!AL316),"", 'Capabilities - Sec Controls'!AL316)</f>
        <v>X</v>
      </c>
      <c r="AO259" s="1" t="str">
        <f>IF(ISBLANK('Capabilities - Sec Controls'!AM316),"", 'Capabilities - Sec Controls'!AM316)</f>
        <v/>
      </c>
      <c r="AP259" s="1" t="str">
        <f>IF(ISBLANK('Capabilities - Sec Controls'!AN316),"", 'Capabilities - Sec Controls'!AN316)</f>
        <v>A</v>
      </c>
      <c r="AQ259" s="1" t="str">
        <f>IF(ISBLANK('Capabilities - Sec Controls'!AO316),"", 'Capabilities - Sec Controls'!AO316)</f>
        <v>A</v>
      </c>
      <c r="AR259" s="1" t="str">
        <f>IF(ISBLANK('Capabilities - Sec Controls'!AP316),"", 'Capabilities - Sec Controls'!AP316)</f>
        <v>A</v>
      </c>
      <c r="AS259" s="1" t="str">
        <f>IF(ISBLANK('Capabilities - Sec Controls'!AQ316),"", 'Capabilities - Sec Controls'!AQ316)</f>
        <v/>
      </c>
      <c r="AT259" s="1" t="str">
        <f>IF(ISBLANK('Capabilities - Sec Controls'!AR316),"", 'Capabilities - Sec Controls'!AR316)</f>
        <v>X</v>
      </c>
      <c r="AU259" s="1" t="str">
        <f>IF(ISBLANK('Capabilities - Sec Controls'!AS316),"", 'Capabilities - Sec Controls'!AS316)</f>
        <v/>
      </c>
      <c r="AV259" s="1" t="str">
        <f>IF(ISBLANK('Capabilities - Sec Controls'!AT316),"", 'Capabilities - Sec Controls'!AT316)</f>
        <v>A</v>
      </c>
    </row>
    <row r="260" spans="1:48" ht="42" hidden="1" customHeight="1" x14ac:dyDescent="0.25">
      <c r="A260" s="210" t="s">
        <v>3333</v>
      </c>
      <c r="B260" s="211" t="s">
        <v>3334</v>
      </c>
      <c r="C260" s="211"/>
      <c r="D260" s="211" t="b">
        <f>AND(D261:D266)</f>
        <v>1</v>
      </c>
      <c r="E260" s="211"/>
      <c r="F260" s="210"/>
      <c r="G260" s="210"/>
      <c r="H260" s="210"/>
      <c r="I260" s="210"/>
      <c r="J260" s="210"/>
      <c r="K260" s="210"/>
      <c r="L260" s="210"/>
      <c r="M260" s="210"/>
      <c r="N260" s="210"/>
      <c r="O260" s="210"/>
      <c r="P260" s="210"/>
      <c r="Q260" s="210"/>
      <c r="R260" s="210"/>
      <c r="S260" s="210"/>
      <c r="T260" s="210"/>
      <c r="U260" s="210"/>
      <c r="V260" s="210"/>
      <c r="W260" s="210"/>
      <c r="X260" s="210"/>
      <c r="Y260" s="210"/>
      <c r="Z260" s="210"/>
      <c r="AA260" s="210"/>
      <c r="AB260" s="210"/>
      <c r="AC260" s="214"/>
      <c r="AD260" s="214"/>
      <c r="AE260" s="214"/>
      <c r="AF260" s="214"/>
      <c r="AG260" s="210"/>
      <c r="AH260" s="210"/>
      <c r="AI260" s="210"/>
      <c r="AJ260" s="210"/>
      <c r="AK260" s="210"/>
      <c r="AL260" s="210"/>
      <c r="AM260" s="210"/>
      <c r="AN260" s="210"/>
      <c r="AO260" s="210"/>
      <c r="AP260" s="210"/>
      <c r="AQ260" s="210"/>
      <c r="AR260" s="210"/>
      <c r="AS260" s="210"/>
      <c r="AT260" s="210"/>
      <c r="AU260" s="210"/>
      <c r="AV260" s="210"/>
    </row>
    <row r="261" spans="1:48" ht="42" hidden="1" customHeight="1" x14ac:dyDescent="0.25">
      <c r="A261"/>
      <c r="D261" t="b">
        <f t="shared" ref="D261:D266" si="11">IF(Resp54="Yes", FALSE, TRUE)</f>
        <v>1</v>
      </c>
      <c r="E261" s="1" t="str">
        <f>IF(ISBLANK('Capabilities - Sec Controls'!A64),"", 'Capabilities - Sec Controls'!A64)</f>
        <v>ITOS</v>
      </c>
      <c r="F261" s="1" t="str">
        <f>IF(ISBLANK('Capabilities - Sec Controls'!B64),"", 'Capabilities - Sec Controls'!B64)</f>
        <v>Service Support</v>
      </c>
      <c r="G261" s="1" t="str">
        <f>IF(ISBLANK('Capabilities - Sec Controls'!C64),"", 'Capabilities - Sec Controls'!C64)</f>
        <v>Configuration Management</v>
      </c>
      <c r="H261" s="1" t="str">
        <f>IF(ISBLANK('Capabilities - Sec Controls'!D64),"", 'Capabilities - Sec Controls'!D64)</f>
        <v>Software Management</v>
      </c>
      <c r="I261" s="1" t="str">
        <f>IF(ISBLANK('Capabilities - Sec Controls'!E64),"", 'Capabilities - Sec Controls'!E64)</f>
        <v>The system's organization has a capability that manages its software development and maintenance, including planning, coordinating, measuring, monitoring, controlling, and reporting.</v>
      </c>
      <c r="J261" s="1" t="str">
        <f>IF(ISBLANK('Capabilities - Sec Controls'!F64),"", 'Capabilities - Sec Controls'!F64)</f>
        <v>Software Management</v>
      </c>
      <c r="K261" s="1" t="str">
        <f>IF(ISBLANK('Capabilities - Sec Controls'!I64),"", 'Capabilities - Sec Controls'!I64)</f>
        <v>RA-5,SA-3,SA-4</v>
      </c>
      <c r="L261" s="1" t="str">
        <f>IF(ISBLANK('Capabilities - Sec Controls'!J64),"", 'Capabilities - Sec Controls'!J64)</f>
        <v/>
      </c>
      <c r="M261" s="1" t="str">
        <f>IF(ISBLANK('Capabilities - Sec Controls'!K64),"", 'Capabilities - Sec Controls'!K64)</f>
        <v>RA-5,SA-3,SA-4</v>
      </c>
      <c r="N261" s="1" t="str">
        <f>IF(ISBLANK('Capabilities - Sec Controls'!L64),"", 'Capabilities - Sec Controls'!L64)</f>
        <v/>
      </c>
      <c r="O261" s="1" t="str">
        <f>IF(ISBLANK('Capabilities - Sec Controls'!M64),"", 'Capabilities - Sec Controls'!M64)</f>
        <v>SA-8,SA-10,SA-11,SI-7,SI-7(1),SI-7(7)</v>
      </c>
      <c r="P261" s="1" t="str">
        <f>IF(ISBLANK('Capabilities - Sec Controls'!N64),"", 'Capabilities - Sec Controls'!N64)</f>
        <v/>
      </c>
      <c r="Q261" s="1" t="str">
        <f>IF(ISBLANK('Capabilities - Sec Controls'!O64),"", 'Capabilities - Sec Controls'!O64)</f>
        <v>SA-8,SA-10,SA-11,SI-7,SI-7(1),SI-7(7)</v>
      </c>
      <c r="R261" s="1" t="str">
        <f>IF(ISBLANK('Capabilities - Sec Controls'!P64),"", 'Capabilities - Sec Controls'!P64)</f>
        <v/>
      </c>
      <c r="S261" s="1" t="str">
        <f>IF(ISBLANK('Capabilities - Sec Controls'!Q64),"", 'Capabilities - Sec Controls'!Q64)</f>
        <v>SA-15,SA-17,SI-6,SI-7(2),SI-7(5)</v>
      </c>
      <c r="T261" s="1" t="str">
        <f>IF(ISBLANK('Capabilities - Sec Controls'!R64),"", 'Capabilities - Sec Controls'!R64)</f>
        <v/>
      </c>
      <c r="U261" s="1" t="str">
        <f>IF(ISBLANK('Capabilities - Sec Controls'!S64),"", 'Capabilities - Sec Controls'!S64)</f>
        <v>SA-15,SA-17,SI-7(2),SI-7(5)</v>
      </c>
      <c r="V261" s="1" t="str">
        <f>IF(ISBLANK('Capabilities - Sec Controls'!T64),"", 'Capabilities - Sec Controls'!T64)</f>
        <v>SI-6</v>
      </c>
      <c r="W261" s="1" t="str">
        <f>IF(ISBLANK('Capabilities - Sec Controls'!U64),"", 'Capabilities - Sec Controls'!U64)</f>
        <v/>
      </c>
      <c r="X261" s="1" t="str">
        <f>IF(ISBLANK('Capabilities - Sec Controls'!V64),"", 'Capabilities - Sec Controls'!V64)</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261" s="1" t="str">
        <f>IF(ISBLANK('Capabilities - Sec Controls'!W64),"", 'Capabilities - Sec Controls'!W64)</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261" s="1" t="str">
        <f>IF(ISBLANK('Capabilities - Sec Controls'!X64),"", 'Capabilities - Sec Controls'!X64)</f>
        <v>AC-2(11), AC-2(13), AC-6(3), AC-6(7), AC-6(8), AC-18(4), AC-21(2)
AU-13, 
CM-3(1), CM-5(1), CM-5(3), CM-5(4), CM-6(2), CM-8(4)
MA-4(3)
PE-2(3), PE-3(1), PE-6(4)
PS-4(2), PS-6(3)
RA-5(4), RA-5(6), RA-5(10)
SC-3, SC-7(8), SC-7(10), SC-7(11), SC-7(14),  SC-7(15), SC-7(18), SC-7(21), SC-24 
SI-7(10), SI-10(5)</v>
      </c>
      <c r="AA261" s="1" t="str">
        <f>IF(ISBLANK('Capabilities - Sec Controls'!Y64),"", 'Capabilities - Sec Controls'!Y64)</f>
        <v/>
      </c>
      <c r="AB261" s="1" t="str">
        <f>IF(ISBLANK('Capabilities - Sec Controls'!Z64),"", 'Capabilities - Sec Controls'!Z64)</f>
        <v/>
      </c>
      <c r="AC261" s="215">
        <f>IF(ISBLANK('Capabilities - Sec Controls'!AA64),"", 'Capabilities - Sec Controls'!AA64)</f>
        <v>1</v>
      </c>
      <c r="AD261" s="215">
        <f>IF(ISBLANK('Capabilities - Sec Controls'!AB64),"", 'Capabilities - Sec Controls'!AB64)</f>
        <v>1</v>
      </c>
      <c r="AE261" s="215">
        <f>IF(ISBLANK('Capabilities - Sec Controls'!AC64),"", 'Capabilities - Sec Controls'!AC64)</f>
        <v>2</v>
      </c>
      <c r="AF261" s="215">
        <f>IF(ISBLANK('Capabilities - Sec Controls'!AD64),"", 'Capabilities - Sec Controls'!AD64)</f>
        <v>4</v>
      </c>
      <c r="AG261" s="1" t="str">
        <f>IF(ISBLANK('Capabilities - Sec Controls'!AE64),"", 'Capabilities - Sec Controls'!AE64)</f>
        <v/>
      </c>
      <c r="AH261" s="1" t="str">
        <f>IF(ISBLANK('Capabilities - Sec Controls'!AF64),"", 'Capabilities - Sec Controls'!AF64)</f>
        <v>X</v>
      </c>
      <c r="AI261" s="1" t="str">
        <f>IF(ISBLANK('Capabilities - Sec Controls'!AG64),"", 'Capabilities - Sec Controls'!AG64)</f>
        <v>X</v>
      </c>
      <c r="AJ261" s="1" t="str">
        <f>IF(ISBLANK('Capabilities - Sec Controls'!AH64),"", 'Capabilities - Sec Controls'!AH64)</f>
        <v>A</v>
      </c>
      <c r="AK261" s="1" t="str">
        <f>IF(ISBLANK('Capabilities - Sec Controls'!AI64),"", 'Capabilities - Sec Controls'!AI64)</f>
        <v/>
      </c>
      <c r="AL261" s="1" t="str">
        <f>IF(ISBLANK('Capabilities - Sec Controls'!AJ64),"", 'Capabilities - Sec Controls'!AJ64)</f>
        <v>X</v>
      </c>
      <c r="AM261" s="1" t="str">
        <f>IF(ISBLANK('Capabilities - Sec Controls'!AK64),"", 'Capabilities - Sec Controls'!AK64)</f>
        <v>X</v>
      </c>
      <c r="AN261" s="1" t="str">
        <f>IF(ISBLANK('Capabilities - Sec Controls'!AL64),"", 'Capabilities - Sec Controls'!AL64)</f>
        <v>X*</v>
      </c>
      <c r="AO261" s="1" t="str">
        <f>IF(ISBLANK('Capabilities - Sec Controls'!AM64),"", 'Capabilities - Sec Controls'!AM64)</f>
        <v/>
      </c>
      <c r="AP261" s="1" t="str">
        <f>IF(ISBLANK('Capabilities - Sec Controls'!AN64),"", 'Capabilities - Sec Controls'!AN64)</f>
        <v>B</v>
      </c>
      <c r="AQ261" s="1" t="str">
        <f>IF(ISBLANK('Capabilities - Sec Controls'!AO64),"", 'Capabilities - Sec Controls'!AO64)</f>
        <v>B</v>
      </c>
      <c r="AR261" s="1" t="str">
        <f>IF(ISBLANK('Capabilities - Sec Controls'!AP64),"", 'Capabilities - Sec Controls'!AP64)</f>
        <v>B</v>
      </c>
      <c r="AS261" s="1" t="str">
        <f>IF(ISBLANK('Capabilities - Sec Controls'!AQ64),"", 'Capabilities - Sec Controls'!AQ64)</f>
        <v/>
      </c>
      <c r="AT261" s="1" t="str">
        <f>IF(ISBLANK('Capabilities - Sec Controls'!AR64),"", 'Capabilities - Sec Controls'!AR64)</f>
        <v>A</v>
      </c>
      <c r="AU261" s="1" t="str">
        <f>IF(ISBLANK('Capabilities - Sec Controls'!AS64),"", 'Capabilities - Sec Controls'!AS64)</f>
        <v/>
      </c>
      <c r="AV261" s="1" t="str">
        <f>IF(ISBLANK('Capabilities - Sec Controls'!AT64),"", 'Capabilities - Sec Controls'!AT64)</f>
        <v/>
      </c>
    </row>
    <row r="262" spans="1:48" ht="42" hidden="1" customHeight="1" x14ac:dyDescent="0.25">
      <c r="A262"/>
      <c r="D262" t="b">
        <f t="shared" si="11"/>
        <v>1</v>
      </c>
      <c r="E262" s="1" t="str">
        <f>IF(ISBLANK('Capabilities - Sec Controls'!A75),"", 'Capabilities - Sec Controls'!A75)</f>
        <v>ITOS</v>
      </c>
      <c r="F262" s="1" t="str">
        <f>IF(ISBLANK('Capabilities - Sec Controls'!B75),"", 'Capabilities - Sec Controls'!B75)</f>
        <v>Service Support</v>
      </c>
      <c r="G262" s="1" t="str">
        <f>IF(ISBLANK('Capabilities - Sec Controls'!C75),"", 'Capabilities - Sec Controls'!C75)</f>
        <v>Release Management</v>
      </c>
      <c r="H262" s="1" t="str">
        <f>IF(ISBLANK('Capabilities - Sec Controls'!D75),"", 'Capabilities - Sec Controls'!D75)</f>
        <v>Source Code Management</v>
      </c>
      <c r="I262" s="1" t="str">
        <f>IF(ISBLANK('Capabilities - Sec Controls'!E75),"", 'Capabilities - Sec Controls'!E75)</f>
        <v>The system's organization has a capability that uses source code management to provide versioning for software and control access to source code for the system's in-house applications.</v>
      </c>
      <c r="J262" s="1" t="str">
        <f>IF(ISBLANK('Capabilities - Sec Controls'!F75),"", 'Capabilities - Sec Controls'!F75)</f>
        <v>Source Code Management</v>
      </c>
      <c r="K262" s="1" t="str">
        <f>IF(ISBLANK('Capabilities - Sec Controls'!I75),"", 'Capabilities - Sec Controls'!I75)</f>
        <v>CM-1,CM-2,CM-8,SI-2</v>
      </c>
      <c r="L262" s="1" t="str">
        <f>IF(ISBLANK('Capabilities - Sec Controls'!J75),"", 'Capabilities - Sec Controls'!J75)</f>
        <v>CM-5</v>
      </c>
      <c r="M262" s="1" t="str">
        <f>IF(ISBLANK('Capabilities - Sec Controls'!K75),"", 'Capabilities - Sec Controls'!K75)</f>
        <v>CM-1,CM-2,CM-8,SI-2</v>
      </c>
      <c r="N262" s="1" t="str">
        <f>IF(ISBLANK('Capabilities - Sec Controls'!L75),"", 'Capabilities - Sec Controls'!L75)</f>
        <v>CM-5</v>
      </c>
      <c r="O262" s="1" t="str">
        <f>IF(ISBLANK('Capabilities - Sec Controls'!M75),"", 'Capabilities - Sec Controls'!M75)</f>
        <v>CM-2(3),CM-3,CM-3(2),CM-8(1),SA-10</v>
      </c>
      <c r="P262" s="1" t="str">
        <f>IF(ISBLANK('Capabilities - Sec Controls'!N75),"", 'Capabilities - Sec Controls'!N75)</f>
        <v>CM-2(2)</v>
      </c>
      <c r="Q262" s="1" t="str">
        <f>IF(ISBLANK('Capabilities - Sec Controls'!O75),"", 'Capabilities - Sec Controls'!O75)</f>
        <v>CM-2(2),CM-2(3),CM-3,CM-8(1),SA-10</v>
      </c>
      <c r="R262" s="1" t="str">
        <f>IF(ISBLANK('Capabilities - Sec Controls'!P75),"", 'Capabilities - Sec Controls'!P75)</f>
        <v>CM-3(2)</v>
      </c>
      <c r="S262" s="1" t="str">
        <f>IF(ISBLANK('Capabilities - Sec Controls'!Q75),"", 'Capabilities - Sec Controls'!Q75)</f>
        <v>CM-3(1),CM-8(2),CM-8(4)</v>
      </c>
      <c r="T262" s="1" t="str">
        <f>IF(ISBLANK('Capabilities - Sec Controls'!R75),"", 'Capabilities - Sec Controls'!R75)</f>
        <v>CM-3(5),CM-8(9),SA-10(4),SA-10(5),SI-2(6)</v>
      </c>
      <c r="U262" s="1" t="str">
        <f>IF(ISBLANK('Capabilities - Sec Controls'!S75),"", 'Capabilities - Sec Controls'!S75)</f>
        <v>CM-3(1),CM-8(2),CM-8(4),CM-3(5)</v>
      </c>
      <c r="V262" s="1" t="str">
        <f>IF(ISBLANK('Capabilities - Sec Controls'!T75),"", 'Capabilities - Sec Controls'!T75)</f>
        <v>CM-8(9),SA-10(4),SA-10(5),SI-2(6)</v>
      </c>
      <c r="W262" s="1" t="str">
        <f>IF(ISBLANK('Capabilities - Sec Controls'!U75),"", 'Capabilities - Sec Controls'!U75)</f>
        <v/>
      </c>
      <c r="X262" s="1" t="str">
        <f>IF(ISBLANK('Capabilities - Sec Controls'!V75),"", 'Capabilities - Sec Controls'!V75)</f>
        <v/>
      </c>
      <c r="Y262" s="1" t="str">
        <f>IF(ISBLANK('Capabilities - Sec Controls'!W75),"", 'Capabilities - Sec Controls'!W75)</f>
        <v/>
      </c>
      <c r="Z262" s="1" t="str">
        <f>IF(ISBLANK('Capabilities - Sec Controls'!X75),"", 'Capabilities - Sec Controls'!X75)</f>
        <v/>
      </c>
      <c r="AA262" s="1" t="str">
        <f>IF(ISBLANK('Capabilities - Sec Controls'!Y75),"", 'Capabilities - Sec Controls'!Y75)</f>
        <v>CM-8(9), SA-10(4), and SA-10(5), SI-2(6)  are not selected in SP 800-53-defined baselines nor in the overall FedRAMP-defined baselines. These 53R4 capabilities are noted in { } and placed in the high impact baseline here specifically to support implementation of a Version Control capability should an organization wish to contract with a cloud service provider to provide such a capability.</v>
      </c>
      <c r="AB262" s="1" t="str">
        <f>IF(ISBLANK('Capabilities - Sec Controls'!Z75),"", 'Capabilities - Sec Controls'!Z75)</f>
        <v/>
      </c>
      <c r="AC262" s="215">
        <f>IF(ISBLANK('Capabilities - Sec Controls'!AA75),"", 'Capabilities - Sec Controls'!AA75)</f>
        <v>1</v>
      </c>
      <c r="AD262" s="215">
        <f>IF(ISBLANK('Capabilities - Sec Controls'!AB75),"", 'Capabilities - Sec Controls'!AB75)</f>
        <v>3</v>
      </c>
      <c r="AE262" s="215">
        <f>IF(ISBLANK('Capabilities - Sec Controls'!AC75),"", 'Capabilities - Sec Controls'!AC75)</f>
        <v>4</v>
      </c>
      <c r="AF262" s="215">
        <f>IF(ISBLANK('Capabilities - Sec Controls'!AD75),"", 'Capabilities - Sec Controls'!AD75)</f>
        <v>8</v>
      </c>
      <c r="AG262" s="1" t="str">
        <f>IF(ISBLANK('Capabilities - Sec Controls'!AE75),"", 'Capabilities - Sec Controls'!AE75)</f>
        <v/>
      </c>
      <c r="AH262" s="1" t="str">
        <f>IF(ISBLANK('Capabilities - Sec Controls'!AF75),"", 'Capabilities - Sec Controls'!AF75)</f>
        <v>X</v>
      </c>
      <c r="AI262" s="1" t="str">
        <f>IF(ISBLANK('Capabilities - Sec Controls'!AG75),"", 'Capabilities - Sec Controls'!AG75)</f>
        <v>X</v>
      </c>
      <c r="AJ262" s="1" t="str">
        <f>IF(ISBLANK('Capabilities - Sec Controls'!AH75),"", 'Capabilities - Sec Controls'!AH75)</f>
        <v>X</v>
      </c>
      <c r="AK262" s="1" t="str">
        <f>IF(ISBLANK('Capabilities - Sec Controls'!AI75),"", 'Capabilities - Sec Controls'!AI75)</f>
        <v/>
      </c>
      <c r="AL262" s="1" t="str">
        <f>IF(ISBLANK('Capabilities - Sec Controls'!AJ75),"", 'Capabilities - Sec Controls'!AJ75)</f>
        <v>X</v>
      </c>
      <c r="AM262" s="1" t="str">
        <f>IF(ISBLANK('Capabilities - Sec Controls'!AK75),"", 'Capabilities - Sec Controls'!AK75)</f>
        <v>X</v>
      </c>
      <c r="AN262" s="1" t="str">
        <f>IF(ISBLANK('Capabilities - Sec Controls'!AL75),"", 'Capabilities - Sec Controls'!AL75)</f>
        <v>X</v>
      </c>
      <c r="AO262" s="1" t="str">
        <f>IF(ISBLANK('Capabilities - Sec Controls'!AM75),"", 'Capabilities - Sec Controls'!AM75)</f>
        <v/>
      </c>
      <c r="AP262" s="1" t="str">
        <f>IF(ISBLANK('Capabilities - Sec Controls'!AN75),"", 'Capabilities - Sec Controls'!AN75)</f>
        <v>A</v>
      </c>
      <c r="AQ262" s="1" t="str">
        <f>IF(ISBLANK('Capabilities - Sec Controls'!AO75),"", 'Capabilities - Sec Controls'!AO75)</f>
        <v>A</v>
      </c>
      <c r="AR262" s="1" t="str">
        <f>IF(ISBLANK('Capabilities - Sec Controls'!AP75),"", 'Capabilities - Sec Controls'!AP75)</f>
        <v>A</v>
      </c>
      <c r="AS262" s="1" t="str">
        <f>IF(ISBLANK('Capabilities - Sec Controls'!AQ75),"", 'Capabilities - Sec Controls'!AQ75)</f>
        <v/>
      </c>
      <c r="AT262" s="1" t="str">
        <f>IF(ISBLANK('Capabilities - Sec Controls'!AR75),"", 'Capabilities - Sec Controls'!AR75)</f>
        <v>A</v>
      </c>
      <c r="AU262" s="1" t="str">
        <f>IF(ISBLANK('Capabilities - Sec Controls'!AS75),"", 'Capabilities - Sec Controls'!AS75)</f>
        <v/>
      </c>
      <c r="AV262" s="1" t="str">
        <f>IF(ISBLANK('Capabilities - Sec Controls'!AT75),"", 'Capabilities - Sec Controls'!AT75)</f>
        <v/>
      </c>
    </row>
    <row r="263" spans="1:48" ht="42" hidden="1" customHeight="1" x14ac:dyDescent="0.25">
      <c r="A263"/>
      <c r="D263" t="b">
        <f t="shared" si="11"/>
        <v>1</v>
      </c>
      <c r="E263" s="1" t="str">
        <f>IF(ISBLANK('Capabilities - Sec Controls'!A86),"", 'Capabilities - Sec Controls'!A86)</f>
        <v>ITOS</v>
      </c>
      <c r="F263" s="1" t="str">
        <f>IF(ISBLANK('Capabilities - Sec Controls'!B86),"", 'Capabilities - Sec Controls'!B86)</f>
        <v>Service Support</v>
      </c>
      <c r="G263" s="1" t="str">
        <f>IF(ISBLANK('Capabilities - Sec Controls'!C86),"", 'Capabilities - Sec Controls'!C86)</f>
        <v>Release Management</v>
      </c>
      <c r="H263" s="1" t="str">
        <f>IF(ISBLANK('Capabilities - Sec Controls'!D86),"", 'Capabilities - Sec Controls'!D86)</f>
        <v>Scheduling</v>
      </c>
      <c r="I263" s="1" t="str">
        <f>IF(ISBLANK('Capabilities - Sec Controls'!E86),"", 'Capabilities - Sec Controls'!E86)</f>
        <v>The system's organization has a capability for establishing and maintaining a detailed schedule of software releases and their features within a single change calendar.</v>
      </c>
      <c r="J263" s="1" t="str">
        <f>IF(ISBLANK('Capabilities - Sec Controls'!F86),"", 'Capabilities - Sec Controls'!F86)</f>
        <v>Scheduling</v>
      </c>
      <c r="K263" s="1" t="str">
        <f>IF(ISBLANK('Capabilities - Sec Controls'!I86),"", 'Capabilities - Sec Controls'!I86)</f>
        <v>SI-2</v>
      </c>
      <c r="L263" s="1" t="str">
        <f>IF(ISBLANK('Capabilities - Sec Controls'!J86),"", 'Capabilities - Sec Controls'!J86)</f>
        <v/>
      </c>
      <c r="M263" s="1" t="str">
        <f>IF(ISBLANK('Capabilities - Sec Controls'!K86),"", 'Capabilities - Sec Controls'!K86)</f>
        <v>SI-2</v>
      </c>
      <c r="N263" s="1" t="str">
        <f>IF(ISBLANK('Capabilities - Sec Controls'!L86),"", 'Capabilities - Sec Controls'!L86)</f>
        <v/>
      </c>
      <c r="O263" s="1" t="str">
        <f>IF(ISBLANK('Capabilities - Sec Controls'!M86),"", 'Capabilities - Sec Controls'!M86)</f>
        <v>CM-3,CM-3(2),CM-9,SA-10,SI-2(2)</v>
      </c>
      <c r="P263" s="1" t="str">
        <f>IF(ISBLANK('Capabilities - Sec Controls'!N86),"", 'Capabilities - Sec Controls'!N86)</f>
        <v/>
      </c>
      <c r="Q263" s="1" t="str">
        <f>IF(ISBLANK('Capabilities - Sec Controls'!O86),"", 'Capabilities - Sec Controls'!O86)</f>
        <v>CM-3,CM-9,SA-10,SI-2(2)</v>
      </c>
      <c r="R263" s="1" t="str">
        <f>IF(ISBLANK('Capabilities - Sec Controls'!P86),"", 'Capabilities - Sec Controls'!P86)</f>
        <v>CM-3(2)</v>
      </c>
      <c r="S263" s="1" t="str">
        <f>IF(ISBLANK('Capabilities - Sec Controls'!Q86),"", 'Capabilities - Sec Controls'!Q86)</f>
        <v/>
      </c>
      <c r="T263" s="1" t="str">
        <f>IF(ISBLANK('Capabilities - Sec Controls'!R86),"", 'Capabilities - Sec Controls'!R86)</f>
        <v>SI-2(1)</v>
      </c>
      <c r="U263" s="1" t="str">
        <f>IF(ISBLANK('Capabilities - Sec Controls'!S86),"", 'Capabilities - Sec Controls'!S86)</f>
        <v/>
      </c>
      <c r="V263" s="1" t="str">
        <f>IF(ISBLANK('Capabilities - Sec Controls'!T86),"", 'Capabilities - Sec Controls'!T86)</f>
        <v>SI-2(1)</v>
      </c>
      <c r="W263" s="1" t="str">
        <f>IF(ISBLANK('Capabilities - Sec Controls'!U86),"", 'Capabilities - Sec Controls'!U86)</f>
        <v/>
      </c>
      <c r="X263" s="1" t="str">
        <f>IF(ISBLANK('Capabilities - Sec Controls'!V86),"", 'Capabilities - Sec Controls'!V86)</f>
        <v/>
      </c>
      <c r="Y263" s="1" t="str">
        <f>IF(ISBLANK('Capabilities - Sec Controls'!W86),"", 'Capabilities - Sec Controls'!W86)</f>
        <v/>
      </c>
      <c r="Z263" s="1" t="str">
        <f>IF(ISBLANK('Capabilities - Sec Controls'!X86),"", 'Capabilities - Sec Controls'!X86)</f>
        <v/>
      </c>
      <c r="AA263" s="1" t="str">
        <f>IF(ISBLANK('Capabilities - Sec Controls'!Y86),"", 'Capabilities - Sec Controls'!Y86)</f>
        <v>SI-2(1) and SI-2(5) are not selected in SP 800-53-defined baselines nor in the overall FedRAMP-defined baselines. These 53R4 capabilities are noted in { } and placed in the high impact baseline here specifically to support implementation of a Release Management Scheduing capability should an organization wish to contract with a cloud service provider to provide such a capability.</v>
      </c>
      <c r="AB263" s="1" t="str">
        <f>IF(ISBLANK('Capabilities - Sec Controls'!Z86),"", 'Capabilities - Sec Controls'!Z86)</f>
        <v/>
      </c>
      <c r="AC263" s="215">
        <f>IF(ISBLANK('Capabilities - Sec Controls'!AA86),"", 'Capabilities - Sec Controls'!AA86)</f>
        <v>2</v>
      </c>
      <c r="AD263" s="215">
        <f>IF(ISBLANK('Capabilities - Sec Controls'!AB86),"", 'Capabilities - Sec Controls'!AB86)</f>
        <v>2</v>
      </c>
      <c r="AE263" s="215">
        <f>IF(ISBLANK('Capabilities - Sec Controls'!AC86),"", 'Capabilities - Sec Controls'!AC86)</f>
        <v>3</v>
      </c>
      <c r="AF263" s="215">
        <f>IF(ISBLANK('Capabilities - Sec Controls'!AD86),"", 'Capabilities - Sec Controls'!AD86)</f>
        <v>7</v>
      </c>
      <c r="AG263" s="1" t="str">
        <f>IF(ISBLANK('Capabilities - Sec Controls'!AE86),"", 'Capabilities - Sec Controls'!AE86)</f>
        <v/>
      </c>
      <c r="AH263" s="1" t="str">
        <f>IF(ISBLANK('Capabilities - Sec Controls'!AF86),"", 'Capabilities - Sec Controls'!AF86)</f>
        <v>A</v>
      </c>
      <c r="AI263" s="1" t="str">
        <f>IF(ISBLANK('Capabilities - Sec Controls'!AG86),"", 'Capabilities - Sec Controls'!AG86)</f>
        <v>A</v>
      </c>
      <c r="AJ263" s="1" t="str">
        <f>IF(ISBLANK('Capabilities - Sec Controls'!AH86),"", 'Capabilities - Sec Controls'!AH86)</f>
        <v>A</v>
      </c>
      <c r="AK263" s="1" t="str">
        <f>IF(ISBLANK('Capabilities - Sec Controls'!AI86),"", 'Capabilities - Sec Controls'!AI86)</f>
        <v/>
      </c>
      <c r="AL263" s="1" t="str">
        <f>IF(ISBLANK('Capabilities - Sec Controls'!AJ86),"", 'Capabilities - Sec Controls'!AJ86)</f>
        <v>X</v>
      </c>
      <c r="AM263" s="1" t="str">
        <f>IF(ISBLANK('Capabilities - Sec Controls'!AK86),"", 'Capabilities - Sec Controls'!AK86)</f>
        <v>X</v>
      </c>
      <c r="AN263" s="1" t="str">
        <f>IF(ISBLANK('Capabilities - Sec Controls'!AL86),"", 'Capabilities - Sec Controls'!AL86)</f>
        <v>X</v>
      </c>
      <c r="AO263" s="1" t="str">
        <f>IF(ISBLANK('Capabilities - Sec Controls'!AM86),"", 'Capabilities - Sec Controls'!AM86)</f>
        <v/>
      </c>
      <c r="AP263" s="1" t="str">
        <f>IF(ISBLANK('Capabilities - Sec Controls'!AN86),"", 'Capabilities - Sec Controls'!AN86)</f>
        <v>A</v>
      </c>
      <c r="AQ263" s="1" t="str">
        <f>IF(ISBLANK('Capabilities - Sec Controls'!AO86),"", 'Capabilities - Sec Controls'!AO86)</f>
        <v>A</v>
      </c>
      <c r="AR263" s="1" t="str">
        <f>IF(ISBLANK('Capabilities - Sec Controls'!AP86),"", 'Capabilities - Sec Controls'!AP86)</f>
        <v>A</v>
      </c>
      <c r="AS263" s="1" t="str">
        <f>IF(ISBLANK('Capabilities - Sec Controls'!AQ86),"", 'Capabilities - Sec Controls'!AQ86)</f>
        <v/>
      </c>
      <c r="AT263" s="1" t="str">
        <f>IF(ISBLANK('Capabilities - Sec Controls'!AR86),"", 'Capabilities - Sec Controls'!AR86)</f>
        <v>A</v>
      </c>
      <c r="AU263" s="1" t="str">
        <f>IF(ISBLANK('Capabilities - Sec Controls'!AS86),"", 'Capabilities - Sec Controls'!AS86)</f>
        <v/>
      </c>
      <c r="AV263" s="1" t="str">
        <f>IF(ISBLANK('Capabilities - Sec Controls'!AT86),"", 'Capabilities - Sec Controls'!AT86)</f>
        <v/>
      </c>
    </row>
    <row r="264" spans="1:48" ht="42" hidden="1" customHeight="1" x14ac:dyDescent="0.25">
      <c r="A264"/>
      <c r="D264" t="b">
        <f t="shared" si="11"/>
        <v>1</v>
      </c>
      <c r="E264" s="1" t="str">
        <f>IF(ISBLANK('Capabilities - Sec Controls'!A92),"", 'Capabilities - Sec Controls'!A92)</f>
        <v>ITOS</v>
      </c>
      <c r="F264" s="1" t="str">
        <f>IF(ISBLANK('Capabilities - Sec Controls'!B92),"", 'Capabilities - Sec Controls'!B92)</f>
        <v>Service Support</v>
      </c>
      <c r="G264" s="1" t="str">
        <f>IF(ISBLANK('Capabilities - Sec Controls'!C92),"", 'Capabilities - Sec Controls'!C92)</f>
        <v>Release Management</v>
      </c>
      <c r="H264" s="1" t="str">
        <f>IF(ISBLANK('Capabilities - Sec Controls'!D92),"", 'Capabilities - Sec Controls'!D92)</f>
        <v>Build</v>
      </c>
      <c r="I264" s="1" t="str">
        <f>IF(ISBLANK('Capabilities - Sec Controls'!E92),"", 'Capabilities - Sec Controls'!E92)</f>
        <v>The system's organization has a capability that supports build processes for compiling application source code and configurations into deployable units for handoff to the change management process.</v>
      </c>
      <c r="J264" s="1" t="str">
        <f>IF(ISBLANK('Capabilities - Sec Controls'!F92),"", 'Capabilities - Sec Controls'!F92)</f>
        <v>Build</v>
      </c>
      <c r="K264" s="1" t="str">
        <f>IF(ISBLANK('Capabilities - Sec Controls'!I92),"", 'Capabilities - Sec Controls'!I92)</f>
        <v>CM-2,CM-6</v>
      </c>
      <c r="L264" s="1" t="str">
        <f>IF(ISBLANK('Capabilities - Sec Controls'!J92),"", 'Capabilities - Sec Controls'!J92)</f>
        <v/>
      </c>
      <c r="M264" s="1" t="str">
        <f>IF(ISBLANK('Capabilities - Sec Controls'!K92),"", 'Capabilities - Sec Controls'!K92)</f>
        <v>CM-2,CM-6</v>
      </c>
      <c r="N264" s="1" t="str">
        <f>IF(ISBLANK('Capabilities - Sec Controls'!L92),"", 'Capabilities - Sec Controls'!L92)</f>
        <v/>
      </c>
      <c r="O264" s="1" t="str">
        <f>IF(ISBLANK('Capabilities - Sec Controls'!M92),"", 'Capabilities - Sec Controls'!M92)</f>
        <v/>
      </c>
      <c r="P264" s="1" t="str">
        <f>IF(ISBLANK('Capabilities - Sec Controls'!N92),"", 'Capabilities - Sec Controls'!N92)</f>
        <v/>
      </c>
      <c r="Q264" s="1" t="str">
        <f>IF(ISBLANK('Capabilities - Sec Controls'!O92),"", 'Capabilities - Sec Controls'!O92)</f>
        <v/>
      </c>
      <c r="R264" s="1" t="str">
        <f>IF(ISBLANK('Capabilities - Sec Controls'!P92),"", 'Capabilities - Sec Controls'!P92)</f>
        <v/>
      </c>
      <c r="S264" s="1" t="str">
        <f>IF(ISBLANK('Capabilities - Sec Controls'!Q92),"", 'Capabilities - Sec Controls'!Q92)</f>
        <v>CM-2(2),CM-6(1)</v>
      </c>
      <c r="T264" s="1" t="str">
        <f>IF(ISBLANK('Capabilities - Sec Controls'!R92),"", 'Capabilities - Sec Controls'!R92)</f>
        <v/>
      </c>
      <c r="U264" s="1" t="str">
        <f>IF(ISBLANK('Capabilities - Sec Controls'!S92),"", 'Capabilities - Sec Controls'!S92)</f>
        <v/>
      </c>
      <c r="V264" s="1" t="str">
        <f>IF(ISBLANK('Capabilities - Sec Controls'!T92),"", 'Capabilities - Sec Controls'!T92)</f>
        <v>CM-2(2),CM-6(1)</v>
      </c>
      <c r="W264" s="1" t="str">
        <f>IF(ISBLANK('Capabilities - Sec Controls'!U92),"", 'Capabilities - Sec Controls'!U92)</f>
        <v/>
      </c>
      <c r="X264" s="1" t="str">
        <f>IF(ISBLANK('Capabilities - Sec Controls'!V92),"", 'Capabilities - Sec Controls'!V92)</f>
        <v/>
      </c>
      <c r="Y264" s="1" t="str">
        <f>IF(ISBLANK('Capabilities - Sec Controls'!W92),"", 'Capabilities - Sec Controls'!W92)</f>
        <v/>
      </c>
      <c r="Z264" s="1" t="str">
        <f>IF(ISBLANK('Capabilities - Sec Controls'!X92),"", 'Capabilities - Sec Controls'!X92)</f>
        <v/>
      </c>
      <c r="AA264" s="1" t="str">
        <f>IF(ISBLANK('Capabilities - Sec Controls'!Y92),"", 'Capabilities - Sec Controls'!Y92)</f>
        <v/>
      </c>
      <c r="AB264" s="1" t="str">
        <f>IF(ISBLANK('Capabilities - Sec Controls'!Z92),"", 'Capabilities - Sec Controls'!Z92)</f>
        <v/>
      </c>
      <c r="AC264" s="215">
        <f>IF(ISBLANK('Capabilities - Sec Controls'!AA92),"", 'Capabilities - Sec Controls'!AA92)</f>
        <v>1</v>
      </c>
      <c r="AD264" s="215">
        <f>IF(ISBLANK('Capabilities - Sec Controls'!AB92),"", 'Capabilities - Sec Controls'!AB92)</f>
        <v>2</v>
      </c>
      <c r="AE264" s="215">
        <f>IF(ISBLANK('Capabilities - Sec Controls'!AC92),"", 'Capabilities - Sec Controls'!AC92)</f>
        <v>3</v>
      </c>
      <c r="AF264" s="215">
        <f>IF(ISBLANK('Capabilities - Sec Controls'!AD92),"", 'Capabilities - Sec Controls'!AD92)</f>
        <v>6</v>
      </c>
      <c r="AG264" s="1" t="str">
        <f>IF(ISBLANK('Capabilities - Sec Controls'!AE92),"", 'Capabilities - Sec Controls'!AE92)</f>
        <v/>
      </c>
      <c r="AH264" s="1" t="str">
        <f>IF(ISBLANK('Capabilities - Sec Controls'!AF92),"", 'Capabilities - Sec Controls'!AF92)</f>
        <v>A</v>
      </c>
      <c r="AI264" s="1" t="str">
        <f>IF(ISBLANK('Capabilities - Sec Controls'!AG92),"", 'Capabilities - Sec Controls'!AG92)</f>
        <v>A</v>
      </c>
      <c r="AJ264" s="1" t="str">
        <f>IF(ISBLANK('Capabilities - Sec Controls'!AH92),"", 'Capabilities - Sec Controls'!AH92)</f>
        <v/>
      </c>
      <c r="AK264" s="1" t="str">
        <f>IF(ISBLANK('Capabilities - Sec Controls'!AI92),"", 'Capabilities - Sec Controls'!AI92)</f>
        <v/>
      </c>
      <c r="AL264" s="1" t="str">
        <f>IF(ISBLANK('Capabilities - Sec Controls'!AJ92),"", 'Capabilities - Sec Controls'!AJ92)</f>
        <v>X</v>
      </c>
      <c r="AM264" s="1" t="str">
        <f>IF(ISBLANK('Capabilities - Sec Controls'!AK92),"", 'Capabilities - Sec Controls'!AK92)</f>
        <v>X</v>
      </c>
      <c r="AN264" s="1" t="str">
        <f>IF(ISBLANK('Capabilities - Sec Controls'!AL92),"", 'Capabilities - Sec Controls'!AL92)</f>
        <v>X</v>
      </c>
      <c r="AO264" s="1" t="str">
        <f>IF(ISBLANK('Capabilities - Sec Controls'!AM92),"", 'Capabilities - Sec Controls'!AM92)</f>
        <v/>
      </c>
      <c r="AP264" s="1" t="str">
        <f>IF(ISBLANK('Capabilities - Sec Controls'!AN92),"", 'Capabilities - Sec Controls'!AN92)</f>
        <v>A</v>
      </c>
      <c r="AQ264" s="1" t="str">
        <f>IF(ISBLANK('Capabilities - Sec Controls'!AO92),"", 'Capabilities - Sec Controls'!AO92)</f>
        <v>A</v>
      </c>
      <c r="AR264" s="1" t="str">
        <f>IF(ISBLANK('Capabilities - Sec Controls'!AP92),"", 'Capabilities - Sec Controls'!AP92)</f>
        <v>A</v>
      </c>
      <c r="AS264" s="1" t="str">
        <f>IF(ISBLANK('Capabilities - Sec Controls'!AQ92),"", 'Capabilities - Sec Controls'!AQ92)</f>
        <v/>
      </c>
      <c r="AT264" s="1" t="str">
        <f>IF(ISBLANK('Capabilities - Sec Controls'!AR92),"", 'Capabilities - Sec Controls'!AR92)</f>
        <v>A</v>
      </c>
      <c r="AU264" s="1" t="str">
        <f>IF(ISBLANK('Capabilities - Sec Controls'!AS92),"", 'Capabilities - Sec Controls'!AS92)</f>
        <v/>
      </c>
      <c r="AV264" s="1" t="str">
        <f>IF(ISBLANK('Capabilities - Sec Controls'!AT92),"", 'Capabilities - Sec Controls'!AT92)</f>
        <v/>
      </c>
    </row>
    <row r="265" spans="1:48" ht="42" hidden="1" customHeight="1" x14ac:dyDescent="0.25">
      <c r="A265"/>
      <c r="D265" t="b">
        <f t="shared" si="11"/>
        <v>1</v>
      </c>
      <c r="E265" s="1" t="str">
        <f>IF(ISBLANK('Capabilities - Sec Controls'!A139),"", 'Capabilities - Sec Controls'!A139)</f>
        <v>Application Services</v>
      </c>
      <c r="F265" s="1" t="str">
        <f>IF(ISBLANK('Capabilities - Sec Controls'!B139),"", 'Capabilities - Sec Controls'!B139)</f>
        <v>Programming Interfaces</v>
      </c>
      <c r="G265" s="1" t="str">
        <f>IF(ISBLANK('Capabilities - Sec Controls'!C139),"", 'Capabilities - Sec Controls'!C139)</f>
        <v>Input Validation</v>
      </c>
      <c r="H265" s="1" t="str">
        <f>IF(ISBLANK('Capabilities - Sec Controls'!D139),"", 'Capabilities - Sec Controls'!D139)</f>
        <v/>
      </c>
      <c r="I265" s="1" t="str">
        <f>IF(ISBLANK('Capabilities - Sec Controls'!E139),"", 'Capabilities - Sec Controls'!E139)</f>
        <v>The system has a capability that supports input validation to identify any input that is not acceptable.</v>
      </c>
      <c r="J265" s="1" t="str">
        <f>IF(ISBLANK('Capabilities - Sec Controls'!F139),"", 'Capabilities - Sec Controls'!F139)</f>
        <v>Input Validation</v>
      </c>
      <c r="K265" s="1" t="str">
        <f>IF(ISBLANK('Capabilities - Sec Controls'!I139),"", 'Capabilities - Sec Controls'!I139)</f>
        <v/>
      </c>
      <c r="L265" s="1" t="str">
        <f>IF(ISBLANK('Capabilities - Sec Controls'!J139),"", 'Capabilities - Sec Controls'!J139)</f>
        <v/>
      </c>
      <c r="M265" s="1" t="str">
        <f>IF(ISBLANK('Capabilities - Sec Controls'!K139),"", 'Capabilities - Sec Controls'!K139)</f>
        <v/>
      </c>
      <c r="N265" s="1" t="str">
        <f>IF(ISBLANK('Capabilities - Sec Controls'!L139),"", 'Capabilities - Sec Controls'!L139)</f>
        <v/>
      </c>
      <c r="O265" s="1" t="str">
        <f>IF(ISBLANK('Capabilities - Sec Controls'!M139),"", 'Capabilities - Sec Controls'!M139)</f>
        <v>SI-10</v>
      </c>
      <c r="P265" s="1" t="str">
        <f>IF(ISBLANK('Capabilities - Sec Controls'!N139),"", 'Capabilities - Sec Controls'!N139)</f>
        <v/>
      </c>
      <c r="Q265" s="1" t="str">
        <f>IF(ISBLANK('Capabilities - Sec Controls'!O139),"", 'Capabilities - Sec Controls'!O139)</f>
        <v>SI-10</v>
      </c>
      <c r="R265" s="1" t="str">
        <f>IF(ISBLANK('Capabilities - Sec Controls'!P139),"", 'Capabilities - Sec Controls'!P139)</f>
        <v/>
      </c>
      <c r="S265" s="1" t="str">
        <f>IF(ISBLANK('Capabilities - Sec Controls'!Q139),"", 'Capabilities - Sec Controls'!Q139)</f>
        <v/>
      </c>
      <c r="T265" s="1" t="str">
        <f>IF(ISBLANK('Capabilities - Sec Controls'!R139),"", 'Capabilities - Sec Controls'!R139)</f>
        <v>SI-10(2),SI-10(3),SI-10(4),SI-10(5)</v>
      </c>
      <c r="U265" s="1" t="str">
        <f>IF(ISBLANK('Capabilities - Sec Controls'!S139),"", 'Capabilities - Sec Controls'!S139)</f>
        <v/>
      </c>
      <c r="V265" s="1" t="str">
        <f>IF(ISBLANK('Capabilities - Sec Controls'!T139),"", 'Capabilities - Sec Controls'!T139)</f>
        <v>SI-10(2),SI-10(3),SI-10(4),SI-10(5)</v>
      </c>
      <c r="W265" s="1" t="str">
        <f>IF(ISBLANK('Capabilities - Sec Controls'!U139),"", 'Capabilities - Sec Controls'!U139)</f>
        <v/>
      </c>
      <c r="X265" s="1" t="str">
        <f>IF(ISBLANK('Capabilities - Sec Controls'!V139),"", 'Capabilities - Sec Controls'!V139)</f>
        <v/>
      </c>
      <c r="Y265" s="1" t="str">
        <f>IF(ISBLANK('Capabilities - Sec Controls'!W139),"", 'Capabilities - Sec Controls'!W139)</f>
        <v/>
      </c>
      <c r="Z265" s="1" t="str">
        <f>IF(ISBLANK('Capabilities - Sec Controls'!X139),"", 'Capabilities - Sec Controls'!X139)</f>
        <v/>
      </c>
      <c r="AA265" s="1" t="str">
        <f>IF(ISBLANK('Capabilities - Sec Controls'!Y139),"", 'Capabilities - Sec Controls'!Y139)</f>
        <v>SI-10(3), SI-10(4), and SI-10(5)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Programming Interfaces Input Validation capability should an organization wish to contract with a cloud service provider to provide such a capability.</v>
      </c>
      <c r="AB265" s="1" t="str">
        <f>IF(ISBLANK('Capabilities - Sec Controls'!Z139),"", 'Capabilities - Sec Controls'!Z139)</f>
        <v/>
      </c>
      <c r="AC265" s="215">
        <f>IF(ISBLANK('Capabilities - Sec Controls'!AA139),"", 'Capabilities - Sec Controls'!AA139)</f>
        <v>4</v>
      </c>
      <c r="AD265" s="215">
        <f>IF(ISBLANK('Capabilities - Sec Controls'!AB139),"", 'Capabilities - Sec Controls'!AB139)</f>
        <v>4</v>
      </c>
      <c r="AE265" s="215">
        <f>IF(ISBLANK('Capabilities - Sec Controls'!AC139),"", 'Capabilities - Sec Controls'!AC139)</f>
        <v>4</v>
      </c>
      <c r="AF265" s="215">
        <f>IF(ISBLANK('Capabilities - Sec Controls'!AD139),"", 'Capabilities - Sec Controls'!AD139)</f>
        <v>12</v>
      </c>
      <c r="AG265" s="1" t="str">
        <f>IF(ISBLANK('Capabilities - Sec Controls'!AE139),"", 'Capabilities - Sec Controls'!AE139)</f>
        <v/>
      </c>
      <c r="AH265" s="1" t="str">
        <f>IF(ISBLANK('Capabilities - Sec Controls'!AF139),"", 'Capabilities - Sec Controls'!AF139)</f>
        <v>A</v>
      </c>
      <c r="AI265" s="1" t="str">
        <f>IF(ISBLANK('Capabilities - Sec Controls'!AG139),"", 'Capabilities - Sec Controls'!AG139)</f>
        <v>A</v>
      </c>
      <c r="AJ265" s="1" t="str">
        <f>IF(ISBLANK('Capabilities - Sec Controls'!AH139),"", 'Capabilities - Sec Controls'!AH139)</f>
        <v>A</v>
      </c>
      <c r="AK265" s="1" t="str">
        <f>IF(ISBLANK('Capabilities - Sec Controls'!AI139),"", 'Capabilities - Sec Controls'!AI139)</f>
        <v/>
      </c>
      <c r="AL265" s="1" t="str">
        <f>IF(ISBLANK('Capabilities - Sec Controls'!AJ139),"", 'Capabilities - Sec Controls'!AJ139)</f>
        <v>X</v>
      </c>
      <c r="AM265" s="1" t="str">
        <f>IF(ISBLANK('Capabilities - Sec Controls'!AK139),"", 'Capabilities - Sec Controls'!AK139)</f>
        <v>X</v>
      </c>
      <c r="AN265" s="1" t="str">
        <f>IF(ISBLANK('Capabilities - Sec Controls'!AL139),"", 'Capabilities - Sec Controls'!AL139)</f>
        <v>X</v>
      </c>
      <c r="AO265" s="1" t="str">
        <f>IF(ISBLANK('Capabilities - Sec Controls'!AM139),"", 'Capabilities - Sec Controls'!AM139)</f>
        <v/>
      </c>
      <c r="AP265" s="1" t="str">
        <f>IF(ISBLANK('Capabilities - Sec Controls'!AN139),"", 'Capabilities - Sec Controls'!AN139)</f>
        <v>B</v>
      </c>
      <c r="AQ265" s="1" t="str">
        <f>IF(ISBLANK('Capabilities - Sec Controls'!AO139),"", 'Capabilities - Sec Controls'!AO139)</f>
        <v>B</v>
      </c>
      <c r="AR265" s="1" t="str">
        <f>IF(ISBLANK('Capabilities - Sec Controls'!AP139),"", 'Capabilities - Sec Controls'!AP139)</f>
        <v>B</v>
      </c>
      <c r="AS265" s="1" t="str">
        <f>IF(ISBLANK('Capabilities - Sec Controls'!AQ139),"", 'Capabilities - Sec Controls'!AQ139)</f>
        <v/>
      </c>
      <c r="AT265" s="1" t="str">
        <f>IF(ISBLANK('Capabilities - Sec Controls'!AR139),"", 'Capabilities - Sec Controls'!AR139)</f>
        <v>A</v>
      </c>
      <c r="AU265" s="1" t="str">
        <f>IF(ISBLANK('Capabilities - Sec Controls'!AS139),"", 'Capabilities - Sec Controls'!AS139)</f>
        <v/>
      </c>
      <c r="AV265" s="1" t="str">
        <f>IF(ISBLANK('Capabilities - Sec Controls'!AT139),"", 'Capabilities - Sec Controls'!AT139)</f>
        <v/>
      </c>
    </row>
    <row r="266" spans="1:48" ht="42" hidden="1" customHeight="1" x14ac:dyDescent="0.25">
      <c r="A266"/>
      <c r="D266" t="b">
        <f t="shared" si="11"/>
        <v>1</v>
      </c>
      <c r="E266" s="1" t="str">
        <f>IF(ISBLANK('Capabilities - Sec Controls'!A315),"", 'Capabilities - Sec Controls'!A315)</f>
        <v>S &amp; RM</v>
      </c>
      <c r="F266" s="1" t="str">
        <f>IF(ISBLANK('Capabilities - Sec Controls'!B315),"", 'Capabilities - Sec Controls'!B315)</f>
        <v>Data Protection</v>
      </c>
      <c r="G266" s="1" t="str">
        <f>IF(ISBLANK('Capabilities - Sec Controls'!C315),"", 'Capabilities - Sec Controls'!C315)</f>
        <v>Data Lifecycle Management</v>
      </c>
      <c r="H266" s="1" t="str">
        <f>IF(ISBLANK('Capabilities - Sec Controls'!D315),"", 'Capabilities - Sec Controls'!D315)</f>
        <v>Life cycle management</v>
      </c>
      <c r="I266" s="1" t="str">
        <f>IF(ISBLANK('Capabilities - Sec Controls'!E315),"", 'Capabilities - Sec Controls'!E315)</f>
        <v>The system has a capability that includes the policies, processes, and procedures necessary to manage the lifecycle of all data within the system.</v>
      </c>
      <c r="J266" s="1" t="str">
        <f>IF(ISBLANK('Capabilities - Sec Controls'!F315),"", 'Capabilities - Sec Controls'!F315)</f>
        <v>Life cycle management</v>
      </c>
      <c r="K266" s="1" t="str">
        <f>IF(ISBLANK('Capabilities - Sec Controls'!I315),"", 'Capabilities - Sec Controls'!I315)</f>
        <v>AC-1,AT-1,AU-1,CA-1,CM-1,CP-1,IA-1,MA-1,MP-1,MP-6,PE-1,PL-1,PS-1,RA-1,RA-2,RA-3,SA-1,SA-3,SC-1,SI-1,SI-12</v>
      </c>
      <c r="L266" s="1" t="str">
        <f>IF(ISBLANK('Capabilities - Sec Controls'!J315),"", 'Capabilities - Sec Controls'!J315)</f>
        <v/>
      </c>
      <c r="M266" s="1" t="str">
        <f>IF(ISBLANK('Capabilities - Sec Controls'!K315),"", 'Capabilities - Sec Controls'!K315)</f>
        <v>AC-1,AT-1,AU-1,CA-1,CM-1,CP-1,IA-1,MA-1,MP-1,MP-6,PE-1,PL-1,PS-1,RA-1,RA-2,RA-3,SA-1,SA-3,SC-1,SI-1,SI-12</v>
      </c>
      <c r="N266" s="1" t="str">
        <f>IF(ISBLANK('Capabilities - Sec Controls'!L315),"", 'Capabilities - Sec Controls'!L315)</f>
        <v/>
      </c>
      <c r="O266" s="1" t="str">
        <f>IF(ISBLANK('Capabilities - Sec Controls'!M315),"", 'Capabilities - Sec Controls'!M315)</f>
        <v>MP-3</v>
      </c>
      <c r="P266" s="1" t="str">
        <f>IF(ISBLANK('Capabilities - Sec Controls'!N315),"", 'Capabilities - Sec Controls'!N315)</f>
        <v/>
      </c>
      <c r="Q266" s="1" t="str">
        <f>IF(ISBLANK('Capabilities - Sec Controls'!O315),"", 'Capabilities - Sec Controls'!O315)</f>
        <v>MP-3</v>
      </c>
      <c r="R266" s="1" t="str">
        <f>IF(ISBLANK('Capabilities - Sec Controls'!P315),"", 'Capabilities - Sec Controls'!P315)</f>
        <v/>
      </c>
      <c r="S266" s="1" t="str">
        <f>IF(ISBLANK('Capabilities - Sec Controls'!Q315),"", 'Capabilities - Sec Controls'!Q315)</f>
        <v/>
      </c>
      <c r="T266" s="1" t="str">
        <f>IF(ISBLANK('Capabilities - Sec Controls'!R315),"", 'Capabilities - Sec Controls'!R315)</f>
        <v/>
      </c>
      <c r="U266" s="1" t="str">
        <f>IF(ISBLANK('Capabilities - Sec Controls'!S315),"", 'Capabilities - Sec Controls'!S315)</f>
        <v/>
      </c>
      <c r="V266" s="1" t="str">
        <f>IF(ISBLANK('Capabilities - Sec Controls'!T315),"", 'Capabilities - Sec Controls'!T315)</f>
        <v/>
      </c>
      <c r="W266" s="1" t="str">
        <f>IF(ISBLANK('Capabilities - Sec Controls'!U315),"", 'Capabilities - Sec Controls'!U315)</f>
        <v/>
      </c>
      <c r="X266" s="1" t="str">
        <f>IF(ISBLANK('Capabilities - Sec Controls'!V315),"", 'Capabilities - Sec Controls'!V315)</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266" s="1" t="str">
        <f>IF(ISBLANK('Capabilities - Sec Controls'!W315),"", 'Capabilities - Sec Controls'!W315)</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266" s="1" t="str">
        <f>IF(ISBLANK('Capabilities - Sec Controls'!X315),"", 'Capabilities - Sec Controls'!X315)</f>
        <v>AC-2(11), AC-2(13), AC-6(3), AC-6(7), AC-6(8), AC-18(4), AC-21(2)
AU-13, 
CM-3(1), CM-5(1), CM-5(3), CM-5(4), CM-6(2), CM-8(4)
MA-4(3)
PE-2(3), PE-3(1), PE-6(4)
PS-4(2), PS-6(3)
RA-5(4), RA-5(6), RA-5(10)
SC-3, SC-7(8), SC-7(10), SC-7(11), SC-7(14),  SC-7(15), SC-7(18), SC-7(21), SC-24 
SI-7(10), SI-10(5)</v>
      </c>
      <c r="AA266" s="1" t="str">
        <f>IF(ISBLANK('Capabilities - Sec Controls'!Y315),"", 'Capabilities - Sec Controls'!Y315)</f>
        <v/>
      </c>
      <c r="AB266" s="1" t="str">
        <f>IF(ISBLANK('Capabilities - Sec Controls'!Z315),"", 'Capabilities - Sec Controls'!Z315)</f>
        <v/>
      </c>
      <c r="AC266" s="215">
        <f>IF(ISBLANK('Capabilities - Sec Controls'!AA315),"", 'Capabilities - Sec Controls'!AA315)</f>
        <v>1</v>
      </c>
      <c r="AD266" s="215">
        <f>IF(ISBLANK('Capabilities - Sec Controls'!AB315),"", 'Capabilities - Sec Controls'!AB315)</f>
        <v>3</v>
      </c>
      <c r="AE266" s="215">
        <f>IF(ISBLANK('Capabilities - Sec Controls'!AC315),"", 'Capabilities - Sec Controls'!AC315)</f>
        <v>1</v>
      </c>
      <c r="AF266" s="215">
        <f>IF(ISBLANK('Capabilities - Sec Controls'!AD315),"", 'Capabilities - Sec Controls'!AD315)</f>
        <v>5</v>
      </c>
      <c r="AG266" s="1" t="str">
        <f>IF(ISBLANK('Capabilities - Sec Controls'!AE315),"", 'Capabilities - Sec Controls'!AE315)</f>
        <v/>
      </c>
      <c r="AH266" s="1" t="str">
        <f>IF(ISBLANK('Capabilities - Sec Controls'!AF315),"", 'Capabilities - Sec Controls'!AF315)</f>
        <v>X</v>
      </c>
      <c r="AI266" s="1" t="str">
        <f>IF(ISBLANK('Capabilities - Sec Controls'!AG315),"", 'Capabilities - Sec Controls'!AG315)</f>
        <v>X</v>
      </c>
      <c r="AJ266" s="1" t="str">
        <f>IF(ISBLANK('Capabilities - Sec Controls'!AH315),"", 'Capabilities - Sec Controls'!AH315)</f>
        <v>X</v>
      </c>
      <c r="AK266" s="1" t="str">
        <f>IF(ISBLANK('Capabilities - Sec Controls'!AI315),"", 'Capabilities - Sec Controls'!AI315)</f>
        <v/>
      </c>
      <c r="AL266" s="1" t="str">
        <f>IF(ISBLANK('Capabilities - Sec Controls'!AJ315),"", 'Capabilities - Sec Controls'!AJ315)</f>
        <v>X</v>
      </c>
      <c r="AM266" s="1" t="str">
        <f>IF(ISBLANK('Capabilities - Sec Controls'!AK315),"", 'Capabilities - Sec Controls'!AK315)</f>
        <v>X</v>
      </c>
      <c r="AN266" s="1" t="str">
        <f>IF(ISBLANK('Capabilities - Sec Controls'!AL315),"", 'Capabilities - Sec Controls'!AL315)</f>
        <v>X</v>
      </c>
      <c r="AO266" s="1" t="str">
        <f>IF(ISBLANK('Capabilities - Sec Controls'!AM315),"", 'Capabilities - Sec Controls'!AM315)</f>
        <v/>
      </c>
      <c r="AP266" s="1" t="str">
        <f>IF(ISBLANK('Capabilities - Sec Controls'!AN315),"", 'Capabilities - Sec Controls'!AN315)</f>
        <v>B</v>
      </c>
      <c r="AQ266" s="1" t="str">
        <f>IF(ISBLANK('Capabilities - Sec Controls'!AO315),"", 'Capabilities - Sec Controls'!AO315)</f>
        <v>B</v>
      </c>
      <c r="AR266" s="1" t="str">
        <f>IF(ISBLANK('Capabilities - Sec Controls'!AP315),"", 'Capabilities - Sec Controls'!AP315)</f>
        <v>B</v>
      </c>
      <c r="AS266" s="1" t="str">
        <f>IF(ISBLANK('Capabilities - Sec Controls'!AQ315),"", 'Capabilities - Sec Controls'!AQ315)</f>
        <v/>
      </c>
      <c r="AT266" s="1" t="str">
        <f>IF(ISBLANK('Capabilities - Sec Controls'!AR315),"", 'Capabilities - Sec Controls'!AR315)</f>
        <v>A</v>
      </c>
      <c r="AU266" s="1" t="str">
        <f>IF(ISBLANK('Capabilities - Sec Controls'!AS315),"", 'Capabilities - Sec Controls'!AS315)</f>
        <v/>
      </c>
      <c r="AV266" s="1" t="str">
        <f>IF(ISBLANK('Capabilities - Sec Controls'!AT315),"", 'Capabilities - Sec Controls'!AT315)</f>
        <v>A</v>
      </c>
    </row>
    <row r="267" spans="1:48" ht="42" hidden="1" customHeight="1" x14ac:dyDescent="0.25">
      <c r="A267" s="210" t="s">
        <v>3335</v>
      </c>
      <c r="B267" s="211" t="s">
        <v>3336</v>
      </c>
      <c r="C267" s="211"/>
      <c r="D267" s="211" t="b">
        <f>AND(D268:D277)</f>
        <v>1</v>
      </c>
      <c r="E267" s="211"/>
      <c r="F267" s="210"/>
      <c r="G267" s="210"/>
      <c r="H267" s="210"/>
      <c r="I267" s="210"/>
      <c r="J267" s="210"/>
      <c r="K267" s="210"/>
      <c r="L267" s="210"/>
      <c r="M267" s="210"/>
      <c r="N267" s="210"/>
      <c r="O267" s="210"/>
      <c r="P267" s="210"/>
      <c r="Q267" s="210"/>
      <c r="R267" s="210"/>
      <c r="S267" s="210"/>
      <c r="T267" s="210"/>
      <c r="U267" s="210"/>
      <c r="V267" s="210"/>
      <c r="W267" s="210"/>
      <c r="X267" s="210"/>
      <c r="Y267" s="210"/>
      <c r="Z267" s="210"/>
      <c r="AA267" s="210"/>
      <c r="AB267" s="210"/>
      <c r="AC267" s="214"/>
      <c r="AD267" s="214"/>
      <c r="AE267" s="214"/>
      <c r="AF267" s="214"/>
      <c r="AG267" s="210"/>
      <c r="AH267" s="210"/>
      <c r="AI267" s="210"/>
      <c r="AJ267" s="210"/>
      <c r="AK267" s="210"/>
      <c r="AL267" s="210"/>
      <c r="AM267" s="210"/>
      <c r="AN267" s="210"/>
      <c r="AO267" s="210"/>
      <c r="AP267" s="210"/>
      <c r="AQ267" s="210"/>
      <c r="AR267" s="210"/>
      <c r="AS267" s="210"/>
      <c r="AT267" s="210"/>
      <c r="AU267" s="210"/>
      <c r="AV267" s="210"/>
    </row>
    <row r="268" spans="1:48" ht="42" hidden="1" customHeight="1" x14ac:dyDescent="0.25">
      <c r="A268"/>
      <c r="D268" t="b">
        <f t="shared" ref="D268:D275" si="12">IF(Resp55="Yes", FALSE, TRUE)</f>
        <v>1</v>
      </c>
      <c r="E268" s="1" t="str">
        <f>IF(ISBLANK('Capabilities - Sec Controls'!A70),"", 'Capabilities - Sec Controls'!A70)</f>
        <v>ITOS</v>
      </c>
      <c r="F268" s="1" t="str">
        <f>IF(ISBLANK('Capabilities - Sec Controls'!B70),"", 'Capabilities - Sec Controls'!B70)</f>
        <v>Service Support</v>
      </c>
      <c r="G268" s="1" t="str">
        <f>IF(ISBLANK('Capabilities - Sec Controls'!C70),"", 'Capabilities - Sec Controls'!C70)</f>
        <v>Change Management</v>
      </c>
      <c r="H268" s="1" t="str">
        <f>IF(ISBLANK('Capabilities - Sec Controls'!D70),"", 'Capabilities - Sec Controls'!D70)</f>
        <v>Service Provisioning</v>
      </c>
      <c r="I268" s="1" t="str">
        <f>IF(ISBLANK('Capabilities - Sec Controls'!E70),"", 'Capabilities - Sec Controls'!E70)</f>
        <v>The system's organization has a capability that supports change management for service provisioning by implementing a new configuration item or changing an existing configuration item.</v>
      </c>
      <c r="J268" s="1" t="str">
        <f>IF(ISBLANK('Capabilities - Sec Controls'!F70),"", 'Capabilities - Sec Controls'!F70)</f>
        <v>Service Provisioning</v>
      </c>
      <c r="K268" s="1" t="str">
        <f>IF(ISBLANK('Capabilities - Sec Controls'!I70),"", 'Capabilities - Sec Controls'!I70)</f>
        <v>CM-1,CM-2</v>
      </c>
      <c r="L268" s="1" t="str">
        <f>IF(ISBLANK('Capabilities - Sec Controls'!J70),"", 'Capabilities - Sec Controls'!J70)</f>
        <v/>
      </c>
      <c r="M268" s="1" t="str">
        <f>IF(ISBLANK('Capabilities - Sec Controls'!K70),"", 'Capabilities - Sec Controls'!K70)</f>
        <v>CM-1,CM-2</v>
      </c>
      <c r="N268" s="1" t="str">
        <f>IF(ISBLANK('Capabilities - Sec Controls'!L70),"", 'Capabilities - Sec Controls'!L70)</f>
        <v/>
      </c>
      <c r="O268" s="1" t="str">
        <f>IF(ISBLANK('Capabilities - Sec Controls'!M70),"", 'Capabilities - Sec Controls'!M70)</f>
        <v>CM-3,CM-3(2),CM-5,CM-9,SA-10</v>
      </c>
      <c r="P268" s="1" t="str">
        <f>IF(ISBLANK('Capabilities - Sec Controls'!N70),"", 'Capabilities - Sec Controls'!N70)</f>
        <v>CM-5(3)</v>
      </c>
      <c r="Q268" s="1" t="str">
        <f>IF(ISBLANK('Capabilities - Sec Controls'!O70),"", 'Capabilities - Sec Controls'!O70)</f>
        <v>CM-3,CM-5,CM-5(3),CM-9,SA-10</v>
      </c>
      <c r="R268" s="1" t="str">
        <f>IF(ISBLANK('Capabilities - Sec Controls'!P70),"", 'Capabilities - Sec Controls'!P70)</f>
        <v>CM-3(2)</v>
      </c>
      <c r="S268" s="1" t="str">
        <f>IF(ISBLANK('Capabilities - Sec Controls'!Q70),"", 'Capabilities - Sec Controls'!Q70)</f>
        <v>CM-3(1),CM-5(2)</v>
      </c>
      <c r="T268" s="1" t="str">
        <f>IF(ISBLANK('Capabilities - Sec Controls'!R70),"", 'Capabilities - Sec Controls'!R70)</f>
        <v>CM-3(4),CM-5(4)</v>
      </c>
      <c r="U268" s="1" t="str">
        <f>IF(ISBLANK('Capabilities - Sec Controls'!S70),"", 'Capabilities - Sec Controls'!S70)</f>
        <v>CM-3(1),CM-5(2),CM-3(4),CM-5(4)</v>
      </c>
      <c r="V268" s="1" t="str">
        <f>IF(ISBLANK('Capabilities - Sec Controls'!T70),"", 'Capabilities - Sec Controls'!T70)</f>
        <v/>
      </c>
      <c r="W268" s="1" t="str">
        <f>IF(ISBLANK('Capabilities - Sec Controls'!U70),"", 'Capabilities - Sec Controls'!U70)</f>
        <v/>
      </c>
      <c r="X268" s="1" t="str">
        <f>IF(ISBLANK('Capabilities - Sec Controls'!V70),"", 'Capabilities - Sec Controls'!V70)</f>
        <v/>
      </c>
      <c r="Y268" s="1" t="str">
        <f>IF(ISBLANK('Capabilities - Sec Controls'!W70),"", 'Capabilities - Sec Controls'!W70)</f>
        <v/>
      </c>
      <c r="Z268" s="1" t="str">
        <f>IF(ISBLANK('Capabilities - Sec Controls'!X70),"", 'Capabilities - Sec Controls'!X70)</f>
        <v/>
      </c>
      <c r="AA268" s="1" t="str">
        <f>IF(ISBLANK('Capabilities - Sec Controls'!Y70),"", 'Capabilities - Sec Controls'!Y70)</f>
        <v/>
      </c>
      <c r="AB268" s="1" t="str">
        <f>IF(ISBLANK('Capabilities - Sec Controls'!Z70),"", 'Capabilities - Sec Controls'!Z70)</f>
        <v/>
      </c>
      <c r="AC268" s="215">
        <f>IF(ISBLANK('Capabilities - Sec Controls'!AA70),"", 'Capabilities - Sec Controls'!AA70)</f>
        <v>1</v>
      </c>
      <c r="AD268" s="215">
        <f>IF(ISBLANK('Capabilities - Sec Controls'!AB70),"", 'Capabilities - Sec Controls'!AB70)</f>
        <v>2</v>
      </c>
      <c r="AE268" s="215">
        <f>IF(ISBLANK('Capabilities - Sec Controls'!AC70),"", 'Capabilities - Sec Controls'!AC70)</f>
        <v>1</v>
      </c>
      <c r="AF268" s="215">
        <f>IF(ISBLANK('Capabilities - Sec Controls'!AD70),"", 'Capabilities - Sec Controls'!AD70)</f>
        <v>4</v>
      </c>
      <c r="AG268" s="1" t="str">
        <f>IF(ISBLANK('Capabilities - Sec Controls'!AE70),"", 'Capabilities - Sec Controls'!AE70)</f>
        <v/>
      </c>
      <c r="AH268" s="1" t="str">
        <f>IF(ISBLANK('Capabilities - Sec Controls'!AF70),"", 'Capabilities - Sec Controls'!AF70)</f>
        <v>A</v>
      </c>
      <c r="AI268" s="1" t="str">
        <f>IF(ISBLANK('Capabilities - Sec Controls'!AG70),"", 'Capabilities - Sec Controls'!AG70)</f>
        <v>A</v>
      </c>
      <c r="AJ268" s="1" t="str">
        <f>IF(ISBLANK('Capabilities - Sec Controls'!AH70),"", 'Capabilities - Sec Controls'!AH70)</f>
        <v>A</v>
      </c>
      <c r="AK268" s="1" t="str">
        <f>IF(ISBLANK('Capabilities - Sec Controls'!AI70),"", 'Capabilities - Sec Controls'!AI70)</f>
        <v/>
      </c>
      <c r="AL268" s="1" t="str">
        <f>IF(ISBLANK('Capabilities - Sec Controls'!AJ70),"", 'Capabilities - Sec Controls'!AJ70)</f>
        <v>X</v>
      </c>
      <c r="AM268" s="1" t="str">
        <f>IF(ISBLANK('Capabilities - Sec Controls'!AK70),"", 'Capabilities - Sec Controls'!AK70)</f>
        <v>X*</v>
      </c>
      <c r="AN268" s="1" t="str">
        <f>IF(ISBLANK('Capabilities - Sec Controls'!AL70),"", 'Capabilities - Sec Controls'!AL70)</f>
        <v>X*</v>
      </c>
      <c r="AO268" s="1" t="str">
        <f>IF(ISBLANK('Capabilities - Sec Controls'!AM70),"", 'Capabilities - Sec Controls'!AM70)</f>
        <v/>
      </c>
      <c r="AP268" s="1" t="str">
        <f>IF(ISBLANK('Capabilities - Sec Controls'!AN70),"", 'Capabilities - Sec Controls'!AN70)</f>
        <v>A</v>
      </c>
      <c r="AQ268" s="1" t="str">
        <f>IF(ISBLANK('Capabilities - Sec Controls'!AO70),"", 'Capabilities - Sec Controls'!AO70)</f>
        <v>A</v>
      </c>
      <c r="AR268" s="1" t="str">
        <f>IF(ISBLANK('Capabilities - Sec Controls'!AP70),"", 'Capabilities - Sec Controls'!AP70)</f>
        <v>A</v>
      </c>
      <c r="AS268" s="1" t="str">
        <f>IF(ISBLANK('Capabilities - Sec Controls'!AQ70),"", 'Capabilities - Sec Controls'!AQ70)</f>
        <v/>
      </c>
      <c r="AT268" s="1" t="str">
        <f>IF(ISBLANK('Capabilities - Sec Controls'!AR70),"", 'Capabilities - Sec Controls'!AR70)</f>
        <v>A</v>
      </c>
      <c r="AU268" s="1" t="str">
        <f>IF(ISBLANK('Capabilities - Sec Controls'!AS70),"", 'Capabilities - Sec Controls'!AS70)</f>
        <v/>
      </c>
      <c r="AV268" s="1" t="str">
        <f>IF(ISBLANK('Capabilities - Sec Controls'!AT70),"", 'Capabilities - Sec Controls'!AT70)</f>
        <v>A</v>
      </c>
    </row>
    <row r="269" spans="1:48" ht="42" hidden="1" customHeight="1" x14ac:dyDescent="0.25">
      <c r="A269"/>
      <c r="D269" t="b">
        <f t="shared" si="12"/>
        <v>1</v>
      </c>
      <c r="E269" s="1" t="str">
        <f>IF(ISBLANK('Capabilities - Sec Controls'!A71),"", 'Capabilities - Sec Controls'!A71)</f>
        <v>ITOS</v>
      </c>
      <c r="F269" s="1" t="str">
        <f>IF(ISBLANK('Capabilities - Sec Controls'!B71),"", 'Capabilities - Sec Controls'!B71)</f>
        <v>Service Support</v>
      </c>
      <c r="G269" s="1" t="str">
        <f>IF(ISBLANK('Capabilities - Sec Controls'!C71),"", 'Capabilities - Sec Controls'!C71)</f>
        <v>Change Management</v>
      </c>
      <c r="H269" s="1" t="str">
        <f>IF(ISBLANK('Capabilities - Sec Controls'!D71),"", 'Capabilities - Sec Controls'!D71)</f>
        <v>Approval Workflow</v>
      </c>
      <c r="I269" s="1" t="str">
        <f>IF(ISBLANK('Capabilities - Sec Controls'!E71),"", 'Capabilities - Sec Controls'!E71)</f>
        <v>The system's organization has a capability for reviewing all requested changes to the system to ensure the requests' completeness and applicability, then receiving authorization from the necessary stakeholders before proceeding with the changes.</v>
      </c>
      <c r="J269" s="1" t="str">
        <f>IF(ISBLANK('Capabilities - Sec Controls'!F71),"", 'Capabilities - Sec Controls'!F71)</f>
        <v>Approval Workflow</v>
      </c>
      <c r="K269" s="1" t="str">
        <f>IF(ISBLANK('Capabilities - Sec Controls'!I71),"", 'Capabilities - Sec Controls'!I71)</f>
        <v>CM-1,CM-4,CM-6</v>
      </c>
      <c r="L269" s="1" t="str">
        <f>IF(ISBLANK('Capabilities - Sec Controls'!J71),"", 'Capabilities - Sec Controls'!J71)</f>
        <v/>
      </c>
      <c r="M269" s="1" t="str">
        <f>IF(ISBLANK('Capabilities - Sec Controls'!K71),"", 'Capabilities - Sec Controls'!K71)</f>
        <v>CM-1,CM-4,CM-6</v>
      </c>
      <c r="N269" s="1" t="str">
        <f>IF(ISBLANK('Capabilities - Sec Controls'!L71),"", 'Capabilities - Sec Controls'!L71)</f>
        <v/>
      </c>
      <c r="O269" s="1" t="str">
        <f>IF(ISBLANK('Capabilities - Sec Controls'!M71),"", 'Capabilities - Sec Controls'!M71)</f>
        <v>CM-3,CM-3(2),CM-5,CM-9</v>
      </c>
      <c r="P269" s="1" t="str">
        <f>IF(ISBLANK('Capabilities - Sec Controls'!N71),"", 'Capabilities - Sec Controls'!N71)</f>
        <v>CM-5(3)</v>
      </c>
      <c r="Q269" s="1" t="str">
        <f>IF(ISBLANK('Capabilities - Sec Controls'!O71),"", 'Capabilities - Sec Controls'!O71)</f>
        <v>CM-3,CM-5,CM-5(3),CM-9</v>
      </c>
      <c r="R269" s="1" t="str">
        <f>IF(ISBLANK('Capabilities - Sec Controls'!P71),"", 'Capabilities - Sec Controls'!P71)</f>
        <v>CM-3(2)</v>
      </c>
      <c r="S269" s="1" t="str">
        <f>IF(ISBLANK('Capabilities - Sec Controls'!Q71),"", 'Capabilities - Sec Controls'!Q71)</f>
        <v>CM-3(1),CM-4(1),CM-6(1)</v>
      </c>
      <c r="T269" s="1" t="str">
        <f>IF(ISBLANK('Capabilities - Sec Controls'!R71),"", 'Capabilities - Sec Controls'!R71)</f>
        <v>CM-3(4)</v>
      </c>
      <c r="U269" s="1" t="str">
        <f>IF(ISBLANK('Capabilities - Sec Controls'!S71),"", 'Capabilities - Sec Controls'!S71)</f>
        <v>CM-3(1),CM-4(1),CM-3(4)</v>
      </c>
      <c r="V269" s="1" t="str">
        <f>IF(ISBLANK('Capabilities - Sec Controls'!T71),"", 'Capabilities - Sec Controls'!T71)</f>
        <v>CM-6(1)</v>
      </c>
      <c r="W269" s="1" t="str">
        <f>IF(ISBLANK('Capabilities - Sec Controls'!U71),"", 'Capabilities - Sec Controls'!U71)</f>
        <v/>
      </c>
      <c r="X269" s="1" t="str">
        <f>IF(ISBLANK('Capabilities - Sec Controls'!V71),"", 'Capabilities - Sec Controls'!V71)</f>
        <v/>
      </c>
      <c r="Y269" s="1" t="str">
        <f>IF(ISBLANK('Capabilities - Sec Controls'!W71),"", 'Capabilities - Sec Controls'!W71)</f>
        <v/>
      </c>
      <c r="Z269" s="1" t="str">
        <f>IF(ISBLANK('Capabilities - Sec Controls'!X71),"", 'Capabilities - Sec Controls'!X71)</f>
        <v/>
      </c>
      <c r="AA269" s="1" t="str">
        <f>IF(ISBLANK('Capabilities - Sec Controls'!Y71),"", 'Capabilities - Sec Controls'!Y71)</f>
        <v/>
      </c>
      <c r="AB269" s="1" t="str">
        <f>IF(ISBLANK('Capabilities - Sec Controls'!Z71),"", 'Capabilities - Sec Controls'!Z71)</f>
        <v/>
      </c>
      <c r="AC269" s="215">
        <f>IF(ISBLANK('Capabilities - Sec Controls'!AA71),"", 'Capabilities - Sec Controls'!AA71)</f>
        <v>1</v>
      </c>
      <c r="AD269" s="215">
        <f>IF(ISBLANK('Capabilities - Sec Controls'!AB71),"", 'Capabilities - Sec Controls'!AB71)</f>
        <v>2</v>
      </c>
      <c r="AE269" s="215">
        <f>IF(ISBLANK('Capabilities - Sec Controls'!AC71),"", 'Capabilities - Sec Controls'!AC71)</f>
        <v>1</v>
      </c>
      <c r="AF269" s="215">
        <f>IF(ISBLANK('Capabilities - Sec Controls'!AD71),"", 'Capabilities - Sec Controls'!AD71)</f>
        <v>4</v>
      </c>
      <c r="AG269" s="1" t="str">
        <f>IF(ISBLANK('Capabilities - Sec Controls'!AE71),"", 'Capabilities - Sec Controls'!AE71)</f>
        <v/>
      </c>
      <c r="AH269" s="1" t="str">
        <f>IF(ISBLANK('Capabilities - Sec Controls'!AF71),"", 'Capabilities - Sec Controls'!AF71)</f>
        <v>A</v>
      </c>
      <c r="AI269" s="1" t="str">
        <f>IF(ISBLANK('Capabilities - Sec Controls'!AG71),"", 'Capabilities - Sec Controls'!AG71)</f>
        <v>A</v>
      </c>
      <c r="AJ269" s="1" t="str">
        <f>IF(ISBLANK('Capabilities - Sec Controls'!AH71),"", 'Capabilities - Sec Controls'!AH71)</f>
        <v>A</v>
      </c>
      <c r="AK269" s="1" t="str">
        <f>IF(ISBLANK('Capabilities - Sec Controls'!AI71),"", 'Capabilities - Sec Controls'!AI71)</f>
        <v/>
      </c>
      <c r="AL269" s="1" t="str">
        <f>IF(ISBLANK('Capabilities - Sec Controls'!AJ71),"", 'Capabilities - Sec Controls'!AJ71)</f>
        <v>X</v>
      </c>
      <c r="AM269" s="1" t="str">
        <f>IF(ISBLANK('Capabilities - Sec Controls'!AK71),"", 'Capabilities - Sec Controls'!AK71)</f>
        <v>X*</v>
      </c>
      <c r="AN269" s="1" t="str">
        <f>IF(ISBLANK('Capabilities - Sec Controls'!AL71),"", 'Capabilities - Sec Controls'!AL71)</f>
        <v>X*</v>
      </c>
      <c r="AO269" s="1" t="str">
        <f>IF(ISBLANK('Capabilities - Sec Controls'!AM71),"", 'Capabilities - Sec Controls'!AM71)</f>
        <v/>
      </c>
      <c r="AP269" s="1" t="str">
        <f>IF(ISBLANK('Capabilities - Sec Controls'!AN71),"", 'Capabilities - Sec Controls'!AN71)</f>
        <v>A</v>
      </c>
      <c r="AQ269" s="1" t="str">
        <f>IF(ISBLANK('Capabilities - Sec Controls'!AO71),"", 'Capabilities - Sec Controls'!AO71)</f>
        <v>A</v>
      </c>
      <c r="AR269" s="1" t="str">
        <f>IF(ISBLANK('Capabilities - Sec Controls'!AP71),"", 'Capabilities - Sec Controls'!AP71)</f>
        <v>A</v>
      </c>
      <c r="AS269" s="1" t="str">
        <f>IF(ISBLANK('Capabilities - Sec Controls'!AQ71),"", 'Capabilities - Sec Controls'!AQ71)</f>
        <v/>
      </c>
      <c r="AT269" s="1" t="str">
        <f>IF(ISBLANK('Capabilities - Sec Controls'!AR71),"", 'Capabilities - Sec Controls'!AR71)</f>
        <v>A</v>
      </c>
      <c r="AU269" s="1" t="str">
        <f>IF(ISBLANK('Capabilities - Sec Controls'!AS71),"", 'Capabilities - Sec Controls'!AS71)</f>
        <v/>
      </c>
      <c r="AV269" s="1" t="str">
        <f>IF(ISBLANK('Capabilities - Sec Controls'!AT71),"", 'Capabilities - Sec Controls'!AT71)</f>
        <v/>
      </c>
    </row>
    <row r="270" spans="1:48" ht="42" hidden="1" customHeight="1" x14ac:dyDescent="0.25">
      <c r="A270"/>
      <c r="D270" t="b">
        <f t="shared" si="12"/>
        <v>1</v>
      </c>
      <c r="E270" s="1" t="str">
        <f>IF(ISBLANK('Capabilities - Sec Controls'!A72),"", 'Capabilities - Sec Controls'!A72)</f>
        <v>ITOS</v>
      </c>
      <c r="F270" s="1" t="str">
        <f>IF(ISBLANK('Capabilities - Sec Controls'!B72),"", 'Capabilities - Sec Controls'!B72)</f>
        <v>Service Support</v>
      </c>
      <c r="G270" s="1" t="str">
        <f>IF(ISBLANK('Capabilities - Sec Controls'!C72),"", 'Capabilities - Sec Controls'!C72)</f>
        <v>Change Management</v>
      </c>
      <c r="H270" s="1" t="str">
        <f>IF(ISBLANK('Capabilities - Sec Controls'!D72),"", 'Capabilities - Sec Controls'!D72)</f>
        <v>Change Review Board</v>
      </c>
      <c r="I270" s="1" t="str">
        <f>IF(ISBLANK('Capabilities - Sec Controls'!E72),"", 'Capabilities - Sec Controls'!E72)</f>
        <v>The system's organization has a capability to establish a cross-functional team as its change review board to ensure that all changes to the system are carefully considered and reviewed to minimize negative impact to users and services.</v>
      </c>
      <c r="J270" s="1" t="str">
        <f>IF(ISBLANK('Capabilities - Sec Controls'!F72),"", 'Capabilities - Sec Controls'!F72)</f>
        <v>Change Review Board</v>
      </c>
      <c r="K270" s="1" t="str">
        <f>IF(ISBLANK('Capabilities - Sec Controls'!I72),"", 'Capabilities - Sec Controls'!I72)</f>
        <v>CM-1,CM-4</v>
      </c>
      <c r="L270" s="1" t="str">
        <f>IF(ISBLANK('Capabilities - Sec Controls'!J72),"", 'Capabilities - Sec Controls'!J72)</f>
        <v/>
      </c>
      <c r="M270" s="1" t="str">
        <f>IF(ISBLANK('Capabilities - Sec Controls'!K72),"", 'Capabilities - Sec Controls'!K72)</f>
        <v>CM-1,CM-4</v>
      </c>
      <c r="N270" s="1" t="str">
        <f>IF(ISBLANK('Capabilities - Sec Controls'!L72),"", 'Capabilities - Sec Controls'!L72)</f>
        <v/>
      </c>
      <c r="O270" s="1" t="str">
        <f>IF(ISBLANK('Capabilities - Sec Controls'!M72),"", 'Capabilities - Sec Controls'!M72)</f>
        <v>CM-3,CM-9,SA-10</v>
      </c>
      <c r="P270" s="1" t="str">
        <f>IF(ISBLANK('Capabilities - Sec Controls'!N72),"", 'Capabilities - Sec Controls'!N72)</f>
        <v/>
      </c>
      <c r="Q270" s="1" t="str">
        <f>IF(ISBLANK('Capabilities - Sec Controls'!O72),"", 'Capabilities - Sec Controls'!O72)</f>
        <v>CM-3,CM-9,SA-10</v>
      </c>
      <c r="R270" s="1" t="str">
        <f>IF(ISBLANK('Capabilities - Sec Controls'!P72),"", 'Capabilities - Sec Controls'!P72)</f>
        <v/>
      </c>
      <c r="S270" s="1" t="str">
        <f>IF(ISBLANK('Capabilities - Sec Controls'!Q72),"", 'Capabilities - Sec Controls'!Q72)</f>
        <v/>
      </c>
      <c r="T270" s="1" t="str">
        <f>IF(ISBLANK('Capabilities - Sec Controls'!R72),"", 'Capabilities - Sec Controls'!R72)</f>
        <v>CM-3(4)</v>
      </c>
      <c r="U270" s="1" t="str">
        <f>IF(ISBLANK('Capabilities - Sec Controls'!S72),"", 'Capabilities - Sec Controls'!S72)</f>
        <v>CM-3(4)</v>
      </c>
      <c r="V270" s="1" t="str">
        <f>IF(ISBLANK('Capabilities - Sec Controls'!T72),"", 'Capabilities - Sec Controls'!T72)</f>
        <v/>
      </c>
      <c r="W270" s="1" t="str">
        <f>IF(ISBLANK('Capabilities - Sec Controls'!U72),"", 'Capabilities - Sec Controls'!U72)</f>
        <v/>
      </c>
      <c r="X270" s="1" t="str">
        <f>IF(ISBLANK('Capabilities - Sec Controls'!V72),"", 'Capabilities - Sec Controls'!V72)</f>
        <v/>
      </c>
      <c r="Y270" s="1" t="str">
        <f>IF(ISBLANK('Capabilities - Sec Controls'!W72),"", 'Capabilities - Sec Controls'!W72)</f>
        <v/>
      </c>
      <c r="Z270" s="1" t="str">
        <f>IF(ISBLANK('Capabilities - Sec Controls'!X72),"", 'Capabilities - Sec Controls'!X72)</f>
        <v/>
      </c>
      <c r="AA270" s="1" t="str">
        <f>IF(ISBLANK('Capabilities - Sec Controls'!Y72),"", 'Capabilities - Sec Controls'!Y72)</f>
        <v/>
      </c>
      <c r="AB270" s="1" t="str">
        <f>IF(ISBLANK('Capabilities - Sec Controls'!Z72),"", 'Capabilities - Sec Controls'!Z72)</f>
        <v/>
      </c>
      <c r="AC270" s="215">
        <f>IF(ISBLANK('Capabilities - Sec Controls'!AA72),"", 'Capabilities - Sec Controls'!AA72)</f>
        <v>1</v>
      </c>
      <c r="AD270" s="215">
        <f>IF(ISBLANK('Capabilities - Sec Controls'!AB72),"", 'Capabilities - Sec Controls'!AB72)</f>
        <v>2</v>
      </c>
      <c r="AE270" s="215">
        <f>IF(ISBLANK('Capabilities - Sec Controls'!AC72),"", 'Capabilities - Sec Controls'!AC72)</f>
        <v>2</v>
      </c>
      <c r="AF270" s="215">
        <f>IF(ISBLANK('Capabilities - Sec Controls'!AD72),"", 'Capabilities - Sec Controls'!AD72)</f>
        <v>5</v>
      </c>
      <c r="AG270" s="1" t="str">
        <f>IF(ISBLANK('Capabilities - Sec Controls'!AE72),"", 'Capabilities - Sec Controls'!AE72)</f>
        <v/>
      </c>
      <c r="AH270" s="1" t="str">
        <f>IF(ISBLANK('Capabilities - Sec Controls'!AF72),"", 'Capabilities - Sec Controls'!AF72)</f>
        <v>A</v>
      </c>
      <c r="AI270" s="1" t="str">
        <f>IF(ISBLANK('Capabilities - Sec Controls'!AG72),"", 'Capabilities - Sec Controls'!AG72)</f>
        <v>A</v>
      </c>
      <c r="AJ270" s="1" t="str">
        <f>IF(ISBLANK('Capabilities - Sec Controls'!AH72),"", 'Capabilities - Sec Controls'!AH72)</f>
        <v>A</v>
      </c>
      <c r="AK270" s="1" t="str">
        <f>IF(ISBLANK('Capabilities - Sec Controls'!AI72),"", 'Capabilities - Sec Controls'!AI72)</f>
        <v/>
      </c>
      <c r="AL270" s="1" t="str">
        <f>IF(ISBLANK('Capabilities - Sec Controls'!AJ72),"", 'Capabilities - Sec Controls'!AJ72)</f>
        <v>X</v>
      </c>
      <c r="AM270" s="1" t="str">
        <f>IF(ISBLANK('Capabilities - Sec Controls'!AK72),"", 'Capabilities - Sec Controls'!AK72)</f>
        <v>X*</v>
      </c>
      <c r="AN270" s="1" t="str">
        <f>IF(ISBLANK('Capabilities - Sec Controls'!AL72),"", 'Capabilities - Sec Controls'!AL72)</f>
        <v>X*</v>
      </c>
      <c r="AO270" s="1" t="str">
        <f>IF(ISBLANK('Capabilities - Sec Controls'!AM72),"", 'Capabilities - Sec Controls'!AM72)</f>
        <v/>
      </c>
      <c r="AP270" s="1" t="str">
        <f>IF(ISBLANK('Capabilities - Sec Controls'!AN72),"", 'Capabilities - Sec Controls'!AN72)</f>
        <v>A</v>
      </c>
      <c r="AQ270" s="1" t="str">
        <f>IF(ISBLANK('Capabilities - Sec Controls'!AO72),"", 'Capabilities - Sec Controls'!AO72)</f>
        <v>A</v>
      </c>
      <c r="AR270" s="1" t="str">
        <f>IF(ISBLANK('Capabilities - Sec Controls'!AP72),"", 'Capabilities - Sec Controls'!AP72)</f>
        <v>A</v>
      </c>
      <c r="AS270" s="1" t="str">
        <f>IF(ISBLANK('Capabilities - Sec Controls'!AQ72),"", 'Capabilities - Sec Controls'!AQ72)</f>
        <v/>
      </c>
      <c r="AT270" s="1" t="str">
        <f>IF(ISBLANK('Capabilities - Sec Controls'!AR72),"", 'Capabilities - Sec Controls'!AR72)</f>
        <v>A</v>
      </c>
      <c r="AU270" s="1" t="str">
        <f>IF(ISBLANK('Capabilities - Sec Controls'!AS72),"", 'Capabilities - Sec Controls'!AS72)</f>
        <v/>
      </c>
      <c r="AV270" s="1" t="str">
        <f>IF(ISBLANK('Capabilities - Sec Controls'!AT72),"", 'Capabilities - Sec Controls'!AT72)</f>
        <v/>
      </c>
    </row>
    <row r="271" spans="1:48" ht="42" hidden="1" customHeight="1" x14ac:dyDescent="0.25">
      <c r="A271"/>
      <c r="D271" t="b">
        <f t="shared" si="12"/>
        <v>1</v>
      </c>
      <c r="E271" s="1" t="str">
        <f>IF(ISBLANK('Capabilities - Sec Controls'!A73),"", 'Capabilities - Sec Controls'!A73)</f>
        <v>ITOS</v>
      </c>
      <c r="F271" s="1" t="str">
        <f>IF(ISBLANK('Capabilities - Sec Controls'!B73),"", 'Capabilities - Sec Controls'!B73)</f>
        <v>Service Support</v>
      </c>
      <c r="G271" s="1" t="str">
        <f>IF(ISBLANK('Capabilities - Sec Controls'!C73),"", 'Capabilities - Sec Controls'!C73)</f>
        <v>Change Management</v>
      </c>
      <c r="H271" s="1" t="str">
        <f>IF(ISBLANK('Capabilities - Sec Controls'!D73),"", 'Capabilities - Sec Controls'!D73)</f>
        <v>Planned Changes - Operational Changes &amp; Project Changes)</v>
      </c>
      <c r="I271" s="1" t="str">
        <f>IF(ISBLANK('Capabilities - Sec Controls'!E73),"", 'Capabilities - Sec Controls'!E73)</f>
        <v>The system's organization has a capability for change management that identifies and documents changes well in advance of when they need to be implemented.</v>
      </c>
      <c r="J271" s="1" t="str">
        <f>IF(ISBLANK('Capabilities - Sec Controls'!F73),"", 'Capabilities - Sec Controls'!F73)</f>
        <v>Planned Changes</v>
      </c>
      <c r="K271" s="1" t="str">
        <f>IF(ISBLANK('Capabilities - Sec Controls'!I73),"", 'Capabilities - Sec Controls'!I73)</f>
        <v>CM-1,CM-2,CM-4,CM-6</v>
      </c>
      <c r="L271" s="1" t="str">
        <f>IF(ISBLANK('Capabilities - Sec Controls'!J73),"", 'Capabilities - Sec Controls'!J73)</f>
        <v/>
      </c>
      <c r="M271" s="1" t="str">
        <f>IF(ISBLANK('Capabilities - Sec Controls'!K73),"", 'Capabilities - Sec Controls'!K73)</f>
        <v>CM-1,CM-2,CM-4,CM-6</v>
      </c>
      <c r="N271" s="1" t="str">
        <f>IF(ISBLANK('Capabilities - Sec Controls'!L73),"", 'Capabilities - Sec Controls'!L73)</f>
        <v/>
      </c>
      <c r="O271" s="1" t="str">
        <f>IF(ISBLANK('Capabilities - Sec Controls'!M73),"", 'Capabilities - Sec Controls'!M73)</f>
        <v>CM-3,CM-3(2),CM-9</v>
      </c>
      <c r="P271" s="1" t="str">
        <f>IF(ISBLANK('Capabilities - Sec Controls'!N73),"", 'Capabilities - Sec Controls'!N73)</f>
        <v/>
      </c>
      <c r="Q271" s="1" t="str">
        <f>IF(ISBLANK('Capabilities - Sec Controls'!O73),"", 'Capabilities - Sec Controls'!O73)</f>
        <v>CM-3,CM-9</v>
      </c>
      <c r="R271" s="1" t="str">
        <f>IF(ISBLANK('Capabilities - Sec Controls'!P73),"", 'Capabilities - Sec Controls'!P73)</f>
        <v>CM-3(2)</v>
      </c>
      <c r="S271" s="1" t="str">
        <f>IF(ISBLANK('Capabilities - Sec Controls'!Q73),"", 'Capabilities - Sec Controls'!Q73)</f>
        <v>CM-3(1),CM-4(1)</v>
      </c>
      <c r="T271" s="1" t="str">
        <f>IF(ISBLANK('Capabilities - Sec Controls'!R73),"", 'Capabilities - Sec Controls'!R73)</f>
        <v>CM-3(4),CM-4(2)</v>
      </c>
      <c r="U271" s="1" t="str">
        <f>IF(ISBLANK('Capabilities - Sec Controls'!S73),"", 'Capabilities - Sec Controls'!S73)</f>
        <v>CM-3(1),CM-4(1),CM-3(4),CM-4(2)</v>
      </c>
      <c r="V271" s="1" t="str">
        <f>IF(ISBLANK('Capabilities - Sec Controls'!T73),"", 'Capabilities - Sec Controls'!T73)</f>
        <v/>
      </c>
      <c r="W271" s="1" t="str">
        <f>IF(ISBLANK('Capabilities - Sec Controls'!U73),"", 'Capabilities - Sec Controls'!U73)</f>
        <v/>
      </c>
      <c r="X271" s="1" t="str">
        <f>IF(ISBLANK('Capabilities - Sec Controls'!V73),"", 'Capabilities - Sec Controls'!V73)</f>
        <v/>
      </c>
      <c r="Y271" s="1" t="str">
        <f>IF(ISBLANK('Capabilities - Sec Controls'!W73),"", 'Capabilities - Sec Controls'!W73)</f>
        <v/>
      </c>
      <c r="Z271" s="1" t="str">
        <f>IF(ISBLANK('Capabilities - Sec Controls'!X73),"", 'Capabilities - Sec Controls'!X73)</f>
        <v/>
      </c>
      <c r="AA271" s="1" t="str">
        <f>IF(ISBLANK('Capabilities - Sec Controls'!Y73),"", 'Capabilities - Sec Controls'!Y73)</f>
        <v xml:space="preserve">NOTE: CM-3(2) was included in the Moderate baseline per 800-53R4, but is not in any of the FedRAMP baselines.   Recommend that FedRAMP consider including CM-3(2), which is TEST / VALIDATE / DOCUMENT CHANGES before implementing on the operational system,  be considered in the  FedRAMP baseline. </v>
      </c>
      <c r="AB271" s="1" t="str">
        <f>IF(ISBLANK('Capabilities - Sec Controls'!Z73),"", 'Capabilities - Sec Controls'!Z73)</f>
        <v/>
      </c>
      <c r="AC271" s="215">
        <f>IF(ISBLANK('Capabilities - Sec Controls'!AA73),"", 'Capabilities - Sec Controls'!AA73)</f>
        <v>1</v>
      </c>
      <c r="AD271" s="215">
        <f>IF(ISBLANK('Capabilities - Sec Controls'!AB73),"", 'Capabilities - Sec Controls'!AB73)</f>
        <v>1</v>
      </c>
      <c r="AE271" s="215">
        <f>IF(ISBLANK('Capabilities - Sec Controls'!AC73),"", 'Capabilities - Sec Controls'!AC73)</f>
        <v>2</v>
      </c>
      <c r="AF271" s="215">
        <f>IF(ISBLANK('Capabilities - Sec Controls'!AD73),"", 'Capabilities - Sec Controls'!AD73)</f>
        <v>4</v>
      </c>
      <c r="AG271" s="1" t="str">
        <f>IF(ISBLANK('Capabilities - Sec Controls'!AE73),"", 'Capabilities - Sec Controls'!AE73)</f>
        <v/>
      </c>
      <c r="AH271" s="1" t="str">
        <f>IF(ISBLANK('Capabilities - Sec Controls'!AF73),"", 'Capabilities - Sec Controls'!AF73)</f>
        <v>A</v>
      </c>
      <c r="AI271" s="1" t="str">
        <f>IF(ISBLANK('Capabilities - Sec Controls'!AG73),"", 'Capabilities - Sec Controls'!AG73)</f>
        <v>A</v>
      </c>
      <c r="AJ271" s="1" t="str">
        <f>IF(ISBLANK('Capabilities - Sec Controls'!AH73),"", 'Capabilities - Sec Controls'!AH73)</f>
        <v>A</v>
      </c>
      <c r="AK271" s="1" t="str">
        <f>IF(ISBLANK('Capabilities - Sec Controls'!AI73),"", 'Capabilities - Sec Controls'!AI73)</f>
        <v/>
      </c>
      <c r="AL271" s="1" t="str">
        <f>IF(ISBLANK('Capabilities - Sec Controls'!AJ73),"", 'Capabilities - Sec Controls'!AJ73)</f>
        <v>X</v>
      </c>
      <c r="AM271" s="1" t="str">
        <f>IF(ISBLANK('Capabilities - Sec Controls'!AK73),"", 'Capabilities - Sec Controls'!AK73)</f>
        <v>X*</v>
      </c>
      <c r="AN271" s="1" t="str">
        <f>IF(ISBLANK('Capabilities - Sec Controls'!AL73),"", 'Capabilities - Sec Controls'!AL73)</f>
        <v>X*</v>
      </c>
      <c r="AO271" s="1" t="str">
        <f>IF(ISBLANK('Capabilities - Sec Controls'!AM73),"", 'Capabilities - Sec Controls'!AM73)</f>
        <v/>
      </c>
      <c r="AP271" s="1" t="str">
        <f>IF(ISBLANK('Capabilities - Sec Controls'!AN73),"", 'Capabilities - Sec Controls'!AN73)</f>
        <v>A</v>
      </c>
      <c r="AQ271" s="1" t="str">
        <f>IF(ISBLANK('Capabilities - Sec Controls'!AO73),"", 'Capabilities - Sec Controls'!AO73)</f>
        <v>A</v>
      </c>
      <c r="AR271" s="1" t="str">
        <f>IF(ISBLANK('Capabilities - Sec Controls'!AP73),"", 'Capabilities - Sec Controls'!AP73)</f>
        <v>A</v>
      </c>
      <c r="AS271" s="1" t="str">
        <f>IF(ISBLANK('Capabilities - Sec Controls'!AQ73),"", 'Capabilities - Sec Controls'!AQ73)</f>
        <v/>
      </c>
      <c r="AT271" s="1" t="str">
        <f>IF(ISBLANK('Capabilities - Sec Controls'!AR73),"", 'Capabilities - Sec Controls'!AR73)</f>
        <v>A</v>
      </c>
      <c r="AU271" s="1" t="str">
        <f>IF(ISBLANK('Capabilities - Sec Controls'!AS73),"", 'Capabilities - Sec Controls'!AS73)</f>
        <v/>
      </c>
      <c r="AV271" s="1" t="str">
        <f>IF(ISBLANK('Capabilities - Sec Controls'!AT73),"", 'Capabilities - Sec Controls'!AT73)</f>
        <v/>
      </c>
    </row>
    <row r="272" spans="1:48" ht="42" hidden="1" customHeight="1" x14ac:dyDescent="0.25">
      <c r="A272"/>
      <c r="D272" t="b">
        <f t="shared" si="12"/>
        <v>1</v>
      </c>
      <c r="E272" s="1" t="str">
        <f>IF(ISBLANK('Capabilities - Sec Controls'!A85),"", 'Capabilities - Sec Controls'!A85)</f>
        <v>ITOS</v>
      </c>
      <c r="F272" s="1" t="str">
        <f>IF(ISBLANK('Capabilities - Sec Controls'!B85),"", 'Capabilities - Sec Controls'!B85)</f>
        <v>Service Support</v>
      </c>
      <c r="G272" s="1" t="str">
        <f>IF(ISBLANK('Capabilities - Sec Controls'!C85),"", 'Capabilities - Sec Controls'!C85)</f>
        <v>Change Management</v>
      </c>
      <c r="H272" s="1" t="str">
        <f>IF(ISBLANK('Capabilities - Sec Controls'!D85),"", 'Capabilities - Sec Controls'!D85)</f>
        <v>Emergency Changes</v>
      </c>
      <c r="I272" s="1" t="str">
        <f>IF(ISBLANK('Capabilities - Sec Controls'!E85),"", 'Capabilities - Sec Controls'!E85)</f>
        <v>The system has a capability to apply emergency changes needed to fix an issue with a production service, application, hardware component, etc. outside the normal maintenance windows.</v>
      </c>
      <c r="J272" s="1" t="str">
        <f>IF(ISBLANK('Capabilities - Sec Controls'!F85),"", 'Capabilities - Sec Controls'!F85)</f>
        <v>Emergency Changes</v>
      </c>
      <c r="K272" s="1" t="str">
        <f>IF(ISBLANK('Capabilities - Sec Controls'!I85),"", 'Capabilities - Sec Controls'!I85)</f>
        <v>SI-2</v>
      </c>
      <c r="L272" s="1" t="str">
        <f>IF(ISBLANK('Capabilities - Sec Controls'!J85),"", 'Capabilities - Sec Controls'!J85)</f>
        <v/>
      </c>
      <c r="M272" s="1" t="str">
        <f>IF(ISBLANK('Capabilities - Sec Controls'!K85),"", 'Capabilities - Sec Controls'!K85)</f>
        <v>SI-2</v>
      </c>
      <c r="N272" s="1" t="str">
        <f>IF(ISBLANK('Capabilities - Sec Controls'!L85),"", 'Capabilities - Sec Controls'!L85)</f>
        <v/>
      </c>
      <c r="O272" s="1" t="str">
        <f>IF(ISBLANK('Capabilities - Sec Controls'!M85),"", 'Capabilities - Sec Controls'!M85)</f>
        <v>CM-3,CM-5,CM-9,SA-10</v>
      </c>
      <c r="P272" s="1" t="str">
        <f>IF(ISBLANK('Capabilities - Sec Controls'!N85),"", 'Capabilities - Sec Controls'!N85)</f>
        <v/>
      </c>
      <c r="Q272" s="1" t="str">
        <f>IF(ISBLANK('Capabilities - Sec Controls'!O85),"", 'Capabilities - Sec Controls'!O85)</f>
        <v>CM-3,CM-5,CM-9,SA-10</v>
      </c>
      <c r="R272" s="1" t="str">
        <f>IF(ISBLANK('Capabilities - Sec Controls'!P85),"", 'Capabilities - Sec Controls'!P85)</f>
        <v/>
      </c>
      <c r="S272" s="1" t="str">
        <f>IF(ISBLANK('Capabilities - Sec Controls'!Q85),"", 'Capabilities - Sec Controls'!Q85)</f>
        <v>CM-3(1)</v>
      </c>
      <c r="T272" s="1" t="str">
        <f>IF(ISBLANK('Capabilities - Sec Controls'!R85),"", 'Capabilities - Sec Controls'!R85)</f>
        <v/>
      </c>
      <c r="U272" s="1" t="str">
        <f>IF(ISBLANK('Capabilities - Sec Controls'!S85),"", 'Capabilities - Sec Controls'!S85)</f>
        <v>CM-3(1)</v>
      </c>
      <c r="V272" s="1" t="str">
        <f>IF(ISBLANK('Capabilities - Sec Controls'!T85),"", 'Capabilities - Sec Controls'!T85)</f>
        <v/>
      </c>
      <c r="W272" s="1" t="str">
        <f>IF(ISBLANK('Capabilities - Sec Controls'!U85),"", 'Capabilities - Sec Controls'!U85)</f>
        <v/>
      </c>
      <c r="X272" s="1" t="str">
        <f>IF(ISBLANK('Capabilities - Sec Controls'!V85),"", 'Capabilities - Sec Controls'!V85)</f>
        <v/>
      </c>
      <c r="Y272" s="1" t="str">
        <f>IF(ISBLANK('Capabilities - Sec Controls'!W85),"", 'Capabilities - Sec Controls'!W85)</f>
        <v/>
      </c>
      <c r="Z272" s="1" t="str">
        <f>IF(ISBLANK('Capabilities - Sec Controls'!X85),"", 'Capabilities - Sec Controls'!X85)</f>
        <v/>
      </c>
      <c r="AA272" s="1" t="str">
        <f>IF(ISBLANK('Capabilities - Sec Controls'!Y85),"", 'Capabilities - Sec Controls'!Y85)</f>
        <v/>
      </c>
      <c r="AB272" s="1" t="str">
        <f>IF(ISBLANK('Capabilities - Sec Controls'!Z85),"", 'Capabilities - Sec Controls'!Z85)</f>
        <v/>
      </c>
      <c r="AC272" s="215">
        <f>IF(ISBLANK('Capabilities - Sec Controls'!AA85),"", 'Capabilities - Sec Controls'!AA85)</f>
        <v>2</v>
      </c>
      <c r="AD272" s="215">
        <f>IF(ISBLANK('Capabilities - Sec Controls'!AB85),"", 'Capabilities - Sec Controls'!AB85)</f>
        <v>2</v>
      </c>
      <c r="AE272" s="215">
        <f>IF(ISBLANK('Capabilities - Sec Controls'!AC85),"", 'Capabilities - Sec Controls'!AC85)</f>
        <v>3</v>
      </c>
      <c r="AF272" s="215">
        <f>IF(ISBLANK('Capabilities - Sec Controls'!AD85),"", 'Capabilities - Sec Controls'!AD85)</f>
        <v>7</v>
      </c>
      <c r="AG272" s="1" t="str">
        <f>IF(ISBLANK('Capabilities - Sec Controls'!AE85),"", 'Capabilities - Sec Controls'!AE85)</f>
        <v/>
      </c>
      <c r="AH272" s="1" t="str">
        <f>IF(ISBLANK('Capabilities - Sec Controls'!AF85),"", 'Capabilities - Sec Controls'!AF85)</f>
        <v>A</v>
      </c>
      <c r="AI272" s="1" t="str">
        <f>IF(ISBLANK('Capabilities - Sec Controls'!AG85),"", 'Capabilities - Sec Controls'!AG85)</f>
        <v>A</v>
      </c>
      <c r="AJ272" s="1" t="str">
        <f>IF(ISBLANK('Capabilities - Sec Controls'!AH85),"", 'Capabilities - Sec Controls'!AH85)</f>
        <v>A</v>
      </c>
      <c r="AK272" s="1" t="str">
        <f>IF(ISBLANK('Capabilities - Sec Controls'!AI85),"", 'Capabilities - Sec Controls'!AI85)</f>
        <v/>
      </c>
      <c r="AL272" s="1" t="str">
        <f>IF(ISBLANK('Capabilities - Sec Controls'!AJ85),"", 'Capabilities - Sec Controls'!AJ85)</f>
        <v>X</v>
      </c>
      <c r="AM272" s="1" t="str">
        <f>IF(ISBLANK('Capabilities - Sec Controls'!AK85),"", 'Capabilities - Sec Controls'!AK85)</f>
        <v>X*</v>
      </c>
      <c r="AN272" s="1" t="str">
        <f>IF(ISBLANK('Capabilities - Sec Controls'!AL85),"", 'Capabilities - Sec Controls'!AL85)</f>
        <v>X*</v>
      </c>
      <c r="AO272" s="1" t="str">
        <f>IF(ISBLANK('Capabilities - Sec Controls'!AM85),"", 'Capabilities - Sec Controls'!AM85)</f>
        <v/>
      </c>
      <c r="AP272" s="1" t="str">
        <f>IF(ISBLANK('Capabilities - Sec Controls'!AN85),"", 'Capabilities - Sec Controls'!AN85)</f>
        <v>A</v>
      </c>
      <c r="AQ272" s="1" t="str">
        <f>IF(ISBLANK('Capabilities - Sec Controls'!AO85),"", 'Capabilities - Sec Controls'!AO85)</f>
        <v>A</v>
      </c>
      <c r="AR272" s="1" t="str">
        <f>IF(ISBLANK('Capabilities - Sec Controls'!AP85),"", 'Capabilities - Sec Controls'!AP85)</f>
        <v>A</v>
      </c>
      <c r="AS272" s="1" t="str">
        <f>IF(ISBLANK('Capabilities - Sec Controls'!AQ85),"", 'Capabilities - Sec Controls'!AQ85)</f>
        <v/>
      </c>
      <c r="AT272" s="1" t="str">
        <f>IF(ISBLANK('Capabilities - Sec Controls'!AR85),"", 'Capabilities - Sec Controls'!AR85)</f>
        <v>A</v>
      </c>
      <c r="AU272" s="1" t="str">
        <f>IF(ISBLANK('Capabilities - Sec Controls'!AS85),"", 'Capabilities - Sec Controls'!AS85)</f>
        <v/>
      </c>
      <c r="AV272" s="1" t="str">
        <f>IF(ISBLANK('Capabilities - Sec Controls'!AT85),"", 'Capabilities - Sec Controls'!AT85)</f>
        <v/>
      </c>
    </row>
    <row r="273" spans="1:48" ht="42" hidden="1" customHeight="1" x14ac:dyDescent="0.25">
      <c r="A273"/>
      <c r="D273" t="b">
        <f t="shared" si="12"/>
        <v>1</v>
      </c>
      <c r="E273" s="1" t="str">
        <f>IF(ISBLANK('Capabilities - Sec Controls'!A151),"", 'Capabilities - Sec Controls'!A151)</f>
        <v>Information Services</v>
      </c>
      <c r="F273" s="1" t="str">
        <f>IF(ISBLANK('Capabilities - Sec Controls'!B151),"", 'Capabilities - Sec Controls'!B151)</f>
        <v>ITOS</v>
      </c>
      <c r="G273" s="1" t="str">
        <f>IF(ISBLANK('Capabilities - Sec Controls'!C151),"", 'Capabilities - Sec Controls'!C151)</f>
        <v>Change Management</v>
      </c>
      <c r="H273" s="1" t="str">
        <f>IF(ISBLANK('Capabilities - Sec Controls'!D151),"", 'Capabilities - Sec Controls'!D151)</f>
        <v/>
      </c>
      <c r="I273" s="1" t="str">
        <f>IF(ISBLANK('Capabilities - Sec Controls'!E151),"", 'Capabilities - Sec Controls'!E151)</f>
        <v>The system's organization has a change management capability for its IT environment.</v>
      </c>
      <c r="J273" s="1" t="str">
        <f>IF(ISBLANK('Capabilities - Sec Controls'!F151),"", 'Capabilities - Sec Controls'!F151)</f>
        <v>Change Management</v>
      </c>
      <c r="K273" s="1" t="str">
        <f>IF(ISBLANK('Capabilities - Sec Controls'!I151),"", 'Capabilities - Sec Controls'!I151)</f>
        <v>CM-1,CM-2,CM-4,CM-6</v>
      </c>
      <c r="L273" s="1" t="str">
        <f>IF(ISBLANK('Capabilities - Sec Controls'!J151),"", 'Capabilities - Sec Controls'!J151)</f>
        <v/>
      </c>
      <c r="M273" s="1" t="str">
        <f>IF(ISBLANK('Capabilities - Sec Controls'!K151),"", 'Capabilities - Sec Controls'!K151)</f>
        <v>CM-1,CM-2,CM-4,CM-6</v>
      </c>
      <c r="N273" s="1" t="str">
        <f>IF(ISBLANK('Capabilities - Sec Controls'!L151),"", 'Capabilities - Sec Controls'!L151)</f>
        <v/>
      </c>
      <c r="O273" s="1" t="str">
        <f>IF(ISBLANK('Capabilities - Sec Controls'!M151),"", 'Capabilities - Sec Controls'!M151)</f>
        <v>CM-3,CM-3(2),CM-5,CM-9,SA-10</v>
      </c>
      <c r="P273" s="1" t="str">
        <f>IF(ISBLANK('Capabilities - Sec Controls'!N151),"", 'Capabilities - Sec Controls'!N151)</f>
        <v>CM-5(3)</v>
      </c>
      <c r="Q273" s="1" t="str">
        <f>IF(ISBLANK('Capabilities - Sec Controls'!O151),"", 'Capabilities - Sec Controls'!O151)</f>
        <v>CM-3,CM-5,CM-5(3),CM-9,SA-10</v>
      </c>
      <c r="R273" s="1" t="str">
        <f>IF(ISBLANK('Capabilities - Sec Controls'!P151),"", 'Capabilities - Sec Controls'!P151)</f>
        <v>CM-3(2)</v>
      </c>
      <c r="S273" s="1" t="str">
        <f>IF(ISBLANK('Capabilities - Sec Controls'!Q151),"", 'Capabilities - Sec Controls'!Q151)</f>
        <v>CM-3(1),CM-5(1),CM-5(2)</v>
      </c>
      <c r="T273" s="1" t="str">
        <f>IF(ISBLANK('Capabilities - Sec Controls'!R151),"", 'Capabilities - Sec Controls'!R151)</f>
        <v>CM-3(4),CM-5(4)</v>
      </c>
      <c r="U273" s="1" t="str">
        <f>IF(ISBLANK('Capabilities - Sec Controls'!S151),"", 'Capabilities - Sec Controls'!S151)</f>
        <v>CM-3(1),CM-3(4),CM-5(2),CM-5(4)</v>
      </c>
      <c r="V273" s="1" t="str">
        <f>IF(ISBLANK('Capabilities - Sec Controls'!T151),"", 'Capabilities - Sec Controls'!T151)</f>
        <v>CM-5(1)</v>
      </c>
      <c r="W273" s="1" t="str">
        <f>IF(ISBLANK('Capabilities - Sec Controls'!U151),"", 'Capabilities - Sec Controls'!U151)</f>
        <v/>
      </c>
      <c r="X273" s="1" t="str">
        <f>IF(ISBLANK('Capabilities - Sec Controls'!V151),"", 'Capabilities - Sec Controls'!V151)</f>
        <v/>
      </c>
      <c r="Y273" s="1" t="str">
        <f>IF(ISBLANK('Capabilities - Sec Controls'!W151),"", 'Capabilities - Sec Controls'!W151)</f>
        <v/>
      </c>
      <c r="Z273" s="1" t="str">
        <f>IF(ISBLANK('Capabilities - Sec Controls'!X151),"", 'Capabilities - Sec Controls'!X151)</f>
        <v/>
      </c>
      <c r="AA273" s="1" t="str">
        <f>IF(ISBLANK('Capabilities - Sec Controls'!Y151),"", 'Capabilities - Sec Controls'!Y151)</f>
        <v/>
      </c>
      <c r="AB273" s="1" t="str">
        <f>IF(ISBLANK('Capabilities - Sec Controls'!Z151),"", 'Capabilities - Sec Controls'!Z151)</f>
        <v/>
      </c>
      <c r="AC273" s="215">
        <f>IF(ISBLANK('Capabilities - Sec Controls'!AA151),"", 'Capabilities - Sec Controls'!AA151)</f>
        <v>2</v>
      </c>
      <c r="AD273" s="215">
        <f>IF(ISBLANK('Capabilities - Sec Controls'!AB151),"", 'Capabilities - Sec Controls'!AB151)</f>
        <v>3</v>
      </c>
      <c r="AE273" s="215">
        <f>IF(ISBLANK('Capabilities - Sec Controls'!AC151),"", 'Capabilities - Sec Controls'!AC151)</f>
        <v>3</v>
      </c>
      <c r="AF273" s="215">
        <f>IF(ISBLANK('Capabilities - Sec Controls'!AD151),"", 'Capabilities - Sec Controls'!AD151)</f>
        <v>8</v>
      </c>
      <c r="AG273" s="1" t="str">
        <f>IF(ISBLANK('Capabilities - Sec Controls'!AE151),"", 'Capabilities - Sec Controls'!AE151)</f>
        <v/>
      </c>
      <c r="AH273" s="1" t="str">
        <f>IF(ISBLANK('Capabilities - Sec Controls'!AF151),"", 'Capabilities - Sec Controls'!AF151)</f>
        <v>A</v>
      </c>
      <c r="AI273" s="1" t="str">
        <f>IF(ISBLANK('Capabilities - Sec Controls'!AG151),"", 'Capabilities - Sec Controls'!AG151)</f>
        <v>A</v>
      </c>
      <c r="AJ273" s="1" t="str">
        <f>IF(ISBLANK('Capabilities - Sec Controls'!AH151),"", 'Capabilities - Sec Controls'!AH151)</f>
        <v>A</v>
      </c>
      <c r="AK273" s="1" t="str">
        <f>IF(ISBLANK('Capabilities - Sec Controls'!AI151),"", 'Capabilities - Sec Controls'!AI151)</f>
        <v/>
      </c>
      <c r="AL273" s="1" t="str">
        <f>IF(ISBLANK('Capabilities - Sec Controls'!AJ151),"", 'Capabilities - Sec Controls'!AJ151)</f>
        <v>X</v>
      </c>
      <c r="AM273" s="1" t="str">
        <f>IF(ISBLANK('Capabilities - Sec Controls'!AK151),"", 'Capabilities - Sec Controls'!AK151)</f>
        <v>X</v>
      </c>
      <c r="AN273" s="1" t="str">
        <f>IF(ISBLANK('Capabilities - Sec Controls'!AL151),"", 'Capabilities - Sec Controls'!AL151)</f>
        <v>X</v>
      </c>
      <c r="AO273" s="1" t="str">
        <f>IF(ISBLANK('Capabilities - Sec Controls'!AM151),"", 'Capabilities - Sec Controls'!AM151)</f>
        <v/>
      </c>
      <c r="AP273" s="1" t="str">
        <f>IF(ISBLANK('Capabilities - Sec Controls'!AN151),"", 'Capabilities - Sec Controls'!AN151)</f>
        <v>B</v>
      </c>
      <c r="AQ273" s="1" t="str">
        <f>IF(ISBLANK('Capabilities - Sec Controls'!AO151),"", 'Capabilities - Sec Controls'!AO151)</f>
        <v>B</v>
      </c>
      <c r="AR273" s="1" t="str">
        <f>IF(ISBLANK('Capabilities - Sec Controls'!AP151),"", 'Capabilities - Sec Controls'!AP151)</f>
        <v>B</v>
      </c>
      <c r="AS273" s="1" t="str">
        <f>IF(ISBLANK('Capabilities - Sec Controls'!AQ151),"", 'Capabilities - Sec Controls'!AQ151)</f>
        <v/>
      </c>
      <c r="AT273" s="1" t="str">
        <f>IF(ISBLANK('Capabilities - Sec Controls'!AR151),"", 'Capabilities - Sec Controls'!AR151)</f>
        <v>X</v>
      </c>
      <c r="AU273" s="1" t="str">
        <f>IF(ISBLANK('Capabilities - Sec Controls'!AS151),"", 'Capabilities - Sec Controls'!AS151)</f>
        <v/>
      </c>
      <c r="AV273" s="1" t="str">
        <f>IF(ISBLANK('Capabilities - Sec Controls'!AT151),"", 'Capabilities - Sec Controls'!AT151)</f>
        <v/>
      </c>
    </row>
    <row r="274" spans="1:48" ht="42" hidden="1" customHeight="1" x14ac:dyDescent="0.25">
      <c r="A274"/>
      <c r="D274" t="b">
        <f t="shared" si="12"/>
        <v>1</v>
      </c>
      <c r="E274" s="1" t="str">
        <f>IF(ISBLANK('Capabilities - Sec Controls'!A152),"", 'Capabilities - Sec Controls'!A152)</f>
        <v>Information Services</v>
      </c>
      <c r="F274" s="1" t="str">
        <f>IF(ISBLANK('Capabilities - Sec Controls'!B152),"", 'Capabilities - Sec Controls'!B152)</f>
        <v xml:space="preserve">Service Support </v>
      </c>
      <c r="G274" s="1" t="str">
        <f>IF(ISBLANK('Capabilities - Sec Controls'!C152),"", 'Capabilities - Sec Controls'!C152)</f>
        <v>Configuration Rules (Metadata)</v>
      </c>
      <c r="H274" s="1" t="str">
        <f>IF(ISBLANK('Capabilities - Sec Controls'!D152),"", 'Capabilities - Sec Controls'!D152)</f>
        <v/>
      </c>
      <c r="I274" s="1" t="str">
        <f>IF(ISBLANK('Capabilities - Sec Controls'!E152),"", 'Capabilities - Sec Controls'!E152)</f>
        <v>The system has a capability that holds metadata containing the rules for how to deploy configuration changes to specific configuration items.</v>
      </c>
      <c r="J274" s="1" t="str">
        <f>IF(ISBLANK('Capabilities - Sec Controls'!F152),"", 'Capabilities - Sec Controls'!F152)</f>
        <v>Configuration Rules (Metadata)</v>
      </c>
      <c r="K274" s="1" t="str">
        <f>IF(ISBLANK('Capabilities - Sec Controls'!I152),"", 'Capabilities - Sec Controls'!I152)</f>
        <v>CM-1,CM-2,CM-6</v>
      </c>
      <c r="L274" s="1" t="str">
        <f>IF(ISBLANK('Capabilities - Sec Controls'!J152),"", 'Capabilities - Sec Controls'!J152)</f>
        <v/>
      </c>
      <c r="M274" s="1" t="str">
        <f>IF(ISBLANK('Capabilities - Sec Controls'!K152),"", 'Capabilities - Sec Controls'!K152)</f>
        <v>CM-1,CM-2,CM-6</v>
      </c>
      <c r="N274" s="1" t="str">
        <f>IF(ISBLANK('Capabilities - Sec Controls'!L152),"", 'Capabilities - Sec Controls'!L152)</f>
        <v/>
      </c>
      <c r="O274" s="1" t="str">
        <f>IF(ISBLANK('Capabilities - Sec Controls'!M152),"", 'Capabilities - Sec Controls'!M152)</f>
        <v>CM-3</v>
      </c>
      <c r="P274" s="1" t="str">
        <f>IF(ISBLANK('Capabilities - Sec Controls'!N152),"", 'Capabilities - Sec Controls'!N152)</f>
        <v/>
      </c>
      <c r="Q274" s="1" t="str">
        <f>IF(ISBLANK('Capabilities - Sec Controls'!O152),"", 'Capabilities - Sec Controls'!O152)</f>
        <v>CM-3</v>
      </c>
      <c r="R274" s="1" t="str">
        <f>IF(ISBLANK('Capabilities - Sec Controls'!P152),"", 'Capabilities - Sec Controls'!P152)</f>
        <v/>
      </c>
      <c r="S274" s="1" t="str">
        <f>IF(ISBLANK('Capabilities - Sec Controls'!Q152),"", 'Capabilities - Sec Controls'!Q152)</f>
        <v/>
      </c>
      <c r="T274" s="1" t="str">
        <f>IF(ISBLANK('Capabilities - Sec Controls'!R152),"", 'Capabilities - Sec Controls'!R152)</f>
        <v/>
      </c>
      <c r="U274" s="1" t="str">
        <f>IF(ISBLANK('Capabilities - Sec Controls'!S152),"", 'Capabilities - Sec Controls'!S152)</f>
        <v/>
      </c>
      <c r="V274" s="1" t="str">
        <f>IF(ISBLANK('Capabilities - Sec Controls'!T152),"", 'Capabilities - Sec Controls'!T152)</f>
        <v/>
      </c>
      <c r="W274" s="1" t="str">
        <f>IF(ISBLANK('Capabilities - Sec Controls'!U152),"", 'Capabilities - Sec Controls'!U152)</f>
        <v/>
      </c>
      <c r="X274" s="1" t="str">
        <f>IF(ISBLANK('Capabilities - Sec Controls'!V152),"", 'Capabilities - Sec Controls'!V152)</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274" s="1" t="str">
        <f>IF(ISBLANK('Capabilities - Sec Controls'!W152),"", 'Capabilities - Sec Controls'!W152)</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274" s="1" t="str">
        <f>IF(ISBLANK('Capabilities - Sec Controls'!X152),"", 'Capabilities - Sec Controls'!X152)</f>
        <v>AC-2(11), AC-2(13), AC-6(3), AC-6(7), AC-6(8), AC-18(4), AC-21(2)
AU-13, 
CM-3(1), CM-5(1), CM-5(3), CM-5(4), CM-6(2), CM-8(4)
MA-4(3)
PE-2(3), PE-3(1), PE-6(4)
PS-4(2), PS-6(3)
RA-5(4), RA-5(6), RA-5(10)
SC-3, SC-7(8), SC-7(10), SC-7(11), SC-7(14),  SC-7(15), SC-7(18), SC-7(21), SC-24 
SI-7(10), SI-10(5)</v>
      </c>
      <c r="AA274" s="1" t="str">
        <f>IF(ISBLANK('Capabilities - Sec Controls'!Y152),"", 'Capabilities - Sec Controls'!Y152)</f>
        <v/>
      </c>
      <c r="AB274" s="1" t="str">
        <f>IF(ISBLANK('Capabilities - Sec Controls'!Z152),"", 'Capabilities - Sec Controls'!Z152)</f>
        <v/>
      </c>
      <c r="AC274" s="215">
        <f>IF(ISBLANK('Capabilities - Sec Controls'!AA152),"", 'Capabilities - Sec Controls'!AA152)</f>
        <v>2</v>
      </c>
      <c r="AD274" s="215">
        <f>IF(ISBLANK('Capabilities - Sec Controls'!AB152),"", 'Capabilities - Sec Controls'!AB152)</f>
        <v>2</v>
      </c>
      <c r="AE274" s="215">
        <f>IF(ISBLANK('Capabilities - Sec Controls'!AC152),"", 'Capabilities - Sec Controls'!AC152)</f>
        <v>2</v>
      </c>
      <c r="AF274" s="215">
        <f>IF(ISBLANK('Capabilities - Sec Controls'!AD152),"", 'Capabilities - Sec Controls'!AD152)</f>
        <v>6</v>
      </c>
      <c r="AG274" s="1" t="str">
        <f>IF(ISBLANK('Capabilities - Sec Controls'!AE152),"", 'Capabilities - Sec Controls'!AE152)</f>
        <v/>
      </c>
      <c r="AH274" s="1" t="str">
        <f>IF(ISBLANK('Capabilities - Sec Controls'!AF152),"", 'Capabilities - Sec Controls'!AF152)</f>
        <v>A</v>
      </c>
      <c r="AI274" s="1" t="str">
        <f>IF(ISBLANK('Capabilities - Sec Controls'!AG152),"", 'Capabilities - Sec Controls'!AG152)</f>
        <v>A</v>
      </c>
      <c r="AJ274" s="1" t="str">
        <f>IF(ISBLANK('Capabilities - Sec Controls'!AH152),"", 'Capabilities - Sec Controls'!AH152)</f>
        <v>A</v>
      </c>
      <c r="AK274" s="1" t="str">
        <f>IF(ISBLANK('Capabilities - Sec Controls'!AI152),"", 'Capabilities - Sec Controls'!AI152)</f>
        <v/>
      </c>
      <c r="AL274" s="1" t="str">
        <f>IF(ISBLANK('Capabilities - Sec Controls'!AJ152),"", 'Capabilities - Sec Controls'!AJ152)</f>
        <v>A</v>
      </c>
      <c r="AM274" s="1" t="str">
        <f>IF(ISBLANK('Capabilities - Sec Controls'!AK152),"", 'Capabilities - Sec Controls'!AK152)</f>
        <v>A</v>
      </c>
      <c r="AN274" s="1" t="str">
        <f>IF(ISBLANK('Capabilities - Sec Controls'!AL152),"", 'Capabilities - Sec Controls'!AL152)</f>
        <v>A</v>
      </c>
      <c r="AO274" s="1" t="str">
        <f>IF(ISBLANK('Capabilities - Sec Controls'!AM152),"", 'Capabilities - Sec Controls'!AM152)</f>
        <v/>
      </c>
      <c r="AP274" s="1" t="str">
        <f>IF(ISBLANK('Capabilities - Sec Controls'!AN152),"", 'Capabilities - Sec Controls'!AN152)</f>
        <v>B</v>
      </c>
      <c r="AQ274" s="1" t="str">
        <f>IF(ISBLANK('Capabilities - Sec Controls'!AO152),"", 'Capabilities - Sec Controls'!AO152)</f>
        <v>B</v>
      </c>
      <c r="AR274" s="1" t="str">
        <f>IF(ISBLANK('Capabilities - Sec Controls'!AP152),"", 'Capabilities - Sec Controls'!AP152)</f>
        <v>B</v>
      </c>
      <c r="AS274" s="1" t="str">
        <f>IF(ISBLANK('Capabilities - Sec Controls'!AQ152),"", 'Capabilities - Sec Controls'!AQ152)</f>
        <v/>
      </c>
      <c r="AT274" s="1" t="str">
        <f>IF(ISBLANK('Capabilities - Sec Controls'!AR152),"", 'Capabilities - Sec Controls'!AR152)</f>
        <v>A</v>
      </c>
      <c r="AU274" s="1" t="str">
        <f>IF(ISBLANK('Capabilities - Sec Controls'!AS152),"", 'Capabilities - Sec Controls'!AS152)</f>
        <v/>
      </c>
      <c r="AV274" s="1" t="str">
        <f>IF(ISBLANK('Capabilities - Sec Controls'!AT152),"", 'Capabilities - Sec Controls'!AT152)</f>
        <v/>
      </c>
    </row>
    <row r="275" spans="1:48" ht="42" hidden="1" customHeight="1" x14ac:dyDescent="0.25">
      <c r="A275"/>
      <c r="D275" t="b">
        <f t="shared" si="12"/>
        <v>1</v>
      </c>
      <c r="E275" s="1" t="str">
        <f>IF(ISBLANK('Capabilities - Sec Controls'!A154),"", 'Capabilities - Sec Controls'!A154)</f>
        <v>Information Services</v>
      </c>
      <c r="F275" s="1" t="str">
        <f>IF(ISBLANK('Capabilities - Sec Controls'!B154),"", 'Capabilities - Sec Controls'!B154)</f>
        <v xml:space="preserve">Service Support </v>
      </c>
      <c r="G275" s="1" t="str">
        <f>IF(ISBLANK('Capabilities - Sec Controls'!C154),"", 'Capabilities - Sec Controls'!C154)</f>
        <v>Change Logs</v>
      </c>
      <c r="H275" s="1" t="str">
        <f>IF(ISBLANK('Capabilities - Sec Controls'!D154),"", 'Capabilities - Sec Controls'!D154)</f>
        <v/>
      </c>
      <c r="I275" s="1" t="str">
        <f>IF(ISBLANK('Capabilities - Sec Controls'!E154),"", 'Capabilities - Sec Controls'!E154)</f>
        <v>The system has a capability that monitors the change logs and compares them to approved configuration changes to detect unauthorized changes.</v>
      </c>
      <c r="J275" s="1" t="str">
        <f>IF(ISBLANK('Capabilities - Sec Controls'!F154),"", 'Capabilities - Sec Controls'!F154)</f>
        <v>Change Logs</v>
      </c>
      <c r="K275" s="1" t="str">
        <f>IF(ISBLANK('Capabilities - Sec Controls'!I154),"", 'Capabilities - Sec Controls'!I154)</f>
        <v>AU-1,AU-2,AU-3,AU-8,AU-12,CM-2,CM-6,SI-4</v>
      </c>
      <c r="L275" s="1" t="str">
        <f>IF(ISBLANK('Capabilities - Sec Controls'!J154),"", 'Capabilities - Sec Controls'!J154)</f>
        <v/>
      </c>
      <c r="M275" s="1" t="str">
        <f>IF(ISBLANK('Capabilities - Sec Controls'!K154),"", 'Capabilities - Sec Controls'!K154)</f>
        <v>AU-1,AU-2,AU-3,AU-8,AU-12,CM-2,CM-6,SI-4</v>
      </c>
      <c r="N275" s="1" t="str">
        <f>IF(ISBLANK('Capabilities - Sec Controls'!L154),"", 'Capabilities - Sec Controls'!L154)</f>
        <v/>
      </c>
      <c r="O275" s="1" t="str">
        <f>IF(ISBLANK('Capabilities - Sec Controls'!M154),"", 'Capabilities - Sec Controls'!M154)</f>
        <v>AU-2(3),AU-3(1),AU-8(1),CM-2(3),CM-2(7),CM-3,CM-3(2),SI-4(4)</v>
      </c>
      <c r="P275" s="1" t="str">
        <f>IF(ISBLANK('Capabilities - Sec Controls'!N154),"", 'Capabilities - Sec Controls'!N154)</f>
        <v>CM-2,CM-6,SI-4(1)</v>
      </c>
      <c r="Q275" s="1" t="str">
        <f>IF(ISBLANK('Capabilities - Sec Controls'!O154),"", 'Capabilities - Sec Controls'!O154)</f>
        <v>AU-2(3),AU-3(1),AU-8(1),CM-2(3),CM-2(7),CM-3,SI-4(1),SI-4(4)</v>
      </c>
      <c r="R275" s="1" t="str">
        <f>IF(ISBLANK('Capabilities - Sec Controls'!P154),"", 'Capabilities - Sec Controls'!P154)</f>
        <v>CM-2,CM-3(2),CM-6</v>
      </c>
      <c r="S275" s="1" t="str">
        <f>IF(ISBLANK('Capabilities - Sec Controls'!Q154),"", 'Capabilities - Sec Controls'!Q154)</f>
        <v>AU-12(1),AU-12(3),CM-3(1),CM-6(1),CM-6(2)</v>
      </c>
      <c r="T275" s="1" t="str">
        <f>IF(ISBLANK('Capabilities - Sec Controls'!R154),"", 'Capabilities - Sec Controls'!R154)</f>
        <v>AU-3(2),SI-4(14),SI-4(19),SI-4(20),SI-4(22),SI-4(23)</v>
      </c>
      <c r="U275" s="1" t="str">
        <f>IF(ISBLANK('Capabilities - Sec Controls'!S154),"", 'Capabilities - Sec Controls'!S154)</f>
        <v>AU-12(1),AU-12(3),CM-3(1),CM-6(2),SI-4(22)</v>
      </c>
      <c r="V275" s="1" t="str">
        <f>IF(ISBLANK('Capabilities - Sec Controls'!T154),"", 'Capabilities - Sec Controls'!T154)</f>
        <v>AU-3(2),CM-6(1),SI-4(14),SI-4(19),SI-4(20),SI-4(23)</v>
      </c>
      <c r="W275" s="1" t="str">
        <f>IF(ISBLANK('Capabilities - Sec Controls'!U154),"", 'Capabilities - Sec Controls'!U154)</f>
        <v/>
      </c>
      <c r="X275" s="1" t="str">
        <f>IF(ISBLANK('Capabilities - Sec Controls'!V154),"", 'Capabilities - Sec Controls'!V154)</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275" s="1" t="str">
        <f>IF(ISBLANK('Capabilities - Sec Controls'!W154),"", 'Capabilities - Sec Controls'!W154)</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275" s="1" t="str">
        <f>IF(ISBLANK('Capabilities - Sec Controls'!X154),"", 'Capabilities - Sec Controls'!X154)</f>
        <v>AC-2(11), AC-2(13), AC-6(3), AC-6(7), AC-6(8), AC-18(4), AC-21(2)
AU-13, 
CM-3(1), CM-5(1), CM-5(3), CM-5(4), CM-6(2), CM-8(4)
MA-4(3)
PE-2(3), PE-3(1), PE-6(4)
PS-4(2), PS-6(3)
RA-5(4), RA-5(6), RA-5(10)
SC-3, SC-7(8), SC-7(10), SC-7(11), SC-7(14),  SC-7(15), SC-7(18), SC-7(21), SC-24 
SI-7(10), SI-10(5)</v>
      </c>
      <c r="AA275" s="1" t="str">
        <f>IF(ISBLANK('Capabilities - Sec Controls'!Y154),"", 'Capabilities - Sec Controls'!Y154)</f>
        <v>Add note about the several SI-4 controls not found in any baselines (similar to above notes)?</v>
      </c>
      <c r="AB275" s="1" t="str">
        <f>IF(ISBLANK('Capabilities - Sec Controls'!Z154),"", 'Capabilities - Sec Controls'!Z154)</f>
        <v/>
      </c>
      <c r="AC275" s="215">
        <f>IF(ISBLANK('Capabilities - Sec Controls'!AA154),"", 'Capabilities - Sec Controls'!AA154)</f>
        <v>2</v>
      </c>
      <c r="AD275" s="215">
        <f>IF(ISBLANK('Capabilities - Sec Controls'!AB154),"", 'Capabilities - Sec Controls'!AB154)</f>
        <v>3</v>
      </c>
      <c r="AE275" s="215">
        <f>IF(ISBLANK('Capabilities - Sec Controls'!AC154),"", 'Capabilities - Sec Controls'!AC154)</f>
        <v>3</v>
      </c>
      <c r="AF275" s="215">
        <f>IF(ISBLANK('Capabilities - Sec Controls'!AD154),"", 'Capabilities - Sec Controls'!AD154)</f>
        <v>8</v>
      </c>
      <c r="AG275" s="1" t="str">
        <f>IF(ISBLANK('Capabilities - Sec Controls'!AE154),"", 'Capabilities - Sec Controls'!AE154)</f>
        <v/>
      </c>
      <c r="AH275" s="1" t="str">
        <f>IF(ISBLANK('Capabilities - Sec Controls'!AF154),"", 'Capabilities - Sec Controls'!AF154)</f>
        <v>A</v>
      </c>
      <c r="AI275" s="1" t="str">
        <f>IF(ISBLANK('Capabilities - Sec Controls'!AG154),"", 'Capabilities - Sec Controls'!AG154)</f>
        <v>A</v>
      </c>
      <c r="AJ275" s="1" t="str">
        <f>IF(ISBLANK('Capabilities - Sec Controls'!AH154),"", 'Capabilities - Sec Controls'!AH154)</f>
        <v>A</v>
      </c>
      <c r="AK275" s="1" t="str">
        <f>IF(ISBLANK('Capabilities - Sec Controls'!AI154),"", 'Capabilities - Sec Controls'!AI154)</f>
        <v/>
      </c>
      <c r="AL275" s="1" t="str">
        <f>IF(ISBLANK('Capabilities - Sec Controls'!AJ154),"", 'Capabilities - Sec Controls'!AJ154)</f>
        <v>A</v>
      </c>
      <c r="AM275" s="1" t="str">
        <f>IF(ISBLANK('Capabilities - Sec Controls'!AK154),"", 'Capabilities - Sec Controls'!AK154)</f>
        <v>A</v>
      </c>
      <c r="AN275" s="1" t="str">
        <f>IF(ISBLANK('Capabilities - Sec Controls'!AL154),"", 'Capabilities - Sec Controls'!AL154)</f>
        <v>A</v>
      </c>
      <c r="AO275" s="1" t="str">
        <f>IF(ISBLANK('Capabilities - Sec Controls'!AM154),"", 'Capabilities - Sec Controls'!AM154)</f>
        <v/>
      </c>
      <c r="AP275" s="1" t="str">
        <f>IF(ISBLANK('Capabilities - Sec Controls'!AN154),"", 'Capabilities - Sec Controls'!AN154)</f>
        <v>B</v>
      </c>
      <c r="AQ275" s="1" t="str">
        <f>IF(ISBLANK('Capabilities - Sec Controls'!AO154),"", 'Capabilities - Sec Controls'!AO154)</f>
        <v>B</v>
      </c>
      <c r="AR275" s="1" t="str">
        <f>IF(ISBLANK('Capabilities - Sec Controls'!AP154),"", 'Capabilities - Sec Controls'!AP154)</f>
        <v>B</v>
      </c>
      <c r="AS275" s="1" t="str">
        <f>IF(ISBLANK('Capabilities - Sec Controls'!AQ154),"", 'Capabilities - Sec Controls'!AQ154)</f>
        <v/>
      </c>
      <c r="AT275" s="1" t="str">
        <f>IF(ISBLANK('Capabilities - Sec Controls'!AR154),"", 'Capabilities - Sec Controls'!AR154)</f>
        <v>X</v>
      </c>
      <c r="AU275" s="1" t="str">
        <f>IF(ISBLANK('Capabilities - Sec Controls'!AS154),"", 'Capabilities - Sec Controls'!AS154)</f>
        <v/>
      </c>
      <c r="AV275" s="1" t="str">
        <f>IF(ISBLANK('Capabilities - Sec Controls'!AT154),"", 'Capabilities - Sec Controls'!AT154)</f>
        <v/>
      </c>
    </row>
    <row r="276" spans="1:48" ht="42" hidden="1" customHeight="1" x14ac:dyDescent="0.25">
      <c r="A276"/>
      <c r="D276" t="b">
        <f>IF(Resp56="Yes", FALSE, TRUE)</f>
        <v>1</v>
      </c>
      <c r="E276" s="1" t="str">
        <f>IF(ISBLANK('Capabilities - Sec Controls'!A74),"", 'Capabilities - Sec Controls'!A74)</f>
        <v>ITOS</v>
      </c>
      <c r="F276" s="1" t="str">
        <f>IF(ISBLANK('Capabilities - Sec Controls'!B74),"", 'Capabilities - Sec Controls'!B74)</f>
        <v>Service Support</v>
      </c>
      <c r="G276" s="1" t="str">
        <f>IF(ISBLANK('Capabilities - Sec Controls'!C74),"", 'Capabilities - Sec Controls'!C74)</f>
        <v>Release Management</v>
      </c>
      <c r="H276" s="1" t="str">
        <f>IF(ISBLANK('Capabilities - Sec Controls'!D74),"", 'Capabilities - Sec Controls'!D74)</f>
        <v>Version Control</v>
      </c>
      <c r="I276" s="1" t="str">
        <f>IF(ISBLANK('Capabilities - Sec Controls'!E74),"", 'Capabilities - Sec Controls'!E74)</f>
        <v>The system's organization has a capability that tracks all changes to the organization's source code, configuration settings, and documentation.</v>
      </c>
      <c r="J276" s="1" t="str">
        <f>IF(ISBLANK('Capabilities - Sec Controls'!F74),"", 'Capabilities - Sec Controls'!F74)</f>
        <v>Version Control</v>
      </c>
      <c r="K276" s="1" t="str">
        <f>IF(ISBLANK('Capabilities - Sec Controls'!I74),"", 'Capabilities - Sec Controls'!I74)</f>
        <v>CM-1,CM-2,CM-8,SI-2</v>
      </c>
      <c r="L276" s="1" t="str">
        <f>IF(ISBLANK('Capabilities - Sec Controls'!J74),"", 'Capabilities - Sec Controls'!J74)</f>
        <v/>
      </c>
      <c r="M276" s="1" t="str">
        <f>IF(ISBLANK('Capabilities - Sec Controls'!K74),"", 'Capabilities - Sec Controls'!K74)</f>
        <v>CM-1,CM-2,CM-8,SI-2</v>
      </c>
      <c r="N276" s="1" t="str">
        <f>IF(ISBLANK('Capabilities - Sec Controls'!L74),"", 'Capabilities - Sec Controls'!L74)</f>
        <v/>
      </c>
      <c r="O276" s="1" t="str">
        <f>IF(ISBLANK('Capabilities - Sec Controls'!M74),"", 'Capabilities - Sec Controls'!M74)</f>
        <v>CM-2(1),CM-2(3),CM-3,CM-3(2),CM-9,SA-10</v>
      </c>
      <c r="P276" s="1" t="str">
        <f>IF(ISBLANK('Capabilities - Sec Controls'!N74),"", 'Capabilities - Sec Controls'!N74)</f>
        <v>CM-2(2)</v>
      </c>
      <c r="Q276" s="1" t="str">
        <f>IF(ISBLANK('Capabilities - Sec Controls'!O74),"", 'Capabilities - Sec Controls'!O74)</f>
        <v>CM-2(1),CM-2(2),CM-2(3),CM-3,CM-9,SA-10</v>
      </c>
      <c r="R276" s="1" t="str">
        <f>IF(ISBLANK('Capabilities - Sec Controls'!P74),"", 'Capabilities - Sec Controls'!P74)</f>
        <v>CM-3(2)</v>
      </c>
      <c r="S276" s="1" t="str">
        <f>IF(ISBLANK('Capabilities - Sec Controls'!Q74),"", 'Capabilities - Sec Controls'!Q74)</f>
        <v>CM-3(1),CM-8(4)</v>
      </c>
      <c r="T276" s="1" t="str">
        <f>IF(ISBLANK('Capabilities - Sec Controls'!R74),"", 'Capabilities - Sec Controls'!R74)</f>
        <v>CM-3(5),CM-8(9),SA-10(4),SA-10(5),SI-2(6)</v>
      </c>
      <c r="U276" s="1" t="str">
        <f>IF(ISBLANK('Capabilities - Sec Controls'!S74),"", 'Capabilities - Sec Controls'!S74)</f>
        <v>CM-3(1),CM-8(4),CM-3(5)</v>
      </c>
      <c r="V276" s="1" t="str">
        <f>IF(ISBLANK('Capabilities - Sec Controls'!T74),"", 'Capabilities - Sec Controls'!T74)</f>
        <v>CM-8(9),SA-10(4),SA-10(5),SI-2(6)</v>
      </c>
      <c r="W276" s="1" t="str">
        <f>IF(ISBLANK('Capabilities - Sec Controls'!U74),"", 'Capabilities - Sec Controls'!U74)</f>
        <v/>
      </c>
      <c r="X276" s="1" t="str">
        <f>IF(ISBLANK('Capabilities - Sec Controls'!V74),"", 'Capabilities - Sec Controls'!V74)</f>
        <v/>
      </c>
      <c r="Y276" s="1" t="str">
        <f>IF(ISBLANK('Capabilities - Sec Controls'!W74),"", 'Capabilities - Sec Controls'!W74)</f>
        <v/>
      </c>
      <c r="Z276" s="1" t="str">
        <f>IF(ISBLANK('Capabilities - Sec Controls'!X74),"", 'Capabilities - Sec Controls'!X74)</f>
        <v/>
      </c>
      <c r="AA276" s="1" t="str">
        <f>IF(ISBLANK('Capabilities - Sec Controls'!Y74),"", 'Capabilities - Sec Controls'!Y74)</f>
        <v>CM-8(9), SA-10(4), and SA-10(5), SI-2(6)  are not selected in SP 800-53-defined baselines nor in the overall FedRAMP-defined baselines. These 53R4 capabilities are noted in { } and placed in the high impact baseline here specifically to support implementation of a Version Control capability should an organization wish to contract with a cloud service provider to provide such a capability.</v>
      </c>
      <c r="AB276" s="1" t="str">
        <f>IF(ISBLANK('Capabilities - Sec Controls'!Z74),"", 'Capabilities - Sec Controls'!Z74)</f>
        <v/>
      </c>
      <c r="AC276" s="215">
        <f>IF(ISBLANK('Capabilities - Sec Controls'!AA74),"", 'Capabilities - Sec Controls'!AA74)</f>
        <v>1</v>
      </c>
      <c r="AD276" s="215">
        <f>IF(ISBLANK('Capabilities - Sec Controls'!AB74),"", 'Capabilities - Sec Controls'!AB74)</f>
        <v>3</v>
      </c>
      <c r="AE276" s="215">
        <f>IF(ISBLANK('Capabilities - Sec Controls'!AC74),"", 'Capabilities - Sec Controls'!AC74)</f>
        <v>2</v>
      </c>
      <c r="AF276" s="215">
        <f>IF(ISBLANK('Capabilities - Sec Controls'!AD74),"", 'Capabilities - Sec Controls'!AD74)</f>
        <v>6</v>
      </c>
      <c r="AG276" s="1" t="str">
        <f>IF(ISBLANK('Capabilities - Sec Controls'!AE74),"", 'Capabilities - Sec Controls'!AE74)</f>
        <v/>
      </c>
      <c r="AH276" s="1" t="str">
        <f>IF(ISBLANK('Capabilities - Sec Controls'!AF74),"", 'Capabilities - Sec Controls'!AF74)</f>
        <v>X</v>
      </c>
      <c r="AI276" s="1" t="str">
        <f>IF(ISBLANK('Capabilities - Sec Controls'!AG74),"", 'Capabilities - Sec Controls'!AG74)</f>
        <v>X</v>
      </c>
      <c r="AJ276" s="1" t="str">
        <f>IF(ISBLANK('Capabilities - Sec Controls'!AH74),"", 'Capabilities - Sec Controls'!AH74)</f>
        <v>X</v>
      </c>
      <c r="AK276" s="1" t="str">
        <f>IF(ISBLANK('Capabilities - Sec Controls'!AI74),"", 'Capabilities - Sec Controls'!AI74)</f>
        <v/>
      </c>
      <c r="AL276" s="1" t="str">
        <f>IF(ISBLANK('Capabilities - Sec Controls'!AJ74),"", 'Capabilities - Sec Controls'!AJ74)</f>
        <v>X</v>
      </c>
      <c r="AM276" s="1" t="str">
        <f>IF(ISBLANK('Capabilities - Sec Controls'!AK74),"", 'Capabilities - Sec Controls'!AK74)</f>
        <v>X</v>
      </c>
      <c r="AN276" s="1" t="str">
        <f>IF(ISBLANK('Capabilities - Sec Controls'!AL74),"", 'Capabilities - Sec Controls'!AL74)</f>
        <v>X</v>
      </c>
      <c r="AO276" s="1" t="str">
        <f>IF(ISBLANK('Capabilities - Sec Controls'!AM74),"", 'Capabilities - Sec Controls'!AM74)</f>
        <v/>
      </c>
      <c r="AP276" s="1" t="str">
        <f>IF(ISBLANK('Capabilities - Sec Controls'!AN74),"", 'Capabilities - Sec Controls'!AN74)</f>
        <v>A</v>
      </c>
      <c r="AQ276" s="1" t="str">
        <f>IF(ISBLANK('Capabilities - Sec Controls'!AO74),"", 'Capabilities - Sec Controls'!AO74)</f>
        <v>A</v>
      </c>
      <c r="AR276" s="1" t="str">
        <f>IF(ISBLANK('Capabilities - Sec Controls'!AP74),"", 'Capabilities - Sec Controls'!AP74)</f>
        <v>A</v>
      </c>
      <c r="AS276" s="1" t="str">
        <f>IF(ISBLANK('Capabilities - Sec Controls'!AQ74),"", 'Capabilities - Sec Controls'!AQ74)</f>
        <v/>
      </c>
      <c r="AT276" s="1" t="str">
        <f>IF(ISBLANK('Capabilities - Sec Controls'!AR74),"", 'Capabilities - Sec Controls'!AR74)</f>
        <v>A</v>
      </c>
      <c r="AU276" s="1" t="str">
        <f>IF(ISBLANK('Capabilities - Sec Controls'!AS74),"", 'Capabilities - Sec Controls'!AS74)</f>
        <v/>
      </c>
      <c r="AV276" s="1" t="str">
        <f>IF(ISBLANK('Capabilities - Sec Controls'!AT74),"", 'Capabilities - Sec Controls'!AT74)</f>
        <v/>
      </c>
    </row>
    <row r="277" spans="1:48" ht="42" hidden="1" customHeight="1" x14ac:dyDescent="0.25">
      <c r="A277"/>
      <c r="D277" t="b">
        <f>IF(Resp56="Yes", FALSE, TRUE)</f>
        <v>1</v>
      </c>
      <c r="E277" s="1" t="str">
        <f>IF(ISBLANK('Capabilities - Sec Controls'!A91),"", 'Capabilities - Sec Controls'!A91)</f>
        <v>ITOS</v>
      </c>
      <c r="F277" s="1" t="str">
        <f>IF(ISBLANK('Capabilities - Sec Controls'!B91),"", 'Capabilities - Sec Controls'!B91)</f>
        <v>Service Support</v>
      </c>
      <c r="G277" s="1" t="str">
        <f>IF(ISBLANK('Capabilities - Sec Controls'!C91),"", 'Capabilities - Sec Controls'!C91)</f>
        <v>Release Management</v>
      </c>
      <c r="H277" s="1" t="str">
        <f>IF(ISBLANK('Capabilities - Sec Controls'!D91),"", 'Capabilities - Sec Controls'!D91)</f>
        <v>Testing</v>
      </c>
      <c r="I277" s="1" t="str">
        <f>IF(ISBLANK('Capabilities - Sec Controls'!E91),"", 'Capabilities - Sec Controls'!E91)</f>
        <v>The system's organization has a capability that supports testing all changes associated with an impending software release to ensure the changes meet the requirements and do not disrupt existing services.</v>
      </c>
      <c r="J277" s="1" t="str">
        <f>IF(ISBLANK('Capabilities - Sec Controls'!F91),"", 'Capabilities - Sec Controls'!F91)</f>
        <v>Testing</v>
      </c>
      <c r="K277" s="1" t="str">
        <f>IF(ISBLANK('Capabilities - Sec Controls'!I91),"", 'Capabilities - Sec Controls'!I91)</f>
        <v>CM-2,CM-4,SI-2</v>
      </c>
      <c r="L277" s="1" t="str">
        <f>IF(ISBLANK('Capabilities - Sec Controls'!J91),"", 'Capabilities - Sec Controls'!J91)</f>
        <v/>
      </c>
      <c r="M277" s="1" t="str">
        <f>IF(ISBLANK('Capabilities - Sec Controls'!K91),"", 'Capabilities - Sec Controls'!K91)</f>
        <v>CM-2,CM-4,SI-2</v>
      </c>
      <c r="N277" s="1" t="str">
        <f>IF(ISBLANK('Capabilities - Sec Controls'!L91),"", 'Capabilities - Sec Controls'!L91)</f>
        <v/>
      </c>
      <c r="O277" s="1" t="str">
        <f>IF(ISBLANK('Capabilities - Sec Controls'!M91),"", 'Capabilities - Sec Controls'!M91)</f>
        <v>CM-3,CM-3(2),SA-10</v>
      </c>
      <c r="P277" s="1" t="str">
        <f>IF(ISBLANK('Capabilities - Sec Controls'!N91),"", 'Capabilities - Sec Controls'!N91)</f>
        <v/>
      </c>
      <c r="Q277" s="1" t="str">
        <f>IF(ISBLANK('Capabilities - Sec Controls'!O91),"", 'Capabilities - Sec Controls'!O91)</f>
        <v>CM-3,SA-10</v>
      </c>
      <c r="R277" s="1" t="str">
        <f>IF(ISBLANK('Capabilities - Sec Controls'!P91),"", 'Capabilities - Sec Controls'!P91)</f>
        <v>CM-3(2)</v>
      </c>
      <c r="S277" s="1" t="str">
        <f>IF(ISBLANK('Capabilities - Sec Controls'!Q91),"", 'Capabilities - Sec Controls'!Q91)</f>
        <v>CM-3(1),CM-4(1)</v>
      </c>
      <c r="T277" s="1" t="str">
        <f>IF(ISBLANK('Capabilities - Sec Controls'!R91),"", 'Capabilities - Sec Controls'!R91)</f>
        <v>CM-3(4),CM-2(6),CM-4(2)</v>
      </c>
      <c r="U277" s="1" t="str">
        <f>IF(ISBLANK('Capabilities - Sec Controls'!S91),"", 'Capabilities - Sec Controls'!S91)</f>
        <v>CM-3(1),CM-3(4),CM-4(1),CM-4(2)</v>
      </c>
      <c r="V277" s="1" t="str">
        <f>IF(ISBLANK('Capabilities - Sec Controls'!T91),"", 'Capabilities - Sec Controls'!T91)</f>
        <v>CM-2(6)</v>
      </c>
      <c r="W277" s="1" t="str">
        <f>IF(ISBLANK('Capabilities - Sec Controls'!U91),"", 'Capabilities - Sec Controls'!U91)</f>
        <v/>
      </c>
      <c r="X277" s="1" t="str">
        <f>IF(ISBLANK('Capabilities - Sec Controls'!V91),"", 'Capabilities - Sec Controls'!V91)</f>
        <v/>
      </c>
      <c r="Y277" s="1" t="str">
        <f>IF(ISBLANK('Capabilities - Sec Controls'!W91),"", 'Capabilities - Sec Controls'!W91)</f>
        <v/>
      </c>
      <c r="Z277" s="1" t="str">
        <f>IF(ISBLANK('Capabilities - Sec Controls'!X91),"", 'Capabilities - Sec Controls'!X91)</f>
        <v/>
      </c>
      <c r="AA277" s="1" t="str">
        <f>IF(ISBLANK('Capabilities - Sec Controls'!Y91),"", 'Capabilities - Sec Controls'!Y91)</f>
        <v>NOTE:  CM-3(2) is included in the Moderate baseline for SP800-53R4, but is not included in any of the FedRAMP baselines.   Also, CM-2(6), MA-6(2), and SI-2(5) are not selected in SP 800-53-defined baselines nor in the overall FedRAMP-defined baselines. These 53R4 capabilities are noted in { } and placed in the high impact baseline here specifically to support implementation of a Release ManagementTesting capability should an organization wish to contract with a cloud service provider to provide such a capability.</v>
      </c>
      <c r="AB277" s="1" t="str">
        <f>IF(ISBLANK('Capabilities - Sec Controls'!Z91),"", 'Capabilities - Sec Controls'!Z91)</f>
        <v/>
      </c>
      <c r="AC277" s="215">
        <f>IF(ISBLANK('Capabilities - Sec Controls'!AA91),"", 'Capabilities - Sec Controls'!AA91)</f>
        <v>1</v>
      </c>
      <c r="AD277" s="215">
        <f>IF(ISBLANK('Capabilities - Sec Controls'!AB91),"", 'Capabilities - Sec Controls'!AB91)</f>
        <v>2</v>
      </c>
      <c r="AE277" s="215">
        <f>IF(ISBLANK('Capabilities - Sec Controls'!AC91),"", 'Capabilities - Sec Controls'!AC91)</f>
        <v>3</v>
      </c>
      <c r="AF277" s="215">
        <f>IF(ISBLANK('Capabilities - Sec Controls'!AD91),"", 'Capabilities - Sec Controls'!AD91)</f>
        <v>6</v>
      </c>
      <c r="AG277" s="1" t="str">
        <f>IF(ISBLANK('Capabilities - Sec Controls'!AE91),"", 'Capabilities - Sec Controls'!AE91)</f>
        <v/>
      </c>
      <c r="AH277" s="1" t="str">
        <f>IF(ISBLANK('Capabilities - Sec Controls'!AF91),"", 'Capabilities - Sec Controls'!AF91)</f>
        <v>A</v>
      </c>
      <c r="AI277" s="1" t="str">
        <f>IF(ISBLANK('Capabilities - Sec Controls'!AG91),"", 'Capabilities - Sec Controls'!AG91)</f>
        <v>A</v>
      </c>
      <c r="AJ277" s="1" t="str">
        <f>IF(ISBLANK('Capabilities - Sec Controls'!AH91),"", 'Capabilities - Sec Controls'!AH91)</f>
        <v>A</v>
      </c>
      <c r="AK277" s="1" t="str">
        <f>IF(ISBLANK('Capabilities - Sec Controls'!AI91),"", 'Capabilities - Sec Controls'!AI91)</f>
        <v/>
      </c>
      <c r="AL277" s="1" t="str">
        <f>IF(ISBLANK('Capabilities - Sec Controls'!AJ91),"", 'Capabilities - Sec Controls'!AJ91)</f>
        <v>X</v>
      </c>
      <c r="AM277" s="1" t="str">
        <f>IF(ISBLANK('Capabilities - Sec Controls'!AK91),"", 'Capabilities - Sec Controls'!AK91)</f>
        <v>X</v>
      </c>
      <c r="AN277" s="1" t="str">
        <f>IF(ISBLANK('Capabilities - Sec Controls'!AL91),"", 'Capabilities - Sec Controls'!AL91)</f>
        <v>X</v>
      </c>
      <c r="AO277" s="1" t="str">
        <f>IF(ISBLANK('Capabilities - Sec Controls'!AM91),"", 'Capabilities - Sec Controls'!AM91)</f>
        <v/>
      </c>
      <c r="AP277" s="1" t="str">
        <f>IF(ISBLANK('Capabilities - Sec Controls'!AN91),"", 'Capabilities - Sec Controls'!AN91)</f>
        <v>A</v>
      </c>
      <c r="AQ277" s="1" t="str">
        <f>IF(ISBLANK('Capabilities - Sec Controls'!AO91),"", 'Capabilities - Sec Controls'!AO91)</f>
        <v>A</v>
      </c>
      <c r="AR277" s="1" t="str">
        <f>IF(ISBLANK('Capabilities - Sec Controls'!AP91),"", 'Capabilities - Sec Controls'!AP91)</f>
        <v>A</v>
      </c>
      <c r="AS277" s="1" t="str">
        <f>IF(ISBLANK('Capabilities - Sec Controls'!AQ91),"", 'Capabilities - Sec Controls'!AQ91)</f>
        <v/>
      </c>
      <c r="AT277" s="1" t="str">
        <f>IF(ISBLANK('Capabilities - Sec Controls'!AR91),"", 'Capabilities - Sec Controls'!AR91)</f>
        <v>A</v>
      </c>
      <c r="AU277" s="1" t="str">
        <f>IF(ISBLANK('Capabilities - Sec Controls'!AS91),"", 'Capabilities - Sec Controls'!AS91)</f>
        <v/>
      </c>
      <c r="AV277" s="1" t="str">
        <f>IF(ISBLANK('Capabilities - Sec Controls'!AT91),"", 'Capabilities - Sec Controls'!AT91)</f>
        <v/>
      </c>
    </row>
    <row r="278" spans="1:48" ht="42" hidden="1" customHeight="1" x14ac:dyDescent="0.25">
      <c r="A278" s="210" t="s">
        <v>3337</v>
      </c>
      <c r="B278" s="211" t="s">
        <v>3338</v>
      </c>
      <c r="C278" s="211"/>
      <c r="D278" s="211" t="b">
        <f>AND(D279:D281)</f>
        <v>1</v>
      </c>
      <c r="E278" s="211"/>
      <c r="F278" s="210"/>
      <c r="G278" s="210"/>
      <c r="H278" s="210"/>
      <c r="I278" s="210"/>
      <c r="J278" s="210"/>
      <c r="K278" s="210"/>
      <c r="L278" s="210"/>
      <c r="M278" s="210"/>
      <c r="N278" s="210"/>
      <c r="O278" s="210"/>
      <c r="P278" s="210"/>
      <c r="Q278" s="210"/>
      <c r="R278" s="210"/>
      <c r="S278" s="210"/>
      <c r="T278" s="210"/>
      <c r="U278" s="210"/>
      <c r="V278" s="210"/>
      <c r="W278" s="210"/>
      <c r="X278" s="210"/>
      <c r="Y278" s="210"/>
      <c r="Z278" s="210"/>
      <c r="AA278" s="210"/>
      <c r="AB278" s="210"/>
      <c r="AC278" s="214"/>
      <c r="AD278" s="214"/>
      <c r="AE278" s="214"/>
      <c r="AF278" s="214"/>
      <c r="AG278" s="210"/>
      <c r="AH278" s="210"/>
      <c r="AI278" s="210"/>
      <c r="AJ278" s="210"/>
      <c r="AK278" s="210"/>
      <c r="AL278" s="210"/>
      <c r="AM278" s="210"/>
      <c r="AN278" s="210"/>
      <c r="AO278" s="210"/>
      <c r="AP278" s="210"/>
      <c r="AQ278" s="210"/>
      <c r="AR278" s="210"/>
      <c r="AS278" s="210"/>
      <c r="AT278" s="210"/>
      <c r="AU278" s="210"/>
      <c r="AV278" s="210"/>
    </row>
    <row r="279" spans="1:48" ht="42" hidden="1" customHeight="1" x14ac:dyDescent="0.25">
      <c r="A279"/>
      <c r="D279" t="b">
        <f>IF(Resp57="Yes", FALSE, TRUE)</f>
        <v>1</v>
      </c>
      <c r="E279" s="1" t="str">
        <f>IF(ISBLANK('Capabilities - Sec Controls'!A220),"", 'Capabilities - Sec Controls'!A220)</f>
        <v>Infrastructure Services</v>
      </c>
      <c r="F279" s="1" t="str">
        <f>IF(ISBLANK('Capabilities - Sec Controls'!B220),"", 'Capabilities - Sec Controls'!B220)</f>
        <v>Internal Infrastructure: Facility Security</v>
      </c>
      <c r="G279" s="1" t="str">
        <f>IF(ISBLANK('Capabilities - Sec Controls'!C220),"", 'Capabilities - Sec Controls'!C220)</f>
        <v>Environmental Risk Management</v>
      </c>
      <c r="H279" s="1" t="str">
        <f>IF(ISBLANK('Capabilities - Sec Controls'!D220),"", 'Capabilities - Sec Controls'!D220)</f>
        <v>Physical Security</v>
      </c>
      <c r="I279" s="1" t="str">
        <f>IF(ISBLANK('Capabilities - Sec Controls'!E220),"", 'Capabilities - Sec Controls'!E220)</f>
        <v>The system's organization has a capability that mitigates physical threats to facilities and employees, such as mitigating fire threats through installing fire suppression equipment and conducting regular fire drills.</v>
      </c>
      <c r="J279" s="1" t="str">
        <f>IF(ISBLANK('Capabilities - Sec Controls'!F220),"", 'Capabilities - Sec Controls'!F220)</f>
        <v>Physical Security</v>
      </c>
      <c r="K279" s="1" t="str">
        <f>IF(ISBLANK('Capabilities - Sec Controls'!I220),"", 'Capabilities - Sec Controls'!I220)</f>
        <v>RA-3,PE-3,PE-12,PE-13,PE-14</v>
      </c>
      <c r="L279" s="1" t="str">
        <f>IF(ISBLANK('Capabilities - Sec Controls'!J220),"", 'Capabilities - Sec Controls'!J220)</f>
        <v/>
      </c>
      <c r="M279" s="1" t="str">
        <f>IF(ISBLANK('Capabilities - Sec Controls'!K220),"", 'Capabilities - Sec Controls'!K220)</f>
        <v>RA-3,PE-3,PE-12,PE-13,PE-14</v>
      </c>
      <c r="N279" s="1" t="str">
        <f>IF(ISBLANK('Capabilities - Sec Controls'!L220),"", 'Capabilities - Sec Controls'!L220)</f>
        <v/>
      </c>
      <c r="O279" s="1" t="str">
        <f>IF(ISBLANK('Capabilities - Sec Controls'!M220),"", 'Capabilities - Sec Controls'!M220)</f>
        <v>PE-9,PE-10,PE-11</v>
      </c>
      <c r="P279" s="1" t="str">
        <f>IF(ISBLANK('Capabilities - Sec Controls'!N220),"", 'Capabilities - Sec Controls'!N220)</f>
        <v/>
      </c>
      <c r="Q279" s="1" t="str">
        <f>IF(ISBLANK('Capabilities - Sec Controls'!O220),"", 'Capabilities - Sec Controls'!O220)</f>
        <v>PE-9,PE-10,PE-11</v>
      </c>
      <c r="R279" s="1" t="str">
        <f>IF(ISBLANK('Capabilities - Sec Controls'!P220),"", 'Capabilities - Sec Controls'!P220)</f>
        <v/>
      </c>
      <c r="S279" s="1" t="str">
        <f>IF(ISBLANK('Capabilities - Sec Controls'!Q220),"", 'Capabilities - Sec Controls'!Q220)</f>
        <v>PE-18</v>
      </c>
      <c r="T279" s="1" t="str">
        <f>IF(ISBLANK('Capabilities - Sec Controls'!R220),"", 'Capabilities - Sec Controls'!R220)</f>
        <v/>
      </c>
      <c r="U279" s="1" t="str">
        <f>IF(ISBLANK('Capabilities - Sec Controls'!S220),"", 'Capabilities - Sec Controls'!S220)</f>
        <v>PE-18</v>
      </c>
      <c r="V279" s="1" t="str">
        <f>IF(ISBLANK('Capabilities - Sec Controls'!T220),"", 'Capabilities - Sec Controls'!T220)</f>
        <v/>
      </c>
      <c r="W279" s="1" t="str">
        <f>IF(ISBLANK('Capabilities - Sec Controls'!U220),"", 'Capabilities - Sec Controls'!U220)</f>
        <v>PM-9</v>
      </c>
      <c r="X279" s="1" t="str">
        <f>IF(ISBLANK('Capabilities - Sec Controls'!V220),"", 'Capabilities - Sec Controls'!V220)</f>
        <v/>
      </c>
      <c r="Y279" s="1" t="str">
        <f>IF(ISBLANK('Capabilities - Sec Controls'!W220),"", 'Capabilities - Sec Controls'!W220)</f>
        <v/>
      </c>
      <c r="Z279" s="1" t="str">
        <f>IF(ISBLANK('Capabilities - Sec Controls'!X220),"", 'Capabilities - Sec Controls'!X220)</f>
        <v/>
      </c>
      <c r="AA279" s="1" t="str">
        <f>IF(ISBLANK('Capabilities - Sec Controls'!Y220),"", 'Capabilities - Sec Controls'!Y220)</f>
        <v/>
      </c>
      <c r="AB279" s="1" t="str">
        <f>IF(ISBLANK('Capabilities - Sec Controls'!Z220),"", 'Capabilities - Sec Controls'!Z220)</f>
        <v/>
      </c>
      <c r="AC279" s="215">
        <f>IF(ISBLANK('Capabilities - Sec Controls'!AA220),"", 'Capabilities - Sec Controls'!AA220)</f>
        <v>1</v>
      </c>
      <c r="AD279" s="215">
        <f>IF(ISBLANK('Capabilities - Sec Controls'!AB220),"", 'Capabilities - Sec Controls'!AB220)</f>
        <v>1</v>
      </c>
      <c r="AE279" s="215">
        <f>IF(ISBLANK('Capabilities - Sec Controls'!AC220),"", 'Capabilities - Sec Controls'!AC220)</f>
        <v>3</v>
      </c>
      <c r="AF279" s="215">
        <f>IF(ISBLANK('Capabilities - Sec Controls'!AD220),"", 'Capabilities - Sec Controls'!AD220)</f>
        <v>5</v>
      </c>
      <c r="AG279" s="1" t="str">
        <f>IF(ISBLANK('Capabilities - Sec Controls'!AE220),"", 'Capabilities - Sec Controls'!AE220)</f>
        <v/>
      </c>
      <c r="AH279" s="1" t="str">
        <f>IF(ISBLANK('Capabilities - Sec Controls'!AF220),"", 'Capabilities - Sec Controls'!AF220)</f>
        <v/>
      </c>
      <c r="AI279" s="1" t="str">
        <f>IF(ISBLANK('Capabilities - Sec Controls'!AG220),"", 'Capabilities - Sec Controls'!AG220)</f>
        <v/>
      </c>
      <c r="AJ279" s="1" t="str">
        <f>IF(ISBLANK('Capabilities - Sec Controls'!AH220),"", 'Capabilities - Sec Controls'!AH220)</f>
        <v/>
      </c>
      <c r="AK279" s="1" t="str">
        <f>IF(ISBLANK('Capabilities - Sec Controls'!AI220),"", 'Capabilities - Sec Controls'!AI220)</f>
        <v/>
      </c>
      <c r="AL279" s="1" t="str">
        <f>IF(ISBLANK('Capabilities - Sec Controls'!AJ220),"", 'Capabilities - Sec Controls'!AJ220)</f>
        <v>A</v>
      </c>
      <c r="AM279" s="1" t="str">
        <f>IF(ISBLANK('Capabilities - Sec Controls'!AK220),"", 'Capabilities - Sec Controls'!AK220)</f>
        <v>A</v>
      </c>
      <c r="AN279" s="1" t="str">
        <f>IF(ISBLANK('Capabilities - Sec Controls'!AL220),"", 'Capabilities - Sec Controls'!AL220)</f>
        <v>A</v>
      </c>
      <c r="AO279" s="1" t="str">
        <f>IF(ISBLANK('Capabilities - Sec Controls'!AM220),"", 'Capabilities - Sec Controls'!AM220)</f>
        <v/>
      </c>
      <c r="AP279" s="1" t="str">
        <f>IF(ISBLANK('Capabilities - Sec Controls'!AN220),"", 'Capabilities - Sec Controls'!AN220)</f>
        <v>B</v>
      </c>
      <c r="AQ279" s="1" t="str">
        <f>IF(ISBLANK('Capabilities - Sec Controls'!AO220),"", 'Capabilities - Sec Controls'!AO220)</f>
        <v>B</v>
      </c>
      <c r="AR279" s="1" t="str">
        <f>IF(ISBLANK('Capabilities - Sec Controls'!AP220),"", 'Capabilities - Sec Controls'!AP220)</f>
        <v>B</v>
      </c>
      <c r="AS279" s="1" t="str">
        <f>IF(ISBLANK('Capabilities - Sec Controls'!AQ220),"", 'Capabilities - Sec Controls'!AQ220)</f>
        <v/>
      </c>
      <c r="AT279" s="1" t="str">
        <f>IF(ISBLANK('Capabilities - Sec Controls'!AR220),"", 'Capabilities - Sec Controls'!AR220)</f>
        <v>A</v>
      </c>
      <c r="AU279" s="1" t="str">
        <f>IF(ISBLANK('Capabilities - Sec Controls'!AS220),"", 'Capabilities - Sec Controls'!AS220)</f>
        <v/>
      </c>
      <c r="AV279" s="1" t="str">
        <f>IF(ISBLANK('Capabilities - Sec Controls'!AT220),"", 'Capabilities - Sec Controls'!AT220)</f>
        <v/>
      </c>
    </row>
    <row r="280" spans="1:48" ht="42" hidden="1" customHeight="1" x14ac:dyDescent="0.25">
      <c r="A280"/>
      <c r="D280" t="b">
        <f>IF(Resp57="Yes", FALSE, TRUE)</f>
        <v>1</v>
      </c>
      <c r="E280" s="1" t="str">
        <f>IF(ISBLANK('Capabilities - Sec Controls'!A221),"", 'Capabilities - Sec Controls'!A221)</f>
        <v>Infrastructure Services</v>
      </c>
      <c r="F280" s="1" t="str">
        <f>IF(ISBLANK('Capabilities - Sec Controls'!B221),"", 'Capabilities - Sec Controls'!B221)</f>
        <v>Internal Infrastructure: Facility Security</v>
      </c>
      <c r="G280" s="1" t="str">
        <f>IF(ISBLANK('Capabilities - Sec Controls'!C221),"", 'Capabilities - Sec Controls'!C221)</f>
        <v>Environmental Risk Management</v>
      </c>
      <c r="H280" s="1" t="str">
        <f>IF(ISBLANK('Capabilities - Sec Controls'!D221),"", 'Capabilities - Sec Controls'!D221)</f>
        <v>Equipment Location</v>
      </c>
      <c r="I280" s="1" t="str">
        <f>IF(ISBLANK('Capabilities - Sec Controls'!E221),"", 'Capabilities - Sec Controls'!E221)</f>
        <v>The system's organization has a capability that places equipment in appropriate locations, such as locating critical equipment in physically secured facilities with temperature controls and redundant power.</v>
      </c>
      <c r="J280" s="1" t="str">
        <f>IF(ISBLANK('Capabilities - Sec Controls'!F221),"", 'Capabilities - Sec Controls'!F221)</f>
        <v>Equipment Location</v>
      </c>
      <c r="K280" s="1" t="str">
        <f>IF(ISBLANK('Capabilities - Sec Controls'!I221),"", 'Capabilities - Sec Controls'!I221)</f>
        <v>PE-1,PE-12,PE-13,PE-14,PE-15,SA-9</v>
      </c>
      <c r="L280" s="1" t="str">
        <f>IF(ISBLANK('Capabilities - Sec Controls'!J221),"", 'Capabilities - Sec Controls'!J221)</f>
        <v/>
      </c>
      <c r="M280" s="1" t="str">
        <f>IF(ISBLANK('Capabilities - Sec Controls'!K221),"", 'Capabilities - Sec Controls'!K221)</f>
        <v>PE-1,PE-12,PE-13,PE-14,PE-15,SA-9</v>
      </c>
      <c r="N280" s="1" t="str">
        <f>IF(ISBLANK('Capabilities - Sec Controls'!L221),"", 'Capabilities - Sec Controls'!L221)</f>
        <v/>
      </c>
      <c r="O280" s="1" t="str">
        <f>IF(ISBLANK('Capabilities - Sec Controls'!M221),"", 'Capabilities - Sec Controls'!M221)</f>
        <v>PE-5,PE-9,PE-10,PE-11</v>
      </c>
      <c r="P280" s="1" t="str">
        <f>IF(ISBLANK('Capabilities - Sec Controls'!N221),"", 'Capabilities - Sec Controls'!N221)</f>
        <v>SA-9(5)</v>
      </c>
      <c r="Q280" s="1" t="str">
        <f>IF(ISBLANK('Capabilities - Sec Controls'!O221),"", 'Capabilities - Sec Controls'!O221)</f>
        <v>PE-5,PE-9,PE-10,PE-11,SA-9(5)</v>
      </c>
      <c r="R280" s="1" t="str">
        <f>IF(ISBLANK('Capabilities - Sec Controls'!P221),"", 'Capabilities - Sec Controls'!P221)</f>
        <v/>
      </c>
      <c r="S280" s="1" t="str">
        <f>IF(ISBLANK('Capabilities - Sec Controls'!Q221),"", 'Capabilities - Sec Controls'!Q221)</f>
        <v>PE-18</v>
      </c>
      <c r="T280" s="1" t="str">
        <f>IF(ISBLANK('Capabilities - Sec Controls'!R221),"", 'Capabilities - Sec Controls'!R221)</f>
        <v>PE-18(1)</v>
      </c>
      <c r="U280" s="1" t="str">
        <f>IF(ISBLANK('Capabilities - Sec Controls'!S221),"", 'Capabilities - Sec Controls'!S221)</f>
        <v>PE-18</v>
      </c>
      <c r="V280" s="1" t="str">
        <f>IF(ISBLANK('Capabilities - Sec Controls'!T221),"", 'Capabilities - Sec Controls'!T221)</f>
        <v>PE-18(1)</v>
      </c>
      <c r="W280" s="1" t="str">
        <f>IF(ISBLANK('Capabilities - Sec Controls'!U221),"", 'Capabilities - Sec Controls'!U221)</f>
        <v/>
      </c>
      <c r="X280" s="1" t="str">
        <f>IF(ISBLANK('Capabilities - Sec Controls'!V221),"", 'Capabilities - Sec Controls'!V221)</f>
        <v/>
      </c>
      <c r="Y280" s="1" t="str">
        <f>IF(ISBLANK('Capabilities - Sec Controls'!W221),"", 'Capabilities - Sec Controls'!W221)</f>
        <v/>
      </c>
      <c r="Z280" s="1" t="str">
        <f>IF(ISBLANK('Capabilities - Sec Controls'!X221),"", 'Capabilities - Sec Controls'!X221)</f>
        <v/>
      </c>
      <c r="AA280" s="1" t="str">
        <f>IF(ISBLANK('Capabilities - Sec Controls'!Y221),"", 'Capabilities - Sec Controls'!Y221)</f>
        <v>CM-8(8), CM-8(9), PE-18(1), PE-20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Environmental Risk Management Equipment Location   capability should an organization wish to contract with a cloud service provider to provide such a capability.</v>
      </c>
      <c r="AB280" s="1" t="str">
        <f>IF(ISBLANK('Capabilities - Sec Controls'!Z221),"", 'Capabilities - Sec Controls'!Z221)</f>
        <v/>
      </c>
      <c r="AC280" s="215">
        <f>IF(ISBLANK('Capabilities - Sec Controls'!AA221),"", 'Capabilities - Sec Controls'!AA221)</f>
        <v>1</v>
      </c>
      <c r="AD280" s="215">
        <f>IF(ISBLANK('Capabilities - Sec Controls'!AB221),"", 'Capabilities - Sec Controls'!AB221)</f>
        <v>1</v>
      </c>
      <c r="AE280" s="215">
        <f>IF(ISBLANK('Capabilities - Sec Controls'!AC221),"", 'Capabilities - Sec Controls'!AC221)</f>
        <v>3</v>
      </c>
      <c r="AF280" s="215">
        <f>IF(ISBLANK('Capabilities - Sec Controls'!AD221),"", 'Capabilities - Sec Controls'!AD221)</f>
        <v>5</v>
      </c>
      <c r="AG280" s="1" t="str">
        <f>IF(ISBLANK('Capabilities - Sec Controls'!AE221),"", 'Capabilities - Sec Controls'!AE221)</f>
        <v/>
      </c>
      <c r="AH280" s="1" t="str">
        <f>IF(ISBLANK('Capabilities - Sec Controls'!AF221),"", 'Capabilities - Sec Controls'!AF221)</f>
        <v/>
      </c>
      <c r="AI280" s="1" t="str">
        <f>IF(ISBLANK('Capabilities - Sec Controls'!AG221),"", 'Capabilities - Sec Controls'!AG221)</f>
        <v/>
      </c>
      <c r="AJ280" s="1" t="str">
        <f>IF(ISBLANK('Capabilities - Sec Controls'!AH221),"", 'Capabilities - Sec Controls'!AH221)</f>
        <v/>
      </c>
      <c r="AK280" s="1" t="str">
        <f>IF(ISBLANK('Capabilities - Sec Controls'!AI221),"", 'Capabilities - Sec Controls'!AI221)</f>
        <v/>
      </c>
      <c r="AL280" s="1" t="str">
        <f>IF(ISBLANK('Capabilities - Sec Controls'!AJ221),"", 'Capabilities - Sec Controls'!AJ221)</f>
        <v>A</v>
      </c>
      <c r="AM280" s="1" t="str">
        <f>IF(ISBLANK('Capabilities - Sec Controls'!AK221),"", 'Capabilities - Sec Controls'!AK221)</f>
        <v>A</v>
      </c>
      <c r="AN280" s="1" t="str">
        <f>IF(ISBLANK('Capabilities - Sec Controls'!AL221),"", 'Capabilities - Sec Controls'!AL221)</f>
        <v>A</v>
      </c>
      <c r="AO280" s="1" t="str">
        <f>IF(ISBLANK('Capabilities - Sec Controls'!AM221),"", 'Capabilities - Sec Controls'!AM221)</f>
        <v/>
      </c>
      <c r="AP280" s="1" t="str">
        <f>IF(ISBLANK('Capabilities - Sec Controls'!AN221),"", 'Capabilities - Sec Controls'!AN221)</f>
        <v>B</v>
      </c>
      <c r="AQ280" s="1" t="str">
        <f>IF(ISBLANK('Capabilities - Sec Controls'!AO221),"", 'Capabilities - Sec Controls'!AO221)</f>
        <v>B</v>
      </c>
      <c r="AR280" s="1" t="str">
        <f>IF(ISBLANK('Capabilities - Sec Controls'!AP221),"", 'Capabilities - Sec Controls'!AP221)</f>
        <v>B</v>
      </c>
      <c r="AS280" s="1" t="str">
        <f>IF(ISBLANK('Capabilities - Sec Controls'!AQ221),"", 'Capabilities - Sec Controls'!AQ221)</f>
        <v/>
      </c>
      <c r="AT280" s="1" t="str">
        <f>IF(ISBLANK('Capabilities - Sec Controls'!AR221),"", 'Capabilities - Sec Controls'!AR221)</f>
        <v>A</v>
      </c>
      <c r="AU280" s="1" t="str">
        <f>IF(ISBLANK('Capabilities - Sec Controls'!AS221),"", 'Capabilities - Sec Controls'!AS221)</f>
        <v/>
      </c>
      <c r="AV280" s="1" t="str">
        <f>IF(ISBLANK('Capabilities - Sec Controls'!AT221),"", 'Capabilities - Sec Controls'!AT221)</f>
        <v>A</v>
      </c>
    </row>
    <row r="281" spans="1:48" ht="42" hidden="1" customHeight="1" x14ac:dyDescent="0.25">
      <c r="A281"/>
      <c r="D281" t="b">
        <f>IF(Resp57="Yes", FALSE, TRUE)</f>
        <v>1</v>
      </c>
      <c r="E281" s="1" t="str">
        <f>IF(ISBLANK('Capabilities - Sec Controls'!A222),"", 'Capabilities - Sec Controls'!A222)</f>
        <v>Infrastructure Services</v>
      </c>
      <c r="F281" s="1" t="str">
        <f>IF(ISBLANK('Capabilities - Sec Controls'!B222),"", 'Capabilities - Sec Controls'!B222)</f>
        <v>Internal Infrastructure: Facility Security</v>
      </c>
      <c r="G281" s="1" t="str">
        <f>IF(ISBLANK('Capabilities - Sec Controls'!C222),"", 'Capabilities - Sec Controls'!C222)</f>
        <v>Environmental Risk Management</v>
      </c>
      <c r="H281" s="1" t="str">
        <f>IF(ISBLANK('Capabilities - Sec Controls'!D222),"", 'Capabilities - Sec Controls'!D222)</f>
        <v>Power Redundancy</v>
      </c>
      <c r="I281" s="1" t="str">
        <f>IF(ISBLANK('Capabilities - Sec Controls'!E222),"", 'Capabilities - Sec Controls'!E222)</f>
        <v>The system has a capability that electrical power can be provided by multiple sources to assure continuous operation during a loss of one source.</v>
      </c>
      <c r="J281" s="1" t="str">
        <f>IF(ISBLANK('Capabilities - Sec Controls'!F222),"", 'Capabilities - Sec Controls'!F222)</f>
        <v>Power Redundancy</v>
      </c>
      <c r="K281" s="1" t="str">
        <f>IF(ISBLANK('Capabilities - Sec Controls'!I222),"", 'Capabilities - Sec Controls'!I222)</f>
        <v/>
      </c>
      <c r="L281" s="1" t="str">
        <f>IF(ISBLANK('Capabilities - Sec Controls'!J222),"", 'Capabilities - Sec Controls'!J222)</f>
        <v/>
      </c>
      <c r="M281" s="1" t="str">
        <f>IF(ISBLANK('Capabilities - Sec Controls'!K222),"", 'Capabilities - Sec Controls'!K222)</f>
        <v/>
      </c>
      <c r="N281" s="1" t="str">
        <f>IF(ISBLANK('Capabilities - Sec Controls'!L222),"", 'Capabilities - Sec Controls'!L222)</f>
        <v/>
      </c>
      <c r="O281" s="1" t="str">
        <f>IF(ISBLANK('Capabilities - Sec Controls'!M222),"", 'Capabilities - Sec Controls'!M222)</f>
        <v>PE-11</v>
      </c>
      <c r="P281" s="1" t="str">
        <f>IF(ISBLANK('Capabilities - Sec Controls'!N222),"", 'Capabilities - Sec Controls'!N222)</f>
        <v/>
      </c>
      <c r="Q281" s="1" t="str">
        <f>IF(ISBLANK('Capabilities - Sec Controls'!O222),"", 'Capabilities - Sec Controls'!O222)</f>
        <v>PE-11</v>
      </c>
      <c r="R281" s="1" t="str">
        <f>IF(ISBLANK('Capabilities - Sec Controls'!P222),"", 'Capabilities - Sec Controls'!P222)</f>
        <v/>
      </c>
      <c r="S281" s="1" t="str">
        <f>IF(ISBLANK('Capabilities - Sec Controls'!Q222),"", 'Capabilities - Sec Controls'!Q222)</f>
        <v>PE-11(1)</v>
      </c>
      <c r="T281" s="1" t="str">
        <f>IF(ISBLANK('Capabilities - Sec Controls'!R222),"", 'Capabilities - Sec Controls'!R222)</f>
        <v>PE-11(2)</v>
      </c>
      <c r="U281" s="1" t="str">
        <f>IF(ISBLANK('Capabilities - Sec Controls'!S222),"", 'Capabilities - Sec Controls'!S222)</f>
        <v>PE-11(1)</v>
      </c>
      <c r="V281" s="1" t="str">
        <f>IF(ISBLANK('Capabilities - Sec Controls'!T222),"", 'Capabilities - Sec Controls'!T222)</f>
        <v>PE-11(2)</v>
      </c>
      <c r="W281" s="1" t="str">
        <f>IF(ISBLANK('Capabilities - Sec Controls'!U222),"", 'Capabilities - Sec Controls'!U222)</f>
        <v/>
      </c>
      <c r="X281" s="1" t="str">
        <f>IF(ISBLANK('Capabilities - Sec Controls'!V222),"", 'Capabilities - Sec Controls'!V222)</f>
        <v/>
      </c>
      <c r="Y281" s="1" t="str">
        <f>IF(ISBLANK('Capabilities - Sec Controls'!W222),"", 'Capabilities - Sec Controls'!W222)</f>
        <v/>
      </c>
      <c r="Z281" s="1" t="str">
        <f>IF(ISBLANK('Capabilities - Sec Controls'!X222),"", 'Capabilities - Sec Controls'!X222)</f>
        <v/>
      </c>
      <c r="AA281" s="1" t="str">
        <f>IF(ISBLANK('Capabilities - Sec Controls'!Y222),"", 'Capabilities - Sec Controls'!Y222)</f>
        <v>PE-11(2)  is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Facility Security Environmental Risk Management Power Redundancy capability should an organization wish to contract with a cloud service provider to provide such a capability</v>
      </c>
      <c r="AB281" s="1" t="str">
        <f>IF(ISBLANK('Capabilities - Sec Controls'!Z222),"", 'Capabilities - Sec Controls'!Z222)</f>
        <v/>
      </c>
      <c r="AC281" s="215">
        <f>IF(ISBLANK('Capabilities - Sec Controls'!AA222),"", 'Capabilities - Sec Controls'!AA222)</f>
        <v>1</v>
      </c>
      <c r="AD281" s="215">
        <f>IF(ISBLANK('Capabilities - Sec Controls'!AB222),"", 'Capabilities - Sec Controls'!AB222)</f>
        <v>1</v>
      </c>
      <c r="AE281" s="215">
        <f>IF(ISBLANK('Capabilities - Sec Controls'!AC222),"", 'Capabilities - Sec Controls'!AC222)</f>
        <v>3</v>
      </c>
      <c r="AF281" s="215">
        <f>IF(ISBLANK('Capabilities - Sec Controls'!AD222),"", 'Capabilities - Sec Controls'!AD222)</f>
        <v>5</v>
      </c>
      <c r="AG281" s="1" t="str">
        <f>IF(ISBLANK('Capabilities - Sec Controls'!AE222),"", 'Capabilities - Sec Controls'!AE222)</f>
        <v/>
      </c>
      <c r="AH281" s="1" t="str">
        <f>IF(ISBLANK('Capabilities - Sec Controls'!AF222),"", 'Capabilities - Sec Controls'!AF222)</f>
        <v/>
      </c>
      <c r="AI281" s="1" t="str">
        <f>IF(ISBLANK('Capabilities - Sec Controls'!AG222),"", 'Capabilities - Sec Controls'!AG222)</f>
        <v/>
      </c>
      <c r="AJ281" s="1" t="str">
        <f>IF(ISBLANK('Capabilities - Sec Controls'!AH222),"", 'Capabilities - Sec Controls'!AH222)</f>
        <v/>
      </c>
      <c r="AK281" s="1" t="str">
        <f>IF(ISBLANK('Capabilities - Sec Controls'!AI222),"", 'Capabilities - Sec Controls'!AI222)</f>
        <v/>
      </c>
      <c r="AL281" s="1" t="str">
        <f>IF(ISBLANK('Capabilities - Sec Controls'!AJ222),"", 'Capabilities - Sec Controls'!AJ222)</f>
        <v>A</v>
      </c>
      <c r="AM281" s="1" t="str">
        <f>IF(ISBLANK('Capabilities - Sec Controls'!AK222),"", 'Capabilities - Sec Controls'!AK222)</f>
        <v>A</v>
      </c>
      <c r="AN281" s="1" t="str">
        <f>IF(ISBLANK('Capabilities - Sec Controls'!AL222),"", 'Capabilities - Sec Controls'!AL222)</f>
        <v>A</v>
      </c>
      <c r="AO281" s="1" t="str">
        <f>IF(ISBLANK('Capabilities - Sec Controls'!AM222),"", 'Capabilities - Sec Controls'!AM222)</f>
        <v/>
      </c>
      <c r="AP281" s="1" t="str">
        <f>IF(ISBLANK('Capabilities - Sec Controls'!AN222),"", 'Capabilities - Sec Controls'!AN222)</f>
        <v>B</v>
      </c>
      <c r="AQ281" s="1" t="str">
        <f>IF(ISBLANK('Capabilities - Sec Controls'!AO222),"", 'Capabilities - Sec Controls'!AO222)</f>
        <v>B</v>
      </c>
      <c r="AR281" s="1" t="str">
        <f>IF(ISBLANK('Capabilities - Sec Controls'!AP222),"", 'Capabilities - Sec Controls'!AP222)</f>
        <v>B</v>
      </c>
      <c r="AS281" s="1" t="str">
        <f>IF(ISBLANK('Capabilities - Sec Controls'!AQ222),"", 'Capabilities - Sec Controls'!AQ222)</f>
        <v/>
      </c>
      <c r="AT281" s="1" t="str">
        <f>IF(ISBLANK('Capabilities - Sec Controls'!AR222),"", 'Capabilities - Sec Controls'!AR222)</f>
        <v>A</v>
      </c>
      <c r="AU281" s="1" t="str">
        <f>IF(ISBLANK('Capabilities - Sec Controls'!AS222),"", 'Capabilities - Sec Controls'!AS222)</f>
        <v/>
      </c>
      <c r="AV281" s="1" t="str">
        <f>IF(ISBLANK('Capabilities - Sec Controls'!AT222),"", 'Capabilities - Sec Controls'!AT222)</f>
        <v>A</v>
      </c>
    </row>
    <row r="282" spans="1:48" ht="42" hidden="1" customHeight="1" x14ac:dyDescent="0.25">
      <c r="A282" s="210" t="s">
        <v>3339</v>
      </c>
      <c r="B282" s="211" t="s">
        <v>3340</v>
      </c>
      <c r="C282" s="211">
        <v>2.36</v>
      </c>
      <c r="D282" s="211" t="b">
        <f>AND(D283:D285)</f>
        <v>1</v>
      </c>
      <c r="E282" s="211"/>
      <c r="F282" s="210"/>
      <c r="G282" s="210"/>
      <c r="H282" s="210"/>
      <c r="I282" s="210"/>
      <c r="J282" s="210"/>
      <c r="K282" s="210"/>
      <c r="L282" s="210"/>
      <c r="M282" s="210"/>
      <c r="N282" s="210"/>
      <c r="O282" s="210"/>
      <c r="P282" s="210"/>
      <c r="Q282" s="210"/>
      <c r="R282" s="210"/>
      <c r="S282" s="210"/>
      <c r="T282" s="210"/>
      <c r="U282" s="210"/>
      <c r="V282" s="210"/>
      <c r="W282" s="210"/>
      <c r="X282" s="210"/>
      <c r="Y282" s="210"/>
      <c r="Z282" s="210"/>
      <c r="AA282" s="210"/>
      <c r="AB282" s="210"/>
      <c r="AC282" s="214"/>
      <c r="AD282" s="214"/>
      <c r="AE282" s="214"/>
      <c r="AF282" s="214"/>
      <c r="AG282" s="210"/>
      <c r="AH282" s="210"/>
      <c r="AI282" s="210"/>
      <c r="AJ282" s="210"/>
      <c r="AK282" s="210"/>
      <c r="AL282" s="210"/>
      <c r="AM282" s="210"/>
      <c r="AN282" s="210"/>
      <c r="AO282" s="210"/>
      <c r="AP282" s="210"/>
      <c r="AQ282" s="210"/>
      <c r="AR282" s="210"/>
      <c r="AS282" s="210"/>
      <c r="AT282" s="210"/>
      <c r="AU282" s="210"/>
      <c r="AV282" s="210"/>
    </row>
    <row r="283" spans="1:48" ht="42" hidden="1" customHeight="1" x14ac:dyDescent="0.25">
      <c r="A283"/>
      <c r="D283" t="b">
        <f>IF(Resp58="Yes", FALSE, TRUE)</f>
        <v>1</v>
      </c>
      <c r="E283" s="1" t="str">
        <f>IF(ISBLANK('Capabilities - Sec Controls'!A32),"", 'Capabilities - Sec Controls'!A32)</f>
        <v>BOSS</v>
      </c>
      <c r="F283" s="1" t="str">
        <f>IF(ISBLANK('Capabilities - Sec Controls'!B32),"", 'Capabilities - Sec Controls'!B32)</f>
        <v>Data Governance</v>
      </c>
      <c r="G283" s="1" t="str">
        <f>IF(ISBLANK('Capabilities - Sec Controls'!C32),"", 'Capabilities - Sec Controls'!C32)</f>
        <v>Secure Disposal of Data</v>
      </c>
      <c r="H283" s="1" t="str">
        <f>IF(ISBLANK('Capabilities - Sec Controls'!D32),"", 'Capabilities - Sec Controls'!D32)</f>
        <v/>
      </c>
      <c r="I283" s="1" t="str">
        <f>IF(ISBLANK('Capabilities - Sec Controls'!E32),"", 'Capabilities - Sec Controls'!E32)</f>
        <v xml:space="preserve">The system's organization ensures that at the end of its useful like, data is destroyed, in accordance with relevant laws, so as to preclude its recovery through forensic techniques. The data destruction is documented and is part of the information lifecycle management process. </v>
      </c>
      <c r="J283" s="1" t="str">
        <f>IF(ISBLANK('Capabilities - Sec Controls'!F32),"", 'Capabilities - Sec Controls'!F32)</f>
        <v>Secure Disposal of Data</v>
      </c>
      <c r="K283" s="1" t="str">
        <f>IF(ISBLANK('Capabilities - Sec Controls'!I32),"", 'Capabilities - Sec Controls'!I32)</f>
        <v>SA-3,MP-6</v>
      </c>
      <c r="L283" s="1" t="str">
        <f>IF(ISBLANK('Capabilities - Sec Controls'!J32),"", 'Capabilities - Sec Controls'!J32)</f>
        <v/>
      </c>
      <c r="M283" s="1" t="str">
        <f>IF(ISBLANK('Capabilities - Sec Controls'!K32),"", 'Capabilities - Sec Controls'!K32)</f>
        <v>SA-3,MP-6</v>
      </c>
      <c r="N283" s="1" t="str">
        <f>IF(ISBLANK('Capabilities - Sec Controls'!L32),"", 'Capabilities - Sec Controls'!L32)</f>
        <v/>
      </c>
      <c r="O283" s="1" t="str">
        <f>IF(ISBLANK('Capabilities - Sec Controls'!M32),"", 'Capabilities - Sec Controls'!M32)</f>
        <v/>
      </c>
      <c r="P283" s="1" t="str">
        <f>IF(ISBLANK('Capabilities - Sec Controls'!N32),"", 'Capabilities - Sec Controls'!N32)</f>
        <v>MP-6(2)</v>
      </c>
      <c r="Q283" s="1" t="str">
        <f>IF(ISBLANK('Capabilities - Sec Controls'!O32),"", 'Capabilities - Sec Controls'!O32)</f>
        <v>MP-6(2)</v>
      </c>
      <c r="R283" s="1" t="str">
        <f>IF(ISBLANK('Capabilities - Sec Controls'!P32),"", 'Capabilities - Sec Controls'!P32)</f>
        <v/>
      </c>
      <c r="S283" s="1" t="str">
        <f>IF(ISBLANK('Capabilities - Sec Controls'!Q32),"", 'Capabilities - Sec Controls'!Q32)</f>
        <v>MP-6(1)</v>
      </c>
      <c r="T283" s="1" t="str">
        <f>IF(ISBLANK('Capabilities - Sec Controls'!R32),"", 'Capabilities - Sec Controls'!R32)</f>
        <v>AC-4(13),MP-6(8)</v>
      </c>
      <c r="U283" s="1" t="str">
        <f>IF(ISBLANK('Capabilities - Sec Controls'!S32),"", 'Capabilities - Sec Controls'!S32)</f>
        <v>MP-6(1)</v>
      </c>
      <c r="V283" s="1" t="str">
        <f>IF(ISBLANK('Capabilities - Sec Controls'!T32),"", 'Capabilities - Sec Controls'!T32)</f>
        <v>AC-4(13),MP-6(8)</v>
      </c>
      <c r="W283" s="1" t="str">
        <f>IF(ISBLANK('Capabilities - Sec Controls'!U32),"", 'Capabilities - Sec Controls'!U32)</f>
        <v/>
      </c>
      <c r="X283" s="1" t="str">
        <f>IF(ISBLANK('Capabilities - Sec Controls'!V32),"", 'Capabilities - Sec Controls'!V32)</f>
        <v/>
      </c>
      <c r="Y283" s="1" t="str">
        <f>IF(ISBLANK('Capabilities - Sec Controls'!W32),"", 'Capabilities - Sec Controls'!W32)</f>
        <v/>
      </c>
      <c r="Z283" s="1" t="str">
        <f>IF(ISBLANK('Capabilities - Sec Controls'!X32),"", 'Capabilities - Sec Controls'!X32)</f>
        <v/>
      </c>
      <c r="AA283" s="1" t="str">
        <f>IF(ISBLANK('Capabilities - Sec Controls'!Y32),"", 'Capabilities - Sec Controls'!Y32)</f>
        <v>AC-4(13), MA-4(3)  and MP-6(8) are not selected in SP 800-53-defined baselines nor in the overall FedRAMP-defined baselines. These 53R4 capabilities are noted in { } in the high impact baseline here specifically to support information security implementation of a secure disposal of data capability across the enterprise should an organization wish to contract with a cloud service provider to provide such a capability.</v>
      </c>
      <c r="AB283" s="1" t="str">
        <f>IF(ISBLANK('Capabilities - Sec Controls'!Z32),"", 'Capabilities - Sec Controls'!Z32)</f>
        <v/>
      </c>
      <c r="AC283" s="215">
        <f>IF(ISBLANK('Capabilities - Sec Controls'!AA32),"", 'Capabilities - Sec Controls'!AA32)</f>
        <v>3</v>
      </c>
      <c r="AD283" s="215">
        <f>IF(ISBLANK('Capabilities - Sec Controls'!AB32),"", 'Capabilities - Sec Controls'!AB32)</f>
        <v>3</v>
      </c>
      <c r="AE283" s="215">
        <f>IF(ISBLANK('Capabilities - Sec Controls'!AC32),"", 'Capabilities - Sec Controls'!AC32)</f>
        <v>3</v>
      </c>
      <c r="AF283" s="215">
        <f>IF(ISBLANK('Capabilities - Sec Controls'!AD32),"", 'Capabilities - Sec Controls'!AD32)</f>
        <v>9</v>
      </c>
      <c r="AG283" s="1" t="str">
        <f>IF(ISBLANK('Capabilities - Sec Controls'!AE32),"", 'Capabilities - Sec Controls'!AE32)</f>
        <v/>
      </c>
      <c r="AH283" s="1" t="str">
        <f>IF(ISBLANK('Capabilities - Sec Controls'!AF32),"", 'Capabilities - Sec Controls'!AF32)</f>
        <v>X</v>
      </c>
      <c r="AI283" s="1" t="str">
        <f>IF(ISBLANK('Capabilities - Sec Controls'!AG32),"", 'Capabilities - Sec Controls'!AG32)</f>
        <v>A</v>
      </c>
      <c r="AJ283" s="1" t="str">
        <f>IF(ISBLANK('Capabilities - Sec Controls'!AH32),"", 'Capabilities - Sec Controls'!AH32)</f>
        <v>A</v>
      </c>
      <c r="AK283" s="1" t="str">
        <f>IF(ISBLANK('Capabilities - Sec Controls'!AI32),"", 'Capabilities - Sec Controls'!AI32)</f>
        <v/>
      </c>
      <c r="AL283" s="1" t="str">
        <f>IF(ISBLANK('Capabilities - Sec Controls'!AJ32),"", 'Capabilities - Sec Controls'!AJ32)</f>
        <v>X</v>
      </c>
      <c r="AM283" s="1" t="str">
        <f>IF(ISBLANK('Capabilities - Sec Controls'!AK32),"", 'Capabilities - Sec Controls'!AK32)</f>
        <v>X*</v>
      </c>
      <c r="AN283" s="1" t="str">
        <f>IF(ISBLANK('Capabilities - Sec Controls'!AL32),"", 'Capabilities - Sec Controls'!AL32)</f>
        <v>X*</v>
      </c>
      <c r="AO283" s="1" t="str">
        <f>IF(ISBLANK('Capabilities - Sec Controls'!AM32),"", 'Capabilities - Sec Controls'!AM32)</f>
        <v/>
      </c>
      <c r="AP283" s="1" t="str">
        <f>IF(ISBLANK('Capabilities - Sec Controls'!AN32),"", 'Capabilities - Sec Controls'!AN32)</f>
        <v>A</v>
      </c>
      <c r="AQ283" s="1" t="str">
        <f>IF(ISBLANK('Capabilities - Sec Controls'!AO32),"", 'Capabilities - Sec Controls'!AO32)</f>
        <v>A</v>
      </c>
      <c r="AR283" s="1" t="str">
        <f>IF(ISBLANK('Capabilities - Sec Controls'!AP32),"", 'Capabilities - Sec Controls'!AP32)</f>
        <v>A</v>
      </c>
      <c r="AS283" s="1" t="str">
        <f>IF(ISBLANK('Capabilities - Sec Controls'!AQ32),"", 'Capabilities - Sec Controls'!AQ32)</f>
        <v/>
      </c>
      <c r="AT283" s="1" t="str">
        <f>IF(ISBLANK('Capabilities - Sec Controls'!AR32),"", 'Capabilities - Sec Controls'!AR32)</f>
        <v>A</v>
      </c>
      <c r="AU283" s="1" t="str">
        <f>IF(ISBLANK('Capabilities - Sec Controls'!AS32),"", 'Capabilities - Sec Controls'!AS32)</f>
        <v/>
      </c>
      <c r="AV283" s="1" t="str">
        <f>IF(ISBLANK('Capabilities - Sec Controls'!AT32),"", 'Capabilities - Sec Controls'!AT32)</f>
        <v>A</v>
      </c>
    </row>
    <row r="284" spans="1:48" ht="42" hidden="1" customHeight="1" x14ac:dyDescent="0.25">
      <c r="A284"/>
      <c r="D284" t="b">
        <f>IF(Resp58="Yes", FALSE, TRUE)</f>
        <v>1</v>
      </c>
      <c r="E284" s="1" t="str">
        <f>IF(ISBLANK('Capabilities - Sec Controls'!A46),"", 'Capabilities - Sec Controls'!A46)</f>
        <v>BOSS</v>
      </c>
      <c r="F284" s="1" t="str">
        <f>IF(ISBLANK('Capabilities - Sec Controls'!B46),"", 'Capabilities - Sec Controls'!B46)</f>
        <v>Data Governance</v>
      </c>
      <c r="G284" s="1" t="str">
        <f>IF(ISBLANK('Capabilities - Sec Controls'!C46),"", 'Capabilities - Sec Controls'!C46)</f>
        <v>Rules for Data Retention</v>
      </c>
      <c r="H284" s="1" t="str">
        <f>IF(ISBLANK('Capabilities - Sec Controls'!D46),"", 'Capabilities - Sec Controls'!D46)</f>
        <v/>
      </c>
      <c r="I284" s="1" t="str">
        <f>IF(ISBLANK('Capabilities - Sec Controls'!E46),"", 'Capabilities - Sec Controls'!E46)</f>
        <v xml:space="preserve">The system, and its organization, has policies, procedures, and methods in place to retain data as long as required to meet regulatory requirements. The capability additionally includes rules for data decommissioning and disposal. </v>
      </c>
      <c r="J284" s="1" t="str">
        <f>IF(ISBLANK('Capabilities - Sec Controls'!F46),"", 'Capabilities - Sec Controls'!F46)</f>
        <v>Rules for Data Retention</v>
      </c>
      <c r="K284" s="1" t="str">
        <f>IF(ISBLANK('Capabilities - Sec Controls'!I46),"", 'Capabilities - Sec Controls'!I46)</f>
        <v>AU-11,MP-6,SA-3,SI-12</v>
      </c>
      <c r="L284" s="1" t="str">
        <f>IF(ISBLANK('Capabilities - Sec Controls'!J46),"", 'Capabilities - Sec Controls'!J46)</f>
        <v/>
      </c>
      <c r="M284" s="1" t="str">
        <f>IF(ISBLANK('Capabilities - Sec Controls'!K46),"", 'Capabilities - Sec Controls'!K46)</f>
        <v>AU-11,MP-6,SA-3,SI-12</v>
      </c>
      <c r="N284" s="1" t="str">
        <f>IF(ISBLANK('Capabilities - Sec Controls'!L46),"", 'Capabilities - Sec Controls'!L46)</f>
        <v/>
      </c>
      <c r="O284" s="1" t="str">
        <f>IF(ISBLANK('Capabilities - Sec Controls'!M46),"", 'Capabilities - Sec Controls'!M46)</f>
        <v/>
      </c>
      <c r="P284" s="1" t="str">
        <f>IF(ISBLANK('Capabilities - Sec Controls'!N46),"", 'Capabilities - Sec Controls'!N46)</f>
        <v/>
      </c>
      <c r="Q284" s="1" t="str">
        <f>IF(ISBLANK('Capabilities - Sec Controls'!O46),"", 'Capabilities - Sec Controls'!O46)</f>
        <v/>
      </c>
      <c r="R284" s="1" t="str">
        <f>IF(ISBLANK('Capabilities - Sec Controls'!P46),"", 'Capabilities - Sec Controls'!P46)</f>
        <v/>
      </c>
      <c r="S284" s="1" t="str">
        <f>IF(ISBLANK('Capabilities - Sec Controls'!Q46),"", 'Capabilities - Sec Controls'!Q46)</f>
        <v/>
      </c>
      <c r="T284" s="1" t="str">
        <f>IF(ISBLANK('Capabilities - Sec Controls'!R46),"", 'Capabilities - Sec Controls'!R46)</f>
        <v/>
      </c>
      <c r="U284" s="1" t="str">
        <f>IF(ISBLANK('Capabilities - Sec Controls'!S46),"", 'Capabilities - Sec Controls'!S46)</f>
        <v/>
      </c>
      <c r="V284" s="1" t="str">
        <f>IF(ISBLANK('Capabilities - Sec Controls'!T46),"", 'Capabilities - Sec Controls'!T46)</f>
        <v/>
      </c>
      <c r="W284" s="1" t="str">
        <f>IF(ISBLANK('Capabilities - Sec Controls'!U46),"", 'Capabilities - Sec Controls'!U46)</f>
        <v>PM-11</v>
      </c>
      <c r="X284" s="1" t="str">
        <f>IF(ISBLANK('Capabilities - Sec Controls'!V46),"", 'Capabilities - Sec Controls'!V46)</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284" s="1" t="str">
        <f>IF(ISBLANK('Capabilities - Sec Controls'!W46),"", 'Capabilities - Sec Controls'!W46)</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284" s="1" t="str">
        <f>IF(ISBLANK('Capabilities - Sec Controls'!X46),"", 'Capabilities - Sec Controls'!X46)</f>
        <v>AC-2(11), AC-2(13), AC-6(3), AC-6(7), AC-6(8), AC-18(4), AC-21(2)
AU-13, 
CM-3(1), CM-5(1), CM-5(3), CM-5(4), CM-6(2), CM-8(4)
MA-4(3)
PE-2(3), PE-3(1), PE-6(4)
PS-4(2), PS-6(3)
RA-5(4), RA-5(6), RA-5(10)
SC-3, SC-7(8), SC-7(10), SC-7(11), SC-7(14),  SC-7(15), SC-7(18), SC-7(21), SC-24 
SI-7(10), SI-10(5)</v>
      </c>
      <c r="AA284" s="1" t="str">
        <f>IF(ISBLANK('Capabilities - Sec Controls'!Y46),"", 'Capabilities - Sec Controls'!Y46)</f>
        <v/>
      </c>
      <c r="AB284" s="1" t="str">
        <f>IF(ISBLANK('Capabilities - Sec Controls'!Z46),"", 'Capabilities - Sec Controls'!Z46)</f>
        <v/>
      </c>
      <c r="AC284" s="215">
        <f>IF(ISBLANK('Capabilities - Sec Controls'!AA46),"", 'Capabilities - Sec Controls'!AA46)</f>
        <v>1</v>
      </c>
      <c r="AD284" s="215">
        <f>IF(ISBLANK('Capabilities - Sec Controls'!AB46),"", 'Capabilities - Sec Controls'!AB46)</f>
        <v>2</v>
      </c>
      <c r="AE284" s="215">
        <f>IF(ISBLANK('Capabilities - Sec Controls'!AC46),"", 'Capabilities - Sec Controls'!AC46)</f>
        <v>3</v>
      </c>
      <c r="AF284" s="215">
        <f>IF(ISBLANK('Capabilities - Sec Controls'!AD46),"", 'Capabilities - Sec Controls'!AD46)</f>
        <v>6</v>
      </c>
      <c r="AG284" s="1" t="str">
        <f>IF(ISBLANK('Capabilities - Sec Controls'!AE46),"", 'Capabilities - Sec Controls'!AE46)</f>
        <v/>
      </c>
      <c r="AH284" s="1" t="str">
        <f>IF(ISBLANK('Capabilities - Sec Controls'!AF46),"", 'Capabilities - Sec Controls'!AF46)</f>
        <v>A</v>
      </c>
      <c r="AI284" s="1" t="str">
        <f>IF(ISBLANK('Capabilities - Sec Controls'!AG46),"", 'Capabilities - Sec Controls'!AG46)</f>
        <v>A</v>
      </c>
      <c r="AJ284" s="1" t="str">
        <f>IF(ISBLANK('Capabilities - Sec Controls'!AH46),"", 'Capabilities - Sec Controls'!AH46)</f>
        <v>A</v>
      </c>
      <c r="AK284" s="1" t="str">
        <f>IF(ISBLANK('Capabilities - Sec Controls'!AI46),"", 'Capabilities - Sec Controls'!AI46)</f>
        <v/>
      </c>
      <c r="AL284" s="1" t="str">
        <f>IF(ISBLANK('Capabilities - Sec Controls'!AJ46),"", 'Capabilities - Sec Controls'!AJ46)</f>
        <v>X</v>
      </c>
      <c r="AM284" s="1" t="str">
        <f>IF(ISBLANK('Capabilities - Sec Controls'!AK46),"", 'Capabilities - Sec Controls'!AK46)</f>
        <v>X*</v>
      </c>
      <c r="AN284" s="1" t="str">
        <f>IF(ISBLANK('Capabilities - Sec Controls'!AL46),"", 'Capabilities - Sec Controls'!AL46)</f>
        <v>X*</v>
      </c>
      <c r="AO284" s="1" t="str">
        <f>IF(ISBLANK('Capabilities - Sec Controls'!AM46),"", 'Capabilities - Sec Controls'!AM46)</f>
        <v/>
      </c>
      <c r="AP284" s="1" t="str">
        <f>IF(ISBLANK('Capabilities - Sec Controls'!AN46),"", 'Capabilities - Sec Controls'!AN46)</f>
        <v>B</v>
      </c>
      <c r="AQ284" s="1" t="str">
        <f>IF(ISBLANK('Capabilities - Sec Controls'!AO46),"", 'Capabilities - Sec Controls'!AO46)</f>
        <v>B</v>
      </c>
      <c r="AR284" s="1" t="str">
        <f>IF(ISBLANK('Capabilities - Sec Controls'!AP46),"", 'Capabilities - Sec Controls'!AP46)</f>
        <v>B</v>
      </c>
      <c r="AS284" s="1" t="str">
        <f>IF(ISBLANK('Capabilities - Sec Controls'!AQ46),"", 'Capabilities - Sec Controls'!AQ46)</f>
        <v/>
      </c>
      <c r="AT284" s="1" t="str">
        <f>IF(ISBLANK('Capabilities - Sec Controls'!AR46),"", 'Capabilities - Sec Controls'!AR46)</f>
        <v>A</v>
      </c>
      <c r="AU284" s="1" t="str">
        <f>IF(ISBLANK('Capabilities - Sec Controls'!AS46),"", 'Capabilities - Sec Controls'!AS46)</f>
        <v/>
      </c>
      <c r="AV284" s="1" t="str">
        <f>IF(ISBLANK('Capabilities - Sec Controls'!AT46),"", 'Capabilities - Sec Controls'!AT46)</f>
        <v>A</v>
      </c>
    </row>
    <row r="285" spans="1:48" ht="42" hidden="1" customHeight="1" x14ac:dyDescent="0.25">
      <c r="A285"/>
      <c r="D285" t="b">
        <f>IF(Resp58="Yes", FALSE, TRUE)</f>
        <v>1</v>
      </c>
      <c r="E285" s="1" t="str">
        <f>IF(ISBLANK('Capabilities - Sec Controls'!A211),"", 'Capabilities - Sec Controls'!A211)</f>
        <v>Infrastructure Services</v>
      </c>
      <c r="F285" s="1" t="str">
        <f>IF(ISBLANK('Capabilities - Sec Controls'!B211),"", 'Capabilities - Sec Controls'!B211)</f>
        <v>Internal Infrastructure: Storage Services</v>
      </c>
      <c r="G285" s="1" t="str">
        <f>IF(ISBLANK('Capabilities - Sec Controls'!C211),"", 'Capabilities - Sec Controls'!C211)</f>
        <v/>
      </c>
      <c r="H285" s="1" t="str">
        <f>IF(ISBLANK('Capabilities - Sec Controls'!D211),"", 'Capabilities - Sec Controls'!D211)</f>
        <v/>
      </c>
      <c r="I285" s="1" t="str">
        <f>IF(ISBLANK('Capabilities - Sec Controls'!E211),"", 'Capabilities - Sec Controls'!E211)</f>
        <v>The system has a capability that provisions, migrate, and sanitizes physical storage on an as-needed basis. This includes ensuring that storage to be used for the system meets the system's redundancy and reliability requirements.</v>
      </c>
      <c r="J285" s="1" t="str">
        <f>IF(ISBLANK('Capabilities - Sec Controls'!F211),"", 'Capabilities - Sec Controls'!F211)</f>
        <v>Storage Services</v>
      </c>
      <c r="K285" s="1" t="str">
        <f>IF(ISBLANK('Capabilities - Sec Controls'!I211),"", 'Capabilities - Sec Controls'!I211)</f>
        <v>AC-1,AC-2,AC-20,AU-4,AU-5,CP-1,CP-2,CP-9,MP-6,RA-2,RA-3,SA-9</v>
      </c>
      <c r="L285" s="1" t="str">
        <f>IF(ISBLANK('Capabilities - Sec Controls'!J211),"", 'Capabilities - Sec Controls'!J211)</f>
        <v/>
      </c>
      <c r="M285" s="1" t="str">
        <f>IF(ISBLANK('Capabilities - Sec Controls'!K211),"", 'Capabilities - Sec Controls'!K211)</f>
        <v>AC-1,AC-2,AC-20,AU-4,AU-5,CP-1,CP-2,CP-9,MP-6,RA-2,RA-3,SA-9</v>
      </c>
      <c r="N285" s="1" t="str">
        <f>IF(ISBLANK('Capabilities - Sec Controls'!L211),"", 'Capabilities - Sec Controls'!L211)</f>
        <v/>
      </c>
      <c r="O285" s="1" t="str">
        <f>IF(ISBLANK('Capabilities - Sec Controls'!M211),"", 'Capabilities - Sec Controls'!M211)</f>
        <v>CP-6,CP-6(1),CP-6(3),CP-9(1),MP-4</v>
      </c>
      <c r="P285" s="1" t="str">
        <f>IF(ISBLANK('Capabilities - Sec Controls'!N211),"", 'Capabilities - Sec Controls'!N211)</f>
        <v/>
      </c>
      <c r="Q285" s="1" t="str">
        <f>IF(ISBLANK('Capabilities - Sec Controls'!O211),"", 'Capabilities - Sec Controls'!O211)</f>
        <v>CP-6,CP-6(1),CP-6(3),CP-9(1),MP-4</v>
      </c>
      <c r="R285" s="1" t="str">
        <f>IF(ISBLANK('Capabilities - Sec Controls'!P211),"", 'Capabilities - Sec Controls'!P211)</f>
        <v/>
      </c>
      <c r="S285" s="1" t="str">
        <f>IF(ISBLANK('Capabilities - Sec Controls'!Q211),"", 'Capabilities - Sec Controls'!Q211)</f>
        <v>CP-2(2),CP-2(4),CP-2(5),CP-9(3),CP-9(5)</v>
      </c>
      <c r="T285" s="1" t="str">
        <f>IF(ISBLANK('Capabilities - Sec Controls'!R211),"", 'Capabilities - Sec Controls'!R211)</f>
        <v>AC-20(4),CP-2(6),SC-36</v>
      </c>
      <c r="U285" s="1" t="str">
        <f>IF(ISBLANK('Capabilities - Sec Controls'!S211),"", 'Capabilities - Sec Controls'!S211)</f>
        <v>CP-2(4),CP-2(5),CP-9(5)</v>
      </c>
      <c r="V285" s="1" t="str">
        <f>IF(ISBLANK('Capabilities - Sec Controls'!T211),"", 'Capabilities - Sec Controls'!T211)</f>
        <v>CP-2(2),CP-9(3),AC-20(4),CP-2(6),SC-36</v>
      </c>
      <c r="W285" s="1" t="str">
        <f>IF(ISBLANK('Capabilities - Sec Controls'!U211),"", 'Capabilities - Sec Controls'!U211)</f>
        <v/>
      </c>
      <c r="X285" s="1" t="str">
        <f>IF(ISBLANK('Capabilities - Sec Controls'!V211),"", 'Capabilities - Sec Controls'!V211)</f>
        <v/>
      </c>
      <c r="Y285" s="1" t="str">
        <f>IF(ISBLANK('Capabilities - Sec Controls'!W211),"", 'Capabilities - Sec Controls'!W211)</f>
        <v/>
      </c>
      <c r="Z285" s="1" t="str">
        <f>IF(ISBLANK('Capabilities - Sec Controls'!X211),"", 'Capabilities - Sec Controls'!X211)</f>
        <v/>
      </c>
      <c r="AA285" s="1" t="str">
        <f>IF(ISBLANK('Capabilities - Sec Controls'!Y211),"", 'Capabilities - Sec Controls'!Y211)</f>
        <v>AC-20(4), CP-2(6), and SC-36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Storage Services capability should an organization wish to contract with a cloud service provider to provide such a capability.</v>
      </c>
      <c r="AB285" s="1" t="str">
        <f>IF(ISBLANK('Capabilities - Sec Controls'!Z211),"", 'Capabilities - Sec Controls'!Z211)</f>
        <v/>
      </c>
      <c r="AC285" s="215">
        <f>IF(ISBLANK('Capabilities - Sec Controls'!AA211),"", 'Capabilities - Sec Controls'!AA211)</f>
        <v>0</v>
      </c>
      <c r="AD285" s="215">
        <f>IF(ISBLANK('Capabilities - Sec Controls'!AB211),"", 'Capabilities - Sec Controls'!AB211)</f>
        <v>0</v>
      </c>
      <c r="AE285" s="215">
        <f>IF(ISBLANK('Capabilities - Sec Controls'!AC211),"", 'Capabilities - Sec Controls'!AC211)</f>
        <v>2</v>
      </c>
      <c r="AF285" s="215">
        <f>IF(ISBLANK('Capabilities - Sec Controls'!AD211),"", 'Capabilities - Sec Controls'!AD211)</f>
        <v>2</v>
      </c>
      <c r="AG285" s="1" t="str">
        <f>IF(ISBLANK('Capabilities - Sec Controls'!AE211),"", 'Capabilities - Sec Controls'!AE211)</f>
        <v/>
      </c>
      <c r="AH285" s="1" t="str">
        <f>IF(ISBLANK('Capabilities - Sec Controls'!AF211),"", 'Capabilities - Sec Controls'!AF211)</f>
        <v/>
      </c>
      <c r="AI285" s="1" t="str">
        <f>IF(ISBLANK('Capabilities - Sec Controls'!AG211),"", 'Capabilities - Sec Controls'!AG211)</f>
        <v/>
      </c>
      <c r="AJ285" s="1" t="str">
        <f>IF(ISBLANK('Capabilities - Sec Controls'!AH211),"", 'Capabilities - Sec Controls'!AH211)</f>
        <v/>
      </c>
      <c r="AK285" s="1" t="str">
        <f>IF(ISBLANK('Capabilities - Sec Controls'!AI211),"", 'Capabilities - Sec Controls'!AI211)</f>
        <v/>
      </c>
      <c r="AL285" s="1" t="str">
        <f>IF(ISBLANK('Capabilities - Sec Controls'!AJ211),"", 'Capabilities - Sec Controls'!AJ211)</f>
        <v>A</v>
      </c>
      <c r="AM285" s="1" t="str">
        <f>IF(ISBLANK('Capabilities - Sec Controls'!AK211),"", 'Capabilities - Sec Controls'!AK211)</f>
        <v>A</v>
      </c>
      <c r="AN285" s="1" t="str">
        <f>IF(ISBLANK('Capabilities - Sec Controls'!AL211),"", 'Capabilities - Sec Controls'!AL211)</f>
        <v>A</v>
      </c>
      <c r="AO285" s="1" t="str">
        <f>IF(ISBLANK('Capabilities - Sec Controls'!AM211),"", 'Capabilities - Sec Controls'!AM211)</f>
        <v/>
      </c>
      <c r="AP285" s="1" t="str">
        <f>IF(ISBLANK('Capabilities - Sec Controls'!AN211),"", 'Capabilities - Sec Controls'!AN211)</f>
        <v>B</v>
      </c>
      <c r="AQ285" s="1" t="str">
        <f>IF(ISBLANK('Capabilities - Sec Controls'!AO211),"", 'Capabilities - Sec Controls'!AO211)</f>
        <v>B</v>
      </c>
      <c r="AR285" s="1" t="str">
        <f>IF(ISBLANK('Capabilities - Sec Controls'!AP211),"", 'Capabilities - Sec Controls'!AP211)</f>
        <v>B</v>
      </c>
      <c r="AS285" s="1" t="str">
        <f>IF(ISBLANK('Capabilities - Sec Controls'!AQ211),"", 'Capabilities - Sec Controls'!AQ211)</f>
        <v/>
      </c>
      <c r="AT285" s="1" t="str">
        <f>IF(ISBLANK('Capabilities - Sec Controls'!AR211),"", 'Capabilities - Sec Controls'!AR211)</f>
        <v>A</v>
      </c>
      <c r="AU285" s="1" t="str">
        <f>IF(ISBLANK('Capabilities - Sec Controls'!AS211),"", 'Capabilities - Sec Controls'!AS211)</f>
        <v/>
      </c>
      <c r="AV285" s="1" t="str">
        <f>IF(ISBLANK('Capabilities - Sec Controls'!AT211),"", 'Capabilities - Sec Controls'!AT211)</f>
        <v>A</v>
      </c>
    </row>
    <row r="286" spans="1:48" ht="42" hidden="1" customHeight="1" x14ac:dyDescent="0.25">
      <c r="A286" s="210" t="s">
        <v>3341</v>
      </c>
      <c r="B286" s="211" t="s">
        <v>3342</v>
      </c>
      <c r="C286" s="211"/>
      <c r="D286" s="211" t="b">
        <f>AND(D287:D291)</f>
        <v>1</v>
      </c>
      <c r="E286" s="211"/>
      <c r="F286" s="210"/>
      <c r="G286" s="210"/>
      <c r="H286" s="210"/>
      <c r="I286" s="210"/>
      <c r="J286" s="210"/>
      <c r="K286" s="210"/>
      <c r="L286" s="210"/>
      <c r="M286" s="210"/>
      <c r="N286" s="210"/>
      <c r="O286" s="210"/>
      <c r="P286" s="210"/>
      <c r="Q286" s="210"/>
      <c r="R286" s="210"/>
      <c r="S286" s="210"/>
      <c r="T286" s="210"/>
      <c r="U286" s="210"/>
      <c r="V286" s="210"/>
      <c r="W286" s="210"/>
      <c r="X286" s="210"/>
      <c r="Y286" s="210"/>
      <c r="Z286" s="210"/>
      <c r="AA286" s="210"/>
      <c r="AB286" s="210"/>
      <c r="AC286" s="214"/>
      <c r="AD286" s="214"/>
      <c r="AE286" s="214"/>
      <c r="AF286" s="214"/>
      <c r="AG286" s="210"/>
      <c r="AH286" s="210"/>
      <c r="AI286" s="210"/>
      <c r="AJ286" s="210"/>
      <c r="AK286" s="210"/>
      <c r="AL286" s="210"/>
      <c r="AM286" s="210"/>
      <c r="AN286" s="210"/>
      <c r="AO286" s="210"/>
      <c r="AP286" s="210"/>
      <c r="AQ286" s="210"/>
      <c r="AR286" s="210"/>
      <c r="AS286" s="210"/>
      <c r="AT286" s="210"/>
      <c r="AU286" s="210"/>
      <c r="AV286" s="210"/>
    </row>
    <row r="287" spans="1:48" ht="42" hidden="1" customHeight="1" x14ac:dyDescent="0.25">
      <c r="A287"/>
      <c r="D287" t="b">
        <f>IF(Resp59="Yes", FALSE, TRUE)</f>
        <v>1</v>
      </c>
      <c r="E287" s="1" t="str">
        <f>IF(ISBLANK('Capabilities - Sec Controls'!A67),"", 'Capabilities - Sec Controls'!A67)</f>
        <v>ITOS</v>
      </c>
      <c r="F287" s="1" t="str">
        <f>IF(ISBLANK('Capabilities - Sec Controls'!B67),"", 'Capabilities - Sec Controls'!B67)</f>
        <v>Service Support</v>
      </c>
      <c r="G287" s="1" t="str">
        <f>IF(ISBLANK('Capabilities - Sec Controls'!C67),"", 'Capabilities - Sec Controls'!C67)</f>
        <v>Knowledge Management</v>
      </c>
      <c r="H287" s="1" t="str">
        <f>IF(ISBLANK('Capabilities - Sec Controls'!D67),"", 'Capabilities - Sec Controls'!D67)</f>
        <v>Benchmarking</v>
      </c>
      <c r="I287" s="1" t="str">
        <f>IF(ISBLANK('Capabilities - Sec Controls'!E67),"", 'Capabilities - Sec Controls'!E67)</f>
        <v>The system's organization has a capability that identifies a leader in a given practice area and compares the organization's practices against the leader and other organizations to identify deficiencies.</v>
      </c>
      <c r="J287" s="1" t="str">
        <f>IF(ISBLANK('Capabilities - Sec Controls'!F67),"", 'Capabilities - Sec Controls'!F67)</f>
        <v>Benchmarking</v>
      </c>
      <c r="K287" s="1" t="str">
        <f>IF(ISBLANK('Capabilities - Sec Controls'!I67),"", 'Capabilities - Sec Controls'!I67)</f>
        <v>SI-5</v>
      </c>
      <c r="L287" s="1" t="str">
        <f>IF(ISBLANK('Capabilities - Sec Controls'!J67),"", 'Capabilities - Sec Controls'!J67)</f>
        <v/>
      </c>
      <c r="M287" s="1" t="str">
        <f>IF(ISBLANK('Capabilities - Sec Controls'!K67),"", 'Capabilities - Sec Controls'!K67)</f>
        <v>SI-5</v>
      </c>
      <c r="N287" s="1" t="str">
        <f>IF(ISBLANK('Capabilities - Sec Controls'!L67),"", 'Capabilities - Sec Controls'!L67)</f>
        <v/>
      </c>
      <c r="O287" s="1" t="str">
        <f>IF(ISBLANK('Capabilities - Sec Controls'!M67),"", 'Capabilities - Sec Controls'!M67)</f>
        <v/>
      </c>
      <c r="P287" s="1" t="str">
        <f>IF(ISBLANK('Capabilities - Sec Controls'!N67),"", 'Capabilities - Sec Controls'!N67)</f>
        <v/>
      </c>
      <c r="Q287" s="1" t="str">
        <f>IF(ISBLANK('Capabilities - Sec Controls'!O67),"", 'Capabilities - Sec Controls'!O67)</f>
        <v/>
      </c>
      <c r="R287" s="1" t="str">
        <f>IF(ISBLANK('Capabilities - Sec Controls'!P67),"", 'Capabilities - Sec Controls'!P67)</f>
        <v/>
      </c>
      <c r="S287" s="1" t="str">
        <f>IF(ISBLANK('Capabilities - Sec Controls'!Q67),"", 'Capabilities - Sec Controls'!Q67)</f>
        <v/>
      </c>
      <c r="T287" s="1" t="str">
        <f>IF(ISBLANK('Capabilities - Sec Controls'!R67),"", 'Capabilities - Sec Controls'!R67)</f>
        <v/>
      </c>
      <c r="U287" s="1" t="str">
        <f>IF(ISBLANK('Capabilities - Sec Controls'!S67),"", 'Capabilities - Sec Controls'!S67)</f>
        <v/>
      </c>
      <c r="V287" s="1" t="str">
        <f>IF(ISBLANK('Capabilities - Sec Controls'!T67),"", 'Capabilities - Sec Controls'!T67)</f>
        <v/>
      </c>
      <c r="W287" s="1" t="str">
        <f>IF(ISBLANK('Capabilities - Sec Controls'!U67),"", 'Capabilities - Sec Controls'!U67)</f>
        <v>PM-15</v>
      </c>
      <c r="X287" s="1" t="str">
        <f>IF(ISBLANK('Capabilities - Sec Controls'!V67),"", 'Capabilities - Sec Controls'!V67)</f>
        <v/>
      </c>
      <c r="Y287" s="1" t="str">
        <f>IF(ISBLANK('Capabilities - Sec Controls'!W67),"", 'Capabilities - Sec Controls'!W67)</f>
        <v/>
      </c>
      <c r="Z287" s="1" t="str">
        <f>IF(ISBLANK('Capabilities - Sec Controls'!X67),"", 'Capabilities - Sec Controls'!X67)</f>
        <v/>
      </c>
      <c r="AA287" s="1" t="str">
        <f>IF(ISBLANK('Capabilities - Sec Controls'!Y67),"", 'Capabilities - Sec Controls'!Y67)</f>
        <v xml:space="preserve">SA-4(3) is not selected in SP 800-53-defined baselines nor in the overall FedRAMP-defined baselines. These 53R4 capabilities are noted in { } and placed in the high impact baseline here specifically to support  implementation of a Kowledge Management Benchmarking described capability should an organization wish to contract with a cloud service provider to provide such capabilities. </v>
      </c>
      <c r="AB287" s="1" t="str">
        <f>IF(ISBLANK('Capabilities - Sec Controls'!Z67),"", 'Capabilities - Sec Controls'!Z67)</f>
        <v/>
      </c>
      <c r="AC287" s="215">
        <f>IF(ISBLANK('Capabilities - Sec Controls'!AA67),"", 'Capabilities - Sec Controls'!AA67)</f>
        <v>1</v>
      </c>
      <c r="AD287" s="215">
        <f>IF(ISBLANK('Capabilities - Sec Controls'!AB67),"", 'Capabilities - Sec Controls'!AB67)</f>
        <v>2</v>
      </c>
      <c r="AE287" s="215">
        <f>IF(ISBLANK('Capabilities - Sec Controls'!AC67),"", 'Capabilities - Sec Controls'!AC67)</f>
        <v>1</v>
      </c>
      <c r="AF287" s="215">
        <f>IF(ISBLANK('Capabilities - Sec Controls'!AD67),"", 'Capabilities - Sec Controls'!AD67)</f>
        <v>4</v>
      </c>
      <c r="AG287" s="1" t="str">
        <f>IF(ISBLANK('Capabilities - Sec Controls'!AE67),"", 'Capabilities - Sec Controls'!AE67)</f>
        <v/>
      </c>
      <c r="AH287" s="1" t="str">
        <f>IF(ISBLANK('Capabilities - Sec Controls'!AF67),"", 'Capabilities - Sec Controls'!AF67)</f>
        <v>A</v>
      </c>
      <c r="AI287" s="1" t="str">
        <f>IF(ISBLANK('Capabilities - Sec Controls'!AG67),"", 'Capabilities - Sec Controls'!AG67)</f>
        <v>A</v>
      </c>
      <c r="AJ287" s="1" t="str">
        <f>IF(ISBLANK('Capabilities - Sec Controls'!AH67),"", 'Capabilities - Sec Controls'!AH67)</f>
        <v>A</v>
      </c>
      <c r="AK287" s="1" t="str">
        <f>IF(ISBLANK('Capabilities - Sec Controls'!AI67),"", 'Capabilities - Sec Controls'!AI67)</f>
        <v/>
      </c>
      <c r="AL287" s="1" t="str">
        <f>IF(ISBLANK('Capabilities - Sec Controls'!AJ67),"", 'Capabilities - Sec Controls'!AJ67)</f>
        <v>A</v>
      </c>
      <c r="AM287" s="1" t="str">
        <f>IF(ISBLANK('Capabilities - Sec Controls'!AK67),"", 'Capabilities - Sec Controls'!AK67)</f>
        <v>A</v>
      </c>
      <c r="AN287" s="1" t="str">
        <f>IF(ISBLANK('Capabilities - Sec Controls'!AL67),"", 'Capabilities - Sec Controls'!AL67)</f>
        <v>A</v>
      </c>
      <c r="AO287" s="1" t="str">
        <f>IF(ISBLANK('Capabilities - Sec Controls'!AM67),"", 'Capabilities - Sec Controls'!AM67)</f>
        <v/>
      </c>
      <c r="AP287" s="1" t="str">
        <f>IF(ISBLANK('Capabilities - Sec Controls'!AN67),"", 'Capabilities - Sec Controls'!AN67)</f>
        <v>A</v>
      </c>
      <c r="AQ287" s="1" t="str">
        <f>IF(ISBLANK('Capabilities - Sec Controls'!AO67),"", 'Capabilities - Sec Controls'!AO67)</f>
        <v>A</v>
      </c>
      <c r="AR287" s="1" t="str">
        <f>IF(ISBLANK('Capabilities - Sec Controls'!AP67),"", 'Capabilities - Sec Controls'!AP67)</f>
        <v>A</v>
      </c>
      <c r="AS287" s="1" t="str">
        <f>IF(ISBLANK('Capabilities - Sec Controls'!AQ67),"", 'Capabilities - Sec Controls'!AQ67)</f>
        <v/>
      </c>
      <c r="AT287" s="1" t="str">
        <f>IF(ISBLANK('Capabilities - Sec Controls'!AR67),"", 'Capabilities - Sec Controls'!AR67)</f>
        <v>A</v>
      </c>
      <c r="AU287" s="1" t="str">
        <f>IF(ISBLANK('Capabilities - Sec Controls'!AS67),"", 'Capabilities - Sec Controls'!AS67)</f>
        <v/>
      </c>
      <c r="AV287" s="1" t="str">
        <f>IF(ISBLANK('Capabilities - Sec Controls'!AT67),"", 'Capabilities - Sec Controls'!AT67)</f>
        <v>A</v>
      </c>
    </row>
    <row r="288" spans="1:48" ht="42" hidden="1" customHeight="1" x14ac:dyDescent="0.25">
      <c r="A288"/>
      <c r="D288" t="b">
        <f>IF(Resp59="Yes", FALSE, TRUE)</f>
        <v>1</v>
      </c>
      <c r="E288" s="1" t="str">
        <f>IF(ISBLANK('Capabilities - Sec Controls'!A84),"", 'Capabilities - Sec Controls'!A84)</f>
        <v>ITOS</v>
      </c>
      <c r="F288" s="1" t="str">
        <f>IF(ISBLANK('Capabilities - Sec Controls'!B84),"", 'Capabilities - Sec Controls'!B84)</f>
        <v>Service Support</v>
      </c>
      <c r="G288" s="1" t="str">
        <f>IF(ISBLANK('Capabilities - Sec Controls'!C84),"", 'Capabilities - Sec Controls'!C84)</f>
        <v>Knowledge Management</v>
      </c>
      <c r="H288" s="1" t="str">
        <f>IF(ISBLANK('Capabilities - Sec Controls'!D84),"", 'Capabilities - Sec Controls'!D84)</f>
        <v>Trend Analysis</v>
      </c>
      <c r="I288" s="1" t="str">
        <f>IF(ISBLANK('Capabilities - Sec Controls'!E84),"", 'Capabilities - Sec Controls'!E84)</f>
        <v>The system has a capability that enables the organization to compare system security data over time to identify trends in support of predicting future outcomes.</v>
      </c>
      <c r="J288" s="1" t="str">
        <f>IF(ISBLANK('Capabilities - Sec Controls'!F84),"", 'Capabilities - Sec Controls'!F84)</f>
        <v>Trend Analysis (knowledge)</v>
      </c>
      <c r="K288" s="1" t="str">
        <f>IF(ISBLANK('Capabilities - Sec Controls'!I84),"", 'Capabilities - Sec Controls'!I84)</f>
        <v>AU-6,CA-7,IR-1,IR-4,IR-5,RA-5</v>
      </c>
      <c r="L288" s="1" t="str">
        <f>IF(ISBLANK('Capabilities - Sec Controls'!J84),"", 'Capabilities - Sec Controls'!J84)</f>
        <v>MA-6</v>
      </c>
      <c r="M288" s="1" t="str">
        <f>IF(ISBLANK('Capabilities - Sec Controls'!K84),"", 'Capabilities - Sec Controls'!K84)</f>
        <v>AU-6,CA-7,IR-1,IR-4,IR-5,RA-5</v>
      </c>
      <c r="N288" s="1" t="str">
        <f>IF(ISBLANK('Capabilities - Sec Controls'!L84),"", 'Capabilities - Sec Controls'!L84)</f>
        <v>MA-6</v>
      </c>
      <c r="O288" s="1" t="str">
        <f>IF(ISBLANK('Capabilities - Sec Controls'!M84),"", 'Capabilities - Sec Controls'!M84)</f>
        <v>AU-6(1),AU-6(3)</v>
      </c>
      <c r="P288" s="1" t="str">
        <f>IF(ISBLANK('Capabilities - Sec Controls'!N84),"", 'Capabilities - Sec Controls'!N84)</f>
        <v/>
      </c>
      <c r="Q288" s="1" t="str">
        <f>IF(ISBLANK('Capabilities - Sec Controls'!O84),"", 'Capabilities - Sec Controls'!O84)</f>
        <v>AU-6(1),AU-6(3)</v>
      </c>
      <c r="R288" s="1" t="str">
        <f>IF(ISBLANK('Capabilities - Sec Controls'!P84),"", 'Capabilities - Sec Controls'!P84)</f>
        <v/>
      </c>
      <c r="S288" s="1" t="str">
        <f>IF(ISBLANK('Capabilities - Sec Controls'!Q84),"", 'Capabilities - Sec Controls'!Q84)</f>
        <v>AU-6(5),AU-6(6),IR-4(4),IR-5(1)</v>
      </c>
      <c r="T288" s="1" t="str">
        <f>IF(ISBLANK('Capabilities - Sec Controls'!R84),"", 'Capabilities - Sec Controls'!R84)</f>
        <v>AU-6(4),AU-6(9),CA-7(3),MA-6(2),RA-5(6)</v>
      </c>
      <c r="U288" s="1" t="str">
        <f>IF(ISBLANK('Capabilities - Sec Controls'!S84),"", 'Capabilities - Sec Controls'!S84)</f>
        <v>AU-6(5),AU-6(6),IR-4(4),IR-5(1),CA-7(3)</v>
      </c>
      <c r="V288" s="1" t="str">
        <f>IF(ISBLANK('Capabilities - Sec Controls'!T84),"", 'Capabilities - Sec Controls'!T84)</f>
        <v>AU-6(4),AU-6(9),MA-6(2),RA-5(6)</v>
      </c>
      <c r="W288" s="1" t="str">
        <f>IF(ISBLANK('Capabilities - Sec Controls'!U84),"", 'Capabilities - Sec Controls'!U84)</f>
        <v/>
      </c>
      <c r="X288" s="1" t="str">
        <f>IF(ISBLANK('Capabilities - Sec Controls'!V84),"", 'Capabilities - Sec Controls'!V84)</f>
        <v/>
      </c>
      <c r="Y288" s="1" t="str">
        <f>IF(ISBLANK('Capabilities - Sec Controls'!W84),"", 'Capabilities - Sec Controls'!W84)</f>
        <v/>
      </c>
      <c r="Z288" s="1" t="str">
        <f>IF(ISBLANK('Capabilities - Sec Controls'!X84),"", 'Capabilities - Sec Controls'!X84)</f>
        <v/>
      </c>
      <c r="AA288" s="1" t="str">
        <f>IF(ISBLANK('Capabilities - Sec Controls'!Y84),"", 'Capabilities - Sec Controls'!Y84)</f>
        <v/>
      </c>
      <c r="AB288" s="1" t="str">
        <f>IF(ISBLANK('Capabilities - Sec Controls'!Z84),"", 'Capabilities - Sec Controls'!Z84)</f>
        <v/>
      </c>
      <c r="AC288" s="215">
        <f>IF(ISBLANK('Capabilities - Sec Controls'!AA84),"", 'Capabilities - Sec Controls'!AA84)</f>
        <v>1</v>
      </c>
      <c r="AD288" s="215">
        <f>IF(ISBLANK('Capabilities - Sec Controls'!AB84),"", 'Capabilities - Sec Controls'!AB84)</f>
        <v>1</v>
      </c>
      <c r="AE288" s="215">
        <f>IF(ISBLANK('Capabilities - Sec Controls'!AC84),"", 'Capabilities - Sec Controls'!AC84)</f>
        <v>1</v>
      </c>
      <c r="AF288" s="215">
        <f>IF(ISBLANK('Capabilities - Sec Controls'!AD84),"", 'Capabilities - Sec Controls'!AD84)</f>
        <v>3</v>
      </c>
      <c r="AG288" s="1" t="str">
        <f>IF(ISBLANK('Capabilities - Sec Controls'!AE84),"", 'Capabilities - Sec Controls'!AE84)</f>
        <v/>
      </c>
      <c r="AH288" s="1" t="str">
        <f>IF(ISBLANK('Capabilities - Sec Controls'!AF84),"", 'Capabilities - Sec Controls'!AF84)</f>
        <v>A</v>
      </c>
      <c r="AI288" s="1" t="str">
        <f>IF(ISBLANK('Capabilities - Sec Controls'!AG84),"", 'Capabilities - Sec Controls'!AG84)</f>
        <v>A</v>
      </c>
      <c r="AJ288" s="1" t="str">
        <f>IF(ISBLANK('Capabilities - Sec Controls'!AH84),"", 'Capabilities - Sec Controls'!AH84)</f>
        <v>A</v>
      </c>
      <c r="AK288" s="1" t="str">
        <f>IF(ISBLANK('Capabilities - Sec Controls'!AI84),"", 'Capabilities - Sec Controls'!AI84)</f>
        <v/>
      </c>
      <c r="AL288" s="1" t="str">
        <f>IF(ISBLANK('Capabilities - Sec Controls'!AJ84),"", 'Capabilities - Sec Controls'!AJ84)</f>
        <v>X</v>
      </c>
      <c r="AM288" s="1" t="str">
        <f>IF(ISBLANK('Capabilities - Sec Controls'!AK84),"", 'Capabilities - Sec Controls'!AK84)</f>
        <v>X*</v>
      </c>
      <c r="AN288" s="1" t="str">
        <f>IF(ISBLANK('Capabilities - Sec Controls'!AL84),"", 'Capabilities - Sec Controls'!AL84)</f>
        <v>X*</v>
      </c>
      <c r="AO288" s="1" t="str">
        <f>IF(ISBLANK('Capabilities - Sec Controls'!AM84),"", 'Capabilities - Sec Controls'!AM84)</f>
        <v/>
      </c>
      <c r="AP288" s="1" t="str">
        <f>IF(ISBLANK('Capabilities - Sec Controls'!AN84),"", 'Capabilities - Sec Controls'!AN84)</f>
        <v>A</v>
      </c>
      <c r="AQ288" s="1" t="str">
        <f>IF(ISBLANK('Capabilities - Sec Controls'!AO84),"", 'Capabilities - Sec Controls'!AO84)</f>
        <v>A</v>
      </c>
      <c r="AR288" s="1" t="str">
        <f>IF(ISBLANK('Capabilities - Sec Controls'!AP84),"", 'Capabilities - Sec Controls'!AP84)</f>
        <v>A</v>
      </c>
      <c r="AS288" s="1" t="str">
        <f>IF(ISBLANK('Capabilities - Sec Controls'!AQ84),"", 'Capabilities - Sec Controls'!AQ84)</f>
        <v/>
      </c>
      <c r="AT288" s="1" t="str">
        <f>IF(ISBLANK('Capabilities - Sec Controls'!AR84),"", 'Capabilities - Sec Controls'!AR84)</f>
        <v>A</v>
      </c>
      <c r="AU288" s="1" t="str">
        <f>IF(ISBLANK('Capabilities - Sec Controls'!AS84),"", 'Capabilities - Sec Controls'!AS84)</f>
        <v/>
      </c>
      <c r="AV288" s="1" t="str">
        <f>IF(ISBLANK('Capabilities - Sec Controls'!AT84),"", 'Capabilities - Sec Controls'!AT84)</f>
        <v>A</v>
      </c>
    </row>
    <row r="289" spans="1:48" ht="42" hidden="1" customHeight="1" x14ac:dyDescent="0.25">
      <c r="A289"/>
      <c r="D289" t="b">
        <f>IF(Resp59="Yes", FALSE, TRUE)</f>
        <v>1</v>
      </c>
      <c r="E289" s="1" t="str">
        <f>IF(ISBLANK('Capabilities - Sec Controls'!A110),"", 'Capabilities - Sec Controls'!A110)</f>
        <v>ITOS</v>
      </c>
      <c r="F289" s="1" t="str">
        <f>IF(ISBLANK('Capabilities - Sec Controls'!B110),"", 'Capabilities - Sec Controls'!B110)</f>
        <v>Service Support</v>
      </c>
      <c r="G289" s="1" t="str">
        <f>IF(ISBLANK('Capabilities - Sec Controls'!C110),"", 'Capabilities - Sec Controls'!C110)</f>
        <v>Knowledge Management</v>
      </c>
      <c r="H289" s="1" t="str">
        <f>IF(ISBLANK('Capabilities - Sec Controls'!D110),"", 'Capabilities - Sec Controls'!D110)</f>
        <v>Best Practices</v>
      </c>
      <c r="I289" s="1" t="str">
        <f>IF(ISBLANK('Capabilities - Sec Controls'!E110),"", 'Capabilities - Sec Controls'!E110)</f>
        <v>The system's organization has a capability that handles knowledge management for its security best practices.</v>
      </c>
      <c r="J289" s="1" t="str">
        <f>IF(ISBLANK('Capabilities - Sec Controls'!F110),"", 'Capabilities - Sec Controls'!F110)</f>
        <v>Best Practices</v>
      </c>
      <c r="K289" s="1" t="str">
        <f>IF(ISBLANK('Capabilities - Sec Controls'!I110),"", 'Capabilities - Sec Controls'!I110)</f>
        <v/>
      </c>
      <c r="L289" s="1" t="str">
        <f>IF(ISBLANK('Capabilities - Sec Controls'!J110),"", 'Capabilities - Sec Controls'!J110)</f>
        <v/>
      </c>
      <c r="M289" s="1" t="str">
        <f>IF(ISBLANK('Capabilities - Sec Controls'!K110),"", 'Capabilities - Sec Controls'!K110)</f>
        <v/>
      </c>
      <c r="N289" s="1" t="str">
        <f>IF(ISBLANK('Capabilities - Sec Controls'!L110),"", 'Capabilities - Sec Controls'!L110)</f>
        <v/>
      </c>
      <c r="O289" s="1" t="str">
        <f>IF(ISBLANK('Capabilities - Sec Controls'!M110),"", 'Capabilities - Sec Controls'!M110)</f>
        <v/>
      </c>
      <c r="P289" s="1" t="str">
        <f>IF(ISBLANK('Capabilities - Sec Controls'!N110),"", 'Capabilities - Sec Controls'!N110)</f>
        <v/>
      </c>
      <c r="Q289" s="1" t="str">
        <f>IF(ISBLANK('Capabilities - Sec Controls'!O110),"", 'Capabilities - Sec Controls'!O110)</f>
        <v/>
      </c>
      <c r="R289" s="1" t="str">
        <f>IF(ISBLANK('Capabilities - Sec Controls'!P110),"", 'Capabilities - Sec Controls'!P110)</f>
        <v/>
      </c>
      <c r="S289" s="1" t="str">
        <f>IF(ISBLANK('Capabilities - Sec Controls'!Q110),"", 'Capabilities - Sec Controls'!Q110)</f>
        <v/>
      </c>
      <c r="T289" s="1" t="str">
        <f>IF(ISBLANK('Capabilities - Sec Controls'!R110),"", 'Capabilities - Sec Controls'!R110)</f>
        <v/>
      </c>
      <c r="U289" s="1" t="str">
        <f>IF(ISBLANK('Capabilities - Sec Controls'!S110),"", 'Capabilities - Sec Controls'!S110)</f>
        <v/>
      </c>
      <c r="V289" s="1" t="str">
        <f>IF(ISBLANK('Capabilities - Sec Controls'!T110),"", 'Capabilities - Sec Controls'!T110)</f>
        <v/>
      </c>
      <c r="W289" s="1" t="str">
        <f>IF(ISBLANK('Capabilities - Sec Controls'!U110),"", 'Capabilities - Sec Controls'!U110)</f>
        <v/>
      </c>
      <c r="X289" s="1" t="str">
        <f>IF(ISBLANK('Capabilities - Sec Controls'!V110),"", 'Capabilities - Sec Controls'!V110)</f>
        <v/>
      </c>
      <c r="Y289" s="1" t="str">
        <f>IF(ISBLANK('Capabilities - Sec Controls'!W110),"", 'Capabilities - Sec Controls'!W110)</f>
        <v/>
      </c>
      <c r="Z289" s="1" t="str">
        <f>IF(ISBLANK('Capabilities - Sec Controls'!X110),"", 'Capabilities - Sec Controls'!X110)</f>
        <v/>
      </c>
      <c r="AA289" s="1" t="str">
        <f>IF(ISBLANK('Capabilities - Sec Controls'!Y110),"", 'Capabilities - Sec Controls'!Y110)</f>
        <v>Knowledge management is not a security capability. See columns M, N, and O for controls needed to protect the associated information.
CA-7(3), PE-5(6), PL-9, SA-11(3), and SA-11(4) are not selected in SP 800-53-defined baselines nor in the overall FedRAMP-defined baselines. These SP 800-53 R4 capabilities are noted in { } and placed in the high impact baseline here specifically to support implementation of a Knowledge Management Best Practices capability should an organization wish to contract with a cloud service provider to provide such a capability.</v>
      </c>
      <c r="AB289" s="1" t="str">
        <f>IF(ISBLANK('Capabilities - Sec Controls'!Z110),"", 'Capabilities - Sec Controls'!Z110)</f>
        <v/>
      </c>
      <c r="AC289" s="215">
        <f>IF(ISBLANK('Capabilities - Sec Controls'!AA110),"", 'Capabilities - Sec Controls'!AA110)</f>
        <v>1</v>
      </c>
      <c r="AD289" s="215">
        <f>IF(ISBLANK('Capabilities - Sec Controls'!AB110),"", 'Capabilities - Sec Controls'!AB110)</f>
        <v>2</v>
      </c>
      <c r="AE289" s="215">
        <f>IF(ISBLANK('Capabilities - Sec Controls'!AC110),"", 'Capabilities - Sec Controls'!AC110)</f>
        <v>1</v>
      </c>
      <c r="AF289" s="215">
        <f>IF(ISBLANK('Capabilities - Sec Controls'!AD110),"", 'Capabilities - Sec Controls'!AD110)</f>
        <v>4</v>
      </c>
      <c r="AG289" s="1" t="str">
        <f>IF(ISBLANK('Capabilities - Sec Controls'!AE110),"", 'Capabilities - Sec Controls'!AE110)</f>
        <v/>
      </c>
      <c r="AH289" s="1" t="str">
        <f>IF(ISBLANK('Capabilities - Sec Controls'!AF110),"", 'Capabilities - Sec Controls'!AF110)</f>
        <v>X</v>
      </c>
      <c r="AI289" s="1" t="str">
        <f>IF(ISBLANK('Capabilities - Sec Controls'!AG110),"", 'Capabilities - Sec Controls'!AG110)</f>
        <v>X</v>
      </c>
      <c r="AJ289" s="1" t="str">
        <f>IF(ISBLANK('Capabilities - Sec Controls'!AH110),"", 'Capabilities - Sec Controls'!AH110)</f>
        <v>A</v>
      </c>
      <c r="AK289" s="1" t="str">
        <f>IF(ISBLANK('Capabilities - Sec Controls'!AI110),"", 'Capabilities - Sec Controls'!AI110)</f>
        <v/>
      </c>
      <c r="AL289" s="1" t="str">
        <f>IF(ISBLANK('Capabilities - Sec Controls'!AJ110),"", 'Capabilities - Sec Controls'!AJ110)</f>
        <v>X</v>
      </c>
      <c r="AM289" s="1" t="str">
        <f>IF(ISBLANK('Capabilities - Sec Controls'!AK110),"", 'Capabilities - Sec Controls'!AK110)</f>
        <v>X</v>
      </c>
      <c r="AN289" s="1" t="str">
        <f>IF(ISBLANK('Capabilities - Sec Controls'!AL110),"", 'Capabilities - Sec Controls'!AL110)</f>
        <v>X*</v>
      </c>
      <c r="AO289" s="1" t="str">
        <f>IF(ISBLANK('Capabilities - Sec Controls'!AM110),"", 'Capabilities - Sec Controls'!AM110)</f>
        <v/>
      </c>
      <c r="AP289" s="1" t="str">
        <f>IF(ISBLANK('Capabilities - Sec Controls'!AN110),"", 'Capabilities - Sec Controls'!AN110)</f>
        <v>A</v>
      </c>
      <c r="AQ289" s="1" t="str">
        <f>IF(ISBLANK('Capabilities - Sec Controls'!AO110),"", 'Capabilities - Sec Controls'!AO110)</f>
        <v>A</v>
      </c>
      <c r="AR289" s="1" t="str">
        <f>IF(ISBLANK('Capabilities - Sec Controls'!AP110),"", 'Capabilities - Sec Controls'!AP110)</f>
        <v>A</v>
      </c>
      <c r="AS289" s="1" t="str">
        <f>IF(ISBLANK('Capabilities - Sec Controls'!AQ110),"", 'Capabilities - Sec Controls'!AQ110)</f>
        <v/>
      </c>
      <c r="AT289" s="1" t="str">
        <f>IF(ISBLANK('Capabilities - Sec Controls'!AR110),"", 'Capabilities - Sec Controls'!AR110)</f>
        <v>A</v>
      </c>
      <c r="AU289" s="1" t="str">
        <f>IF(ISBLANK('Capabilities - Sec Controls'!AS110),"", 'Capabilities - Sec Controls'!AS110)</f>
        <v/>
      </c>
      <c r="AV289" s="1" t="str">
        <f>IF(ISBLANK('Capabilities - Sec Controls'!AT110),"", 'Capabilities - Sec Controls'!AT110)</f>
        <v/>
      </c>
    </row>
    <row r="290" spans="1:48" ht="42" hidden="1" customHeight="1" x14ac:dyDescent="0.25">
      <c r="A290"/>
      <c r="D290" t="b">
        <f>IF(Resp59="Yes", FALSE, TRUE)</f>
        <v>1</v>
      </c>
      <c r="E290" s="1" t="str">
        <f>IF(ISBLANK('Capabilities - Sec Controls'!A141),"", 'Capabilities - Sec Controls'!A141)</f>
        <v>Information Services</v>
      </c>
      <c r="F290" s="1" t="str">
        <f>IF(ISBLANK('Capabilities - Sec Controls'!B141),"", 'Capabilities - Sec Controls'!B141)</f>
        <v>BOSS</v>
      </c>
      <c r="G290" s="1" t="str">
        <f>IF(ISBLANK('Capabilities - Sec Controls'!C141),"", 'Capabilities - Sec Controls'!C141)</f>
        <v>Audit Findings</v>
      </c>
      <c r="H290" s="1" t="str">
        <f>IF(ISBLANK('Capabilities - Sec Controls'!D141),"", 'Capabilities - Sec Controls'!D141)</f>
        <v/>
      </c>
      <c r="I290" s="1" t="str">
        <f>IF(ISBLANK('Capabilities - Sec Controls'!E141),"", 'Capabilities - Sec Controls'!E141)</f>
        <v>The system's organization has a capability that identifies and documents the specific gaps in the organization's controls discovered through audits.</v>
      </c>
      <c r="J290" s="1" t="str">
        <f>IF(ISBLANK('Capabilities - Sec Controls'!F141),"", 'Capabilities - Sec Controls'!F141)</f>
        <v>Audit Findings</v>
      </c>
      <c r="K290" s="1" t="str">
        <f>IF(ISBLANK('Capabilities - Sec Controls'!I141),"", 'Capabilities - Sec Controls'!I141)</f>
        <v>CA-1,CA-2,CA-5,CA-7,RA-3,RA-5</v>
      </c>
      <c r="L290" s="1" t="str">
        <f>IF(ISBLANK('Capabilities - Sec Controls'!J141),"", 'Capabilities - Sec Controls'!J141)</f>
        <v>CA-2(1)</v>
      </c>
      <c r="M290" s="1" t="str">
        <f>IF(ISBLANK('Capabilities - Sec Controls'!K141),"", 'Capabilities - Sec Controls'!K141)</f>
        <v>CA-1,CA-2,CA-2(1),CA-5,CA-7,RA-3,RA-5</v>
      </c>
      <c r="N290" s="1" t="str">
        <f>IF(ISBLANK('Capabilities - Sec Controls'!L141),"", 'Capabilities - Sec Controls'!L141)</f>
        <v/>
      </c>
      <c r="O290" s="1" t="str">
        <f>IF(ISBLANK('Capabilities - Sec Controls'!M141),"", 'Capabilities - Sec Controls'!M141)</f>
        <v>CA-7(1),RA-5(1),RA-5(2),SA-11</v>
      </c>
      <c r="P290" s="1" t="str">
        <f>IF(ISBLANK('Capabilities - Sec Controls'!N141),"", 'Capabilities - Sec Controls'!N141)</f>
        <v>CA-2(2),CA-8,CA-8(1),RA-5(3),RA-5(6)</v>
      </c>
      <c r="Q290" s="1" t="str">
        <f>IF(ISBLANK('Capabilities - Sec Controls'!O141),"", 'Capabilities - Sec Controls'!O141)</f>
        <v>CA-2(2),CA-7(1),CA-8,CA-8(1),RA-5(1),RA-5(2),RA-5(3),RA-5(6),SA-11</v>
      </c>
      <c r="R290" s="1" t="str">
        <f>IF(ISBLANK('Capabilities - Sec Controls'!P141),"", 'Capabilities - Sec Controls'!P141)</f>
        <v/>
      </c>
      <c r="S290" s="1" t="str">
        <f>IF(ISBLANK('Capabilities - Sec Controls'!Q141),"", 'Capabilities - Sec Controls'!Q141)</f>
        <v/>
      </c>
      <c r="T290" s="1" t="str">
        <f>IF(ISBLANK('Capabilities - Sec Controls'!R141),"", 'Capabilities - Sec Controls'!R141)</f>
        <v>SA-11(3)</v>
      </c>
      <c r="U290" s="1" t="str">
        <f>IF(ISBLANK('Capabilities - Sec Controls'!S141),"", 'Capabilities - Sec Controls'!S141)</f>
        <v/>
      </c>
      <c r="V290" s="1" t="str">
        <f>IF(ISBLANK('Capabilities - Sec Controls'!T141),"", 'Capabilities - Sec Controls'!T141)</f>
        <v>SA-11(3)</v>
      </c>
      <c r="W290" s="1" t="str">
        <f>IF(ISBLANK('Capabilities - Sec Controls'!U141),"", 'Capabilities - Sec Controls'!U141)</f>
        <v>PM-4</v>
      </c>
      <c r="X290" s="1" t="str">
        <f>IF(ISBLANK('Capabilities - Sec Controls'!V141),"", 'Capabilities - Sec Controls'!V141)</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290" s="1" t="str">
        <f>IF(ISBLANK('Capabilities - Sec Controls'!W141),"", 'Capabilities - Sec Controls'!W141)</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290" s="1" t="str">
        <f>IF(ISBLANK('Capabilities - Sec Controls'!X141),"", 'Capabilities - Sec Controls'!X141)</f>
        <v>AC-2(11), AC-2(13), AC-6(3), AC-6(7), AC-6(8), AC-18(4), AC-21(2)
AU-13, 
CM-3(1), CM-5(1), CM-5(3), CM-5(4), CM-6(2), CM-8(4)
MA-4(3)
PE-2(3), PE-3(1), PE-6(4)
PS-4(2), PS-6(3)
RA-5(4), RA-5(6), RA-5(10)
SC-3, SC-7(8), SC-7(10), SC-7(11), SC-7(14),  SC-7(15), SC-7(18), SC-7(21), SC-24 
SI-7(10), SI-10(5)</v>
      </c>
      <c r="AA290" s="1" t="str">
        <f>IF(ISBLANK('Capabilities - Sec Controls'!Y141),"", 'Capabilities - Sec Controls'!Y141)</f>
        <v/>
      </c>
      <c r="AB290" s="1" t="str">
        <f>IF(ISBLANK('Capabilities - Sec Controls'!Z141),"", 'Capabilities - Sec Controls'!Z141)</f>
        <v/>
      </c>
      <c r="AC290" s="215">
        <f>IF(ISBLANK('Capabilities - Sec Controls'!AA141),"", 'Capabilities - Sec Controls'!AA141)</f>
        <v>2</v>
      </c>
      <c r="AD290" s="215">
        <f>IF(ISBLANK('Capabilities - Sec Controls'!AB141),"", 'Capabilities - Sec Controls'!AB141)</f>
        <v>2</v>
      </c>
      <c r="AE290" s="215">
        <f>IF(ISBLANK('Capabilities - Sec Controls'!AC141),"", 'Capabilities - Sec Controls'!AC141)</f>
        <v>2</v>
      </c>
      <c r="AF290" s="215">
        <f>IF(ISBLANK('Capabilities - Sec Controls'!AD141),"", 'Capabilities - Sec Controls'!AD141)</f>
        <v>6</v>
      </c>
      <c r="AG290" s="1" t="str">
        <f>IF(ISBLANK('Capabilities - Sec Controls'!AE141),"", 'Capabilities - Sec Controls'!AE141)</f>
        <v/>
      </c>
      <c r="AH290" s="1" t="str">
        <f>IF(ISBLANK('Capabilities - Sec Controls'!AF141),"", 'Capabilities - Sec Controls'!AF141)</f>
        <v>A</v>
      </c>
      <c r="AI290" s="1" t="str">
        <f>IF(ISBLANK('Capabilities - Sec Controls'!AG141),"", 'Capabilities - Sec Controls'!AG141)</f>
        <v>A</v>
      </c>
      <c r="AJ290" s="1" t="str">
        <f>IF(ISBLANK('Capabilities - Sec Controls'!AH141),"", 'Capabilities - Sec Controls'!AH141)</f>
        <v>A</v>
      </c>
      <c r="AK290" s="1" t="str">
        <f>IF(ISBLANK('Capabilities - Sec Controls'!AI141),"", 'Capabilities - Sec Controls'!AI141)</f>
        <v/>
      </c>
      <c r="AL290" s="1" t="str">
        <f>IF(ISBLANK('Capabilities - Sec Controls'!AJ141),"", 'Capabilities - Sec Controls'!AJ141)</f>
        <v>A</v>
      </c>
      <c r="AM290" s="1" t="str">
        <f>IF(ISBLANK('Capabilities - Sec Controls'!AK141),"", 'Capabilities - Sec Controls'!AK141)</f>
        <v>A</v>
      </c>
      <c r="AN290" s="1" t="str">
        <f>IF(ISBLANK('Capabilities - Sec Controls'!AL141),"", 'Capabilities - Sec Controls'!AL141)</f>
        <v>A</v>
      </c>
      <c r="AO290" s="1" t="str">
        <f>IF(ISBLANK('Capabilities - Sec Controls'!AM141),"", 'Capabilities - Sec Controls'!AM141)</f>
        <v/>
      </c>
      <c r="AP290" s="1" t="str">
        <f>IF(ISBLANK('Capabilities - Sec Controls'!AN141),"", 'Capabilities - Sec Controls'!AN141)</f>
        <v>A</v>
      </c>
      <c r="AQ290" s="1" t="str">
        <f>IF(ISBLANK('Capabilities - Sec Controls'!AO141),"", 'Capabilities - Sec Controls'!AO141)</f>
        <v>A</v>
      </c>
      <c r="AR290" s="1" t="str">
        <f>IF(ISBLANK('Capabilities - Sec Controls'!AP141),"", 'Capabilities - Sec Controls'!AP141)</f>
        <v>A</v>
      </c>
      <c r="AS290" s="1" t="str">
        <f>IF(ISBLANK('Capabilities - Sec Controls'!AQ141),"", 'Capabilities - Sec Controls'!AQ141)</f>
        <v/>
      </c>
      <c r="AT290" s="1" t="str">
        <f>IF(ISBLANK('Capabilities - Sec Controls'!AR141),"", 'Capabilities - Sec Controls'!AR141)</f>
        <v>A</v>
      </c>
      <c r="AU290" s="1" t="str">
        <f>IF(ISBLANK('Capabilities - Sec Controls'!AS141),"", 'Capabilities - Sec Controls'!AS141)</f>
        <v/>
      </c>
      <c r="AV290" s="1" t="str">
        <f>IF(ISBLANK('Capabilities - Sec Controls'!AT141),"", 'Capabilities - Sec Controls'!AT141)</f>
        <v/>
      </c>
    </row>
    <row r="291" spans="1:48" ht="42" hidden="1" customHeight="1" x14ac:dyDescent="0.25">
      <c r="A291"/>
      <c r="D291" t="b">
        <f>IF(Resp59="Yes", FALSE, TRUE)</f>
        <v>1</v>
      </c>
      <c r="E291" s="1" t="str">
        <f>IF(ISBLANK('Capabilities - Sec Controls'!A196),"", 'Capabilities - Sec Controls'!A196)</f>
        <v>Information Services</v>
      </c>
      <c r="F291" s="1" t="str">
        <f>IF(ISBLANK('Capabilities - Sec Controls'!B196),"", 'Capabilities - Sec Controls'!B196)</f>
        <v>ITOS</v>
      </c>
      <c r="G291" s="1" t="str">
        <f>IF(ISBLANK('Capabilities - Sec Controls'!C196),"", 'Capabilities - Sec Controls'!C196)</f>
        <v>Roadmap</v>
      </c>
      <c r="H291" s="1" t="str">
        <f>IF(ISBLANK('Capabilities - Sec Controls'!D196),"", 'Capabilities - Sec Controls'!D196)</f>
        <v/>
      </c>
      <c r="I291" s="1" t="str">
        <f>IF(ISBLANK('Capabilities - Sec Controls'!E196),"", 'Capabilities - Sec Controls'!E196)</f>
        <v>The system's organization has a capability that creates and maintains a roadmap within ITOS representing the planned changes to the organization's capabilities over time.</v>
      </c>
      <c r="J291" s="1" t="str">
        <f>IF(ISBLANK('Capabilities - Sec Controls'!F196),"", 'Capabilities - Sec Controls'!F196)</f>
        <v>Roadmap-</v>
      </c>
      <c r="K291" s="1" t="str">
        <f>IF(ISBLANK('Capabilities - Sec Controls'!I196),"", 'Capabilities - Sec Controls'!I196)</f>
        <v/>
      </c>
      <c r="L291" s="1" t="str">
        <f>IF(ISBLANK('Capabilities - Sec Controls'!J196),"", 'Capabilities - Sec Controls'!J196)</f>
        <v/>
      </c>
      <c r="M291" s="1" t="str">
        <f>IF(ISBLANK('Capabilities - Sec Controls'!K196),"", 'Capabilities - Sec Controls'!K196)</f>
        <v/>
      </c>
      <c r="N291" s="1" t="str">
        <f>IF(ISBLANK('Capabilities - Sec Controls'!L196),"", 'Capabilities - Sec Controls'!L196)</f>
        <v/>
      </c>
      <c r="O291" s="1" t="str">
        <f>IF(ISBLANK('Capabilities - Sec Controls'!M196),"", 'Capabilities - Sec Controls'!M196)</f>
        <v/>
      </c>
      <c r="P291" s="1" t="str">
        <f>IF(ISBLANK('Capabilities - Sec Controls'!N196),"", 'Capabilities - Sec Controls'!N196)</f>
        <v/>
      </c>
      <c r="Q291" s="1" t="str">
        <f>IF(ISBLANK('Capabilities - Sec Controls'!O196),"", 'Capabilities - Sec Controls'!O196)</f>
        <v/>
      </c>
      <c r="R291" s="1" t="str">
        <f>IF(ISBLANK('Capabilities - Sec Controls'!P196),"", 'Capabilities - Sec Controls'!P196)</f>
        <v/>
      </c>
      <c r="S291" s="1" t="str">
        <f>IF(ISBLANK('Capabilities - Sec Controls'!Q196),"", 'Capabilities - Sec Controls'!Q196)</f>
        <v/>
      </c>
      <c r="T291" s="1" t="str">
        <f>IF(ISBLANK('Capabilities - Sec Controls'!R196),"", 'Capabilities - Sec Controls'!R196)</f>
        <v/>
      </c>
      <c r="U291" s="1" t="str">
        <f>IF(ISBLANK('Capabilities - Sec Controls'!S196),"", 'Capabilities - Sec Controls'!S196)</f>
        <v/>
      </c>
      <c r="V291" s="1" t="str">
        <f>IF(ISBLANK('Capabilities - Sec Controls'!T196),"", 'Capabilities - Sec Controls'!T196)</f>
        <v/>
      </c>
      <c r="W291" s="1" t="str">
        <f>IF(ISBLANK('Capabilities - Sec Controls'!U196),"", 'Capabilities - Sec Controls'!U196)</f>
        <v/>
      </c>
      <c r="X291" s="1" t="str">
        <f>IF(ISBLANK('Capabilities - Sec Controls'!V196),"", 'Capabilities - Sec Controls'!V196)</f>
        <v/>
      </c>
      <c r="Y291" s="1" t="str">
        <f>IF(ISBLANK('Capabilities - Sec Controls'!W196),"", 'Capabilities - Sec Controls'!W196)</f>
        <v/>
      </c>
      <c r="Z291" s="1" t="str">
        <f>IF(ISBLANK('Capabilities - Sec Controls'!X196),"", 'Capabilities - Sec Controls'!X196)</f>
        <v/>
      </c>
      <c r="AA291" s="1" t="str">
        <f>IF(ISBLANK('Capabilities - Sec Controls'!Y196),"", 'Capabilities - Sec Controls'!Y196)</f>
        <v xml:space="preserve">Not a security capability. see columns m-o for controls needed to protect knowledge management information SA-2(8) is not selected in SP 800-53-defined baselines nor in the overall FedRAMP-defined baselines. They are noted in { } and  placed in the high impact baseline here specifically to support implementation of information security associated with the Information Services ITOS Roadmap capability should an organization wish to contract with a cloud service provider to provide such a capability. </v>
      </c>
      <c r="AB291" s="1" t="str">
        <f>IF(ISBLANK('Capabilities - Sec Controls'!Z196),"", 'Capabilities - Sec Controls'!Z196)</f>
        <v/>
      </c>
      <c r="AC291" s="215">
        <f>IF(ISBLANK('Capabilities - Sec Controls'!AA196),"", 'Capabilities - Sec Controls'!AA196)</f>
        <v>1</v>
      </c>
      <c r="AD291" s="215">
        <f>IF(ISBLANK('Capabilities - Sec Controls'!AB196),"", 'Capabilities - Sec Controls'!AB196)</f>
        <v>1</v>
      </c>
      <c r="AE291" s="215">
        <f>IF(ISBLANK('Capabilities - Sec Controls'!AC196),"", 'Capabilities - Sec Controls'!AC196)</f>
        <v>1</v>
      </c>
      <c r="AF291" s="215">
        <f>IF(ISBLANK('Capabilities - Sec Controls'!AD196),"", 'Capabilities - Sec Controls'!AD196)</f>
        <v>3</v>
      </c>
      <c r="AG291" s="1" t="str">
        <f>IF(ISBLANK('Capabilities - Sec Controls'!AE196),"", 'Capabilities - Sec Controls'!AE196)</f>
        <v/>
      </c>
      <c r="AH291" s="1" t="str">
        <f>IF(ISBLANK('Capabilities - Sec Controls'!AF196),"", 'Capabilities - Sec Controls'!AF196)</f>
        <v>A</v>
      </c>
      <c r="AI291" s="1" t="str">
        <f>IF(ISBLANK('Capabilities - Sec Controls'!AG196),"", 'Capabilities - Sec Controls'!AG196)</f>
        <v>A</v>
      </c>
      <c r="AJ291" s="1" t="str">
        <f>IF(ISBLANK('Capabilities - Sec Controls'!AH196),"", 'Capabilities - Sec Controls'!AH196)</f>
        <v>A</v>
      </c>
      <c r="AK291" s="1" t="str">
        <f>IF(ISBLANK('Capabilities - Sec Controls'!AI196),"", 'Capabilities - Sec Controls'!AI196)</f>
        <v/>
      </c>
      <c r="AL291" s="1" t="str">
        <f>IF(ISBLANK('Capabilities - Sec Controls'!AJ196),"", 'Capabilities - Sec Controls'!AJ196)</f>
        <v>A</v>
      </c>
      <c r="AM291" s="1" t="str">
        <f>IF(ISBLANK('Capabilities - Sec Controls'!AK196),"", 'Capabilities - Sec Controls'!AK196)</f>
        <v>A</v>
      </c>
      <c r="AN291" s="1" t="str">
        <f>IF(ISBLANK('Capabilities - Sec Controls'!AL196),"", 'Capabilities - Sec Controls'!AL196)</f>
        <v>A</v>
      </c>
      <c r="AO291" s="1" t="str">
        <f>IF(ISBLANK('Capabilities - Sec Controls'!AM196),"", 'Capabilities - Sec Controls'!AM196)</f>
        <v/>
      </c>
      <c r="AP291" s="1" t="str">
        <f>IF(ISBLANK('Capabilities - Sec Controls'!AN196),"", 'Capabilities - Sec Controls'!AN196)</f>
        <v>A</v>
      </c>
      <c r="AQ291" s="1" t="str">
        <f>IF(ISBLANK('Capabilities - Sec Controls'!AO196),"", 'Capabilities - Sec Controls'!AO196)</f>
        <v>A</v>
      </c>
      <c r="AR291" s="1" t="str">
        <f>IF(ISBLANK('Capabilities - Sec Controls'!AP196),"", 'Capabilities - Sec Controls'!AP196)</f>
        <v>A</v>
      </c>
      <c r="AS291" s="1" t="str">
        <f>IF(ISBLANK('Capabilities - Sec Controls'!AQ196),"", 'Capabilities - Sec Controls'!AQ196)</f>
        <v/>
      </c>
      <c r="AT291" s="1" t="str">
        <f>IF(ISBLANK('Capabilities - Sec Controls'!AR196),"", 'Capabilities - Sec Controls'!AR196)</f>
        <v>A</v>
      </c>
      <c r="AU291" s="1" t="str">
        <f>IF(ISBLANK('Capabilities - Sec Controls'!AS196),"", 'Capabilities - Sec Controls'!AS196)</f>
        <v/>
      </c>
      <c r="AV291" s="1" t="str">
        <f>IF(ISBLANK('Capabilities - Sec Controls'!AT196),"", 'Capabilities - Sec Controls'!AT196)</f>
        <v/>
      </c>
    </row>
    <row r="292" spans="1:48" ht="42" hidden="1" customHeight="1" x14ac:dyDescent="0.25">
      <c r="A292" s="210" t="s">
        <v>3343</v>
      </c>
      <c r="B292" s="211" t="s">
        <v>3344</v>
      </c>
      <c r="C292" s="211" t="s">
        <v>3415</v>
      </c>
      <c r="D292" s="211" t="b">
        <f>AND(D293:D304)</f>
        <v>1</v>
      </c>
      <c r="E292" s="211"/>
      <c r="F292" s="210"/>
      <c r="G292" s="210"/>
      <c r="H292" s="210"/>
      <c r="I292" s="210"/>
      <c r="J292" s="210"/>
      <c r="K292" s="210"/>
      <c r="L292" s="210"/>
      <c r="M292" s="210"/>
      <c r="N292" s="210"/>
      <c r="O292" s="210"/>
      <c r="P292" s="210"/>
      <c r="Q292" s="210"/>
      <c r="R292" s="210"/>
      <c r="S292" s="210"/>
      <c r="T292" s="210"/>
      <c r="U292" s="210"/>
      <c r="V292" s="210"/>
      <c r="W292" s="210"/>
      <c r="X292" s="210"/>
      <c r="Y292" s="210"/>
      <c r="Z292" s="210"/>
      <c r="AA292" s="210"/>
      <c r="AB292" s="210"/>
      <c r="AC292" s="214"/>
      <c r="AD292" s="214"/>
      <c r="AE292" s="214"/>
      <c r="AF292" s="214"/>
      <c r="AG292" s="210"/>
      <c r="AH292" s="210"/>
      <c r="AI292" s="210"/>
      <c r="AJ292" s="210"/>
      <c r="AK292" s="210"/>
      <c r="AL292" s="210"/>
      <c r="AM292" s="210"/>
      <c r="AN292" s="210"/>
      <c r="AO292" s="210"/>
      <c r="AP292" s="210"/>
      <c r="AQ292" s="210"/>
      <c r="AR292" s="210"/>
      <c r="AS292" s="210"/>
      <c r="AT292" s="210"/>
      <c r="AU292" s="210"/>
      <c r="AV292" s="210"/>
    </row>
    <row r="293" spans="1:48" ht="42" hidden="1" customHeight="1" x14ac:dyDescent="0.25">
      <c r="A293"/>
      <c r="D293" t="b">
        <f>IF(Resp60="Yes", FALSE, TRUE)</f>
        <v>1</v>
      </c>
      <c r="E293" s="1" t="str">
        <f>IF(ISBLANK('Capabilities - Sec Controls'!A25),"", 'Capabilities - Sec Controls'!A25)</f>
        <v>BOSS</v>
      </c>
      <c r="F293" s="1" t="str">
        <f>IF(ISBLANK('Capabilities - Sec Controls'!B25),"", 'Capabilities - Sec Controls'!B25)</f>
        <v>Operational Risk Management</v>
      </c>
      <c r="G293" s="1" t="str">
        <f>IF(ISBLANK('Capabilities - Sec Controls'!C25),"", 'Capabilities - Sec Controls'!C25)</f>
        <v>Crisis Management</v>
      </c>
      <c r="H293" s="1" t="str">
        <f>IF(ISBLANK('Capabilities - Sec Controls'!D25),"", 'Capabilities - Sec Controls'!D25)</f>
        <v/>
      </c>
      <c r="I293" s="1" t="str">
        <f>IF(ISBLANK('Capabilities - Sec Controls'!E25),"", 'Capabilities - Sec Controls'!E25)</f>
        <v>The system's organization has a Crisis Management Plan (CMP) that describes processes for minimizing damage to the organization's profitability, reputation, or ability to operate. The Crisis Management Plan describes communications processes and procedures and indicates which individuals have the authority to communicate to outside entities and participate in public outreach.</v>
      </c>
      <c r="J293" s="1" t="str">
        <f>IF(ISBLANK('Capabilities - Sec Controls'!F25),"", 'Capabilities - Sec Controls'!F25)</f>
        <v>Crisis Management</v>
      </c>
      <c r="K293" s="1" t="str">
        <f>IF(ISBLANK('Capabilities - Sec Controls'!I25),"", 'Capabilities - Sec Controls'!I25)</f>
        <v>CP-1,CP-2,CP-3,CP-4,CP-10,IR-1,IR-2,IR-4,IR-5,IR-6,IR-7,IR-8</v>
      </c>
      <c r="L293" s="1" t="str">
        <f>IF(ISBLANK('Capabilities - Sec Controls'!J25),"", 'Capabilities - Sec Controls'!J25)</f>
        <v/>
      </c>
      <c r="M293" s="1" t="str">
        <f>IF(ISBLANK('Capabilities - Sec Controls'!K25),"", 'Capabilities - Sec Controls'!K25)</f>
        <v>CP-1,CP-2,CP-3,CP-4,CP-10,IR-1,IR-2,IR-4,IR-5,IR-6,IR-7,IR-8</v>
      </c>
      <c r="N293" s="1" t="str">
        <f>IF(ISBLANK('Capabilities - Sec Controls'!L25),"", 'Capabilities - Sec Controls'!L25)</f>
        <v/>
      </c>
      <c r="O293" s="1" t="str">
        <f>IF(ISBLANK('Capabilities - Sec Controls'!M25),"", 'Capabilities - Sec Controls'!M25)</f>
        <v>CP-2(1),CP-2(3),CP-4(1),CP-10(2),IR-3,IR-3(2),IR-4(1),IR-6(1),IR-7(1)</v>
      </c>
      <c r="P293" s="1" t="str">
        <f>IF(ISBLANK('Capabilities - Sec Controls'!N25),"", 'Capabilities - Sec Controls'!N25)</f>
        <v/>
      </c>
      <c r="Q293" s="1" t="str">
        <f>IF(ISBLANK('Capabilities - Sec Controls'!O25),"", 'Capabilities - Sec Controls'!O25)</f>
        <v>CP-2(1),CP-2(3),CP-4(1),CP-10(2),IR-3,IR-3(2),IR-4(1),IR-6(1),IR-7(1)</v>
      </c>
      <c r="R293" s="1" t="str">
        <f>IF(ISBLANK('Capabilities - Sec Controls'!P25),"", 'Capabilities - Sec Controls'!P25)</f>
        <v/>
      </c>
      <c r="S293" s="1" t="str">
        <f>IF(ISBLANK('Capabilities - Sec Controls'!Q25),"", 'Capabilities - Sec Controls'!Q25)</f>
        <v>CP-3(1),CP-10(4),IR-2(1),IR-2(2),IR-4(4),IR-5(1)</v>
      </c>
      <c r="T293" s="1" t="str">
        <f>IF(ISBLANK('Capabilities - Sec Controls'!R25),"", 'Capabilities - Sec Controls'!R25)</f>
        <v>IR-3(1),IR-4(3),IR-4(7),IR-4(8),IR-4(10),IR-9,IR-10</v>
      </c>
      <c r="U293" s="1" t="str">
        <f>IF(ISBLANK('Capabilities - Sec Controls'!S25),"", 'Capabilities - Sec Controls'!S25)</f>
        <v>CP-3(1),CP-10(4),IR-2(1),IR-2(2),IR-4(4),IR-5(1),IR-4(3),IR-4(7),IR-4(8)</v>
      </c>
      <c r="V293" s="1" t="str">
        <f>IF(ISBLANK('Capabilities - Sec Controls'!T25),"", 'Capabilities - Sec Controls'!T25)</f>
        <v>IR-3(1),IR-4(10),IR-9,IR-10</v>
      </c>
      <c r="W293" s="1" t="str">
        <f>IF(ISBLANK('Capabilities - Sec Controls'!U25),"", 'Capabilities - Sec Controls'!U25)</f>
        <v/>
      </c>
      <c r="X293" s="1" t="str">
        <f>IF(ISBLANK('Capabilities - Sec Controls'!V25),"", 'Capabilities - Sec Controls'!V25)</f>
        <v/>
      </c>
      <c r="Y293" s="1" t="str">
        <f>IF(ISBLANK('Capabilities - Sec Controls'!W25),"", 'Capabilities - Sec Controls'!W25)</f>
        <v/>
      </c>
      <c r="Z293" s="1" t="str">
        <f>IF(ISBLANK('Capabilities - Sec Controls'!X25),"", 'Capabilities - Sec Controls'!X25)</f>
        <v/>
      </c>
      <c r="AA293" s="1" t="str">
        <f>IF(ISBLANK('Capabilities - Sec Controls'!Y25),"", 'Capabilities - Sec Controls'!Y25)</f>
        <v xml:space="preserve">  </v>
      </c>
      <c r="AB293" s="1" t="str">
        <f>IF(ISBLANK('Capabilities - Sec Controls'!Z25),"", 'Capabilities - Sec Controls'!Z25)</f>
        <v/>
      </c>
      <c r="AC293" s="215">
        <f>IF(ISBLANK('Capabilities - Sec Controls'!AA25),"", 'Capabilities - Sec Controls'!AA25)</f>
        <v>1</v>
      </c>
      <c r="AD293" s="215">
        <f>IF(ISBLANK('Capabilities - Sec Controls'!AB25),"", 'Capabilities - Sec Controls'!AB25)</f>
        <v>2</v>
      </c>
      <c r="AE293" s="215">
        <f>IF(ISBLANK('Capabilities - Sec Controls'!AC25),"", 'Capabilities - Sec Controls'!AC25)</f>
        <v>1</v>
      </c>
      <c r="AF293" s="215">
        <f>IF(ISBLANK('Capabilities - Sec Controls'!AD25),"", 'Capabilities - Sec Controls'!AD25)</f>
        <v>4</v>
      </c>
      <c r="AG293" s="1" t="str">
        <f>IF(ISBLANK('Capabilities - Sec Controls'!AE25),"", 'Capabilities - Sec Controls'!AE25)</f>
        <v/>
      </c>
      <c r="AH293" s="1" t="str">
        <f>IF(ISBLANK('Capabilities - Sec Controls'!AF25),"", 'Capabilities - Sec Controls'!AF25)</f>
        <v>A</v>
      </c>
      <c r="AI293" s="1" t="str">
        <f>IF(ISBLANK('Capabilities - Sec Controls'!AG25),"", 'Capabilities - Sec Controls'!AG25)</f>
        <v>A</v>
      </c>
      <c r="AJ293" s="1" t="str">
        <f>IF(ISBLANK('Capabilities - Sec Controls'!AH25),"", 'Capabilities - Sec Controls'!AH25)</f>
        <v>A</v>
      </c>
      <c r="AK293" s="1" t="str">
        <f>IF(ISBLANK('Capabilities - Sec Controls'!AI25),"", 'Capabilities - Sec Controls'!AI25)</f>
        <v/>
      </c>
      <c r="AL293" s="1" t="str">
        <f>IF(ISBLANK('Capabilities - Sec Controls'!AJ25),"", 'Capabilities - Sec Controls'!AJ25)</f>
        <v>X</v>
      </c>
      <c r="AM293" s="1" t="str">
        <f>IF(ISBLANK('Capabilities - Sec Controls'!AK25),"", 'Capabilities - Sec Controls'!AK25)</f>
        <v>X*</v>
      </c>
      <c r="AN293" s="1" t="str">
        <f>IF(ISBLANK('Capabilities - Sec Controls'!AL25),"", 'Capabilities - Sec Controls'!AL25)</f>
        <v>X*</v>
      </c>
      <c r="AO293" s="1" t="str">
        <f>IF(ISBLANK('Capabilities - Sec Controls'!AM25),"", 'Capabilities - Sec Controls'!AM25)</f>
        <v/>
      </c>
      <c r="AP293" s="1" t="str">
        <f>IF(ISBLANK('Capabilities - Sec Controls'!AN25),"", 'Capabilities - Sec Controls'!AN25)</f>
        <v>B</v>
      </c>
      <c r="AQ293" s="1" t="str">
        <f>IF(ISBLANK('Capabilities - Sec Controls'!AO25),"", 'Capabilities - Sec Controls'!AO25)</f>
        <v>B</v>
      </c>
      <c r="AR293" s="1" t="str">
        <f>IF(ISBLANK('Capabilities - Sec Controls'!AP25),"", 'Capabilities - Sec Controls'!AP25)</f>
        <v>B</v>
      </c>
      <c r="AS293" s="1" t="str">
        <f>IF(ISBLANK('Capabilities - Sec Controls'!AQ25),"", 'Capabilities - Sec Controls'!AQ25)</f>
        <v/>
      </c>
      <c r="AT293" s="1" t="str">
        <f>IF(ISBLANK('Capabilities - Sec Controls'!AR25),"", 'Capabilities - Sec Controls'!AR25)</f>
        <v>X</v>
      </c>
      <c r="AU293" s="1" t="str">
        <f>IF(ISBLANK('Capabilities - Sec Controls'!AS25),"", 'Capabilities - Sec Controls'!AS25)</f>
        <v/>
      </c>
      <c r="AV293" s="1" t="str">
        <f>IF(ISBLANK('Capabilities - Sec Controls'!AT25),"", 'Capabilities - Sec Controls'!AT25)</f>
        <v>A</v>
      </c>
    </row>
    <row r="294" spans="1:48" ht="42" hidden="1" customHeight="1" x14ac:dyDescent="0.25">
      <c r="A294"/>
      <c r="D294" t="b">
        <f>IF(Resp61="Yes", FALSE, TRUE)</f>
        <v>1</v>
      </c>
      <c r="E294" s="1" t="str">
        <f>IF(ISBLANK('Capabilities - Sec Controls'!A24),"", 'Capabilities - Sec Controls'!A24)</f>
        <v>BOSS</v>
      </c>
      <c r="F294" s="1" t="str">
        <f>IF(ISBLANK('Capabilities - Sec Controls'!B24),"", 'Capabilities - Sec Controls'!B24)</f>
        <v>Operational Risk Management</v>
      </c>
      <c r="G294" s="1" t="str">
        <f>IF(ISBLANK('Capabilities - Sec Controls'!C24),"", 'Capabilities - Sec Controls'!C24)</f>
        <v>Business Continuity</v>
      </c>
      <c r="H294" s="1" t="str">
        <f>IF(ISBLANK('Capabilities - Sec Controls'!D24),"", 'Capabilities - Sec Controls'!D24)</f>
        <v>Planning &amp; Testing</v>
      </c>
      <c r="I294" s="1" t="str">
        <f>IF(ISBLANK('Capabilities - Sec Controls'!E24),"", 'Capabilities - Sec Controls'!E24)</f>
        <v xml:space="preserve">The system's organization has a policy that ensures that business continuity is taken into consideration during the risk management process. The policy requires that the organization develops a Business Continuity Plan (BCP) that describes how the recovery of mission critical processes will be sustained during and after a disruption. The policy additionally requires that the BCP is tested. </v>
      </c>
      <c r="J294" s="1" t="str">
        <f>IF(ISBLANK('Capabilities - Sec Controls'!F24),"", 'Capabilities - Sec Controls'!F24)</f>
        <v>Business Continuity</v>
      </c>
      <c r="K294" s="1" t="str">
        <f>IF(ISBLANK('Capabilities - Sec Controls'!I24),"", 'Capabilities - Sec Controls'!I24)</f>
        <v>CP-1,CP-2,CP-3,CP-4,CP-10,IR-4</v>
      </c>
      <c r="L294" s="1" t="str">
        <f>IF(ISBLANK('Capabilities - Sec Controls'!J24),"", 'Capabilities - Sec Controls'!J24)</f>
        <v/>
      </c>
      <c r="M294" s="1" t="str">
        <f>IF(ISBLANK('Capabilities - Sec Controls'!K24),"", 'Capabilities - Sec Controls'!K24)</f>
        <v>CP-1,CP-2,CP-3,CP-4,CP-10,IR-4</v>
      </c>
      <c r="N294" s="1" t="str">
        <f>IF(ISBLANK('Capabilities - Sec Controls'!L24),"", 'Capabilities - Sec Controls'!L24)</f>
        <v/>
      </c>
      <c r="O294" s="1" t="str">
        <f>IF(ISBLANK('Capabilities - Sec Controls'!M24),"", 'Capabilities - Sec Controls'!M24)</f>
        <v>CP-2(1),CP-2(3),CP-2(8),CP-4(1),CP-6,CP-6(1),CP-6(3),CP-7,CP-7(1),CP-7(2),CP-7(3),CP-8,CP-8(1),CP-9(1),CP-10(2)</v>
      </c>
      <c r="P294" s="1" t="str">
        <f>IF(ISBLANK('Capabilities - Sec Controls'!N24),"", 'Capabilities - Sec Controls'!N24)</f>
        <v>CP-9</v>
      </c>
      <c r="Q294" s="1" t="str">
        <f>IF(ISBLANK('Capabilities - Sec Controls'!O24),"", 'Capabilities - Sec Controls'!O24)</f>
        <v>CP-2(1),CP-2(3),CP-2(8),CP-4(1),CP-6,CP-6(1),CP-6(3),CP-7,CP-7(1),CP-7(2),CP-7(3),CP-8,CP-8(1),CP-9(1),CP-10(2)</v>
      </c>
      <c r="R294" s="1" t="str">
        <f>IF(ISBLANK('Capabilities - Sec Controls'!P24),"", 'Capabilities - Sec Controls'!P24)</f>
        <v>CP-9</v>
      </c>
      <c r="S294" s="1" t="str">
        <f>IF(ISBLANK('Capabilities - Sec Controls'!Q24),"", 'Capabilities - Sec Controls'!Q24)</f>
        <v>CP-2(2),CP-2(4),CP-2(5),CP-3(1),CP-4(2),CP-6(2),CP-7(4),CP-8(3),CP-8(4),CP-9(2),CP-9(3),CP-9(5),CP-10(4)</v>
      </c>
      <c r="T294" s="1" t="str">
        <f>IF(ISBLANK('Capabilities - Sec Controls'!R24),"", 'Capabilities - Sec Controls'!R24)</f>
        <v>CP-2(7),IR-4(3)</v>
      </c>
      <c r="U294" s="1" t="str">
        <f>IF(ISBLANK('Capabilities - Sec Controls'!S24),"", 'Capabilities - Sec Controls'!S24)</f>
        <v>CP-2(4),CP-2(5),CP-2(7),CP-3(1),CP-4(2),CP-6(2),CP-7(4),CP-8(3),CP-8(4),CP-9(2),CP-9(5),CP-10(4),IR-4(3)</v>
      </c>
      <c r="V294" s="1" t="str">
        <f>IF(ISBLANK('Capabilities - Sec Controls'!T24),"", 'Capabilities - Sec Controls'!T24)</f>
        <v>CP-2(2),CP-9(3)</v>
      </c>
      <c r="W294" s="1" t="str">
        <f>IF(ISBLANK('Capabilities - Sec Controls'!U24),"", 'Capabilities - Sec Controls'!U24)</f>
        <v>PM-9</v>
      </c>
      <c r="X294" s="1" t="str">
        <f>IF(ISBLANK('Capabilities - Sec Controls'!V24),"", 'Capabilities - Sec Controls'!V24)</f>
        <v/>
      </c>
      <c r="Y294" s="1" t="str">
        <f>IF(ISBLANK('Capabilities - Sec Controls'!W24),"", 'Capabilities - Sec Controls'!W24)</f>
        <v/>
      </c>
      <c r="Z294" s="1" t="str">
        <f>IF(ISBLANK('Capabilities - Sec Controls'!X24),"", 'Capabilities - Sec Controls'!X24)</f>
        <v/>
      </c>
      <c r="AA294" s="1" t="str">
        <f>IF(ISBLANK('Capabilities - Sec Controls'!Y24),"", 'Capabilities - Sec Controls'!Y24)</f>
        <v xml:space="preserve"> The 53R4 controls selected include  areas to consider in preparing of Business Continuity Plan.  If this is to broad of an interpretation, a review may be needed to remove inapplicable controls.   </v>
      </c>
      <c r="AB294" s="1" t="str">
        <f>IF(ISBLANK('Capabilities - Sec Controls'!Z24),"", 'Capabilities - Sec Controls'!Z24)</f>
        <v/>
      </c>
      <c r="AC294" s="215">
        <f>IF(ISBLANK('Capabilities - Sec Controls'!AA24),"", 'Capabilities - Sec Controls'!AA24)</f>
        <v>0</v>
      </c>
      <c r="AD294" s="215">
        <f>IF(ISBLANK('Capabilities - Sec Controls'!AB24),"", 'Capabilities - Sec Controls'!AB24)</f>
        <v>2</v>
      </c>
      <c r="AE294" s="215">
        <f>IF(ISBLANK('Capabilities - Sec Controls'!AC24),"", 'Capabilities - Sec Controls'!AC24)</f>
        <v>4</v>
      </c>
      <c r="AF294" s="215">
        <f>IF(ISBLANK('Capabilities - Sec Controls'!AD24),"", 'Capabilities - Sec Controls'!AD24)</f>
        <v>6</v>
      </c>
      <c r="AG294" s="1" t="str">
        <f>IF(ISBLANK('Capabilities - Sec Controls'!AE24),"", 'Capabilities - Sec Controls'!AE24)</f>
        <v/>
      </c>
      <c r="AH294" s="1" t="str">
        <f>IF(ISBLANK('Capabilities - Sec Controls'!AF24),"", 'Capabilities - Sec Controls'!AF24)</f>
        <v>X</v>
      </c>
      <c r="AI294" s="1" t="str">
        <f>IF(ISBLANK('Capabilities - Sec Controls'!AG24),"", 'Capabilities - Sec Controls'!AG24)</f>
        <v>A</v>
      </c>
      <c r="AJ294" s="1" t="str">
        <f>IF(ISBLANK('Capabilities - Sec Controls'!AH24),"", 'Capabilities - Sec Controls'!AH24)</f>
        <v>A</v>
      </c>
      <c r="AK294" s="1" t="str">
        <f>IF(ISBLANK('Capabilities - Sec Controls'!AI24),"", 'Capabilities - Sec Controls'!AI24)</f>
        <v/>
      </c>
      <c r="AL294" s="1" t="str">
        <f>IF(ISBLANK('Capabilities - Sec Controls'!AJ24),"", 'Capabilities - Sec Controls'!AJ24)</f>
        <v>X</v>
      </c>
      <c r="AM294" s="1" t="str">
        <f>IF(ISBLANK('Capabilities - Sec Controls'!AK24),"", 'Capabilities - Sec Controls'!AK24)</f>
        <v>X*</v>
      </c>
      <c r="AN294" s="1" t="str">
        <f>IF(ISBLANK('Capabilities - Sec Controls'!AL24),"", 'Capabilities - Sec Controls'!AL24)</f>
        <v>X*</v>
      </c>
      <c r="AO294" s="1" t="str">
        <f>IF(ISBLANK('Capabilities - Sec Controls'!AM24),"", 'Capabilities - Sec Controls'!AM24)</f>
        <v/>
      </c>
      <c r="AP294" s="1" t="str">
        <f>IF(ISBLANK('Capabilities - Sec Controls'!AN24),"", 'Capabilities - Sec Controls'!AN24)</f>
        <v>B</v>
      </c>
      <c r="AQ294" s="1" t="str">
        <f>IF(ISBLANK('Capabilities - Sec Controls'!AO24),"", 'Capabilities - Sec Controls'!AO24)</f>
        <v>B</v>
      </c>
      <c r="AR294" s="1" t="str">
        <f>IF(ISBLANK('Capabilities - Sec Controls'!AP24),"", 'Capabilities - Sec Controls'!AP24)</f>
        <v>B</v>
      </c>
      <c r="AS294" s="1" t="str">
        <f>IF(ISBLANK('Capabilities - Sec Controls'!AQ24),"", 'Capabilities - Sec Controls'!AQ24)</f>
        <v/>
      </c>
      <c r="AT294" s="1" t="str">
        <f>IF(ISBLANK('Capabilities - Sec Controls'!AR24),"", 'Capabilities - Sec Controls'!AR24)</f>
        <v>X</v>
      </c>
      <c r="AU294" s="1" t="str">
        <f>IF(ISBLANK('Capabilities - Sec Controls'!AS24),"", 'Capabilities - Sec Controls'!AS24)</f>
        <v/>
      </c>
      <c r="AV294" s="1" t="str">
        <f>IF(ISBLANK('Capabilities - Sec Controls'!AT24),"", 'Capabilities - Sec Controls'!AT24)</f>
        <v/>
      </c>
    </row>
    <row r="295" spans="1:48" ht="42" hidden="1" customHeight="1" x14ac:dyDescent="0.25">
      <c r="A295"/>
      <c r="D295" t="b">
        <f>IF(Resp61="Yes", FALSE, TRUE)</f>
        <v>1</v>
      </c>
      <c r="E295" s="1" t="str">
        <f>IF(ISBLANK('Capabilities - Sec Controls'!A57),"", 'Capabilities - Sec Controls'!A57)</f>
        <v>ITOS</v>
      </c>
      <c r="F295" s="1" t="str">
        <f>IF(ISBLANK('Capabilities - Sec Controls'!B57),"", 'Capabilities - Sec Controls'!B57)</f>
        <v>Service Delivery</v>
      </c>
      <c r="G295" s="1" t="str">
        <f>IF(ISBLANK('Capabilities - Sec Controls'!C57),"", 'Capabilities - Sec Controls'!C57)</f>
        <v>Information Technology Resiliency</v>
      </c>
      <c r="H295" s="1" t="str">
        <f>IF(ISBLANK('Capabilities - Sec Controls'!D57),"", 'Capabilities - Sec Controls'!D57)</f>
        <v>Resiliency Analysis</v>
      </c>
      <c r="I295" s="1" t="str">
        <f>IF(ISBLANK('Capabilities - Sec Controls'!E57),"", 'Capabilities - Sec Controls'!E57)</f>
        <v>The system's organization has a capability that assesses the organization's ability to continue to deliver service during and after events that could negatively affect IT resiliency.</v>
      </c>
      <c r="J295" s="1" t="str">
        <f>IF(ISBLANK('Capabilities - Sec Controls'!F57),"", 'Capabilities - Sec Controls'!F57)</f>
        <v>Resiliency Analysis</v>
      </c>
      <c r="K295" s="1" t="str">
        <f>IF(ISBLANK('Capabilities - Sec Controls'!I57),"", 'Capabilities - Sec Controls'!I57)</f>
        <v>CP-1,CP-2,CP-3,CP-4,CP-9,CP-10</v>
      </c>
      <c r="L295" s="1" t="str">
        <f>IF(ISBLANK('Capabilities - Sec Controls'!J57),"", 'Capabilities - Sec Controls'!J57)</f>
        <v/>
      </c>
      <c r="M295" s="1" t="str">
        <f>IF(ISBLANK('Capabilities - Sec Controls'!K57),"", 'Capabilities - Sec Controls'!K57)</f>
        <v>CP-1,CP-2,CP-3,CP-4,CP-9,CP-10</v>
      </c>
      <c r="N295" s="1" t="str">
        <f>IF(ISBLANK('Capabilities - Sec Controls'!L57),"", 'Capabilities - Sec Controls'!L57)</f>
        <v/>
      </c>
      <c r="O295" s="1" t="str">
        <f>IF(ISBLANK('Capabilities - Sec Controls'!M57),"", 'Capabilities - Sec Controls'!M57)</f>
        <v>CP-2(3),CP-2(8),CP-6,CP-7,CP-8,PE-11</v>
      </c>
      <c r="P295" s="1" t="str">
        <f>IF(ISBLANK('Capabilities - Sec Controls'!N57),"", 'Capabilities - Sec Controls'!N57)</f>
        <v>CP-2(2)</v>
      </c>
      <c r="Q295" s="1" t="str">
        <f>IF(ISBLANK('Capabilities - Sec Controls'!O57),"", 'Capabilities - Sec Controls'!O57)</f>
        <v>CP-2(2),CP-2(3),CP-2(8),CP-6,CP-7,CP-8,PE-11</v>
      </c>
      <c r="R295" s="1" t="str">
        <f>IF(ISBLANK('Capabilities - Sec Controls'!P57),"", 'Capabilities - Sec Controls'!P57)</f>
        <v/>
      </c>
      <c r="S295" s="1" t="str">
        <f>IF(ISBLANK('Capabilities - Sec Controls'!Q57),"", 'Capabilities - Sec Controls'!Q57)</f>
        <v>PE-11(1),CP-2(4),CP-2(5)</v>
      </c>
      <c r="T295" s="1" t="str">
        <f>IF(ISBLANK('Capabilities - Sec Controls'!R57),"", 'Capabilities - Sec Controls'!R57)</f>
        <v>AU-15,CP-2(6),CP-11,CP-12,CP-13,PE-11(2),SI-13</v>
      </c>
      <c r="U295" s="1" t="str">
        <f>IF(ISBLANK('Capabilities - Sec Controls'!S57),"", 'Capabilities - Sec Controls'!S57)</f>
        <v>PE-11(1),CP-2(4),CP-2(5),AU-15,SI-13</v>
      </c>
      <c r="V295" s="1" t="str">
        <f>IF(ISBLANK('Capabilities - Sec Controls'!T57),"", 'Capabilities - Sec Controls'!T57)</f>
        <v>CP-2(6),CP-11,CP-12,CP-13,PE-11(2)</v>
      </c>
      <c r="W295" s="1" t="str">
        <f>IF(ISBLANK('Capabilities - Sec Controls'!U57),"", 'Capabilities - Sec Controls'!U57)</f>
        <v>PM-3, PM-9</v>
      </c>
      <c r="X295" s="1" t="str">
        <f>IF(ISBLANK('Capabilities - Sec Controls'!V57),"", 'Capabilities - Sec Controls'!V57)</f>
        <v/>
      </c>
      <c r="Y295" s="1" t="str">
        <f>IF(ISBLANK('Capabilities - Sec Controls'!W57),"", 'Capabilities - Sec Controls'!W57)</f>
        <v/>
      </c>
      <c r="Z295" s="1" t="str">
        <f>IF(ISBLANK('Capabilities - Sec Controls'!X57),"", 'Capabilities - Sec Controls'!X57)</f>
        <v/>
      </c>
      <c r="AA295" s="1" t="str">
        <f>IF(ISBLANK('Capabilities - Sec Controls'!Y57),"", 'Capabilities - Sec Controls'!Y57)</f>
        <v xml:space="preserve"> AU-4(1), CP-2(6), CP-11, CP-12, CP-13, PE-11(2), PE-17, SA-10(2), SA-14(1), and SA-22 are not selected in SP 800-53-defined baselines nor in the overall FedRAMP-defined baselines. These 53R4 capabilities are noted in { } and placed in the high impact baseline here specifically to support  implementation of information security of a Resiliency analysis described capability should an organization wish to contract with a cloud service provider to provide such capabilities </v>
      </c>
      <c r="AB295" s="1" t="str">
        <f>IF(ISBLANK('Capabilities - Sec Controls'!Z57),"", 'Capabilities - Sec Controls'!Z57)</f>
        <v/>
      </c>
      <c r="AC295" s="215">
        <f>IF(ISBLANK('Capabilities - Sec Controls'!AA57),"", 'Capabilities - Sec Controls'!AA57)</f>
        <v>1</v>
      </c>
      <c r="AD295" s="215">
        <f>IF(ISBLANK('Capabilities - Sec Controls'!AB57),"", 'Capabilities - Sec Controls'!AB57)</f>
        <v>0</v>
      </c>
      <c r="AE295" s="215">
        <f>IF(ISBLANK('Capabilities - Sec Controls'!AC57),"", 'Capabilities - Sec Controls'!AC57)</f>
        <v>2</v>
      </c>
      <c r="AF295" s="215">
        <f>IF(ISBLANK('Capabilities - Sec Controls'!AD57),"", 'Capabilities - Sec Controls'!AD57)</f>
        <v>3</v>
      </c>
      <c r="AG295" s="1" t="str">
        <f>IF(ISBLANK('Capabilities - Sec Controls'!AE57),"", 'Capabilities - Sec Controls'!AE57)</f>
        <v/>
      </c>
      <c r="AH295" s="1" t="str">
        <f>IF(ISBLANK('Capabilities - Sec Controls'!AF57),"", 'Capabilities - Sec Controls'!AF57)</f>
        <v>X</v>
      </c>
      <c r="AI295" s="1" t="str">
        <f>IF(ISBLANK('Capabilities - Sec Controls'!AG57),"", 'Capabilities - Sec Controls'!AG57)</f>
        <v>A</v>
      </c>
      <c r="AJ295" s="1" t="str">
        <f>IF(ISBLANK('Capabilities - Sec Controls'!AH57),"", 'Capabilities - Sec Controls'!AH57)</f>
        <v>A</v>
      </c>
      <c r="AK295" s="1" t="str">
        <f>IF(ISBLANK('Capabilities - Sec Controls'!AI57),"", 'Capabilities - Sec Controls'!AI57)</f>
        <v/>
      </c>
      <c r="AL295" s="1" t="str">
        <f>IF(ISBLANK('Capabilities - Sec Controls'!AJ57),"", 'Capabilities - Sec Controls'!AJ57)</f>
        <v>X</v>
      </c>
      <c r="AM295" s="1" t="str">
        <f>IF(ISBLANK('Capabilities - Sec Controls'!AK57),"", 'Capabilities - Sec Controls'!AK57)</f>
        <v>X*</v>
      </c>
      <c r="AN295" s="1" t="str">
        <f>IF(ISBLANK('Capabilities - Sec Controls'!AL57),"", 'Capabilities - Sec Controls'!AL57)</f>
        <v>X*</v>
      </c>
      <c r="AO295" s="1" t="str">
        <f>IF(ISBLANK('Capabilities - Sec Controls'!AM57),"", 'Capabilities - Sec Controls'!AM57)</f>
        <v/>
      </c>
      <c r="AP295" s="1" t="str">
        <f>IF(ISBLANK('Capabilities - Sec Controls'!AN57),"", 'Capabilities - Sec Controls'!AN57)</f>
        <v>B</v>
      </c>
      <c r="AQ295" s="1" t="str">
        <f>IF(ISBLANK('Capabilities - Sec Controls'!AO57),"", 'Capabilities - Sec Controls'!AO57)</f>
        <v>B</v>
      </c>
      <c r="AR295" s="1" t="str">
        <f>IF(ISBLANK('Capabilities - Sec Controls'!AP57),"", 'Capabilities - Sec Controls'!AP57)</f>
        <v>B</v>
      </c>
      <c r="AS295" s="1" t="str">
        <f>IF(ISBLANK('Capabilities - Sec Controls'!AQ57),"", 'Capabilities - Sec Controls'!AQ57)</f>
        <v/>
      </c>
      <c r="AT295" s="1" t="str">
        <f>IF(ISBLANK('Capabilities - Sec Controls'!AR57),"", 'Capabilities - Sec Controls'!AR57)</f>
        <v>X</v>
      </c>
      <c r="AU295" s="1" t="str">
        <f>IF(ISBLANK('Capabilities - Sec Controls'!AS57),"", 'Capabilities - Sec Controls'!AS57)</f>
        <v/>
      </c>
      <c r="AV295" s="1" t="str">
        <f>IF(ISBLANK('Capabilities - Sec Controls'!AT57),"", 'Capabilities - Sec Controls'!AT57)</f>
        <v/>
      </c>
    </row>
    <row r="296" spans="1:48" ht="42" hidden="1" customHeight="1" x14ac:dyDescent="0.25">
      <c r="A296"/>
      <c r="D296" t="b">
        <f>IF(Resp61="Yes", FALSE, TRUE)</f>
        <v>1</v>
      </c>
      <c r="E296" s="1" t="str">
        <f>IF(ISBLANK('Capabilities - Sec Controls'!A76),"", 'Capabilities - Sec Controls'!A76)</f>
        <v>ITOS</v>
      </c>
      <c r="F296" s="1" t="str">
        <f>IF(ISBLANK('Capabilities - Sec Controls'!B76),"", 'Capabilities - Sec Controls'!B76)</f>
        <v>IT Operations</v>
      </c>
      <c r="G296" s="1" t="str">
        <f>IF(ISBLANK('Capabilities - Sec Controls'!C76),"", 'Capabilities - Sec Controls'!C76)</f>
        <v>DRP</v>
      </c>
      <c r="H296" s="1" t="str">
        <f>IF(ISBLANK('Capabilities - Sec Controls'!D76),"", 'Capabilities - Sec Controls'!D76)</f>
        <v>Plan Management</v>
      </c>
      <c r="I296" s="1" t="str">
        <f>IF(ISBLANK('Capabilities - Sec Controls'!E76),"", 'Capabilities - Sec Controls'!E76)</f>
        <v>The system's organization has a capability to update its disaster recovery plan as needed to take into account changes in the organization and its critical functions.</v>
      </c>
      <c r="J296" s="1" t="str">
        <f>IF(ISBLANK('Capabilities - Sec Controls'!F76),"", 'Capabilities - Sec Controls'!F76)</f>
        <v>Plan Management</v>
      </c>
      <c r="K296" s="1" t="str">
        <f>IF(ISBLANK('Capabilities - Sec Controls'!I76),"", 'Capabilities - Sec Controls'!I76)</f>
        <v>CP-1,CP-2</v>
      </c>
      <c r="L296" s="1" t="str">
        <f>IF(ISBLANK('Capabilities - Sec Controls'!J76),"", 'Capabilities - Sec Controls'!J76)</f>
        <v/>
      </c>
      <c r="M296" s="1" t="str">
        <f>IF(ISBLANK('Capabilities - Sec Controls'!K76),"", 'Capabilities - Sec Controls'!K76)</f>
        <v>CP-1,CP-2</v>
      </c>
      <c r="N296" s="1" t="str">
        <f>IF(ISBLANK('Capabilities - Sec Controls'!L76),"", 'Capabilities - Sec Controls'!L76)</f>
        <v/>
      </c>
      <c r="O296" s="1" t="str">
        <f>IF(ISBLANK('Capabilities - Sec Controls'!M76),"", 'Capabilities - Sec Controls'!M76)</f>
        <v/>
      </c>
      <c r="P296" s="1" t="str">
        <f>IF(ISBLANK('Capabilities - Sec Controls'!N76),"", 'Capabilities - Sec Controls'!N76)</f>
        <v/>
      </c>
      <c r="Q296" s="1" t="str">
        <f>IF(ISBLANK('Capabilities - Sec Controls'!O76),"", 'Capabilities - Sec Controls'!O76)</f>
        <v/>
      </c>
      <c r="R296" s="1" t="str">
        <f>IF(ISBLANK('Capabilities - Sec Controls'!P76),"", 'Capabilities - Sec Controls'!P76)</f>
        <v/>
      </c>
      <c r="S296" s="1" t="str">
        <f>IF(ISBLANK('Capabilities - Sec Controls'!Q76),"", 'Capabilities - Sec Controls'!Q76)</f>
        <v/>
      </c>
      <c r="T296" s="1" t="str">
        <f>IF(ISBLANK('Capabilities - Sec Controls'!R76),"", 'Capabilities - Sec Controls'!R76)</f>
        <v/>
      </c>
      <c r="U296" s="1" t="str">
        <f>IF(ISBLANK('Capabilities - Sec Controls'!S76),"", 'Capabilities - Sec Controls'!S76)</f>
        <v/>
      </c>
      <c r="V296" s="1" t="str">
        <f>IF(ISBLANK('Capabilities - Sec Controls'!T76),"", 'Capabilities - Sec Controls'!T76)</f>
        <v/>
      </c>
      <c r="W296" s="1" t="str">
        <f>IF(ISBLANK('Capabilities - Sec Controls'!U76),"", 'Capabilities - Sec Controls'!U76)</f>
        <v xml:space="preserve"> </v>
      </c>
      <c r="X296" s="1" t="str">
        <f>IF(ISBLANK('Capabilities - Sec Controls'!V76),"", 'Capabilities - Sec Controls'!V76)</f>
        <v/>
      </c>
      <c r="Y296" s="1" t="str">
        <f>IF(ISBLANK('Capabilities - Sec Controls'!W76),"", 'Capabilities - Sec Controls'!W76)</f>
        <v/>
      </c>
      <c r="Z296" s="1" t="str">
        <f>IF(ISBLANK('Capabilities - Sec Controls'!X76),"", 'Capabilities - Sec Controls'!X76)</f>
        <v/>
      </c>
      <c r="AA296" s="1" t="str">
        <f>IF(ISBLANK('Capabilities - Sec Controls'!Y76),"", 'Capabilities - Sec Controls'!Y76)</f>
        <v>The focus of this capability is on keeping the plan updated, therefore enhancements of cited controls and some important contingency planning controls are not included unless directly related to ensuring the plan is updated. 
CP-4(4), CP-10(6), CP-12, CP-13, and SA-14 are not selected in SP 800-53-defined baselines nor in the overall FedRAMP-defined baselines. These 53R4 capabilities are noted in { } and placed in the high impact baseline here specifically to support implementation of a DRP capability should an organization wish to contract with a cloud service provider to provide such a capability.</v>
      </c>
      <c r="AB296" s="1" t="str">
        <f>IF(ISBLANK('Capabilities - Sec Controls'!Z76),"", 'Capabilities - Sec Controls'!Z76)</f>
        <v/>
      </c>
      <c r="AC296" s="215">
        <f>IF(ISBLANK('Capabilities - Sec Controls'!AA76),"", 'Capabilities - Sec Controls'!AA76)</f>
        <v>0</v>
      </c>
      <c r="AD296" s="215">
        <f>IF(ISBLANK('Capabilities - Sec Controls'!AB76),"", 'Capabilities - Sec Controls'!AB76)</f>
        <v>2</v>
      </c>
      <c r="AE296" s="215">
        <f>IF(ISBLANK('Capabilities - Sec Controls'!AC76),"", 'Capabilities - Sec Controls'!AC76)</f>
        <v>3</v>
      </c>
      <c r="AF296" s="215">
        <f>IF(ISBLANK('Capabilities - Sec Controls'!AD76),"", 'Capabilities - Sec Controls'!AD76)</f>
        <v>5</v>
      </c>
      <c r="AG296" s="1" t="str">
        <f>IF(ISBLANK('Capabilities - Sec Controls'!AE76),"", 'Capabilities - Sec Controls'!AE76)</f>
        <v/>
      </c>
      <c r="AH296" s="1" t="str">
        <f>IF(ISBLANK('Capabilities - Sec Controls'!AF76),"", 'Capabilities - Sec Controls'!AF76)</f>
        <v>X</v>
      </c>
      <c r="AI296" s="1" t="str">
        <f>IF(ISBLANK('Capabilities - Sec Controls'!AG76),"", 'Capabilities - Sec Controls'!AG76)</f>
        <v>A</v>
      </c>
      <c r="AJ296" s="1" t="str">
        <f>IF(ISBLANK('Capabilities - Sec Controls'!AH76),"", 'Capabilities - Sec Controls'!AH76)</f>
        <v>A</v>
      </c>
      <c r="AK296" s="1" t="str">
        <f>IF(ISBLANK('Capabilities - Sec Controls'!AI76),"", 'Capabilities - Sec Controls'!AI76)</f>
        <v/>
      </c>
      <c r="AL296" s="1" t="str">
        <f>IF(ISBLANK('Capabilities - Sec Controls'!AJ76),"", 'Capabilities - Sec Controls'!AJ76)</f>
        <v>X</v>
      </c>
      <c r="AM296" s="1" t="str">
        <f>IF(ISBLANK('Capabilities - Sec Controls'!AK76),"", 'Capabilities - Sec Controls'!AK76)</f>
        <v>X*</v>
      </c>
      <c r="AN296" s="1" t="str">
        <f>IF(ISBLANK('Capabilities - Sec Controls'!AL76),"", 'Capabilities - Sec Controls'!AL76)</f>
        <v>X*</v>
      </c>
      <c r="AO296" s="1" t="str">
        <f>IF(ISBLANK('Capabilities - Sec Controls'!AM76),"", 'Capabilities - Sec Controls'!AM76)</f>
        <v/>
      </c>
      <c r="AP296" s="1" t="str">
        <f>IF(ISBLANK('Capabilities - Sec Controls'!AN76),"", 'Capabilities - Sec Controls'!AN76)</f>
        <v>B</v>
      </c>
      <c r="AQ296" s="1" t="str">
        <f>IF(ISBLANK('Capabilities - Sec Controls'!AO76),"", 'Capabilities - Sec Controls'!AO76)</f>
        <v>B</v>
      </c>
      <c r="AR296" s="1" t="str">
        <f>IF(ISBLANK('Capabilities - Sec Controls'!AP76),"", 'Capabilities - Sec Controls'!AP76)</f>
        <v>B</v>
      </c>
      <c r="AS296" s="1" t="str">
        <f>IF(ISBLANK('Capabilities - Sec Controls'!AQ76),"", 'Capabilities - Sec Controls'!AQ76)</f>
        <v/>
      </c>
      <c r="AT296" s="1" t="str">
        <f>IF(ISBLANK('Capabilities - Sec Controls'!AR76),"", 'Capabilities - Sec Controls'!AR76)</f>
        <v>A</v>
      </c>
      <c r="AU296" s="1" t="str">
        <f>IF(ISBLANK('Capabilities - Sec Controls'!AS76),"", 'Capabilities - Sec Controls'!AS76)</f>
        <v/>
      </c>
      <c r="AV296" s="1" t="str">
        <f>IF(ISBLANK('Capabilities - Sec Controls'!AT76),"", 'Capabilities - Sec Controls'!AT76)</f>
        <v/>
      </c>
    </row>
    <row r="297" spans="1:48" ht="42" hidden="1" customHeight="1" x14ac:dyDescent="0.25">
      <c r="A297"/>
      <c r="D297" t="b">
        <f>IF(Resp61="Yes", FALSE, TRUE)</f>
        <v>1</v>
      </c>
      <c r="E297" s="1" t="str">
        <f>IF(ISBLANK('Capabilities - Sec Controls'!A157),"", 'Capabilities - Sec Controls'!A157)</f>
        <v>Information Services</v>
      </c>
      <c r="F297" s="1" t="str">
        <f>IF(ISBLANK('Capabilities - Sec Controls'!B157),"", 'Capabilities - Sec Controls'!B157)</f>
        <v>Service Delivery</v>
      </c>
      <c r="G297" s="1" t="str">
        <f>IF(ISBLANK('Capabilities - Sec Controls'!C157),"", 'Capabilities - Sec Controls'!C157)</f>
        <v>Recovery Plans</v>
      </c>
      <c r="H297" s="1" t="str">
        <f>IF(ISBLANK('Capabilities - Sec Controls'!D157),"", 'Capabilities - Sec Controls'!D157)</f>
        <v/>
      </c>
      <c r="I297" s="1" t="str">
        <f>IF(ISBLANK('Capabilities - Sec Controls'!E157),"", 'Capabilities - Sec Controls'!E157)</f>
        <v>The system has created and implemented recovery plans to restore the organization's service delivery after interruption or disaster.</v>
      </c>
      <c r="J297" s="1" t="str">
        <f>IF(ISBLANK('Capabilities - Sec Controls'!F157),"", 'Capabilities - Sec Controls'!F157)</f>
        <v>Recovery Plans</v>
      </c>
      <c r="K297" s="1" t="str">
        <f>IF(ISBLANK('Capabilities - Sec Controls'!I157),"", 'Capabilities - Sec Controls'!I157)</f>
        <v>CP-1,CP-2,CP-10,IR-4,IR-8</v>
      </c>
      <c r="L297" s="1" t="str">
        <f>IF(ISBLANK('Capabilities - Sec Controls'!J157),"", 'Capabilities - Sec Controls'!J157)</f>
        <v/>
      </c>
      <c r="M297" s="1" t="str">
        <f>IF(ISBLANK('Capabilities - Sec Controls'!K157),"", 'Capabilities - Sec Controls'!K157)</f>
        <v>CP-1,CP-2,CP-10,IR-4,IR-8</v>
      </c>
      <c r="N297" s="1" t="str">
        <f>IF(ISBLANK('Capabilities - Sec Controls'!L157),"", 'Capabilities - Sec Controls'!L157)</f>
        <v/>
      </c>
      <c r="O297" s="1" t="str">
        <f>IF(ISBLANK('Capabilities - Sec Controls'!M157),"", 'Capabilities - Sec Controls'!M157)</f>
        <v>CP-2(1)</v>
      </c>
      <c r="P297" s="1" t="str">
        <f>IF(ISBLANK('Capabilities - Sec Controls'!N157),"", 'Capabilities - Sec Controls'!N157)</f>
        <v/>
      </c>
      <c r="Q297" s="1" t="str">
        <f>IF(ISBLANK('Capabilities - Sec Controls'!O157),"", 'Capabilities - Sec Controls'!O157)</f>
        <v>CP-2(1)</v>
      </c>
      <c r="R297" s="1" t="str">
        <f>IF(ISBLANK('Capabilities - Sec Controls'!P157),"", 'Capabilities - Sec Controls'!P157)</f>
        <v/>
      </c>
      <c r="S297" s="1" t="str">
        <f>IF(ISBLANK('Capabilities - Sec Controls'!Q157),"", 'Capabilities - Sec Controls'!Q157)</f>
        <v/>
      </c>
      <c r="T297" s="1" t="str">
        <f>IF(ISBLANK('Capabilities - Sec Controls'!R157),"", 'Capabilities - Sec Controls'!R157)</f>
        <v/>
      </c>
      <c r="U297" s="1" t="str">
        <f>IF(ISBLANK('Capabilities - Sec Controls'!S157),"", 'Capabilities - Sec Controls'!S157)</f>
        <v/>
      </c>
      <c r="V297" s="1" t="str">
        <f>IF(ISBLANK('Capabilities - Sec Controls'!T157),"", 'Capabilities - Sec Controls'!T157)</f>
        <v/>
      </c>
      <c r="W297" s="1" t="str">
        <f>IF(ISBLANK('Capabilities - Sec Controls'!U157),"", 'Capabilities - Sec Controls'!U157)</f>
        <v/>
      </c>
      <c r="X297" s="1" t="str">
        <f>IF(ISBLANK('Capabilities - Sec Controls'!V157),"", 'Capabilities - Sec Controls'!V157)</f>
        <v/>
      </c>
      <c r="Y297" s="1" t="str">
        <f>IF(ISBLANK('Capabilities - Sec Controls'!W157),"", 'Capabilities - Sec Controls'!W157)</f>
        <v/>
      </c>
      <c r="Z297" s="1" t="str">
        <f>IF(ISBLANK('Capabilities - Sec Controls'!X157),"", 'Capabilities - Sec Controls'!X157)</f>
        <v/>
      </c>
      <c r="AA297" s="1" t="str">
        <f>IF(ISBLANK('Capabilities - Sec Controls'!Y157),"", 'Capabilities - Sec Controls'!Y157)</f>
        <v/>
      </c>
      <c r="AB297" s="1" t="str">
        <f>IF(ISBLANK('Capabilities - Sec Controls'!Z157),"", 'Capabilities - Sec Controls'!Z157)</f>
        <v/>
      </c>
      <c r="AC297" s="215">
        <f>IF(ISBLANK('Capabilities - Sec Controls'!AA157),"", 'Capabilities - Sec Controls'!AA157)</f>
        <v>0</v>
      </c>
      <c r="AD297" s="215">
        <f>IF(ISBLANK('Capabilities - Sec Controls'!AB157),"", 'Capabilities - Sec Controls'!AB157)</f>
        <v>3</v>
      </c>
      <c r="AE297" s="215">
        <f>IF(ISBLANK('Capabilities - Sec Controls'!AC157),"", 'Capabilities - Sec Controls'!AC157)</f>
        <v>4</v>
      </c>
      <c r="AF297" s="215">
        <f>IF(ISBLANK('Capabilities - Sec Controls'!AD157),"", 'Capabilities - Sec Controls'!AD157)</f>
        <v>7</v>
      </c>
      <c r="AG297" s="1" t="str">
        <f>IF(ISBLANK('Capabilities - Sec Controls'!AE157),"", 'Capabilities - Sec Controls'!AE157)</f>
        <v/>
      </c>
      <c r="AH297" s="1" t="str">
        <f>IF(ISBLANK('Capabilities - Sec Controls'!AF157),"", 'Capabilities - Sec Controls'!AF157)</f>
        <v>A</v>
      </c>
      <c r="AI297" s="1" t="str">
        <f>IF(ISBLANK('Capabilities - Sec Controls'!AG157),"", 'Capabilities - Sec Controls'!AG157)</f>
        <v>A</v>
      </c>
      <c r="AJ297" s="1" t="str">
        <f>IF(ISBLANK('Capabilities - Sec Controls'!AH157),"", 'Capabilities - Sec Controls'!AH157)</f>
        <v>A</v>
      </c>
      <c r="AK297" s="1" t="str">
        <f>IF(ISBLANK('Capabilities - Sec Controls'!AI157),"", 'Capabilities - Sec Controls'!AI157)</f>
        <v/>
      </c>
      <c r="AL297" s="1" t="str">
        <f>IF(ISBLANK('Capabilities - Sec Controls'!AJ157),"", 'Capabilities - Sec Controls'!AJ157)</f>
        <v>X</v>
      </c>
      <c r="AM297" s="1" t="str">
        <f>IF(ISBLANK('Capabilities - Sec Controls'!AK157),"", 'Capabilities - Sec Controls'!AK157)</f>
        <v>X</v>
      </c>
      <c r="AN297" s="1" t="str">
        <f>IF(ISBLANK('Capabilities - Sec Controls'!AL157),"", 'Capabilities - Sec Controls'!AL157)</f>
        <v>X</v>
      </c>
      <c r="AO297" s="1" t="str">
        <f>IF(ISBLANK('Capabilities - Sec Controls'!AM157),"", 'Capabilities - Sec Controls'!AM157)</f>
        <v/>
      </c>
      <c r="AP297" s="1" t="str">
        <f>IF(ISBLANK('Capabilities - Sec Controls'!AN157),"", 'Capabilities - Sec Controls'!AN157)</f>
        <v>A</v>
      </c>
      <c r="AQ297" s="1" t="str">
        <f>IF(ISBLANK('Capabilities - Sec Controls'!AO157),"", 'Capabilities - Sec Controls'!AO157)</f>
        <v>A</v>
      </c>
      <c r="AR297" s="1" t="str">
        <f>IF(ISBLANK('Capabilities - Sec Controls'!AP157),"", 'Capabilities - Sec Controls'!AP157)</f>
        <v>A</v>
      </c>
      <c r="AS297" s="1" t="str">
        <f>IF(ISBLANK('Capabilities - Sec Controls'!AQ157),"", 'Capabilities - Sec Controls'!AQ157)</f>
        <v/>
      </c>
      <c r="AT297" s="1" t="str">
        <f>IF(ISBLANK('Capabilities - Sec Controls'!AR157),"", 'Capabilities - Sec Controls'!AR157)</f>
        <v>A</v>
      </c>
      <c r="AU297" s="1" t="str">
        <f>IF(ISBLANK('Capabilities - Sec Controls'!AS157),"", 'Capabilities - Sec Controls'!AS157)</f>
        <v/>
      </c>
      <c r="AV297" s="1" t="str">
        <f>IF(ISBLANK('Capabilities - Sec Controls'!AT157),"", 'Capabilities - Sec Controls'!AT157)</f>
        <v/>
      </c>
    </row>
    <row r="298" spans="1:48" ht="42" hidden="1" customHeight="1" x14ac:dyDescent="0.25">
      <c r="A298"/>
      <c r="D298" t="b">
        <f>IF(Resp61="Yes", FALSE, TRUE)</f>
        <v>1</v>
      </c>
      <c r="E298" s="1" t="str">
        <f>IF(ISBLANK('Capabilities - Sec Controls'!A204),"", 'Capabilities - Sec Controls'!A204)</f>
        <v>Information Services</v>
      </c>
      <c r="F298" s="1" t="str">
        <f>IF(ISBLANK('Capabilities - Sec Controls'!B204),"", 'Capabilities - Sec Controls'!B204)</f>
        <v>Risk Management</v>
      </c>
      <c r="G298" s="1" t="str">
        <f>IF(ISBLANK('Capabilities - Sec Controls'!C204),"", 'Capabilities - Sec Controls'!C204)</f>
        <v>DR &amp; BC Plans - Disaster Recovery &amp;Business Continuity</v>
      </c>
      <c r="H298" s="1" t="str">
        <f>IF(ISBLANK('Capabilities - Sec Controls'!D204),"", 'Capabilities - Sec Controls'!D204)</f>
        <v/>
      </c>
      <c r="I298" s="1" t="str">
        <f>IF(ISBLANK('Capabilities - Sec Controls'!E204),"", 'Capabilities - Sec Controls'!E204)</f>
        <v>The system's organization has plans for business continuity and disaster recovery involving the organization's IT operations that help ensure the continuity of the organization's services.</v>
      </c>
      <c r="J298" s="1" t="str">
        <f>IF(ISBLANK('Capabilities - Sec Controls'!F204),"", 'Capabilities - Sec Controls'!F204)</f>
        <v>DR &amp; BC Plans</v>
      </c>
      <c r="K298" s="1" t="str">
        <f>IF(ISBLANK('Capabilities - Sec Controls'!I204),"", 'Capabilities - Sec Controls'!I204)</f>
        <v>CP-1,CP-2,CP-4,CP-9,CP-10</v>
      </c>
      <c r="L298" s="1" t="str">
        <f>IF(ISBLANK('Capabilities - Sec Controls'!J204),"", 'Capabilities - Sec Controls'!J204)</f>
        <v/>
      </c>
      <c r="M298" s="1" t="str">
        <f>IF(ISBLANK('Capabilities - Sec Controls'!K204),"", 'Capabilities - Sec Controls'!K204)</f>
        <v>CP-1,CP-2,CP-4,CP-9,CP-10</v>
      </c>
      <c r="N298" s="1" t="str">
        <f>IF(ISBLANK('Capabilities - Sec Controls'!L204),"", 'Capabilities - Sec Controls'!L204)</f>
        <v/>
      </c>
      <c r="O298" s="1" t="str">
        <f>IF(ISBLANK('Capabilities - Sec Controls'!M204),"", 'Capabilities - Sec Controls'!M204)</f>
        <v>CP-2(1),CP-2(3),CP-2(8),CP-4(1),CP-6,CP-7,CP-8,CP-10(2)</v>
      </c>
      <c r="P298" s="1" t="str">
        <f>IF(ISBLANK('Capabilities - Sec Controls'!N204),"", 'Capabilities - Sec Controls'!N204)</f>
        <v/>
      </c>
      <c r="Q298" s="1" t="str">
        <f>IF(ISBLANK('Capabilities - Sec Controls'!O204),"", 'Capabilities - Sec Controls'!O204)</f>
        <v>CP-2(1),CP-2(3),CP-2(8),CP-4(1),CP-6,CP-7,CP-8,CP-10(2)</v>
      </c>
      <c r="R298" s="1" t="str">
        <f>IF(ISBLANK('Capabilities - Sec Controls'!P204),"", 'Capabilities - Sec Controls'!P204)</f>
        <v/>
      </c>
      <c r="S298" s="1" t="str">
        <f>IF(ISBLANK('Capabilities - Sec Controls'!Q204),"", 'Capabilities - Sec Controls'!Q204)</f>
        <v>CP-2(4),CP-2(5),CP-10(4)</v>
      </c>
      <c r="T298" s="1" t="str">
        <f>IF(ISBLANK('Capabilities - Sec Controls'!R204),"", 'Capabilities - Sec Controls'!R204)</f>
        <v>CP-2(7)</v>
      </c>
      <c r="U298" s="1" t="str">
        <f>IF(ISBLANK('Capabilities - Sec Controls'!S204),"", 'Capabilities - Sec Controls'!S204)</f>
        <v>CP-2(4),CP-2(5),CP-2(7),CP-10(4)</v>
      </c>
      <c r="V298" s="1" t="str">
        <f>IF(ISBLANK('Capabilities - Sec Controls'!T204),"", 'Capabilities - Sec Controls'!T204)</f>
        <v/>
      </c>
      <c r="W298" s="1" t="str">
        <f>IF(ISBLANK('Capabilities - Sec Controls'!U204),"", 'Capabilities - Sec Controls'!U204)</f>
        <v>PM-9</v>
      </c>
      <c r="X298" s="1" t="str">
        <f>IF(ISBLANK('Capabilities - Sec Controls'!V204),"", 'Capabilities - Sec Controls'!V204)</f>
        <v/>
      </c>
      <c r="Y298" s="1" t="str">
        <f>IF(ISBLANK('Capabilities - Sec Controls'!W204),"", 'Capabilities - Sec Controls'!W204)</f>
        <v/>
      </c>
      <c r="Z298" s="1" t="str">
        <f>IF(ISBLANK('Capabilities - Sec Controls'!X204),"", 'Capabilities - Sec Controls'!X204)</f>
        <v/>
      </c>
      <c r="AA298" s="1" t="str">
        <f>IF(ISBLANK('Capabilities - Sec Controls'!Y204),"", 'Capabilities - Sec Controls'!Y204)</f>
        <v/>
      </c>
      <c r="AB298" s="1" t="str">
        <f>IF(ISBLANK('Capabilities - Sec Controls'!Z204),"", 'Capabilities - Sec Controls'!Z204)</f>
        <v/>
      </c>
      <c r="AC298" s="215">
        <f>IF(ISBLANK('Capabilities - Sec Controls'!AA204),"", 'Capabilities - Sec Controls'!AA204)</f>
        <v>1</v>
      </c>
      <c r="AD298" s="215">
        <f>IF(ISBLANK('Capabilities - Sec Controls'!AB204),"", 'Capabilities - Sec Controls'!AB204)</f>
        <v>2</v>
      </c>
      <c r="AE298" s="215">
        <f>IF(ISBLANK('Capabilities - Sec Controls'!AC204),"", 'Capabilities - Sec Controls'!AC204)</f>
        <v>2</v>
      </c>
      <c r="AF298" s="215">
        <f>IF(ISBLANK('Capabilities - Sec Controls'!AD204),"", 'Capabilities - Sec Controls'!AD204)</f>
        <v>5</v>
      </c>
      <c r="AG298" s="1" t="str">
        <f>IF(ISBLANK('Capabilities - Sec Controls'!AE204),"", 'Capabilities - Sec Controls'!AE204)</f>
        <v/>
      </c>
      <c r="AH298" s="1" t="str">
        <f>IF(ISBLANK('Capabilities - Sec Controls'!AF204),"", 'Capabilities - Sec Controls'!AF204)</f>
        <v>X</v>
      </c>
      <c r="AI298" s="1" t="str">
        <f>IF(ISBLANK('Capabilities - Sec Controls'!AG204),"", 'Capabilities - Sec Controls'!AG204)</f>
        <v>X</v>
      </c>
      <c r="AJ298" s="1" t="str">
        <f>IF(ISBLANK('Capabilities - Sec Controls'!AH204),"", 'Capabilities - Sec Controls'!AH204)</f>
        <v>X</v>
      </c>
      <c r="AK298" s="1" t="str">
        <f>IF(ISBLANK('Capabilities - Sec Controls'!AI204),"", 'Capabilities - Sec Controls'!AI204)</f>
        <v/>
      </c>
      <c r="AL298" s="1" t="str">
        <f>IF(ISBLANK('Capabilities - Sec Controls'!AJ204),"", 'Capabilities - Sec Controls'!AJ204)</f>
        <v>X</v>
      </c>
      <c r="AM298" s="1" t="str">
        <f>IF(ISBLANK('Capabilities - Sec Controls'!AK204),"", 'Capabilities - Sec Controls'!AK204)</f>
        <v>X*</v>
      </c>
      <c r="AN298" s="1" t="str">
        <f>IF(ISBLANK('Capabilities - Sec Controls'!AL204),"", 'Capabilities - Sec Controls'!AL204)</f>
        <v>X*</v>
      </c>
      <c r="AO298" s="1" t="str">
        <f>IF(ISBLANK('Capabilities - Sec Controls'!AM204),"", 'Capabilities - Sec Controls'!AM204)</f>
        <v/>
      </c>
      <c r="AP298" s="1" t="str">
        <f>IF(ISBLANK('Capabilities - Sec Controls'!AN204),"", 'Capabilities - Sec Controls'!AN204)</f>
        <v>B</v>
      </c>
      <c r="AQ298" s="1" t="str">
        <f>IF(ISBLANK('Capabilities - Sec Controls'!AO204),"", 'Capabilities - Sec Controls'!AO204)</f>
        <v>B</v>
      </c>
      <c r="AR298" s="1" t="str">
        <f>IF(ISBLANK('Capabilities - Sec Controls'!AP204),"", 'Capabilities - Sec Controls'!AP204)</f>
        <v>B</v>
      </c>
      <c r="AS298" s="1" t="str">
        <f>IF(ISBLANK('Capabilities - Sec Controls'!AQ204),"", 'Capabilities - Sec Controls'!AQ204)</f>
        <v/>
      </c>
      <c r="AT298" s="1" t="str">
        <f>IF(ISBLANK('Capabilities - Sec Controls'!AR204),"", 'Capabilities - Sec Controls'!AR204)</f>
        <v>X</v>
      </c>
      <c r="AU298" s="1" t="str">
        <f>IF(ISBLANK('Capabilities - Sec Controls'!AS204),"", 'Capabilities - Sec Controls'!AS204)</f>
        <v/>
      </c>
      <c r="AV298" s="1" t="str">
        <f>IF(ISBLANK('Capabilities - Sec Controls'!AT204),"", 'Capabilities - Sec Controls'!AT204)</f>
        <v/>
      </c>
    </row>
    <row r="299" spans="1:48" ht="42" hidden="1" customHeight="1" x14ac:dyDescent="0.25">
      <c r="A299"/>
      <c r="D299" t="b">
        <f t="shared" ref="D299:D304" si="13">IF(Resp62="Yes", FALSE, TRUE)</f>
        <v>1</v>
      </c>
      <c r="E299" s="1" t="str">
        <f>IF(ISBLANK('Capabilities - Sec Controls'!A78),"", 'Capabilities - Sec Controls'!A78)</f>
        <v>ITOS</v>
      </c>
      <c r="F299" s="1" t="str">
        <f>IF(ISBLANK('Capabilities - Sec Controls'!B78),"", 'Capabilities - Sec Controls'!B78)</f>
        <v>Service Support</v>
      </c>
      <c r="G299" s="1" t="str">
        <f>IF(ISBLANK('Capabilities - Sec Controls'!C78),"", 'Capabilities - Sec Controls'!C78)</f>
        <v>Incident Management</v>
      </c>
      <c r="H299" s="1" t="str">
        <f>IF(ISBLANK('Capabilities - Sec Controls'!D78),"", 'Capabilities - Sec Controls'!D78)</f>
        <v>Security Incident Reponse</v>
      </c>
      <c r="I299" s="1" t="str">
        <f>IF(ISBLANK('Capabilities - Sec Controls'!E78),"", 'Capabilities - Sec Controls'!E78)</f>
        <v>The system's organization has a capability that supports handling security incidents.</v>
      </c>
      <c r="J299" s="1" t="str">
        <f>IF(ISBLANK('Capabilities - Sec Controls'!F78),"", 'Capabilities - Sec Controls'!F78)</f>
        <v>Security Incident Response</v>
      </c>
      <c r="K299" s="1" t="str">
        <f>IF(ISBLANK('Capabilities - Sec Controls'!I78),"", 'Capabilities - Sec Controls'!I78)</f>
        <v>CP-2,IR-1,IR-4,IR-5,IR-6,IR-7,IR-8</v>
      </c>
      <c r="L299" s="1" t="str">
        <f>IF(ISBLANK('Capabilities - Sec Controls'!J78),"", 'Capabilities - Sec Controls'!J78)</f>
        <v/>
      </c>
      <c r="M299" s="1" t="str">
        <f>IF(ISBLANK('Capabilities - Sec Controls'!K78),"", 'Capabilities - Sec Controls'!K78)</f>
        <v>CP-2,IR-1,IR-4,IR-5,IR-6,IR-7,IR-8</v>
      </c>
      <c r="N299" s="1" t="str">
        <f>IF(ISBLANK('Capabilities - Sec Controls'!L78),"", 'Capabilities - Sec Controls'!L78)</f>
        <v/>
      </c>
      <c r="O299" s="1" t="str">
        <f>IF(ISBLANK('Capabilities - Sec Controls'!M78),"", 'Capabilities - Sec Controls'!M78)</f>
        <v>IR-4(1),IR-6(1)</v>
      </c>
      <c r="P299" s="1" t="str">
        <f>IF(ISBLANK('Capabilities - Sec Controls'!N78),"", 'Capabilities - Sec Controls'!N78)</f>
        <v/>
      </c>
      <c r="Q299" s="1" t="str">
        <f>IF(ISBLANK('Capabilities - Sec Controls'!O78),"", 'Capabilities - Sec Controls'!O78)</f>
        <v>IR-4(1),IR-6(1)</v>
      </c>
      <c r="R299" s="1" t="str">
        <f>IF(ISBLANK('Capabilities - Sec Controls'!P78),"", 'Capabilities - Sec Controls'!P78)</f>
        <v/>
      </c>
      <c r="S299" s="1" t="str">
        <f>IF(ISBLANK('Capabilities - Sec Controls'!Q78),"", 'Capabilities - Sec Controls'!Q78)</f>
        <v>IR-4(4)</v>
      </c>
      <c r="T299" s="1" t="str">
        <f>IF(ISBLANK('Capabilities - Sec Controls'!R78),"", 'Capabilities - Sec Controls'!R78)</f>
        <v>IR-4(2),IR-4(3),IR-4(6),IR-4(7),IR-4(8),IR-4(5),IR-4(9),IR-4(10),IR-9,IR-10</v>
      </c>
      <c r="U299" s="1" t="str">
        <f>IF(ISBLANK('Capabilities - Sec Controls'!S78),"", 'Capabilities - Sec Controls'!S78)</f>
        <v>IR-4(3),IR-4(4),IR-4(6),IR-4(7),IR-4(8)</v>
      </c>
      <c r="V299" s="1" t="str">
        <f>IF(ISBLANK('Capabilities - Sec Controls'!T78),"", 'Capabilities - Sec Controls'!T78)</f>
        <v>IR-4(2),IR-4(5),IR-4(9),IR-4(10),IR-9,IR-10</v>
      </c>
      <c r="W299" s="1" t="str">
        <f>IF(ISBLANK('Capabilities - Sec Controls'!U78),"", 'Capabilities - Sec Controls'!U78)</f>
        <v/>
      </c>
      <c r="X299" s="1" t="str">
        <f>IF(ISBLANK('Capabilities - Sec Controls'!V78),"", 'Capabilities - Sec Controls'!V78)</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299" s="1" t="str">
        <f>IF(ISBLANK('Capabilities - Sec Controls'!W78),"", 'Capabilities - Sec Controls'!W78)</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299" s="1" t="str">
        <f>IF(ISBLANK('Capabilities - Sec Controls'!X78),"", 'Capabilities - Sec Controls'!X78)</f>
        <v>AC-2(11), AC-2(13), AC-6(3), AC-6(7), AC-6(8), AC-18(4), AC-21(2)
AU-13, 
CM-3(1), CM-5(1), CM-5(3), CM-5(4), CM-6(2), CM-8(4)
MA-4(3)
PE-2(3), PE-3(1), PE-6(4)
PS-4(2), PS-6(3)
RA-5(4), RA-5(6), RA-5(10)
SC-3, SC-7(8), SC-7(10), SC-7(11), SC-7(14),  SC-7(15), SC-7(18), SC-7(21), SC-24 
SI-7(10), SI-10(5)</v>
      </c>
      <c r="AA299" s="1" t="str">
        <f>IF(ISBLANK('Capabilities - Sec Controls'!Y78),"", 'Capabilities - Sec Controls'!Y78)</f>
        <v>IR-4(5), IR-4(9), IR-4(10), IR-9, and IR-10 are not selected in SP 800-53-defined baselines nor in the overall FedRAMP-defined baselines. These 53R4 capabilities are noted in { } and placed in the high impact baseline here specifically to support implementation of a Security Incident capability should an organization wish to contract with a cloud service provider to provide such a capability.</v>
      </c>
      <c r="AB299" s="1" t="str">
        <f>IF(ISBLANK('Capabilities - Sec Controls'!Z78),"", 'Capabilities - Sec Controls'!Z78)</f>
        <v/>
      </c>
      <c r="AC299" s="215">
        <f>IF(ISBLANK('Capabilities - Sec Controls'!AA78),"", 'Capabilities - Sec Controls'!AA78)</f>
        <v>2</v>
      </c>
      <c r="AD299" s="215">
        <f>IF(ISBLANK('Capabilities - Sec Controls'!AB78),"", 'Capabilities - Sec Controls'!AB78)</f>
        <v>3</v>
      </c>
      <c r="AE299" s="215">
        <f>IF(ISBLANK('Capabilities - Sec Controls'!AC78),"", 'Capabilities - Sec Controls'!AC78)</f>
        <v>3</v>
      </c>
      <c r="AF299" s="215">
        <f>IF(ISBLANK('Capabilities - Sec Controls'!AD78),"", 'Capabilities - Sec Controls'!AD78)</f>
        <v>8</v>
      </c>
      <c r="AG299" s="1" t="str">
        <f>IF(ISBLANK('Capabilities - Sec Controls'!AE78),"", 'Capabilities - Sec Controls'!AE78)</f>
        <v/>
      </c>
      <c r="AH299" s="1" t="str">
        <f>IF(ISBLANK('Capabilities - Sec Controls'!AF78),"", 'Capabilities - Sec Controls'!AF78)</f>
        <v>X</v>
      </c>
      <c r="AI299" s="1" t="str">
        <f>IF(ISBLANK('Capabilities - Sec Controls'!AG78),"", 'Capabilities - Sec Controls'!AG78)</f>
        <v>X</v>
      </c>
      <c r="AJ299" s="1" t="str">
        <f>IF(ISBLANK('Capabilities - Sec Controls'!AH78),"", 'Capabilities - Sec Controls'!AH78)</f>
        <v>X</v>
      </c>
      <c r="AK299" s="1" t="str">
        <f>IF(ISBLANK('Capabilities - Sec Controls'!AI78),"", 'Capabilities - Sec Controls'!AI78)</f>
        <v/>
      </c>
      <c r="AL299" s="1" t="str">
        <f>IF(ISBLANK('Capabilities - Sec Controls'!AJ78),"", 'Capabilities - Sec Controls'!AJ78)</f>
        <v>X</v>
      </c>
      <c r="AM299" s="1" t="str">
        <f>IF(ISBLANK('Capabilities - Sec Controls'!AK78),"", 'Capabilities - Sec Controls'!AK78)</f>
        <v>X*</v>
      </c>
      <c r="AN299" s="1" t="str">
        <f>IF(ISBLANK('Capabilities - Sec Controls'!AL78),"", 'Capabilities - Sec Controls'!AL78)</f>
        <v>X*</v>
      </c>
      <c r="AO299" s="1" t="str">
        <f>IF(ISBLANK('Capabilities - Sec Controls'!AM78),"", 'Capabilities - Sec Controls'!AM78)</f>
        <v/>
      </c>
      <c r="AP299" s="1" t="str">
        <f>IF(ISBLANK('Capabilities - Sec Controls'!AN78),"", 'Capabilities - Sec Controls'!AN78)</f>
        <v>B</v>
      </c>
      <c r="AQ299" s="1" t="str">
        <f>IF(ISBLANK('Capabilities - Sec Controls'!AO78),"", 'Capabilities - Sec Controls'!AO78)</f>
        <v>B</v>
      </c>
      <c r="AR299" s="1" t="str">
        <f>IF(ISBLANK('Capabilities - Sec Controls'!AP78),"", 'Capabilities - Sec Controls'!AP78)</f>
        <v>B</v>
      </c>
      <c r="AS299" s="1" t="str">
        <f>IF(ISBLANK('Capabilities - Sec Controls'!AQ78),"", 'Capabilities - Sec Controls'!AQ78)</f>
        <v/>
      </c>
      <c r="AT299" s="1" t="str">
        <f>IF(ISBLANK('Capabilities - Sec Controls'!AR78),"", 'Capabilities - Sec Controls'!AR78)</f>
        <v>X</v>
      </c>
      <c r="AU299" s="1" t="str">
        <f>IF(ISBLANK('Capabilities - Sec Controls'!AS78),"", 'Capabilities - Sec Controls'!AS78)</f>
        <v/>
      </c>
      <c r="AV299" s="1" t="str">
        <f>IF(ISBLANK('Capabilities - Sec Controls'!AT78),"", 'Capabilities - Sec Controls'!AT78)</f>
        <v/>
      </c>
    </row>
    <row r="300" spans="1:48" ht="42" hidden="1" customHeight="1" x14ac:dyDescent="0.25">
      <c r="A300"/>
      <c r="D300" t="b">
        <f t="shared" si="13"/>
        <v>1</v>
      </c>
      <c r="E300" s="1" t="str">
        <f>IF(ISBLANK('Capabilities - Sec Controls'!A79),"", 'Capabilities - Sec Controls'!A79)</f>
        <v>ITOS</v>
      </c>
      <c r="F300" s="1" t="str">
        <f>IF(ISBLANK('Capabilities - Sec Controls'!B79),"", 'Capabilities - Sec Controls'!B79)</f>
        <v>Service Support</v>
      </c>
      <c r="G300" s="1" t="str">
        <f>IF(ISBLANK('Capabilities - Sec Controls'!C79),"", 'Capabilities - Sec Controls'!C79)</f>
        <v>Incident Management</v>
      </c>
      <c r="H300" s="1" t="str">
        <f>IF(ISBLANK('Capabilities - Sec Controls'!D79),"", 'Capabilities - Sec Controls'!D79)</f>
        <v>Automated Ticketing</v>
      </c>
      <c r="I300" s="1" t="str">
        <f>IF(ISBLANK('Capabilities - Sec Controls'!E79),"", 'Capabilities - Sec Controls'!E79)</f>
        <v>The system has a capability of triggering the automatic generation of problem or incident tickets based on the occurrence of system-generated events.</v>
      </c>
      <c r="J300" s="1" t="str">
        <f>IF(ISBLANK('Capabilities - Sec Controls'!F79),"", 'Capabilities - Sec Controls'!F79)</f>
        <v>Automated Ticketing</v>
      </c>
      <c r="K300" s="1" t="str">
        <f>IF(ISBLANK('Capabilities - Sec Controls'!I79),"", 'Capabilities - Sec Controls'!I79)</f>
        <v>AU-6,SI-4</v>
      </c>
      <c r="L300" s="1" t="str">
        <f>IF(ISBLANK('Capabilities - Sec Controls'!J79),"", 'Capabilities - Sec Controls'!J79)</f>
        <v/>
      </c>
      <c r="M300" s="1" t="str">
        <f>IF(ISBLANK('Capabilities - Sec Controls'!K79),"", 'Capabilities - Sec Controls'!K79)</f>
        <v>AU-6,SI-4</v>
      </c>
      <c r="N300" s="1" t="str">
        <f>IF(ISBLANK('Capabilities - Sec Controls'!L79),"", 'Capabilities - Sec Controls'!L79)</f>
        <v/>
      </c>
      <c r="O300" s="1" t="str">
        <f>IF(ISBLANK('Capabilities - Sec Controls'!M79),"", 'Capabilities - Sec Controls'!M79)</f>
        <v>AU-6(1),SI-4(2),SI-4(5)</v>
      </c>
      <c r="P300" s="1" t="str">
        <f>IF(ISBLANK('Capabilities - Sec Controls'!N79),"", 'Capabilities - Sec Controls'!N79)</f>
        <v/>
      </c>
      <c r="Q300" s="1" t="str">
        <f>IF(ISBLANK('Capabilities - Sec Controls'!O79),"", 'Capabilities - Sec Controls'!O79)</f>
        <v>AU-6(1),SI-4(2),SI-4(5)</v>
      </c>
      <c r="R300" s="1" t="str">
        <f>IF(ISBLANK('Capabilities - Sec Controls'!P79),"", 'Capabilities - Sec Controls'!P79)</f>
        <v/>
      </c>
      <c r="S300" s="1" t="str">
        <f>IF(ISBLANK('Capabilities - Sec Controls'!Q79),"", 'Capabilities - Sec Controls'!Q79)</f>
        <v/>
      </c>
      <c r="T300" s="1" t="str">
        <f>IF(ISBLANK('Capabilities - Sec Controls'!R79),"", 'Capabilities - Sec Controls'!R79)</f>
        <v>SI-4(7),SI-4(12)</v>
      </c>
      <c r="U300" s="1" t="str">
        <f>IF(ISBLANK('Capabilities - Sec Controls'!S79),"", 'Capabilities - Sec Controls'!S79)</f>
        <v>SI-4(7)</v>
      </c>
      <c r="V300" s="1" t="str">
        <f>IF(ISBLANK('Capabilities - Sec Controls'!T79),"", 'Capabilities - Sec Controls'!T79)</f>
        <v>SI-4(12)</v>
      </c>
      <c r="W300" s="1" t="str">
        <f>IF(ISBLANK('Capabilities - Sec Controls'!U79),"", 'Capabilities - Sec Controls'!U79)</f>
        <v/>
      </c>
      <c r="X300" s="1" t="str">
        <f>IF(ISBLANK('Capabilities - Sec Controls'!V79),"", 'Capabilities - Sec Controls'!V79)</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00" s="1" t="str">
        <f>IF(ISBLANK('Capabilities - Sec Controls'!W79),"", 'Capabilities - Sec Controls'!W79)</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00" s="1" t="str">
        <f>IF(ISBLANK('Capabilities - Sec Controls'!X79),"", 'Capabilities - Sec Controls'!X79)</f>
        <v>AC-2(11), AC-2(13), AC-6(3), AC-6(7), AC-6(8), AC-18(4), AC-21(2)
AU-13, 
CM-3(1), CM-5(1), CM-5(3), CM-5(4), CM-6(2), CM-8(4)
MA-4(3)
PE-2(3), PE-3(1), PE-6(4)
PS-4(2), PS-6(3)
RA-5(4), RA-5(6), RA-5(10)
SC-3, SC-7(8), SC-7(10), SC-7(11), SC-7(14),  SC-7(15), SC-7(18), SC-7(21), SC-24 
SI-7(10), SI-10(5)</v>
      </c>
      <c r="AA300" s="1" t="str">
        <f>IF(ISBLANK('Capabilities - Sec Controls'!Y79),"", 'Capabilities - Sec Controls'!Y79)</f>
        <v>SI-4(7) and SI-4(12) are not selected in SP 800-53-defined baselines nor in the overall FedRAMP-defined baselines. They are placed in the high impact baseline here specifically to support implementation of an automated ticketing capability across the enterprise should an organization wish to contract with a cloud service provider to provide such a capability.</v>
      </c>
      <c r="AB300" s="1" t="str">
        <f>IF(ISBLANK('Capabilities - Sec Controls'!Z79),"", 'Capabilities - Sec Controls'!Z79)</f>
        <v/>
      </c>
      <c r="AC300" s="215">
        <f>IF(ISBLANK('Capabilities - Sec Controls'!AA79),"", 'Capabilities - Sec Controls'!AA79)</f>
        <v>2</v>
      </c>
      <c r="AD300" s="215">
        <f>IF(ISBLANK('Capabilities - Sec Controls'!AB79),"", 'Capabilities - Sec Controls'!AB79)</f>
        <v>2</v>
      </c>
      <c r="AE300" s="215">
        <f>IF(ISBLANK('Capabilities - Sec Controls'!AC79),"", 'Capabilities - Sec Controls'!AC79)</f>
        <v>2</v>
      </c>
      <c r="AF300" s="215">
        <f>IF(ISBLANK('Capabilities - Sec Controls'!AD79),"", 'Capabilities - Sec Controls'!AD79)</f>
        <v>6</v>
      </c>
      <c r="AG300" s="1" t="str">
        <f>IF(ISBLANK('Capabilities - Sec Controls'!AE79),"", 'Capabilities - Sec Controls'!AE79)</f>
        <v/>
      </c>
      <c r="AH300" s="1" t="str">
        <f>IF(ISBLANK('Capabilities - Sec Controls'!AF79),"", 'Capabilities - Sec Controls'!AF79)</f>
        <v>A</v>
      </c>
      <c r="AI300" s="1" t="str">
        <f>IF(ISBLANK('Capabilities - Sec Controls'!AG79),"", 'Capabilities - Sec Controls'!AG79)</f>
        <v>A</v>
      </c>
      <c r="AJ300" s="1" t="str">
        <f>IF(ISBLANK('Capabilities - Sec Controls'!AH79),"", 'Capabilities - Sec Controls'!AH79)</f>
        <v>A</v>
      </c>
      <c r="AK300" s="1" t="str">
        <f>IF(ISBLANK('Capabilities - Sec Controls'!AI79),"", 'Capabilities - Sec Controls'!AI79)</f>
        <v/>
      </c>
      <c r="AL300" s="1" t="str">
        <f>IF(ISBLANK('Capabilities - Sec Controls'!AJ79),"", 'Capabilities - Sec Controls'!AJ79)</f>
        <v>X</v>
      </c>
      <c r="AM300" s="1" t="str">
        <f>IF(ISBLANK('Capabilities - Sec Controls'!AK79),"", 'Capabilities - Sec Controls'!AK79)</f>
        <v>X</v>
      </c>
      <c r="AN300" s="1" t="str">
        <f>IF(ISBLANK('Capabilities - Sec Controls'!AL79),"", 'Capabilities - Sec Controls'!AL79)</f>
        <v>X</v>
      </c>
      <c r="AO300" s="1" t="str">
        <f>IF(ISBLANK('Capabilities - Sec Controls'!AM79),"", 'Capabilities - Sec Controls'!AM79)</f>
        <v/>
      </c>
      <c r="AP300" s="1" t="str">
        <f>IF(ISBLANK('Capabilities - Sec Controls'!AN79),"", 'Capabilities - Sec Controls'!AN79)</f>
        <v>B</v>
      </c>
      <c r="AQ300" s="1" t="str">
        <f>IF(ISBLANK('Capabilities - Sec Controls'!AO79),"", 'Capabilities - Sec Controls'!AO79)</f>
        <v>B</v>
      </c>
      <c r="AR300" s="1" t="str">
        <f>IF(ISBLANK('Capabilities - Sec Controls'!AP79),"", 'Capabilities - Sec Controls'!AP79)</f>
        <v>B</v>
      </c>
      <c r="AS300" s="1" t="str">
        <f>IF(ISBLANK('Capabilities - Sec Controls'!AQ79),"", 'Capabilities - Sec Controls'!AQ79)</f>
        <v/>
      </c>
      <c r="AT300" s="1" t="str">
        <f>IF(ISBLANK('Capabilities - Sec Controls'!AR79),"", 'Capabilities - Sec Controls'!AR79)</f>
        <v>X</v>
      </c>
      <c r="AU300" s="1" t="str">
        <f>IF(ISBLANK('Capabilities - Sec Controls'!AS79),"", 'Capabilities - Sec Controls'!AS79)</f>
        <v/>
      </c>
      <c r="AV300" s="1" t="str">
        <f>IF(ISBLANK('Capabilities - Sec Controls'!AT79),"", 'Capabilities - Sec Controls'!AT79)</f>
        <v>A</v>
      </c>
    </row>
    <row r="301" spans="1:48" ht="42" hidden="1" customHeight="1" x14ac:dyDescent="0.25">
      <c r="A301"/>
      <c r="D301" t="b">
        <f t="shared" si="13"/>
        <v>1</v>
      </c>
      <c r="E301" s="1" t="str">
        <f>IF(ISBLANK('Capabilities - Sec Controls'!A80),"", 'Capabilities - Sec Controls'!A80)</f>
        <v>ITOS</v>
      </c>
      <c r="F301" s="1" t="str">
        <f>IF(ISBLANK('Capabilities - Sec Controls'!B80),"", 'Capabilities - Sec Controls'!B80)</f>
        <v>Service Support</v>
      </c>
      <c r="G301" s="1" t="str">
        <f>IF(ISBLANK('Capabilities - Sec Controls'!C80),"", 'Capabilities - Sec Controls'!C80)</f>
        <v>Incident Management</v>
      </c>
      <c r="H301" s="1" t="str">
        <f>IF(ISBLANK('Capabilities - Sec Controls'!D80),"", 'Capabilities - Sec Controls'!D80)</f>
        <v>Ticketing</v>
      </c>
      <c r="I301" s="1" t="str">
        <f>IF(ISBLANK('Capabilities - Sec Controls'!E80),"", 'Capabilities - Sec Controls'!E80)</f>
        <v>The system's organization has a capability that creates a record of incidents in tickets that can be tracked throughout the incidents' lifecycles.</v>
      </c>
      <c r="J301" s="1" t="str">
        <f>IF(ISBLANK('Capabilities - Sec Controls'!F80),"", 'Capabilities - Sec Controls'!F80)</f>
        <v>Ticketing</v>
      </c>
      <c r="K301" s="1" t="str">
        <f>IF(ISBLANK('Capabilities - Sec Controls'!I80),"", 'Capabilities - Sec Controls'!I80)</f>
        <v>IR-4,IR-5,IR-8</v>
      </c>
      <c r="L301" s="1" t="str">
        <f>IF(ISBLANK('Capabilities - Sec Controls'!J80),"", 'Capabilities - Sec Controls'!J80)</f>
        <v/>
      </c>
      <c r="M301" s="1" t="str">
        <f>IF(ISBLANK('Capabilities - Sec Controls'!K80),"", 'Capabilities - Sec Controls'!K80)</f>
        <v>IR-4,IR-5,IR-8</v>
      </c>
      <c r="N301" s="1" t="str">
        <f>IF(ISBLANK('Capabilities - Sec Controls'!L80),"", 'Capabilities - Sec Controls'!L80)</f>
        <v/>
      </c>
      <c r="O301" s="1" t="str">
        <f>IF(ISBLANK('Capabilities - Sec Controls'!M80),"", 'Capabilities - Sec Controls'!M80)</f>
        <v>IR-4(1)</v>
      </c>
      <c r="P301" s="1" t="str">
        <f>IF(ISBLANK('Capabilities - Sec Controls'!N80),"", 'Capabilities - Sec Controls'!N80)</f>
        <v/>
      </c>
      <c r="Q301" s="1" t="str">
        <f>IF(ISBLANK('Capabilities - Sec Controls'!O80),"", 'Capabilities - Sec Controls'!O80)</f>
        <v>IR-4(1)</v>
      </c>
      <c r="R301" s="1" t="str">
        <f>IF(ISBLANK('Capabilities - Sec Controls'!P80),"", 'Capabilities - Sec Controls'!P80)</f>
        <v/>
      </c>
      <c r="S301" s="1" t="str">
        <f>IF(ISBLANK('Capabilities - Sec Controls'!Q80),"", 'Capabilities - Sec Controls'!Q80)</f>
        <v>IR-5(1)</v>
      </c>
      <c r="T301" s="1" t="str">
        <f>IF(ISBLANK('Capabilities - Sec Controls'!R80),"", 'Capabilities - Sec Controls'!R80)</f>
        <v/>
      </c>
      <c r="U301" s="1" t="str">
        <f>IF(ISBLANK('Capabilities - Sec Controls'!S80),"", 'Capabilities - Sec Controls'!S80)</f>
        <v>IR-5(1)</v>
      </c>
      <c r="V301" s="1" t="str">
        <f>IF(ISBLANK('Capabilities - Sec Controls'!T80),"", 'Capabilities - Sec Controls'!T80)</f>
        <v/>
      </c>
      <c r="W301" s="1" t="str">
        <f>IF(ISBLANK('Capabilities - Sec Controls'!U80),"", 'Capabilities - Sec Controls'!U80)</f>
        <v/>
      </c>
      <c r="X301" s="1" t="str">
        <f>IF(ISBLANK('Capabilities - Sec Controls'!V80),"", 'Capabilities - Sec Controls'!V80)</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01" s="1" t="str">
        <f>IF(ISBLANK('Capabilities - Sec Controls'!W80),"", 'Capabilities - Sec Controls'!W80)</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01" s="1" t="str">
        <f>IF(ISBLANK('Capabilities - Sec Controls'!X80),"", 'Capabilities - Sec Controls'!X80)</f>
        <v>AC-2(11), AC-2(13), AC-6(3), AC-6(7), AC-6(8), AC-18(4), AC-21(2)
AU-13, 
CM-3(1), CM-5(1), CM-5(3), CM-5(4), CM-6(2), CM-8(4)
MA-4(3)
PE-2(3), PE-3(1), PE-6(4)
PS-4(2), PS-6(3)
RA-5(4), RA-5(6), RA-5(10)
SC-3, SC-7(8), SC-7(10), SC-7(11), SC-7(14),  SC-7(15), SC-7(18), SC-7(21), SC-24 
SI-7(10), SI-10(5)</v>
      </c>
      <c r="AA301" s="1" t="str">
        <f>IF(ISBLANK('Capabilities - Sec Controls'!Y80),"", 'Capabilities - Sec Controls'!Y80)</f>
        <v/>
      </c>
      <c r="AB301" s="1" t="str">
        <f>IF(ISBLANK('Capabilities - Sec Controls'!Z80),"", 'Capabilities - Sec Controls'!Z80)</f>
        <v/>
      </c>
      <c r="AC301" s="215">
        <f>IF(ISBLANK('Capabilities - Sec Controls'!AA80),"", 'Capabilities - Sec Controls'!AA80)</f>
        <v>2</v>
      </c>
      <c r="AD301" s="215">
        <f>IF(ISBLANK('Capabilities - Sec Controls'!AB80),"", 'Capabilities - Sec Controls'!AB80)</f>
        <v>2</v>
      </c>
      <c r="AE301" s="215">
        <f>IF(ISBLANK('Capabilities - Sec Controls'!AC80),"", 'Capabilities - Sec Controls'!AC80)</f>
        <v>2</v>
      </c>
      <c r="AF301" s="215">
        <f>IF(ISBLANK('Capabilities - Sec Controls'!AD80),"", 'Capabilities - Sec Controls'!AD80)</f>
        <v>6</v>
      </c>
      <c r="AG301" s="1" t="str">
        <f>IF(ISBLANK('Capabilities - Sec Controls'!AE80),"", 'Capabilities - Sec Controls'!AE80)</f>
        <v/>
      </c>
      <c r="AH301" s="1" t="str">
        <f>IF(ISBLANK('Capabilities - Sec Controls'!AF80),"", 'Capabilities - Sec Controls'!AF80)</f>
        <v>X</v>
      </c>
      <c r="AI301" s="1" t="str">
        <f>IF(ISBLANK('Capabilities - Sec Controls'!AG80),"", 'Capabilities - Sec Controls'!AG80)</f>
        <v>X</v>
      </c>
      <c r="AJ301" s="1" t="str">
        <f>IF(ISBLANK('Capabilities - Sec Controls'!AH80),"", 'Capabilities - Sec Controls'!AH80)</f>
        <v>X</v>
      </c>
      <c r="AK301" s="1" t="str">
        <f>IF(ISBLANK('Capabilities - Sec Controls'!AI80),"", 'Capabilities - Sec Controls'!AI80)</f>
        <v/>
      </c>
      <c r="AL301" s="1" t="str">
        <f>IF(ISBLANK('Capabilities - Sec Controls'!AJ80),"", 'Capabilities - Sec Controls'!AJ80)</f>
        <v>X</v>
      </c>
      <c r="AM301" s="1" t="str">
        <f>IF(ISBLANK('Capabilities - Sec Controls'!AK80),"", 'Capabilities - Sec Controls'!AK80)</f>
        <v>X</v>
      </c>
      <c r="AN301" s="1" t="str">
        <f>IF(ISBLANK('Capabilities - Sec Controls'!AL80),"", 'Capabilities - Sec Controls'!AL80)</f>
        <v>X*</v>
      </c>
      <c r="AO301" s="1" t="str">
        <f>IF(ISBLANK('Capabilities - Sec Controls'!AM80),"", 'Capabilities - Sec Controls'!AM80)</f>
        <v/>
      </c>
      <c r="AP301" s="1" t="str">
        <f>IF(ISBLANK('Capabilities - Sec Controls'!AN80),"", 'Capabilities - Sec Controls'!AN80)</f>
        <v>B</v>
      </c>
      <c r="AQ301" s="1" t="str">
        <f>IF(ISBLANK('Capabilities - Sec Controls'!AO80),"", 'Capabilities - Sec Controls'!AO80)</f>
        <v>B</v>
      </c>
      <c r="AR301" s="1" t="str">
        <f>IF(ISBLANK('Capabilities - Sec Controls'!AP80),"", 'Capabilities - Sec Controls'!AP80)</f>
        <v>B</v>
      </c>
      <c r="AS301" s="1" t="str">
        <f>IF(ISBLANK('Capabilities - Sec Controls'!AQ80),"", 'Capabilities - Sec Controls'!AQ80)</f>
        <v/>
      </c>
      <c r="AT301" s="1" t="str">
        <f>IF(ISBLANK('Capabilities - Sec Controls'!AR80),"", 'Capabilities - Sec Controls'!AR80)</f>
        <v>X</v>
      </c>
      <c r="AU301" s="1" t="str">
        <f>IF(ISBLANK('Capabilities - Sec Controls'!AS80),"", 'Capabilities - Sec Controls'!AS80)</f>
        <v/>
      </c>
      <c r="AV301" s="1" t="str">
        <f>IF(ISBLANK('Capabilities - Sec Controls'!AT80),"", 'Capabilities - Sec Controls'!AT80)</f>
        <v>A</v>
      </c>
    </row>
    <row r="302" spans="1:48" ht="42" hidden="1" customHeight="1" x14ac:dyDescent="0.25">
      <c r="A302"/>
      <c r="D302" t="b">
        <f t="shared" si="13"/>
        <v>1</v>
      </c>
      <c r="E302" s="1" t="str">
        <f>IF(ISBLANK('Capabilities - Sec Controls'!A81),"", 'Capabilities - Sec Controls'!A81)</f>
        <v>ITOS</v>
      </c>
      <c r="F302" s="1" t="str">
        <f>IF(ISBLANK('Capabilities - Sec Controls'!B81),"", 'Capabilities - Sec Controls'!B81)</f>
        <v>Service Support</v>
      </c>
      <c r="G302" s="1" t="str">
        <f>IF(ISBLANK('Capabilities - Sec Controls'!C81),"", 'Capabilities - Sec Controls'!C81)</f>
        <v>Incident Management</v>
      </c>
      <c r="H302" s="1" t="str">
        <f>IF(ISBLANK('Capabilities - Sec Controls'!D81),"", 'Capabilities - Sec Controls'!D81)</f>
        <v>Cross Cloud Security Incident Response</v>
      </c>
      <c r="I302" s="1" t="str">
        <f>IF(ISBLANK('Capabilities - Sec Controls'!E81),"", 'Capabilities - Sec Controls'!E81)</f>
        <v>The system's organization has a capability that supports handling trans-cloud security incidents.</v>
      </c>
      <c r="J302" s="1" t="str">
        <f>IF(ISBLANK('Capabilities - Sec Controls'!F81),"", 'Capabilities - Sec Controls'!F81)</f>
        <v>Cross Cloud Security Incident Response</v>
      </c>
      <c r="K302" s="1" t="str">
        <f>IF(ISBLANK('Capabilities - Sec Controls'!I81),"", 'Capabilities - Sec Controls'!I81)</f>
        <v>IR-1,IR-4,IR-5,IR-6,IR-8</v>
      </c>
      <c r="L302" s="1" t="str">
        <f>IF(ISBLANK('Capabilities - Sec Controls'!J81),"", 'Capabilities - Sec Controls'!J81)</f>
        <v/>
      </c>
      <c r="M302" s="1" t="str">
        <f>IF(ISBLANK('Capabilities - Sec Controls'!K81),"", 'Capabilities - Sec Controls'!K81)</f>
        <v>IR-1,IR-4,IR-5,IR-6,IR-8</v>
      </c>
      <c r="N302" s="1" t="str">
        <f>IF(ISBLANK('Capabilities - Sec Controls'!L81),"", 'Capabilities - Sec Controls'!L81)</f>
        <v/>
      </c>
      <c r="O302" s="1" t="str">
        <f>IF(ISBLANK('Capabilities - Sec Controls'!M81),"", 'Capabilities - Sec Controls'!M81)</f>
        <v>IR-4(1)</v>
      </c>
      <c r="P302" s="1" t="str">
        <f>IF(ISBLANK('Capabilities - Sec Controls'!N81),"", 'Capabilities - Sec Controls'!N81)</f>
        <v/>
      </c>
      <c r="Q302" s="1" t="str">
        <f>IF(ISBLANK('Capabilities - Sec Controls'!O81),"", 'Capabilities - Sec Controls'!O81)</f>
        <v>IR-4(1)</v>
      </c>
      <c r="R302" s="1" t="str">
        <f>IF(ISBLANK('Capabilities - Sec Controls'!P81),"", 'Capabilities - Sec Controls'!P81)</f>
        <v/>
      </c>
      <c r="S302" s="1" t="str">
        <f>IF(ISBLANK('Capabilities - Sec Controls'!Q81),"", 'Capabilities - Sec Controls'!Q81)</f>
        <v>IR-4(4),IR-5(1)</v>
      </c>
      <c r="T302" s="1" t="str">
        <f>IF(ISBLANK('Capabilities - Sec Controls'!R81),"", 'Capabilities - Sec Controls'!R81)</f>
        <v>IR-4(7),IR-4(8),IR-4(10),IR-10</v>
      </c>
      <c r="U302" s="1" t="str">
        <f>IF(ISBLANK('Capabilities - Sec Controls'!S81),"", 'Capabilities - Sec Controls'!S81)</f>
        <v>IR-4(4),IR-4(7),IR-4(8),IR-5(1)</v>
      </c>
      <c r="V302" s="1" t="str">
        <f>IF(ISBLANK('Capabilities - Sec Controls'!T81),"", 'Capabilities - Sec Controls'!T81)</f>
        <v>IR-4(10),IR-10</v>
      </c>
      <c r="W302" s="1" t="str">
        <f>IF(ISBLANK('Capabilities - Sec Controls'!U81),"", 'Capabilities - Sec Controls'!U81)</f>
        <v/>
      </c>
      <c r="X302" s="1" t="str">
        <f>IF(ISBLANK('Capabilities - Sec Controls'!V81),"", 'Capabilities - Sec Controls'!V81)</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02" s="1" t="str">
        <f>IF(ISBLANK('Capabilities - Sec Controls'!W81),"", 'Capabilities - Sec Controls'!W81)</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02" s="1" t="str">
        <f>IF(ISBLANK('Capabilities - Sec Controls'!X81),"", 'Capabilities - Sec Controls'!X81)</f>
        <v>AC-2(11), AC-2(13), AC-6(3), AC-6(7), AC-6(8), AC-18(4), AC-21(2)
AU-13, 
CM-3(1), CM-5(1), CM-5(3), CM-5(4), CM-6(2), CM-8(4)
MA-4(3)
PE-2(3), PE-3(1), PE-6(4)
PS-4(2), PS-6(3)
RA-5(4), RA-5(6), RA-5(10)
SC-3, SC-7(8), SC-7(10), SC-7(11), SC-7(14),  SC-7(15), SC-7(18), SC-7(21), SC-24 
SI-7(10), SI-10(5)</v>
      </c>
      <c r="AA302" s="1" t="str">
        <f>IF(ISBLANK('Capabilities - Sec Controls'!Y81),"", 'Capabilities - Sec Controls'!Y81)</f>
        <v>IR-4(10)  and IR-10 are not selected in SP 800-53-defined baselines nor in the overall FedRAMP-defined baselines. These 53R4 capabilities are noted in { } and placed in the high impact baseline here specifically to support implementation of a Cross Cloud Security capability should an organization wish to contract with a cloud service provider to provide such a capability.</v>
      </c>
      <c r="AB302" s="1" t="str">
        <f>IF(ISBLANK('Capabilities - Sec Controls'!Z81),"", 'Capabilities - Sec Controls'!Z81)</f>
        <v/>
      </c>
      <c r="AC302" s="215">
        <f>IF(ISBLANK('Capabilities - Sec Controls'!AA81),"", 'Capabilities - Sec Controls'!AA81)</f>
        <v>2</v>
      </c>
      <c r="AD302" s="215">
        <f>IF(ISBLANK('Capabilities - Sec Controls'!AB81),"", 'Capabilities - Sec Controls'!AB81)</f>
        <v>3</v>
      </c>
      <c r="AE302" s="215">
        <f>IF(ISBLANK('Capabilities - Sec Controls'!AC81),"", 'Capabilities - Sec Controls'!AC81)</f>
        <v>3</v>
      </c>
      <c r="AF302" s="215">
        <f>IF(ISBLANK('Capabilities - Sec Controls'!AD81),"", 'Capabilities - Sec Controls'!AD81)</f>
        <v>8</v>
      </c>
      <c r="AG302" s="1" t="str">
        <f>IF(ISBLANK('Capabilities - Sec Controls'!AE81),"", 'Capabilities - Sec Controls'!AE81)</f>
        <v/>
      </c>
      <c r="AH302" s="1" t="str">
        <f>IF(ISBLANK('Capabilities - Sec Controls'!AF81),"", 'Capabilities - Sec Controls'!AF81)</f>
        <v>X</v>
      </c>
      <c r="AI302" s="1" t="str">
        <f>IF(ISBLANK('Capabilities - Sec Controls'!AG81),"", 'Capabilities - Sec Controls'!AG81)</f>
        <v>X</v>
      </c>
      <c r="AJ302" s="1" t="str">
        <f>IF(ISBLANK('Capabilities - Sec Controls'!AH81),"", 'Capabilities - Sec Controls'!AH81)</f>
        <v>X</v>
      </c>
      <c r="AK302" s="1" t="str">
        <f>IF(ISBLANK('Capabilities - Sec Controls'!AI81),"", 'Capabilities - Sec Controls'!AI81)</f>
        <v/>
      </c>
      <c r="AL302" s="1" t="str">
        <f>IF(ISBLANK('Capabilities - Sec Controls'!AJ81),"", 'Capabilities - Sec Controls'!AJ81)</f>
        <v>X</v>
      </c>
      <c r="AM302" s="1" t="str">
        <f>IF(ISBLANK('Capabilities - Sec Controls'!AK81),"", 'Capabilities - Sec Controls'!AK81)</f>
        <v>X</v>
      </c>
      <c r="AN302" s="1" t="str">
        <f>IF(ISBLANK('Capabilities - Sec Controls'!AL81),"", 'Capabilities - Sec Controls'!AL81)</f>
        <v>X</v>
      </c>
      <c r="AO302" s="1" t="str">
        <f>IF(ISBLANK('Capabilities - Sec Controls'!AM81),"", 'Capabilities - Sec Controls'!AM81)</f>
        <v/>
      </c>
      <c r="AP302" s="1" t="str">
        <f>IF(ISBLANK('Capabilities - Sec Controls'!AN81),"", 'Capabilities - Sec Controls'!AN81)</f>
        <v>B</v>
      </c>
      <c r="AQ302" s="1" t="str">
        <f>IF(ISBLANK('Capabilities - Sec Controls'!AO81),"", 'Capabilities - Sec Controls'!AO81)</f>
        <v>B</v>
      </c>
      <c r="AR302" s="1" t="str">
        <f>IF(ISBLANK('Capabilities - Sec Controls'!AP81),"", 'Capabilities - Sec Controls'!AP81)</f>
        <v>B</v>
      </c>
      <c r="AS302" s="1" t="str">
        <f>IF(ISBLANK('Capabilities - Sec Controls'!AQ81),"", 'Capabilities - Sec Controls'!AQ81)</f>
        <v/>
      </c>
      <c r="AT302" s="1" t="str">
        <f>IF(ISBLANK('Capabilities - Sec Controls'!AR81),"", 'Capabilities - Sec Controls'!AR81)</f>
        <v>X</v>
      </c>
      <c r="AU302" s="1" t="str">
        <f>IF(ISBLANK('Capabilities - Sec Controls'!AS81),"", 'Capabilities - Sec Controls'!AS81)</f>
        <v/>
      </c>
      <c r="AV302" s="1" t="str">
        <f>IF(ISBLANK('Capabilities - Sec Controls'!AT81),"", 'Capabilities - Sec Controls'!AT81)</f>
        <v xml:space="preserve"> </v>
      </c>
    </row>
    <row r="303" spans="1:48" ht="42" hidden="1" customHeight="1" x14ac:dyDescent="0.25">
      <c r="A303"/>
      <c r="D303" t="b">
        <f t="shared" si="13"/>
        <v>1</v>
      </c>
      <c r="E303" s="1" t="str">
        <f>IF(ISBLANK('Capabilities - Sec Controls'!A83),"", 'Capabilities - Sec Controls'!A83)</f>
        <v>ITOS</v>
      </c>
      <c r="F303" s="1" t="str">
        <f>IF(ISBLANK('Capabilities - Sec Controls'!B83),"", 'Capabilities - Sec Controls'!B83)</f>
        <v>Service Support</v>
      </c>
      <c r="G303" s="1" t="str">
        <f>IF(ISBLANK('Capabilities - Sec Controls'!C83),"", 'Capabilities - Sec Controls'!C83)</f>
        <v>Problem Management</v>
      </c>
      <c r="H303" s="1" t="str">
        <f>IF(ISBLANK('Capabilities - Sec Controls'!D83),"", 'Capabilities - Sec Controls'!D83)</f>
        <v>Orphan Incident Management</v>
      </c>
      <c r="I303" s="1" t="str">
        <f>IF(ISBLANK('Capabilities - Sec Controls'!E83),"", 'Capabilities - Sec Controls'!E83)</f>
        <v>The system's organization has a capability that identifies orphan incidents (incidents without an owner) so that appropriate resources can be engaged to resolve them.</v>
      </c>
      <c r="J303" s="1" t="str">
        <f>IF(ISBLANK('Capabilities - Sec Controls'!F83),"", 'Capabilities - Sec Controls'!F83)</f>
        <v>Orphan Incident Management</v>
      </c>
      <c r="K303" s="1" t="str">
        <f>IF(ISBLANK('Capabilities - Sec Controls'!I83),"", 'Capabilities - Sec Controls'!I83)</f>
        <v>IR-1,IR-2,IR-4,IR-8</v>
      </c>
      <c r="L303" s="1" t="str">
        <f>IF(ISBLANK('Capabilities - Sec Controls'!J83),"", 'Capabilities - Sec Controls'!J83)</f>
        <v/>
      </c>
      <c r="M303" s="1" t="str">
        <f>IF(ISBLANK('Capabilities - Sec Controls'!K83),"", 'Capabilities - Sec Controls'!K83)</f>
        <v>IR-1,IR-2,IR-4,IR-8</v>
      </c>
      <c r="N303" s="1" t="str">
        <f>IF(ISBLANK('Capabilities - Sec Controls'!L83),"", 'Capabilities - Sec Controls'!L83)</f>
        <v/>
      </c>
      <c r="O303" s="1" t="str">
        <f>IF(ISBLANK('Capabilities - Sec Controls'!M83),"", 'Capabilities - Sec Controls'!M83)</f>
        <v/>
      </c>
      <c r="P303" s="1" t="str">
        <f>IF(ISBLANK('Capabilities - Sec Controls'!N83),"", 'Capabilities - Sec Controls'!N83)</f>
        <v/>
      </c>
      <c r="Q303" s="1" t="str">
        <f>IF(ISBLANK('Capabilities - Sec Controls'!O83),"", 'Capabilities - Sec Controls'!O83)</f>
        <v/>
      </c>
      <c r="R303" s="1" t="str">
        <f>IF(ISBLANK('Capabilities - Sec Controls'!P83),"", 'Capabilities - Sec Controls'!P83)</f>
        <v/>
      </c>
      <c r="S303" s="1" t="str">
        <f>IF(ISBLANK('Capabilities - Sec Controls'!Q83),"", 'Capabilities - Sec Controls'!Q83)</f>
        <v>IR-4(4)</v>
      </c>
      <c r="T303" s="1" t="str">
        <f>IF(ISBLANK('Capabilities - Sec Controls'!R83),"", 'Capabilities - Sec Controls'!R83)</f>
        <v/>
      </c>
      <c r="U303" s="1" t="str">
        <f>IF(ISBLANK('Capabilities - Sec Controls'!S83),"", 'Capabilities - Sec Controls'!S83)</f>
        <v>IR-4(4)</v>
      </c>
      <c r="V303" s="1" t="str">
        <f>IF(ISBLANK('Capabilities - Sec Controls'!T83),"", 'Capabilities - Sec Controls'!T83)</f>
        <v/>
      </c>
      <c r="W303" s="1" t="str">
        <f>IF(ISBLANK('Capabilities - Sec Controls'!U83),"", 'Capabilities - Sec Controls'!U83)</f>
        <v>PM-1, PM-9</v>
      </c>
      <c r="X303" s="1" t="str">
        <f>IF(ISBLANK('Capabilities - Sec Controls'!V83),"", 'Capabilities - Sec Controls'!V83)</f>
        <v/>
      </c>
      <c r="Y303" s="1" t="str">
        <f>IF(ISBLANK('Capabilities - Sec Controls'!W83),"", 'Capabilities - Sec Controls'!W83)</f>
        <v/>
      </c>
      <c r="Z303" s="1" t="str">
        <f>IF(ISBLANK('Capabilities - Sec Controls'!X83),"", 'Capabilities - Sec Controls'!X83)</f>
        <v/>
      </c>
      <c r="AA303" s="1" t="str">
        <f>IF(ISBLANK('Capabilities - Sec Controls'!Y83),"", 'Capabilities - Sec Controls'!Y83)</f>
        <v/>
      </c>
      <c r="AB303" s="1" t="str">
        <f>IF(ISBLANK('Capabilities - Sec Controls'!Z83),"", 'Capabilities - Sec Controls'!Z83)</f>
        <v/>
      </c>
      <c r="AC303" s="215">
        <f>IF(ISBLANK('Capabilities - Sec Controls'!AA83),"", 'Capabilities - Sec Controls'!AA83)</f>
        <v>1</v>
      </c>
      <c r="AD303" s="215">
        <f>IF(ISBLANK('Capabilities - Sec Controls'!AB83),"", 'Capabilities - Sec Controls'!AB83)</f>
        <v>2</v>
      </c>
      <c r="AE303" s="215">
        <f>IF(ISBLANK('Capabilities - Sec Controls'!AC83),"", 'Capabilities - Sec Controls'!AC83)</f>
        <v>2</v>
      </c>
      <c r="AF303" s="215">
        <f>IF(ISBLANK('Capabilities - Sec Controls'!AD83),"", 'Capabilities - Sec Controls'!AD83)</f>
        <v>5</v>
      </c>
      <c r="AG303" s="1" t="str">
        <f>IF(ISBLANK('Capabilities - Sec Controls'!AE83),"", 'Capabilities - Sec Controls'!AE83)</f>
        <v/>
      </c>
      <c r="AH303" s="1" t="str">
        <f>IF(ISBLANK('Capabilities - Sec Controls'!AF83),"", 'Capabilities - Sec Controls'!AF83)</f>
        <v>A</v>
      </c>
      <c r="AI303" s="1" t="str">
        <f>IF(ISBLANK('Capabilities - Sec Controls'!AG83),"", 'Capabilities - Sec Controls'!AG83)</f>
        <v>A</v>
      </c>
      <c r="AJ303" s="1" t="str">
        <f>IF(ISBLANK('Capabilities - Sec Controls'!AH83),"", 'Capabilities - Sec Controls'!AH83)</f>
        <v>A</v>
      </c>
      <c r="AK303" s="1" t="str">
        <f>IF(ISBLANK('Capabilities - Sec Controls'!AI83),"", 'Capabilities - Sec Controls'!AI83)</f>
        <v/>
      </c>
      <c r="AL303" s="1" t="str">
        <f>IF(ISBLANK('Capabilities - Sec Controls'!AJ83),"", 'Capabilities - Sec Controls'!AJ83)</f>
        <v>X</v>
      </c>
      <c r="AM303" s="1" t="str">
        <f>IF(ISBLANK('Capabilities - Sec Controls'!AK83),"", 'Capabilities - Sec Controls'!AK83)</f>
        <v>X</v>
      </c>
      <c r="AN303" s="1" t="str">
        <f>IF(ISBLANK('Capabilities - Sec Controls'!AL83),"", 'Capabilities - Sec Controls'!AL83)</f>
        <v>X*</v>
      </c>
      <c r="AO303" s="1" t="str">
        <f>IF(ISBLANK('Capabilities - Sec Controls'!AM83),"", 'Capabilities - Sec Controls'!AM83)</f>
        <v/>
      </c>
      <c r="AP303" s="1" t="str">
        <f>IF(ISBLANK('Capabilities - Sec Controls'!AN83),"", 'Capabilities - Sec Controls'!AN83)</f>
        <v>B</v>
      </c>
      <c r="AQ303" s="1" t="str">
        <f>IF(ISBLANK('Capabilities - Sec Controls'!AO83),"", 'Capabilities - Sec Controls'!AO83)</f>
        <v>B</v>
      </c>
      <c r="AR303" s="1" t="str">
        <f>IF(ISBLANK('Capabilities - Sec Controls'!AP83),"", 'Capabilities - Sec Controls'!AP83)</f>
        <v>B</v>
      </c>
      <c r="AS303" s="1" t="str">
        <f>IF(ISBLANK('Capabilities - Sec Controls'!AQ83),"", 'Capabilities - Sec Controls'!AQ83)</f>
        <v/>
      </c>
      <c r="AT303" s="1" t="str">
        <f>IF(ISBLANK('Capabilities - Sec Controls'!AR83),"", 'Capabilities - Sec Controls'!AR83)</f>
        <v>A</v>
      </c>
      <c r="AU303" s="1" t="str">
        <f>IF(ISBLANK('Capabilities - Sec Controls'!AS83),"", 'Capabilities - Sec Controls'!AS83)</f>
        <v/>
      </c>
      <c r="AV303" s="1" t="str">
        <f>IF(ISBLANK('Capabilities - Sec Controls'!AT83),"", 'Capabilities - Sec Controls'!AT83)</f>
        <v/>
      </c>
    </row>
    <row r="304" spans="1:48" ht="42" hidden="1" customHeight="1" x14ac:dyDescent="0.25">
      <c r="A304"/>
      <c r="D304" t="b">
        <f t="shared" si="13"/>
        <v>1</v>
      </c>
      <c r="E304" s="1" t="str">
        <f>IF(ISBLANK('Capabilities - Sec Controls'!A88),"", 'Capabilities - Sec Controls'!A88)</f>
        <v>ITOS</v>
      </c>
      <c r="F304" s="1" t="str">
        <f>IF(ISBLANK('Capabilities - Sec Controls'!B88),"", 'Capabilities - Sec Controls'!B88)</f>
        <v>Service Support</v>
      </c>
      <c r="G304" s="1" t="str">
        <f>IF(ISBLANK('Capabilities - Sec Controls'!C88),"", 'Capabilities - Sec Controls'!C88)</f>
        <v>Incident Management</v>
      </c>
      <c r="H304" s="1" t="str">
        <f>IF(ISBLANK('Capabilities - Sec Controls'!D88),"", 'Capabilities - Sec Controls'!D88)</f>
        <v>Self-Service</v>
      </c>
      <c r="I304" s="1" t="str">
        <f>IF(ISBLANK('Capabilities - Sec Controls'!E88),"", 'Capabilities - Sec Controls'!E88)</f>
        <v>The system's organization has a capability for incident management, to include trouble ticketing services and incident classification procedures.</v>
      </c>
      <c r="J304" s="1" t="str">
        <f>IF(ISBLANK('Capabilities - Sec Controls'!F88),"", 'Capabilities - Sec Controls'!F88)</f>
        <v>Self-Service</v>
      </c>
      <c r="K304" s="1" t="str">
        <f>IF(ISBLANK('Capabilities - Sec Controls'!I88),"", 'Capabilities - Sec Controls'!I88)</f>
        <v>IR-1,IR-4,IR-5,IR-6,IR-7,IR-8</v>
      </c>
      <c r="L304" s="1" t="str">
        <f>IF(ISBLANK('Capabilities - Sec Controls'!J88),"", 'Capabilities - Sec Controls'!J88)</f>
        <v/>
      </c>
      <c r="M304" s="1" t="str">
        <f>IF(ISBLANK('Capabilities - Sec Controls'!K88),"", 'Capabilities - Sec Controls'!K88)</f>
        <v>IR-1,IR-4,IR-5,IR-6,IR-7,IR-8</v>
      </c>
      <c r="N304" s="1" t="str">
        <f>IF(ISBLANK('Capabilities - Sec Controls'!L88),"", 'Capabilities - Sec Controls'!L88)</f>
        <v/>
      </c>
      <c r="O304" s="1" t="str">
        <f>IF(ISBLANK('Capabilities - Sec Controls'!M88),"", 'Capabilities - Sec Controls'!M88)</f>
        <v>IR-4(1),IR-6(1),IR-7(1),PL-8</v>
      </c>
      <c r="P304" s="1" t="str">
        <f>IF(ISBLANK('Capabilities - Sec Controls'!N88),"", 'Capabilities - Sec Controls'!N88)</f>
        <v/>
      </c>
      <c r="Q304" s="1" t="str">
        <f>IF(ISBLANK('Capabilities - Sec Controls'!O88),"", 'Capabilities - Sec Controls'!O88)</f>
        <v>IR-4(1),IR-6(1),IR-7(1),PL-8</v>
      </c>
      <c r="R304" s="1" t="str">
        <f>IF(ISBLANK('Capabilities - Sec Controls'!P88),"", 'Capabilities - Sec Controls'!P88)</f>
        <v/>
      </c>
      <c r="S304" s="1" t="str">
        <f>IF(ISBLANK('Capabilities - Sec Controls'!Q88),"", 'Capabilities - Sec Controls'!Q88)</f>
        <v>IR-4(4),IR-5(1),SA-17</v>
      </c>
      <c r="T304" s="1" t="str">
        <f>IF(ISBLANK('Capabilities - Sec Controls'!R88),"", 'Capabilities - Sec Controls'!R88)</f>
        <v>IR-4(3),IR-4(7),IR-4(8),IR-4(9)</v>
      </c>
      <c r="U304" s="1" t="str">
        <f>IF(ISBLANK('Capabilities - Sec Controls'!S88),"", 'Capabilities - Sec Controls'!S88)</f>
        <v>IR-4(4),IR-5(1),SA-17,IR-4(3),IR-4(7),IR-4(8)</v>
      </c>
      <c r="V304" s="1" t="str">
        <f>IF(ISBLANK('Capabilities - Sec Controls'!T88),"", 'Capabilities - Sec Controls'!T88)</f>
        <v>IR-4(9)</v>
      </c>
      <c r="W304" s="1" t="str">
        <f>IF(ISBLANK('Capabilities - Sec Controls'!U88),"", 'Capabilities - Sec Controls'!U88)</f>
        <v>PM-7</v>
      </c>
      <c r="X304" s="1" t="str">
        <f>IF(ISBLANK('Capabilities - Sec Controls'!V88),"", 'Capabilities - Sec Controls'!V88)</f>
        <v/>
      </c>
      <c r="Y304" s="1" t="str">
        <f>IF(ISBLANK('Capabilities - Sec Controls'!W88),"", 'Capabilities - Sec Controls'!W88)</f>
        <v/>
      </c>
      <c r="Z304" s="1" t="str">
        <f>IF(ISBLANK('Capabilities - Sec Controls'!X88),"", 'Capabilities - Sec Controls'!X88)</f>
        <v/>
      </c>
      <c r="AA304" s="1" t="str">
        <f>IF(ISBLANK('Capabilities - Sec Controls'!Y88),"", 'Capabilities - Sec Controls'!Y88)</f>
        <v>CA-9(1), IA-9, IA-11, and IR-4(9) are not selected in SP 800-53-defined baselines nor in the overall FedRAMP-defined baselines. These 53R4 capabilities are noted in { } and placed in the high impact baseline here specifically to support implementation of a Incident Management Self-Service capability should an organization wish to contract with a cloud service provider to provide such a capability.</v>
      </c>
      <c r="AB304" s="1" t="str">
        <f>IF(ISBLANK('Capabilities - Sec Controls'!Z88),"", 'Capabilities - Sec Controls'!Z88)</f>
        <v/>
      </c>
      <c r="AC304" s="215">
        <f>IF(ISBLANK('Capabilities - Sec Controls'!AA88),"", 'Capabilities - Sec Controls'!AA88)</f>
        <v>3</v>
      </c>
      <c r="AD304" s="215">
        <f>IF(ISBLANK('Capabilities - Sec Controls'!AB88),"", 'Capabilities - Sec Controls'!AB88)</f>
        <v>2</v>
      </c>
      <c r="AE304" s="215">
        <f>IF(ISBLANK('Capabilities - Sec Controls'!AC88),"", 'Capabilities - Sec Controls'!AC88)</f>
        <v>3</v>
      </c>
      <c r="AF304" s="215">
        <f>IF(ISBLANK('Capabilities - Sec Controls'!AD88),"", 'Capabilities - Sec Controls'!AD88)</f>
        <v>8</v>
      </c>
      <c r="AG304" s="1" t="str">
        <f>IF(ISBLANK('Capabilities - Sec Controls'!AE88),"", 'Capabilities - Sec Controls'!AE88)</f>
        <v/>
      </c>
      <c r="AH304" s="1" t="str">
        <f>IF(ISBLANK('Capabilities - Sec Controls'!AF88),"", 'Capabilities - Sec Controls'!AF88)</f>
        <v>A</v>
      </c>
      <c r="AI304" s="1" t="str">
        <f>IF(ISBLANK('Capabilities - Sec Controls'!AG88),"", 'Capabilities - Sec Controls'!AG88)</f>
        <v>A</v>
      </c>
      <c r="AJ304" s="1" t="str">
        <f>IF(ISBLANK('Capabilities - Sec Controls'!AH88),"", 'Capabilities - Sec Controls'!AH88)</f>
        <v>A</v>
      </c>
      <c r="AK304" s="1" t="str">
        <f>IF(ISBLANK('Capabilities - Sec Controls'!AI88),"", 'Capabilities - Sec Controls'!AI88)</f>
        <v/>
      </c>
      <c r="AL304" s="1" t="str">
        <f>IF(ISBLANK('Capabilities - Sec Controls'!AJ88),"", 'Capabilities - Sec Controls'!AJ88)</f>
        <v>X</v>
      </c>
      <c r="AM304" s="1" t="str">
        <f>IF(ISBLANK('Capabilities - Sec Controls'!AK88),"", 'Capabilities - Sec Controls'!AK88)</f>
        <v>X</v>
      </c>
      <c r="AN304" s="1" t="str">
        <f>IF(ISBLANK('Capabilities - Sec Controls'!AL88),"", 'Capabilities - Sec Controls'!AL88)</f>
        <v>X</v>
      </c>
      <c r="AO304" s="1" t="str">
        <f>IF(ISBLANK('Capabilities - Sec Controls'!AM88),"", 'Capabilities - Sec Controls'!AM88)</f>
        <v/>
      </c>
      <c r="AP304" s="1" t="str">
        <f>IF(ISBLANK('Capabilities - Sec Controls'!AN88),"", 'Capabilities - Sec Controls'!AN88)</f>
        <v>B</v>
      </c>
      <c r="AQ304" s="1" t="str">
        <f>IF(ISBLANK('Capabilities - Sec Controls'!AO88),"", 'Capabilities - Sec Controls'!AO88)</f>
        <v>B</v>
      </c>
      <c r="AR304" s="1" t="str">
        <f>IF(ISBLANK('Capabilities - Sec Controls'!AP88),"", 'Capabilities - Sec Controls'!AP88)</f>
        <v>B</v>
      </c>
      <c r="AS304" s="1" t="str">
        <f>IF(ISBLANK('Capabilities - Sec Controls'!AQ88),"", 'Capabilities - Sec Controls'!AQ88)</f>
        <v/>
      </c>
      <c r="AT304" s="1" t="str">
        <f>IF(ISBLANK('Capabilities - Sec Controls'!AR88),"", 'Capabilities - Sec Controls'!AR88)</f>
        <v>A</v>
      </c>
      <c r="AU304" s="1" t="str">
        <f>IF(ISBLANK('Capabilities - Sec Controls'!AS88),"", 'Capabilities - Sec Controls'!AS88)</f>
        <v/>
      </c>
      <c r="AV304" s="1" t="str">
        <f>IF(ISBLANK('Capabilities - Sec Controls'!AT88),"", 'Capabilities - Sec Controls'!AT88)</f>
        <v xml:space="preserve"> </v>
      </c>
    </row>
    <row r="305" spans="1:48" ht="42" hidden="1" customHeight="1" x14ac:dyDescent="0.25">
      <c r="A305" s="210" t="s">
        <v>3345</v>
      </c>
      <c r="B305" s="211" t="s">
        <v>3346</v>
      </c>
      <c r="C305" s="211" t="s">
        <v>3416</v>
      </c>
      <c r="D305" s="211" t="b">
        <f>D306</f>
        <v>1</v>
      </c>
      <c r="E305" s="211"/>
      <c r="F305" s="210"/>
      <c r="G305" s="210"/>
      <c r="H305" s="210"/>
      <c r="I305" s="210"/>
      <c r="J305" s="210"/>
      <c r="K305" s="210"/>
      <c r="L305" s="210"/>
      <c r="M305" s="210"/>
      <c r="N305" s="210"/>
      <c r="O305" s="210"/>
      <c r="P305" s="210"/>
      <c r="Q305" s="210"/>
      <c r="R305" s="210"/>
      <c r="S305" s="210"/>
      <c r="T305" s="210"/>
      <c r="U305" s="210"/>
      <c r="V305" s="210"/>
      <c r="W305" s="210"/>
      <c r="X305" s="210"/>
      <c r="Y305" s="210"/>
      <c r="Z305" s="210"/>
      <c r="AA305" s="210"/>
      <c r="AB305" s="210"/>
      <c r="AC305" s="214"/>
      <c r="AD305" s="214"/>
      <c r="AE305" s="214"/>
      <c r="AF305" s="214"/>
      <c r="AG305" s="210"/>
      <c r="AH305" s="210"/>
      <c r="AI305" s="210"/>
      <c r="AJ305" s="210"/>
      <c r="AK305" s="210"/>
      <c r="AL305" s="210"/>
      <c r="AM305" s="210"/>
      <c r="AN305" s="210"/>
      <c r="AO305" s="210"/>
      <c r="AP305" s="210"/>
      <c r="AQ305" s="210"/>
      <c r="AR305" s="210"/>
      <c r="AS305" s="210"/>
      <c r="AT305" s="210"/>
      <c r="AU305" s="210"/>
      <c r="AV305" s="210"/>
    </row>
    <row r="306" spans="1:48" ht="42" hidden="1" customHeight="1" x14ac:dyDescent="0.25">
      <c r="A306"/>
      <c r="D306" t="b">
        <f>IF(Resp63="Yes", FALSE, TRUE)</f>
        <v>1</v>
      </c>
      <c r="E306" s="1" t="str">
        <f>IF(ISBLANK('Capabilities - Sec Controls'!A24),"", 'Capabilities - Sec Controls'!A24)</f>
        <v>BOSS</v>
      </c>
      <c r="F306" s="1" t="str">
        <f>IF(ISBLANK('Capabilities - Sec Controls'!B24),"", 'Capabilities - Sec Controls'!B24)</f>
        <v>Operational Risk Management</v>
      </c>
      <c r="G306" s="1" t="str">
        <f>IF(ISBLANK('Capabilities - Sec Controls'!C24),"", 'Capabilities - Sec Controls'!C24)</f>
        <v>Business Continuity</v>
      </c>
      <c r="H306" s="1" t="str">
        <f>IF(ISBLANK('Capabilities - Sec Controls'!D24),"", 'Capabilities - Sec Controls'!D24)</f>
        <v>Planning &amp; Testing</v>
      </c>
      <c r="I306" s="1" t="str">
        <f>IF(ISBLANK('Capabilities - Sec Controls'!E24),"", 'Capabilities - Sec Controls'!E24)</f>
        <v xml:space="preserve">The system's organization has a policy that ensures that business continuity is taken into consideration during the risk management process. The policy requires that the organization develops a Business Continuity Plan (BCP) that describes how the recovery of mission critical processes will be sustained during and after a disruption. The policy additionally requires that the BCP is tested. </v>
      </c>
      <c r="J306" s="1" t="str">
        <f>IF(ISBLANK('Capabilities - Sec Controls'!F24),"", 'Capabilities - Sec Controls'!F24)</f>
        <v>Business Continuity</v>
      </c>
      <c r="K306" s="1" t="str">
        <f>IF(ISBLANK('Capabilities - Sec Controls'!I24),"", 'Capabilities - Sec Controls'!I24)</f>
        <v>CP-1,CP-2,CP-3,CP-4,CP-10,IR-4</v>
      </c>
      <c r="L306" s="1" t="str">
        <f>IF(ISBLANK('Capabilities - Sec Controls'!J24),"", 'Capabilities - Sec Controls'!J24)</f>
        <v/>
      </c>
      <c r="M306" s="1" t="str">
        <f>IF(ISBLANK('Capabilities - Sec Controls'!K24),"", 'Capabilities - Sec Controls'!K24)</f>
        <v>CP-1,CP-2,CP-3,CP-4,CP-10,IR-4</v>
      </c>
      <c r="N306" s="1" t="str">
        <f>IF(ISBLANK('Capabilities - Sec Controls'!L24),"", 'Capabilities - Sec Controls'!L24)</f>
        <v/>
      </c>
      <c r="O306" s="1" t="str">
        <f>IF(ISBLANK('Capabilities - Sec Controls'!M24),"", 'Capabilities - Sec Controls'!M24)</f>
        <v>CP-2(1),CP-2(3),CP-2(8),CP-4(1),CP-6,CP-6(1),CP-6(3),CP-7,CP-7(1),CP-7(2),CP-7(3),CP-8,CP-8(1),CP-9(1),CP-10(2)</v>
      </c>
      <c r="P306" s="1" t="str">
        <f>IF(ISBLANK('Capabilities - Sec Controls'!N24),"", 'Capabilities - Sec Controls'!N24)</f>
        <v>CP-9</v>
      </c>
      <c r="Q306" s="1" t="str">
        <f>IF(ISBLANK('Capabilities - Sec Controls'!O24),"", 'Capabilities - Sec Controls'!O24)</f>
        <v>CP-2(1),CP-2(3),CP-2(8),CP-4(1),CP-6,CP-6(1),CP-6(3),CP-7,CP-7(1),CP-7(2),CP-7(3),CP-8,CP-8(1),CP-9(1),CP-10(2)</v>
      </c>
      <c r="R306" s="1" t="str">
        <f>IF(ISBLANK('Capabilities - Sec Controls'!P24),"", 'Capabilities - Sec Controls'!P24)</f>
        <v>CP-9</v>
      </c>
      <c r="S306" s="1" t="str">
        <f>IF(ISBLANK('Capabilities - Sec Controls'!Q24),"", 'Capabilities - Sec Controls'!Q24)</f>
        <v>CP-2(2),CP-2(4),CP-2(5),CP-3(1),CP-4(2),CP-6(2),CP-7(4),CP-8(3),CP-8(4),CP-9(2),CP-9(3),CP-9(5),CP-10(4)</v>
      </c>
      <c r="T306" s="1" t="str">
        <f>IF(ISBLANK('Capabilities - Sec Controls'!R24),"", 'Capabilities - Sec Controls'!R24)</f>
        <v>CP-2(7),IR-4(3)</v>
      </c>
      <c r="U306" s="1" t="str">
        <f>IF(ISBLANK('Capabilities - Sec Controls'!S24),"", 'Capabilities - Sec Controls'!S24)</f>
        <v>CP-2(4),CP-2(5),CP-2(7),CP-3(1),CP-4(2),CP-6(2),CP-7(4),CP-8(3),CP-8(4),CP-9(2),CP-9(5),CP-10(4),IR-4(3)</v>
      </c>
      <c r="V306" s="1" t="str">
        <f>IF(ISBLANK('Capabilities - Sec Controls'!T24),"", 'Capabilities - Sec Controls'!T24)</f>
        <v>CP-2(2),CP-9(3)</v>
      </c>
      <c r="W306" s="1" t="str">
        <f>IF(ISBLANK('Capabilities - Sec Controls'!U24),"", 'Capabilities - Sec Controls'!U24)</f>
        <v>PM-9</v>
      </c>
      <c r="X306" s="1" t="str">
        <f>IF(ISBLANK('Capabilities - Sec Controls'!V24),"", 'Capabilities - Sec Controls'!V24)</f>
        <v/>
      </c>
      <c r="Y306" s="1" t="str">
        <f>IF(ISBLANK('Capabilities - Sec Controls'!W24),"", 'Capabilities - Sec Controls'!W24)</f>
        <v/>
      </c>
      <c r="Z306" s="1" t="str">
        <f>IF(ISBLANK('Capabilities - Sec Controls'!X24),"", 'Capabilities - Sec Controls'!X24)</f>
        <v/>
      </c>
      <c r="AA306" s="1" t="str">
        <f>IF(ISBLANK('Capabilities - Sec Controls'!Y24),"", 'Capabilities - Sec Controls'!Y24)</f>
        <v xml:space="preserve"> The 53R4 controls selected include  areas to consider in preparing of Business Continuity Plan.  If this is to broad of an interpretation, a review may be needed to remove inapplicable controls.   </v>
      </c>
      <c r="AB306" s="1" t="str">
        <f>IF(ISBLANK('Capabilities - Sec Controls'!Z24),"", 'Capabilities - Sec Controls'!Z24)</f>
        <v/>
      </c>
      <c r="AC306" s="215">
        <f>IF(ISBLANK('Capabilities - Sec Controls'!AA24),"", 'Capabilities - Sec Controls'!AA24)</f>
        <v>0</v>
      </c>
      <c r="AD306" s="215">
        <f>IF(ISBLANK('Capabilities - Sec Controls'!AB24),"", 'Capabilities - Sec Controls'!AB24)</f>
        <v>2</v>
      </c>
      <c r="AE306" s="215">
        <f>IF(ISBLANK('Capabilities - Sec Controls'!AC24),"", 'Capabilities - Sec Controls'!AC24)</f>
        <v>4</v>
      </c>
      <c r="AF306" s="215">
        <f>IF(ISBLANK('Capabilities - Sec Controls'!AD24),"", 'Capabilities - Sec Controls'!AD24)</f>
        <v>6</v>
      </c>
      <c r="AG306" s="1" t="str">
        <f>IF(ISBLANK('Capabilities - Sec Controls'!AE24),"", 'Capabilities - Sec Controls'!AE24)</f>
        <v/>
      </c>
      <c r="AH306" s="1" t="str">
        <f>IF(ISBLANK('Capabilities - Sec Controls'!AF24),"", 'Capabilities - Sec Controls'!AF24)</f>
        <v>X</v>
      </c>
      <c r="AI306" s="1" t="str">
        <f>IF(ISBLANK('Capabilities - Sec Controls'!AG24),"", 'Capabilities - Sec Controls'!AG24)</f>
        <v>A</v>
      </c>
      <c r="AJ306" s="1" t="str">
        <f>IF(ISBLANK('Capabilities - Sec Controls'!AH24),"", 'Capabilities - Sec Controls'!AH24)</f>
        <v>A</v>
      </c>
      <c r="AK306" s="1" t="str">
        <f>IF(ISBLANK('Capabilities - Sec Controls'!AI24),"", 'Capabilities - Sec Controls'!AI24)</f>
        <v/>
      </c>
      <c r="AL306" s="1" t="str">
        <f>IF(ISBLANK('Capabilities - Sec Controls'!AJ24),"", 'Capabilities - Sec Controls'!AJ24)</f>
        <v>X</v>
      </c>
      <c r="AM306" s="1" t="str">
        <f>IF(ISBLANK('Capabilities - Sec Controls'!AK24),"", 'Capabilities - Sec Controls'!AK24)</f>
        <v>X*</v>
      </c>
      <c r="AN306" s="1" t="str">
        <f>IF(ISBLANK('Capabilities - Sec Controls'!AL24),"", 'Capabilities - Sec Controls'!AL24)</f>
        <v>X*</v>
      </c>
      <c r="AO306" s="1" t="str">
        <f>IF(ISBLANK('Capabilities - Sec Controls'!AM24),"", 'Capabilities - Sec Controls'!AM24)</f>
        <v/>
      </c>
      <c r="AP306" s="1" t="str">
        <f>IF(ISBLANK('Capabilities - Sec Controls'!AN24),"", 'Capabilities - Sec Controls'!AN24)</f>
        <v>B</v>
      </c>
      <c r="AQ306" s="1" t="str">
        <f>IF(ISBLANK('Capabilities - Sec Controls'!AO24),"", 'Capabilities - Sec Controls'!AO24)</f>
        <v>B</v>
      </c>
      <c r="AR306" s="1" t="str">
        <f>IF(ISBLANK('Capabilities - Sec Controls'!AP24),"", 'Capabilities - Sec Controls'!AP24)</f>
        <v>B</v>
      </c>
      <c r="AS306" s="1" t="str">
        <f>IF(ISBLANK('Capabilities - Sec Controls'!AQ24),"", 'Capabilities - Sec Controls'!AQ24)</f>
        <v/>
      </c>
      <c r="AT306" s="1" t="str">
        <f>IF(ISBLANK('Capabilities - Sec Controls'!AR24),"", 'Capabilities - Sec Controls'!AR24)</f>
        <v>X</v>
      </c>
      <c r="AU306" s="1" t="str">
        <f>IF(ISBLANK('Capabilities - Sec Controls'!AS24),"", 'Capabilities - Sec Controls'!AS24)</f>
        <v/>
      </c>
      <c r="AV306" s="1" t="str">
        <f>IF(ISBLANK('Capabilities - Sec Controls'!AT24),"", 'Capabilities - Sec Controls'!AT24)</f>
        <v/>
      </c>
    </row>
    <row r="307" spans="1:48" ht="42" hidden="1" customHeight="1" x14ac:dyDescent="0.25">
      <c r="A307" s="210" t="s">
        <v>3347</v>
      </c>
      <c r="B307" s="211" t="s">
        <v>3348</v>
      </c>
      <c r="C307" s="211"/>
      <c r="D307" s="211" t="b">
        <f>AND(D308:D309)</f>
        <v>1</v>
      </c>
      <c r="E307" s="211"/>
      <c r="F307" s="210"/>
      <c r="G307" s="210"/>
      <c r="H307" s="210"/>
      <c r="I307" s="210"/>
      <c r="J307" s="210"/>
      <c r="K307" s="210"/>
      <c r="L307" s="210"/>
      <c r="M307" s="210"/>
      <c r="N307" s="210"/>
      <c r="O307" s="210"/>
      <c r="P307" s="210"/>
      <c r="Q307" s="210"/>
      <c r="R307" s="210"/>
      <c r="S307" s="210"/>
      <c r="T307" s="210"/>
      <c r="U307" s="210"/>
      <c r="V307" s="210"/>
      <c r="W307" s="210"/>
      <c r="X307" s="210"/>
      <c r="Y307" s="210"/>
      <c r="Z307" s="210"/>
      <c r="AA307" s="210"/>
      <c r="AB307" s="210"/>
      <c r="AC307" s="214"/>
      <c r="AD307" s="214"/>
      <c r="AE307" s="214"/>
      <c r="AF307" s="214"/>
      <c r="AG307" s="210"/>
      <c r="AH307" s="210"/>
      <c r="AI307" s="210"/>
      <c r="AJ307" s="210"/>
      <c r="AK307" s="210"/>
      <c r="AL307" s="210"/>
      <c r="AM307" s="210"/>
      <c r="AN307" s="210"/>
      <c r="AO307" s="210"/>
      <c r="AP307" s="210"/>
      <c r="AQ307" s="210"/>
      <c r="AR307" s="210"/>
      <c r="AS307" s="210"/>
      <c r="AT307" s="210"/>
      <c r="AU307" s="210"/>
      <c r="AV307" s="210"/>
    </row>
    <row r="308" spans="1:48" ht="42" hidden="1" customHeight="1" x14ac:dyDescent="0.25">
      <c r="A308"/>
      <c r="D308" t="b">
        <f>IF(Resp64="Yes", FALSE, TRUE)</f>
        <v>1</v>
      </c>
      <c r="E308" s="1" t="str">
        <f>IF(ISBLANK('Capabilities - Sec Controls'!A33),"", 'Capabilities - Sec Controls'!A33)</f>
        <v>BOSS</v>
      </c>
      <c r="F308" s="1" t="str">
        <f>IF(ISBLANK('Capabilities - Sec Controls'!B33),"", 'Capabilities - Sec Controls'!B33)</f>
        <v>Human Resource Security</v>
      </c>
      <c r="G308" s="1" t="str">
        <f>IF(ISBLANK('Capabilities - Sec Controls'!C33),"", 'Capabilities - Sec Controls'!C33)</f>
        <v>Employee Termination</v>
      </c>
      <c r="H308" s="1" t="str">
        <f>IF(ISBLANK('Capabilities - Sec Controls'!D33),"", 'Capabilities - Sec Controls'!D33)</f>
        <v/>
      </c>
      <c r="I308" s="1" t="str">
        <f>IF(ISBLANK('Capabilities - Sec Controls'!E33),"", 'Capabilities - Sec Controls'!E33)</f>
        <v xml:space="preserve">The system's organization has a capability to facilitate both friendly and unfriendly employee terminations. Access credentials for unfriendly terminations are revoked prior to communicating the termination to the employee. Access credentials for friendly terminations are revoked within 24 hours of the employee's final departure. </v>
      </c>
      <c r="J308" s="1" t="str">
        <f>IF(ISBLANK('Capabilities - Sec Controls'!F33),"", 'Capabilities - Sec Controls'!F33)</f>
        <v>Employee Termination</v>
      </c>
      <c r="K308" s="1" t="str">
        <f>IF(ISBLANK('Capabilities - Sec Controls'!I33),"", 'Capabilities - Sec Controls'!I33)</f>
        <v>AC-2,PE-2,PS-4,PS-5</v>
      </c>
      <c r="L308" s="1" t="str">
        <f>IF(ISBLANK('Capabilities - Sec Controls'!J33),"", 'Capabilities - Sec Controls'!J33)</f>
        <v/>
      </c>
      <c r="M308" s="1" t="str">
        <f>IF(ISBLANK('Capabilities - Sec Controls'!K33),"", 'Capabilities - Sec Controls'!K33)</f>
        <v>AC-2,PE-2,PS-4,PS-5</v>
      </c>
      <c r="N308" s="1" t="str">
        <f>IF(ISBLANK('Capabilities - Sec Controls'!L33),"", 'Capabilities - Sec Controls'!L33)</f>
        <v/>
      </c>
      <c r="O308" s="1" t="str">
        <f>IF(ISBLANK('Capabilities - Sec Controls'!M33),"", 'Capabilities - Sec Controls'!M33)</f>
        <v/>
      </c>
      <c r="P308" s="1" t="str">
        <f>IF(ISBLANK('Capabilities - Sec Controls'!N33),"", 'Capabilities - Sec Controls'!N33)</f>
        <v/>
      </c>
      <c r="Q308" s="1" t="str">
        <f>IF(ISBLANK('Capabilities - Sec Controls'!O33),"", 'Capabilities - Sec Controls'!O33)</f>
        <v/>
      </c>
      <c r="R308" s="1" t="str">
        <f>IF(ISBLANK('Capabilities - Sec Controls'!P33),"", 'Capabilities - Sec Controls'!P33)</f>
        <v/>
      </c>
      <c r="S308" s="1" t="str">
        <f>IF(ISBLANK('Capabilities - Sec Controls'!Q33),"", 'Capabilities - Sec Controls'!Q33)</f>
        <v>PS-4(2)</v>
      </c>
      <c r="T308" s="1" t="str">
        <f>IF(ISBLANK('Capabilities - Sec Controls'!R33),"", 'Capabilities - Sec Controls'!R33)</f>
        <v>PS-4(1)</v>
      </c>
      <c r="U308" s="1" t="str">
        <f>IF(ISBLANK('Capabilities - Sec Controls'!S33),"", 'Capabilities - Sec Controls'!S33)</f>
        <v>PS-4(2)</v>
      </c>
      <c r="V308" s="1" t="str">
        <f>IF(ISBLANK('Capabilities - Sec Controls'!T33),"", 'Capabilities - Sec Controls'!T33)</f>
        <v>PS-4(1)</v>
      </c>
      <c r="W308" s="1" t="str">
        <f>IF(ISBLANK('Capabilities - Sec Controls'!U33),"", 'Capabilities - Sec Controls'!U33)</f>
        <v/>
      </c>
      <c r="X308" s="1" t="str">
        <f>IF(ISBLANK('Capabilities - Sec Controls'!V33),"", 'Capabilities - Sec Controls'!V33)</f>
        <v/>
      </c>
      <c r="Y308" s="1" t="str">
        <f>IF(ISBLANK('Capabilities - Sec Controls'!W33),"", 'Capabilities - Sec Controls'!W33)</f>
        <v/>
      </c>
      <c r="Z308" s="1" t="str">
        <f>IF(ISBLANK('Capabilities - Sec Controls'!X33),"", 'Capabilities - Sec Controls'!X33)</f>
        <v/>
      </c>
      <c r="AA308" s="1" t="str">
        <f>IF(ISBLANK('Capabilities - Sec Controls'!Y33),"", 'Capabilities - Sec Controls'!Y33)</f>
        <v>PS-4(1) is not selected in SP 800-53-defined baselines nor in the overall FedRAMP-defined baselines. This 53R4 capability is noted in { }  in the high impact baseline here specifically to support implementation of information security of a employee termination capability across the enterprise should an organization wish to contract with a cloud service provider to provide such a capability.</v>
      </c>
      <c r="AB308" s="1" t="str">
        <f>IF(ISBLANK('Capabilities - Sec Controls'!Z33),"", 'Capabilities - Sec Controls'!Z33)</f>
        <v/>
      </c>
      <c r="AC308" s="215">
        <f>IF(ISBLANK('Capabilities - Sec Controls'!AA33),"", 'Capabilities - Sec Controls'!AA33)</f>
        <v>2</v>
      </c>
      <c r="AD308" s="215">
        <f>IF(ISBLANK('Capabilities - Sec Controls'!AB33),"", 'Capabilities - Sec Controls'!AB33)</f>
        <v>3</v>
      </c>
      <c r="AE308" s="215">
        <f>IF(ISBLANK('Capabilities - Sec Controls'!AC33),"", 'Capabilities - Sec Controls'!AC33)</f>
        <v>2</v>
      </c>
      <c r="AF308" s="215">
        <f>IF(ISBLANK('Capabilities - Sec Controls'!AD33),"", 'Capabilities - Sec Controls'!AD33)</f>
        <v>7</v>
      </c>
      <c r="AG308" s="1" t="str">
        <f>IF(ISBLANK('Capabilities - Sec Controls'!AE33),"", 'Capabilities - Sec Controls'!AE33)</f>
        <v/>
      </c>
      <c r="AH308" s="1" t="str">
        <f>IF(ISBLANK('Capabilities - Sec Controls'!AF33),"", 'Capabilities - Sec Controls'!AF33)</f>
        <v>X</v>
      </c>
      <c r="AI308" s="1" t="str">
        <f>IF(ISBLANK('Capabilities - Sec Controls'!AG33),"", 'Capabilities - Sec Controls'!AG33)</f>
        <v>X</v>
      </c>
      <c r="AJ308" s="1" t="str">
        <f>IF(ISBLANK('Capabilities - Sec Controls'!AH33),"", 'Capabilities - Sec Controls'!AH33)</f>
        <v>X</v>
      </c>
      <c r="AK308" s="1" t="str">
        <f>IF(ISBLANK('Capabilities - Sec Controls'!AI33),"", 'Capabilities - Sec Controls'!AI33)</f>
        <v/>
      </c>
      <c r="AL308" s="1" t="str">
        <f>IF(ISBLANK('Capabilities - Sec Controls'!AJ33),"", 'Capabilities - Sec Controls'!AJ33)</f>
        <v>X</v>
      </c>
      <c r="AM308" s="1" t="str">
        <f>IF(ISBLANK('Capabilities - Sec Controls'!AK33),"", 'Capabilities - Sec Controls'!AK33)</f>
        <v>X</v>
      </c>
      <c r="AN308" s="1" t="str">
        <f>IF(ISBLANK('Capabilities - Sec Controls'!AL33),"", 'Capabilities - Sec Controls'!AL33)</f>
        <v>X</v>
      </c>
      <c r="AO308" s="1" t="str">
        <f>IF(ISBLANK('Capabilities - Sec Controls'!AM33),"", 'Capabilities - Sec Controls'!AM33)</f>
        <v/>
      </c>
      <c r="AP308" s="1" t="str">
        <f>IF(ISBLANK('Capabilities - Sec Controls'!AN33),"", 'Capabilities - Sec Controls'!AN33)</f>
        <v>B</v>
      </c>
      <c r="AQ308" s="1" t="str">
        <f>IF(ISBLANK('Capabilities - Sec Controls'!AO33),"", 'Capabilities - Sec Controls'!AO33)</f>
        <v>B</v>
      </c>
      <c r="AR308" s="1" t="str">
        <f>IF(ISBLANK('Capabilities - Sec Controls'!AP33),"", 'Capabilities - Sec Controls'!AP33)</f>
        <v>B</v>
      </c>
      <c r="AS308" s="1" t="str">
        <f>IF(ISBLANK('Capabilities - Sec Controls'!AQ33),"", 'Capabilities - Sec Controls'!AQ33)</f>
        <v/>
      </c>
      <c r="AT308" s="1" t="str">
        <f>IF(ISBLANK('Capabilities - Sec Controls'!AR33),"", 'Capabilities - Sec Controls'!AR33)</f>
        <v>A</v>
      </c>
      <c r="AU308" s="1" t="str">
        <f>IF(ISBLANK('Capabilities - Sec Controls'!AS33),"", 'Capabilities - Sec Controls'!AS33)</f>
        <v/>
      </c>
      <c r="AV308" s="1" t="str">
        <f>IF(ISBLANK('Capabilities - Sec Controls'!AT33),"", 'Capabilities - Sec Controls'!AT33)</f>
        <v>A</v>
      </c>
    </row>
    <row r="309" spans="1:48" ht="42" hidden="1" customHeight="1" x14ac:dyDescent="0.25">
      <c r="A309"/>
      <c r="D309" t="b">
        <f>IF(Resp65="Yes", FALSE, TRUE)</f>
        <v>1</v>
      </c>
      <c r="E309" s="1" t="str">
        <f>IF(ISBLANK('Capabilities - Sec Controls'!A35),"", 'Capabilities - Sec Controls'!A35)</f>
        <v>BOSS</v>
      </c>
      <c r="F309" s="1" t="str">
        <f>IF(ISBLANK('Capabilities - Sec Controls'!B35),"", 'Capabilities - Sec Controls'!B35)</f>
        <v>Human Resource Security</v>
      </c>
      <c r="G309" s="1" t="str">
        <f>IF(ISBLANK('Capabilities - Sec Controls'!C35),"", 'Capabilities - Sec Controls'!C35)</f>
        <v>Background Screening</v>
      </c>
      <c r="H309" s="1" t="str">
        <f>IF(ISBLANK('Capabilities - Sec Controls'!D35),"", 'Capabilities - Sec Controls'!D35)</f>
        <v/>
      </c>
      <c r="I309" s="1" t="str">
        <f>IF(ISBLANK('Capabilities - Sec Controls'!E35),"", 'Capabilities - Sec Controls'!E35)</f>
        <v xml:space="preserve">The system's organization has a capability to facilitate background investigations for employees, contractors, and third-parties. The level of investigation is aligned with the data classification to be accessed pursuant to laws, regulations, customer requirements, and ethics. </v>
      </c>
      <c r="J309" s="1" t="str">
        <f>IF(ISBLANK('Capabilities - Sec Controls'!F35),"", 'Capabilities - Sec Controls'!F35)</f>
        <v>Background Screening</v>
      </c>
      <c r="K309" s="1" t="str">
        <f>IF(ISBLANK('Capabilities - Sec Controls'!I35),"", 'Capabilities - Sec Controls'!I35)</f>
        <v>PS-2,PS-3,PS-7,SA-9</v>
      </c>
      <c r="L309" s="1" t="str">
        <f>IF(ISBLANK('Capabilities - Sec Controls'!J35),"", 'Capabilities - Sec Controls'!J35)</f>
        <v/>
      </c>
      <c r="M309" s="1" t="str">
        <f>IF(ISBLANK('Capabilities - Sec Controls'!K35),"", 'Capabilities - Sec Controls'!K35)</f>
        <v>PS-2,PS-3,PS-7,SA-9</v>
      </c>
      <c r="N309" s="1" t="str">
        <f>IF(ISBLANK('Capabilities - Sec Controls'!L35),"", 'Capabilities - Sec Controls'!L35)</f>
        <v/>
      </c>
      <c r="O309" s="1" t="str">
        <f>IF(ISBLANK('Capabilities - Sec Controls'!M35),"", 'Capabilities - Sec Controls'!M35)</f>
        <v/>
      </c>
      <c r="P309" s="1" t="str">
        <f>IF(ISBLANK('Capabilities - Sec Controls'!N35),"", 'Capabilities - Sec Controls'!N35)</f>
        <v>PS-3(3)</v>
      </c>
      <c r="Q309" s="1" t="str">
        <f>IF(ISBLANK('Capabilities - Sec Controls'!O35),"", 'Capabilities - Sec Controls'!O35)</f>
        <v>PS-3(3)</v>
      </c>
      <c r="R309" s="1" t="str">
        <f>IF(ISBLANK('Capabilities - Sec Controls'!P35),"", 'Capabilities - Sec Controls'!P35)</f>
        <v/>
      </c>
      <c r="S309" s="1" t="str">
        <f>IF(ISBLANK('Capabilities - Sec Controls'!Q35),"", 'Capabilities - Sec Controls'!Q35)</f>
        <v/>
      </c>
      <c r="T309" s="1" t="str">
        <f>IF(ISBLANK('Capabilities - Sec Controls'!R35),"", 'Capabilities - Sec Controls'!R35)</f>
        <v>PS-3(1),SA-21</v>
      </c>
      <c r="U309" s="1" t="str">
        <f>IF(ISBLANK('Capabilities - Sec Controls'!S35),"", 'Capabilities - Sec Controls'!S35)</f>
        <v/>
      </c>
      <c r="V309" s="1" t="str">
        <f>IF(ISBLANK('Capabilities - Sec Controls'!T35),"", 'Capabilities - Sec Controls'!T35)</f>
        <v>PS-3(1),SA-21</v>
      </c>
      <c r="W309" s="1" t="str">
        <f>IF(ISBLANK('Capabilities - Sec Controls'!U35),"", 'Capabilities - Sec Controls'!U35)</f>
        <v/>
      </c>
      <c r="X309" s="1" t="str">
        <f>IF(ISBLANK('Capabilities - Sec Controls'!V35),"", 'Capabilities - Sec Controls'!V35)</f>
        <v/>
      </c>
      <c r="Y309" s="1" t="str">
        <f>IF(ISBLANK('Capabilities - Sec Controls'!W35),"", 'Capabilities - Sec Controls'!W35)</f>
        <v/>
      </c>
      <c r="Z309" s="1" t="str">
        <f>IF(ISBLANK('Capabilities - Sec Controls'!X35),"", 'Capabilities - Sec Controls'!X35)</f>
        <v/>
      </c>
      <c r="AA309" s="1" t="str">
        <f>IF(ISBLANK('Capabilities - Sec Controls'!Y35),"", 'Capabilities - Sec Controls'!Y35)</f>
        <v>PS-3(1) and SA-21 are not selected in SP 800-53-defined baselines nor in the overall FedRAMP-defined baselines. These SP-800-53 capabilities are noted in { } in the high impact baseline here specifically to support implementation of information security of background screening capability across the enterprise should an organization wish to contract with a cloud service provider to provide such a capability.</v>
      </c>
      <c r="AB309" s="1" t="str">
        <f>IF(ISBLANK('Capabilities - Sec Controls'!Z35),"", 'Capabilities - Sec Controls'!Z35)</f>
        <v/>
      </c>
      <c r="AC309" s="215">
        <f>IF(ISBLANK('Capabilities - Sec Controls'!AA35),"", 'Capabilities - Sec Controls'!AA35)</f>
        <v>2</v>
      </c>
      <c r="AD309" s="215">
        <f>IF(ISBLANK('Capabilities - Sec Controls'!AB35),"", 'Capabilities - Sec Controls'!AB35)</f>
        <v>2</v>
      </c>
      <c r="AE309" s="215">
        <f>IF(ISBLANK('Capabilities - Sec Controls'!AC35),"", 'Capabilities - Sec Controls'!AC35)</f>
        <v>2</v>
      </c>
      <c r="AF309" s="215">
        <f>IF(ISBLANK('Capabilities - Sec Controls'!AD35),"", 'Capabilities - Sec Controls'!AD35)</f>
        <v>6</v>
      </c>
      <c r="AG309" s="1" t="str">
        <f>IF(ISBLANK('Capabilities - Sec Controls'!AE35),"", 'Capabilities - Sec Controls'!AE35)</f>
        <v/>
      </c>
      <c r="AH309" s="1" t="str">
        <f>IF(ISBLANK('Capabilities - Sec Controls'!AF35),"", 'Capabilities - Sec Controls'!AF35)</f>
        <v>X</v>
      </c>
      <c r="AI309" s="1" t="str">
        <f>IF(ISBLANK('Capabilities - Sec Controls'!AG35),"", 'Capabilities - Sec Controls'!AG35)</f>
        <v>X</v>
      </c>
      <c r="AJ309" s="1" t="str">
        <f>IF(ISBLANK('Capabilities - Sec Controls'!AH35),"", 'Capabilities - Sec Controls'!AH35)</f>
        <v>X</v>
      </c>
      <c r="AK309" s="1" t="str">
        <f>IF(ISBLANK('Capabilities - Sec Controls'!AI35),"", 'Capabilities - Sec Controls'!AI35)</f>
        <v/>
      </c>
      <c r="AL309" s="1" t="str">
        <f>IF(ISBLANK('Capabilities - Sec Controls'!AJ35),"", 'Capabilities - Sec Controls'!AJ35)</f>
        <v>X</v>
      </c>
      <c r="AM309" s="1" t="str">
        <f>IF(ISBLANK('Capabilities - Sec Controls'!AK35),"", 'Capabilities - Sec Controls'!AK35)</f>
        <v>X</v>
      </c>
      <c r="AN309" s="1" t="str">
        <f>IF(ISBLANK('Capabilities - Sec Controls'!AL35),"", 'Capabilities - Sec Controls'!AL35)</f>
        <v>X</v>
      </c>
      <c r="AO309" s="1" t="str">
        <f>IF(ISBLANK('Capabilities - Sec Controls'!AM35),"", 'Capabilities - Sec Controls'!AM35)</f>
        <v/>
      </c>
      <c r="AP309" s="1" t="str">
        <f>IF(ISBLANK('Capabilities - Sec Controls'!AN35),"", 'Capabilities - Sec Controls'!AN35)</f>
        <v>B</v>
      </c>
      <c r="AQ309" s="1" t="str">
        <f>IF(ISBLANK('Capabilities - Sec Controls'!AO35),"", 'Capabilities - Sec Controls'!AO35)</f>
        <v>B</v>
      </c>
      <c r="AR309" s="1" t="str">
        <f>IF(ISBLANK('Capabilities - Sec Controls'!AP35),"", 'Capabilities - Sec Controls'!AP35)</f>
        <v>B</v>
      </c>
      <c r="AS309" s="1" t="str">
        <f>IF(ISBLANK('Capabilities - Sec Controls'!AQ35),"", 'Capabilities - Sec Controls'!AQ35)</f>
        <v/>
      </c>
      <c r="AT309" s="1" t="str">
        <f>IF(ISBLANK('Capabilities - Sec Controls'!AR35),"", 'Capabilities - Sec Controls'!AR35)</f>
        <v>A</v>
      </c>
      <c r="AU309" s="1" t="str">
        <f>IF(ISBLANK('Capabilities - Sec Controls'!AS35),"", 'Capabilities - Sec Controls'!AS35)</f>
        <v/>
      </c>
      <c r="AV309" s="1" t="str">
        <f>IF(ISBLANK('Capabilities - Sec Controls'!AT35),"", 'Capabilities - Sec Controls'!AT35)</f>
        <v>A</v>
      </c>
    </row>
    <row r="310" spans="1:48" ht="42" hidden="1" customHeight="1" x14ac:dyDescent="0.25">
      <c r="A310" s="210" t="s">
        <v>3349</v>
      </c>
      <c r="B310" s="211" t="s">
        <v>3350</v>
      </c>
      <c r="C310" s="211" t="s">
        <v>3417</v>
      </c>
      <c r="D310" s="211" t="b">
        <f>AND(D311:D320)</f>
        <v>1</v>
      </c>
      <c r="E310" s="211"/>
      <c r="F310" s="210"/>
      <c r="G310" s="210"/>
      <c r="H310" s="210"/>
      <c r="I310" s="210"/>
      <c r="J310" s="210"/>
      <c r="K310" s="210"/>
      <c r="L310" s="210"/>
      <c r="M310" s="210"/>
      <c r="N310" s="210"/>
      <c r="O310" s="210"/>
      <c r="P310" s="210"/>
      <c r="Q310" s="210"/>
      <c r="R310" s="210"/>
      <c r="S310" s="210"/>
      <c r="T310" s="210"/>
      <c r="U310" s="210"/>
      <c r="V310" s="210"/>
      <c r="W310" s="210"/>
      <c r="X310" s="210"/>
      <c r="Y310" s="210"/>
      <c r="Z310" s="210"/>
      <c r="AA310" s="210"/>
      <c r="AB310" s="210"/>
      <c r="AC310" s="214"/>
      <c r="AD310" s="214"/>
      <c r="AE310" s="214"/>
      <c r="AF310" s="214"/>
      <c r="AG310" s="210"/>
      <c r="AH310" s="210"/>
      <c r="AI310" s="210"/>
      <c r="AJ310" s="210"/>
      <c r="AK310" s="210"/>
      <c r="AL310" s="210"/>
      <c r="AM310" s="210"/>
      <c r="AN310" s="210"/>
      <c r="AO310" s="210"/>
      <c r="AP310" s="210"/>
      <c r="AQ310" s="210"/>
      <c r="AR310" s="210"/>
      <c r="AS310" s="210"/>
      <c r="AT310" s="210"/>
      <c r="AU310" s="210"/>
      <c r="AV310" s="210"/>
    </row>
    <row r="311" spans="1:48" ht="42" hidden="1" customHeight="1" x14ac:dyDescent="0.25">
      <c r="A311"/>
      <c r="D311" t="b">
        <f>IF(Resp66="Yes", FALSE, TRUE)</f>
        <v>1</v>
      </c>
      <c r="E311" s="1" t="str">
        <f>IF(ISBLANK('Capabilities - Sec Controls'!A82),"", 'Capabilities - Sec Controls'!A82)</f>
        <v>ITOS</v>
      </c>
      <c r="F311" s="1" t="str">
        <f>IF(ISBLANK('Capabilities - Sec Controls'!B82),"", 'Capabilities - Sec Controls'!B82)</f>
        <v>Service Support</v>
      </c>
      <c r="G311" s="1" t="str">
        <f>IF(ISBLANK('Capabilities - Sec Controls'!C82),"", 'Capabilities - Sec Controls'!C82)</f>
        <v>Problem Management</v>
      </c>
      <c r="H311" s="1" t="str">
        <f>IF(ISBLANK('Capabilities - Sec Controls'!D82),"", 'Capabilities - Sec Controls'!D82)</f>
        <v>Trend Analysis</v>
      </c>
      <c r="I311" s="1" t="str">
        <f>IF(ISBLANK('Capabilities - Sec Controls'!E82),"", 'Capabilities - Sec Controls'!E82)</f>
        <v>The system's organization has a capability that enables the organization to review IT problem management data over time to identify trends in the outcomes of particular problems.</v>
      </c>
      <c r="J311" s="1" t="str">
        <f>IF(ISBLANK('Capabilities - Sec Controls'!F82),"", 'Capabilities - Sec Controls'!F82)</f>
        <v>Trend Analysis</v>
      </c>
      <c r="K311" s="1" t="str">
        <f>IF(ISBLANK('Capabilities - Sec Controls'!I82),"", 'Capabilities - Sec Controls'!I82)</f>
        <v>AU-6,CA-7,IR-5,RA-3,RA-5</v>
      </c>
      <c r="L311" s="1" t="str">
        <f>IF(ISBLANK('Capabilities - Sec Controls'!J82),"", 'Capabilities - Sec Controls'!J82)</f>
        <v/>
      </c>
      <c r="M311" s="1" t="str">
        <f>IF(ISBLANK('Capabilities - Sec Controls'!K82),"", 'Capabilities - Sec Controls'!K82)</f>
        <v>AU-6,CA-7,IR-5,RA-3,RA-5</v>
      </c>
      <c r="N311" s="1" t="str">
        <f>IF(ISBLANK('Capabilities - Sec Controls'!L82),"", 'Capabilities - Sec Controls'!L82)</f>
        <v/>
      </c>
      <c r="O311" s="1" t="str">
        <f>IF(ISBLANK('Capabilities - Sec Controls'!M82),"", 'Capabilities - Sec Controls'!M82)</f>
        <v>AU-6(1),AU-6(3),CA-7(1)</v>
      </c>
      <c r="P311" s="1" t="str">
        <f>IF(ISBLANK('Capabilities - Sec Controls'!N82),"", 'Capabilities - Sec Controls'!N82)</f>
        <v/>
      </c>
      <c r="Q311" s="1" t="str">
        <f>IF(ISBLANK('Capabilities - Sec Controls'!O82),"", 'Capabilities - Sec Controls'!O82)</f>
        <v>AU-6(1),AU-6(3),CA-7(1)</v>
      </c>
      <c r="R311" s="1" t="str">
        <f>IF(ISBLANK('Capabilities - Sec Controls'!P82),"", 'Capabilities - Sec Controls'!P82)</f>
        <v/>
      </c>
      <c r="S311" s="1" t="str">
        <f>IF(ISBLANK('Capabilities - Sec Controls'!Q82),"", 'Capabilities - Sec Controls'!Q82)</f>
        <v>AU-6(5),IR-5(1)</v>
      </c>
      <c r="T311" s="1" t="str">
        <f>IF(ISBLANK('Capabilities - Sec Controls'!R82),"", 'Capabilities - Sec Controls'!R82)</f>
        <v>CA-7(3),RA-5(6)</v>
      </c>
      <c r="U311" s="1" t="str">
        <f>IF(ISBLANK('Capabilities - Sec Controls'!S82),"", 'Capabilities - Sec Controls'!S82)</f>
        <v>AU-6(5),IR-5(1),CA-7(3)</v>
      </c>
      <c r="V311" s="1" t="str">
        <f>IF(ISBLANK('Capabilities - Sec Controls'!T82),"", 'Capabilities - Sec Controls'!T82)</f>
        <v>RA-5(6)</v>
      </c>
      <c r="W311" s="1" t="str">
        <f>IF(ISBLANK('Capabilities - Sec Controls'!U82),"", 'Capabilities - Sec Controls'!U82)</f>
        <v>PM-1, PM-6</v>
      </c>
      <c r="X311" s="1" t="str">
        <f>IF(ISBLANK('Capabilities - Sec Controls'!V82),"", 'Capabilities - Sec Controls'!V82)</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11" s="1" t="str">
        <f>IF(ISBLANK('Capabilities - Sec Controls'!W82),"", 'Capabilities - Sec Controls'!W82)</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11" s="1" t="str">
        <f>IF(ISBLANK('Capabilities - Sec Controls'!X82),"", 'Capabilities - Sec Controls'!X82)</f>
        <v>AC-2(11), AC-2(13), AC-6(3), AC-6(7), AC-6(8), AC-18(4), AC-21(2)
AU-13, 
CM-3(1), CM-5(1), CM-5(3), CM-5(4), CM-6(2), CM-8(4)
MA-4(3)
PE-2(3), PE-3(1), PE-6(4)
PS-4(2), PS-6(3)
RA-5(4), RA-5(6), RA-5(10)
SC-3, SC-7(8), SC-7(10), SC-7(11), SC-7(14),  SC-7(15), SC-7(18), SC-7(21), SC-24 
SI-7(10), SI-10(5)</v>
      </c>
      <c r="AA311" s="1" t="str">
        <f>IF(ISBLANK('Capabilities - Sec Controls'!Y82),"", 'Capabilities - Sec Controls'!Y82)</f>
        <v>RA-5(6) is not selected in SP 800-53-defined baselines nor in the overall FedRAMP-defined baselines. It is placed in the high impact baseline here specifically to support implementation of a trend analysis capability across the enterprise should an organization wish to contract with a cloud service provider to provide such a capability.</v>
      </c>
      <c r="AB311" s="1" t="str">
        <f>IF(ISBLANK('Capabilities - Sec Controls'!Z82),"", 'Capabilities - Sec Controls'!Z82)</f>
        <v/>
      </c>
      <c r="AC311" s="215">
        <f>IF(ISBLANK('Capabilities - Sec Controls'!AA82),"", 'Capabilities - Sec Controls'!AA82)</f>
        <v>1</v>
      </c>
      <c r="AD311" s="215">
        <f>IF(ISBLANK('Capabilities - Sec Controls'!AB82),"", 'Capabilities - Sec Controls'!AB82)</f>
        <v>2</v>
      </c>
      <c r="AE311" s="215">
        <f>IF(ISBLANK('Capabilities - Sec Controls'!AC82),"", 'Capabilities - Sec Controls'!AC82)</f>
        <v>2</v>
      </c>
      <c r="AF311" s="215">
        <f>IF(ISBLANK('Capabilities - Sec Controls'!AD82),"", 'Capabilities - Sec Controls'!AD82)</f>
        <v>5</v>
      </c>
      <c r="AG311" s="1" t="str">
        <f>IF(ISBLANK('Capabilities - Sec Controls'!AE82),"", 'Capabilities - Sec Controls'!AE82)</f>
        <v/>
      </c>
      <c r="AH311" s="1" t="str">
        <f>IF(ISBLANK('Capabilities - Sec Controls'!AF82),"", 'Capabilities - Sec Controls'!AF82)</f>
        <v>A</v>
      </c>
      <c r="AI311" s="1" t="str">
        <f>IF(ISBLANK('Capabilities - Sec Controls'!AG82),"", 'Capabilities - Sec Controls'!AG82)</f>
        <v>A</v>
      </c>
      <c r="AJ311" s="1" t="str">
        <f>IF(ISBLANK('Capabilities - Sec Controls'!AH82),"", 'Capabilities - Sec Controls'!AH82)</f>
        <v>A</v>
      </c>
      <c r="AK311" s="1" t="str">
        <f>IF(ISBLANK('Capabilities - Sec Controls'!AI82),"", 'Capabilities - Sec Controls'!AI82)</f>
        <v/>
      </c>
      <c r="AL311" s="1" t="str">
        <f>IF(ISBLANK('Capabilities - Sec Controls'!AJ82),"", 'Capabilities - Sec Controls'!AJ82)</f>
        <v>X</v>
      </c>
      <c r="AM311" s="1" t="str">
        <f>IF(ISBLANK('Capabilities - Sec Controls'!AK82),"", 'Capabilities - Sec Controls'!AK82)</f>
        <v>X*</v>
      </c>
      <c r="AN311" s="1" t="str">
        <f>IF(ISBLANK('Capabilities - Sec Controls'!AL82),"", 'Capabilities - Sec Controls'!AL82)</f>
        <v>X*</v>
      </c>
      <c r="AO311" s="1" t="str">
        <f>IF(ISBLANK('Capabilities - Sec Controls'!AM82),"", 'Capabilities - Sec Controls'!AM82)</f>
        <v/>
      </c>
      <c r="AP311" s="1" t="str">
        <f>IF(ISBLANK('Capabilities - Sec Controls'!AN82),"", 'Capabilities - Sec Controls'!AN82)</f>
        <v>B</v>
      </c>
      <c r="AQ311" s="1" t="str">
        <f>IF(ISBLANK('Capabilities - Sec Controls'!AO82),"", 'Capabilities - Sec Controls'!AO82)</f>
        <v>B</v>
      </c>
      <c r="AR311" s="1" t="str">
        <f>IF(ISBLANK('Capabilities - Sec Controls'!AP82),"", 'Capabilities - Sec Controls'!AP82)</f>
        <v>B</v>
      </c>
      <c r="AS311" s="1" t="str">
        <f>IF(ISBLANK('Capabilities - Sec Controls'!AQ82),"", 'Capabilities - Sec Controls'!AQ82)</f>
        <v/>
      </c>
      <c r="AT311" s="1" t="str">
        <f>IF(ISBLANK('Capabilities - Sec Controls'!AR82),"", 'Capabilities - Sec Controls'!AR82)</f>
        <v>X</v>
      </c>
      <c r="AU311" s="1" t="str">
        <f>IF(ISBLANK('Capabilities - Sec Controls'!AS82),"", 'Capabilities - Sec Controls'!AS82)</f>
        <v/>
      </c>
      <c r="AV311" s="1" t="str">
        <f>IF(ISBLANK('Capabilities - Sec Controls'!AT82),"", 'Capabilities - Sec Controls'!AT82)</f>
        <v/>
      </c>
    </row>
    <row r="312" spans="1:48" ht="42" hidden="1" customHeight="1" x14ac:dyDescent="0.25">
      <c r="A312"/>
      <c r="D312" t="b">
        <f>IF(Resp66="Yes", FALSE, TRUE)</f>
        <v>1</v>
      </c>
      <c r="E312" s="1" t="str">
        <f>IF(ISBLANK('Capabilities - Sec Controls'!A109),"", 'Capabilities - Sec Controls'!A109)</f>
        <v>ITOS</v>
      </c>
      <c r="F312" s="1" t="str">
        <f>IF(ISBLANK('Capabilities - Sec Controls'!B109),"", 'Capabilities - Sec Controls'!B109)</f>
        <v>Service Support</v>
      </c>
      <c r="G312" s="1" t="str">
        <f>IF(ISBLANK('Capabilities - Sec Controls'!C109),"", 'Capabilities - Sec Controls'!C109)</f>
        <v>Problem Management</v>
      </c>
      <c r="H312" s="1" t="str">
        <f>IF(ISBLANK('Capabilities - Sec Controls'!D109),"", 'Capabilities - Sec Controls'!D109)</f>
        <v>Problem Resolutions</v>
      </c>
      <c r="I312" s="1" t="str">
        <f>IF(ISBLANK('Capabilities - Sec Controls'!E109),"", 'Capabilities - Sec Controls'!E109)</f>
        <v>The system's organization has a capability that handles problem management, including problem resolution, to identify the root cause of problems so that they can be addressed to minimize the likelihood of recurrence.</v>
      </c>
      <c r="J312" s="1" t="str">
        <f>IF(ISBLANK('Capabilities - Sec Controls'!F109),"", 'Capabilities - Sec Controls'!F109)</f>
        <v>Problem Resolutions</v>
      </c>
      <c r="K312" s="1" t="str">
        <f>IF(ISBLANK('Capabilities - Sec Controls'!I109),"", 'Capabilities - Sec Controls'!I109)</f>
        <v>CM-1,CM-2,CM-4,CM-6,CM-7,CM-8</v>
      </c>
      <c r="L312" s="1" t="str">
        <f>IF(ISBLANK('Capabilities - Sec Controls'!J109),"", 'Capabilities - Sec Controls'!J109)</f>
        <v>CM-3,CM-9</v>
      </c>
      <c r="M312" s="1" t="str">
        <f>IF(ISBLANK('Capabilities - Sec Controls'!K109),"", 'Capabilities - Sec Controls'!K109)</f>
        <v>CM-1,CM-2,CM-4,CM-6,CM-7,CM-8</v>
      </c>
      <c r="N312" s="1" t="str">
        <f>IF(ISBLANK('Capabilities - Sec Controls'!L109),"", 'Capabilities - Sec Controls'!L109)</f>
        <v>CM-3,CM-9</v>
      </c>
      <c r="O312" s="1" t="str">
        <f>IF(ISBLANK('Capabilities - Sec Controls'!M109),"", 'Capabilities - Sec Controls'!M109)</f>
        <v>CM-2(1),CM-2(3),CM-3(2),CM-8(3),CM-8(5)</v>
      </c>
      <c r="P312" s="1" t="str">
        <f>IF(ISBLANK('Capabilities - Sec Controls'!N109),"", 'Capabilities - Sec Controls'!N109)</f>
        <v/>
      </c>
      <c r="Q312" s="1" t="str">
        <f>IF(ISBLANK('Capabilities - Sec Controls'!O109),"", 'Capabilities - Sec Controls'!O109)</f>
        <v>CM-2(1),CM-2(3),CM-8(3),CM-8(5)</v>
      </c>
      <c r="R312" s="1" t="str">
        <f>IF(ISBLANK('Capabilities - Sec Controls'!P109),"", 'Capabilities - Sec Controls'!P109)</f>
        <v>CM-3(2)</v>
      </c>
      <c r="S312" s="1" t="str">
        <f>IF(ISBLANK('Capabilities - Sec Controls'!Q109),"", 'Capabilities - Sec Controls'!Q109)</f>
        <v>CM-2(2),CM-3(1),CM-6(1)</v>
      </c>
      <c r="T312" s="1" t="str">
        <f>IF(ISBLANK('Capabilities - Sec Controls'!R109),"", 'Capabilities - Sec Controls'!R109)</f>
        <v/>
      </c>
      <c r="U312" s="1" t="str">
        <f>IF(ISBLANK('Capabilities - Sec Controls'!S109),"", 'Capabilities - Sec Controls'!S109)</f>
        <v>CM-3(1)</v>
      </c>
      <c r="V312" s="1" t="str">
        <f>IF(ISBLANK('Capabilities - Sec Controls'!T109),"", 'Capabilities - Sec Controls'!T109)</f>
        <v>CM-2(2),CM-6(1)</v>
      </c>
      <c r="W312" s="1" t="str">
        <f>IF(ISBLANK('Capabilities - Sec Controls'!U109),"", 'Capabilities - Sec Controls'!U109)</f>
        <v/>
      </c>
      <c r="X312" s="1" t="str">
        <f>IF(ISBLANK('Capabilities - Sec Controls'!V109),"", 'Capabilities - Sec Controls'!V109)</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12" s="1" t="str">
        <f>IF(ISBLANK('Capabilities - Sec Controls'!W109),"", 'Capabilities - Sec Controls'!W109)</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12" s="1" t="str">
        <f>IF(ISBLANK('Capabilities - Sec Controls'!X109),"", 'Capabilities - Sec Controls'!X109)</f>
        <v>AC-2(11), AC-2(13), AC-6(3), AC-6(7), AC-6(8), AC-18(4), AC-21(2)
AU-13, 
CM-3(1), CM-5(1), CM-5(3), CM-5(4), CM-6(2), CM-8(4)
MA-4(3)
PE-2(3), PE-3(1), PE-6(4)
PS-4(2), PS-6(3)
RA-5(4), RA-5(6), RA-5(10)
SC-3, SC-7(8), SC-7(10), SC-7(11), SC-7(14),  SC-7(15), SC-7(18), SC-7(21), SC-24 
SI-7(10), SI-10(5)</v>
      </c>
      <c r="AA312" s="1" t="str">
        <f>IF(ISBLANK('Capabilities - Sec Controls'!Y109),"", 'Capabilities - Sec Controls'!Y109)</f>
        <v/>
      </c>
      <c r="AB312" s="1" t="str">
        <f>IF(ISBLANK('Capabilities - Sec Controls'!Z109),"", 'Capabilities - Sec Controls'!Z109)</f>
        <v/>
      </c>
      <c r="AC312" s="215">
        <f>IF(ISBLANK('Capabilities - Sec Controls'!AA109),"", 'Capabilities - Sec Controls'!AA109)</f>
        <v>1</v>
      </c>
      <c r="AD312" s="215">
        <f>IF(ISBLANK('Capabilities - Sec Controls'!AB109),"", 'Capabilities - Sec Controls'!AB109)</f>
        <v>2</v>
      </c>
      <c r="AE312" s="215">
        <f>IF(ISBLANK('Capabilities - Sec Controls'!AC109),"", 'Capabilities - Sec Controls'!AC109)</f>
        <v>1</v>
      </c>
      <c r="AF312" s="215">
        <f>IF(ISBLANK('Capabilities - Sec Controls'!AD109),"", 'Capabilities - Sec Controls'!AD109)</f>
        <v>4</v>
      </c>
      <c r="AG312" s="1" t="str">
        <f>IF(ISBLANK('Capabilities - Sec Controls'!AE109),"", 'Capabilities - Sec Controls'!AE109)</f>
        <v/>
      </c>
      <c r="AH312" s="1" t="str">
        <f>IF(ISBLANK('Capabilities - Sec Controls'!AF109),"", 'Capabilities - Sec Controls'!AF109)</f>
        <v>A</v>
      </c>
      <c r="AI312" s="1" t="str">
        <f>IF(ISBLANK('Capabilities - Sec Controls'!AG109),"", 'Capabilities - Sec Controls'!AG109)</f>
        <v>A</v>
      </c>
      <c r="AJ312" s="1" t="str">
        <f>IF(ISBLANK('Capabilities - Sec Controls'!AH109),"", 'Capabilities - Sec Controls'!AH109)</f>
        <v>A</v>
      </c>
      <c r="AK312" s="1" t="str">
        <f>IF(ISBLANK('Capabilities - Sec Controls'!AI109),"", 'Capabilities - Sec Controls'!AI109)</f>
        <v/>
      </c>
      <c r="AL312" s="1" t="str">
        <f>IF(ISBLANK('Capabilities - Sec Controls'!AJ109),"", 'Capabilities - Sec Controls'!AJ109)</f>
        <v>X</v>
      </c>
      <c r="AM312" s="1" t="str">
        <f>IF(ISBLANK('Capabilities - Sec Controls'!AK109),"", 'Capabilities - Sec Controls'!AK109)</f>
        <v>X*</v>
      </c>
      <c r="AN312" s="1" t="str">
        <f>IF(ISBLANK('Capabilities - Sec Controls'!AL109),"", 'Capabilities - Sec Controls'!AL109)</f>
        <v>X*</v>
      </c>
      <c r="AO312" s="1" t="str">
        <f>IF(ISBLANK('Capabilities - Sec Controls'!AM109),"", 'Capabilities - Sec Controls'!AM109)</f>
        <v/>
      </c>
      <c r="AP312" s="1" t="str">
        <f>IF(ISBLANK('Capabilities - Sec Controls'!AN109),"", 'Capabilities - Sec Controls'!AN109)</f>
        <v>B</v>
      </c>
      <c r="AQ312" s="1" t="str">
        <f>IF(ISBLANK('Capabilities - Sec Controls'!AO109),"", 'Capabilities - Sec Controls'!AO109)</f>
        <v>B</v>
      </c>
      <c r="AR312" s="1" t="str">
        <f>IF(ISBLANK('Capabilities - Sec Controls'!AP109),"", 'Capabilities - Sec Controls'!AP109)</f>
        <v>B</v>
      </c>
      <c r="AS312" s="1" t="str">
        <f>IF(ISBLANK('Capabilities - Sec Controls'!AQ109),"", 'Capabilities - Sec Controls'!AQ109)</f>
        <v/>
      </c>
      <c r="AT312" s="1" t="str">
        <f>IF(ISBLANK('Capabilities - Sec Controls'!AR109),"", 'Capabilities - Sec Controls'!AR109)</f>
        <v>X</v>
      </c>
      <c r="AU312" s="1" t="str">
        <f>IF(ISBLANK('Capabilities - Sec Controls'!AS109),"", 'Capabilities - Sec Controls'!AS109)</f>
        <v/>
      </c>
      <c r="AV312" s="1" t="str">
        <f>IF(ISBLANK('Capabilities - Sec Controls'!AT109),"", 'Capabilities - Sec Controls'!AT109)</f>
        <v/>
      </c>
    </row>
    <row r="313" spans="1:48" ht="42" hidden="1" customHeight="1" x14ac:dyDescent="0.25">
      <c r="A313"/>
      <c r="D313" t="b">
        <f>IF(Resp66="Yes", FALSE, TRUE)</f>
        <v>1</v>
      </c>
      <c r="E313" s="1" t="str">
        <f>IF(ISBLANK('Capabilities - Sec Controls'!A147),"", 'Capabilities - Sec Controls'!A147)</f>
        <v>Information Services</v>
      </c>
      <c r="F313" s="1" t="str">
        <f>IF(ISBLANK('Capabilities - Sec Controls'!B147),"", 'Capabilities - Sec Controls'!B147)</f>
        <v>ITOS</v>
      </c>
      <c r="G313" s="1" t="str">
        <f>IF(ISBLANK('Capabilities - Sec Controls'!C147),"", 'Capabilities - Sec Controls'!C147)</f>
        <v>Problem Management</v>
      </c>
      <c r="H313" s="1" t="str">
        <f>IF(ISBLANK('Capabilities - Sec Controls'!D147),"", 'Capabilities - Sec Controls'!D147)</f>
        <v/>
      </c>
      <c r="I313" s="1" t="str">
        <f>IF(ISBLANK('Capabilities - Sec Controls'!E147),"", 'Capabilities - Sec Controls'!E147)</f>
        <v>The system's organization has a capability that handles problem management, including identifying root causes and fixing them to prevent similar problems from occurring again.</v>
      </c>
      <c r="J313" s="1" t="str">
        <f>IF(ISBLANK('Capabilities - Sec Controls'!F147),"", 'Capabilities - Sec Controls'!F147)</f>
        <v>Problem Management</v>
      </c>
      <c r="K313" s="1" t="str">
        <f>IF(ISBLANK('Capabilities - Sec Controls'!I147),"", 'Capabilities - Sec Controls'!I147)</f>
        <v>AT-2,AT-3,AU-1,AU-2,AU-3,AU-6,AU-11,AU-12,CA-7,IR-1,IR-2,IR-4,IR-5,IR-6,IR-7,IR-8,PE-6,PL-2,RA-5,SI-4</v>
      </c>
      <c r="L313" s="1" t="str">
        <f>IF(ISBLANK('Capabilities - Sec Controls'!J147),"", 'Capabilities - Sec Controls'!J147)</f>
        <v>AU-7,SI-7</v>
      </c>
      <c r="M313" s="1" t="str">
        <f>IF(ISBLANK('Capabilities - Sec Controls'!K147),"", 'Capabilities - Sec Controls'!K147)</f>
        <v>AT-2,AT-3,AU-1,AU-2,AU-3,AU-6,AU-11,AU-12,CA-7,IR-1,IR-2,IR-4,IR-5,IR-6,IR-7,IR-8,PE-6,PL-2,RA-5,SI-4</v>
      </c>
      <c r="N313" s="1" t="str">
        <f>IF(ISBLANK('Capabilities - Sec Controls'!L147),"", 'Capabilities - Sec Controls'!L147)</f>
        <v>AU-7,SI-7</v>
      </c>
      <c r="O313" s="1" t="str">
        <f>IF(ISBLANK('Capabilities - Sec Controls'!M147),"", 'Capabilities - Sec Controls'!M147)</f>
        <v>AU-2(3),AU-6(1),AU-6(3),CM-3,IR-3,IR-4(1),IR-7(1),SI-4(2),SI-7(7)</v>
      </c>
      <c r="P313" s="1" t="str">
        <f>IF(ISBLANK('Capabilities - Sec Controls'!N147),"", 'Capabilities - Sec Controls'!N147)</f>
        <v>IR-7(2)</v>
      </c>
      <c r="Q313" s="1" t="str">
        <f>IF(ISBLANK('Capabilities - Sec Controls'!O147),"", 'Capabilities - Sec Controls'!O147)</f>
        <v>AU-2(3),AU-6(1),AU-6(3),CM-3,IR-3,IR-4(1),IR-7(1),IR-7(2),SI-4(2),SI-7(7)</v>
      </c>
      <c r="R313" s="1" t="str">
        <f>IF(ISBLANK('Capabilities - Sec Controls'!P147),"", 'Capabilities - Sec Controls'!P147)</f>
        <v/>
      </c>
      <c r="S313" s="1" t="str">
        <f>IF(ISBLANK('Capabilities - Sec Controls'!Q147),"", 'Capabilities - Sec Controls'!Q147)</f>
        <v>AU-6(5),AU-6(6),IR-4(4),IR-5(1)</v>
      </c>
      <c r="T313" s="1" t="str">
        <f>IF(ISBLANK('Capabilities - Sec Controls'!R147),"", 'Capabilities - Sec Controls'!R147)</f>
        <v>IR-4(8),AU-6(4),AU-6(9),CA-7(3),IR-4(10),IR-10,RA-5(6),RA-5(8),RA-5(10),SI-4(4),SI-4(11),SI-4(13),SI-4(16),SI-4(17),SI-4(18),SI-4(23),SI-4(24)</v>
      </c>
      <c r="U313" s="1" t="str">
        <f>IF(ISBLANK('Capabilities - Sec Controls'!S147),"", 'Capabilities - Sec Controls'!S147)</f>
        <v>AU-6(5),AU-6(6),IR-4(4),IR-4(8),IR-5(1),CA-7(3),RA-5(10),SI-4(11),SI-4(13),SI-4(18)</v>
      </c>
      <c r="V313" s="1" t="str">
        <f>IF(ISBLANK('Capabilities - Sec Controls'!T147),"", 'Capabilities - Sec Controls'!T147)</f>
        <v>AU-6(4),AU-6(9),IR-4(10),IR-10,RA-5(6),RA-5(8),SI-4(4),SI-4(16),SI-4(17),SI-4(23),SI-4(24)</v>
      </c>
      <c r="W313" s="1" t="str">
        <f>IF(ISBLANK('Capabilities - Sec Controls'!U147),"", 'Capabilities - Sec Controls'!U147)</f>
        <v>PM-1, PM-12</v>
      </c>
      <c r="X313" s="1" t="str">
        <f>IF(ISBLANK('Capabilities - Sec Controls'!V147),"", 'Capabilities - Sec Controls'!V147)</f>
        <v/>
      </c>
      <c r="Y313" s="1" t="str">
        <f>IF(ISBLANK('Capabilities - Sec Controls'!W147),"", 'Capabilities - Sec Controls'!W147)</f>
        <v/>
      </c>
      <c r="Z313" s="1" t="str">
        <f>IF(ISBLANK('Capabilities - Sec Controls'!X147),"", 'Capabilities - Sec Controls'!X147)</f>
        <v/>
      </c>
      <c r="AA313" s="1" t="str">
        <f>IF(ISBLANK('Capabilities - Sec Controls'!Y147),"", 'Capabilities - Sec Controls'!Y147)</f>
        <v xml:space="preserve">AU-6(9), IR-4(10), IR-10, SA-15(10), and SI-3(10) are not selected in SP 800-53-defined baselines nor in the overall FedRAMP-defined baselines. They are noted in { } and  placed in the high impact baseline here specifically to support implementation of  information security associated with the Information Services ITOS Problem Management capability should an organization wish to contract with a cloud service provider to provide such a capability. </v>
      </c>
      <c r="AB313" s="1" t="str">
        <f>IF(ISBLANK('Capabilities - Sec Controls'!Z147),"", 'Capabilities - Sec Controls'!Z147)</f>
        <v/>
      </c>
      <c r="AC313" s="215">
        <f>IF(ISBLANK('Capabilities - Sec Controls'!AA147),"", 'Capabilities - Sec Controls'!AA147)</f>
        <v>2</v>
      </c>
      <c r="AD313" s="215">
        <f>IF(ISBLANK('Capabilities - Sec Controls'!AB147),"", 'Capabilities - Sec Controls'!AB147)</f>
        <v>2</v>
      </c>
      <c r="AE313" s="215">
        <f>IF(ISBLANK('Capabilities - Sec Controls'!AC147),"", 'Capabilities - Sec Controls'!AC147)</f>
        <v>2</v>
      </c>
      <c r="AF313" s="215">
        <f>IF(ISBLANK('Capabilities - Sec Controls'!AD147),"", 'Capabilities - Sec Controls'!AD147)</f>
        <v>6</v>
      </c>
      <c r="AG313" s="1" t="str">
        <f>IF(ISBLANK('Capabilities - Sec Controls'!AE147),"", 'Capabilities - Sec Controls'!AE147)</f>
        <v/>
      </c>
      <c r="AH313" s="1" t="str">
        <f>IF(ISBLANK('Capabilities - Sec Controls'!AF147),"", 'Capabilities - Sec Controls'!AF147)</f>
        <v>A</v>
      </c>
      <c r="AI313" s="1" t="str">
        <f>IF(ISBLANK('Capabilities - Sec Controls'!AG147),"", 'Capabilities - Sec Controls'!AG147)</f>
        <v>A</v>
      </c>
      <c r="AJ313" s="1" t="str">
        <f>IF(ISBLANK('Capabilities - Sec Controls'!AH147),"", 'Capabilities - Sec Controls'!AH147)</f>
        <v>A</v>
      </c>
      <c r="AK313" s="1" t="str">
        <f>IF(ISBLANK('Capabilities - Sec Controls'!AI147),"", 'Capabilities - Sec Controls'!AI147)</f>
        <v/>
      </c>
      <c r="AL313" s="1" t="str">
        <f>IF(ISBLANK('Capabilities - Sec Controls'!AJ147),"", 'Capabilities - Sec Controls'!AJ147)</f>
        <v>X</v>
      </c>
      <c r="AM313" s="1" t="str">
        <f>IF(ISBLANK('Capabilities - Sec Controls'!AK147),"", 'Capabilities - Sec Controls'!AK147)</f>
        <v>X*</v>
      </c>
      <c r="AN313" s="1" t="str">
        <f>IF(ISBLANK('Capabilities - Sec Controls'!AL147),"", 'Capabilities - Sec Controls'!AL147)</f>
        <v>X*</v>
      </c>
      <c r="AO313" s="1" t="str">
        <f>IF(ISBLANK('Capabilities - Sec Controls'!AM147),"", 'Capabilities - Sec Controls'!AM147)</f>
        <v/>
      </c>
      <c r="AP313" s="1" t="str">
        <f>IF(ISBLANK('Capabilities - Sec Controls'!AN147),"", 'Capabilities - Sec Controls'!AN147)</f>
        <v>B</v>
      </c>
      <c r="AQ313" s="1" t="str">
        <f>IF(ISBLANK('Capabilities - Sec Controls'!AO147),"", 'Capabilities - Sec Controls'!AO147)</f>
        <v>B</v>
      </c>
      <c r="AR313" s="1" t="str">
        <f>IF(ISBLANK('Capabilities - Sec Controls'!AP147),"", 'Capabilities - Sec Controls'!AP147)</f>
        <v>B</v>
      </c>
      <c r="AS313" s="1" t="str">
        <f>IF(ISBLANK('Capabilities - Sec Controls'!AQ147),"", 'Capabilities - Sec Controls'!AQ147)</f>
        <v/>
      </c>
      <c r="AT313" s="1" t="str">
        <f>IF(ISBLANK('Capabilities - Sec Controls'!AR147),"", 'Capabilities - Sec Controls'!AR147)</f>
        <v>X</v>
      </c>
      <c r="AU313" s="1" t="str">
        <f>IF(ISBLANK('Capabilities - Sec Controls'!AS147),"", 'Capabilities - Sec Controls'!AS147)</f>
        <v/>
      </c>
      <c r="AV313" s="1" t="str">
        <f>IF(ISBLANK('Capabilities - Sec Controls'!AT147),"", 'Capabilities - Sec Controls'!AT147)</f>
        <v/>
      </c>
    </row>
    <row r="314" spans="1:48" ht="42" hidden="1" customHeight="1" x14ac:dyDescent="0.25">
      <c r="A314"/>
      <c r="D314" t="b">
        <f>IF(Resp67="Yes", FALSE, TRUE)</f>
        <v>1</v>
      </c>
      <c r="E314" s="1" t="str">
        <f>IF(ISBLANK('Capabilities - Sec Controls'!A179),"", 'Capabilities - Sec Controls'!A179)</f>
        <v>Information Services</v>
      </c>
      <c r="F314" s="1" t="str">
        <f>IF(ISBLANK('Capabilities - Sec Controls'!B179),"", 'Capabilities - Sec Controls'!B179)</f>
        <v>Risk Management</v>
      </c>
      <c r="G314" s="1" t="str">
        <f>IF(ISBLANK('Capabilities - Sec Controls'!C179),"", 'Capabilities - Sec Controls'!C179)</f>
        <v>TVM - Threat and Vulnerability Management</v>
      </c>
      <c r="H314" s="1" t="str">
        <f>IF(ISBLANK('Capabilities - Sec Controls'!D179),"", 'Capabilities - Sec Controls'!D179)</f>
        <v/>
      </c>
      <c r="I314" s="1" t="str">
        <f>IF(ISBLANK('Capabilities - Sec Controls'!E179),"", 'Capabilities - Sec Controls'!E179)</f>
        <v>The system's organization has a capability that manages risk using threat information, vulnerability management testing, penetration testing, and compliance testing.</v>
      </c>
      <c r="J314" s="1" t="str">
        <f>IF(ISBLANK('Capabilities - Sec Controls'!F179),"", 'Capabilities - Sec Controls'!F179)</f>
        <v>BIA</v>
      </c>
      <c r="K314" s="1" t="str">
        <f>IF(ISBLANK('Capabilities - Sec Controls'!I179),"", 'Capabilities - Sec Controls'!I179)</f>
        <v>CA-2,CA-7,PE-3,RA-3,RA-5</v>
      </c>
      <c r="L314" s="1" t="str">
        <f>IF(ISBLANK('Capabilities - Sec Controls'!J179),"", 'Capabilities - Sec Controls'!J179)</f>
        <v/>
      </c>
      <c r="M314" s="1" t="str">
        <f>IF(ISBLANK('Capabilities - Sec Controls'!K179),"", 'Capabilities - Sec Controls'!K179)</f>
        <v>CA-2,CA-7,PE-3,RA-3,RA-5</v>
      </c>
      <c r="N314" s="1" t="str">
        <f>IF(ISBLANK('Capabilities - Sec Controls'!L179),"", 'Capabilities - Sec Controls'!L179)</f>
        <v/>
      </c>
      <c r="O314" s="1" t="str">
        <f>IF(ISBLANK('Capabilities - Sec Controls'!M179),"", 'Capabilities - Sec Controls'!M179)</f>
        <v>RA-5(2),SA-11</v>
      </c>
      <c r="P314" s="1" t="str">
        <f>IF(ISBLANK('Capabilities - Sec Controls'!N179),"", 'Capabilities - Sec Controls'!N179)</f>
        <v>CA-2(2),CA-8,CA-8(2),RA-5(3),RA-5(8),SA-11(2)</v>
      </c>
      <c r="Q314" s="1" t="str">
        <f>IF(ISBLANK('Capabilities - Sec Controls'!O179),"", 'Capabilities - Sec Controls'!O179)</f>
        <v>CA-2(2),CA-8,RA-5(2),RA-5(3),RA-5(8),SA-11,SA-11(2)</v>
      </c>
      <c r="R314" s="1" t="str">
        <f>IF(ISBLANK('Capabilities - Sec Controls'!P179),"", 'Capabilities - Sec Controls'!P179)</f>
        <v>CA-8(2)</v>
      </c>
      <c r="S314" s="1" t="str">
        <f>IF(ISBLANK('Capabilities - Sec Controls'!Q179),"", 'Capabilities - Sec Controls'!Q179)</f>
        <v/>
      </c>
      <c r="T314" s="1" t="str">
        <f>IF(ISBLANK('Capabilities - Sec Controls'!R179),"", 'Capabilities - Sec Controls'!R179)</f>
        <v>SA-11(5),PE-3(6),SC-38</v>
      </c>
      <c r="U314" s="1" t="str">
        <f>IF(ISBLANK('Capabilities - Sec Controls'!S179),"", 'Capabilities - Sec Controls'!S179)</f>
        <v>SA-11(5)</v>
      </c>
      <c r="V314" s="1" t="str">
        <f>IF(ISBLANK('Capabilities - Sec Controls'!T179),"", 'Capabilities - Sec Controls'!T179)</f>
        <v>PE-3(6),SC-38</v>
      </c>
      <c r="W314" s="1" t="str">
        <f>IF(ISBLANK('Capabilities - Sec Controls'!U179),"", 'Capabilities - Sec Controls'!U179)</f>
        <v>PM-14, PM-16</v>
      </c>
      <c r="X314" s="1" t="str">
        <f>IF(ISBLANK('Capabilities - Sec Controls'!V179),"", 'Capabilities - Sec Controls'!V179)</f>
        <v/>
      </c>
      <c r="Y314" s="1" t="str">
        <f>IF(ISBLANK('Capabilities - Sec Controls'!W179),"", 'Capabilities - Sec Controls'!W179)</f>
        <v/>
      </c>
      <c r="Z314" s="1" t="str">
        <f>IF(ISBLANK('Capabilities - Sec Controls'!X179),"", 'Capabilities - Sec Controls'!X179)</f>
        <v/>
      </c>
      <c r="AA314" s="1" t="str">
        <f>IF(ISBLANK('Capabilities - Sec Controls'!Y179),"", 'Capabilities - Sec Controls'!Y179)</f>
        <v xml:space="preserve">CA-8(2), PE-3(6), and SC-38 are not selected in SP 800-53-defined baselines nor in the overall FedRAMP-defined baselines. They are noted in { } and  placed in the high impact baseline here specifically to support implementation of information security associated with the Information Services Risk Management TVM - Threat and Vulnerability Management capability should an organization wish to contract with a cloud service provider to provide such a capability. </v>
      </c>
      <c r="AB314" s="1" t="str">
        <f>IF(ISBLANK('Capabilities - Sec Controls'!Z179),"", 'Capabilities - Sec Controls'!Z179)</f>
        <v/>
      </c>
      <c r="AC314" s="215">
        <f>IF(ISBLANK('Capabilities - Sec Controls'!AA179),"", 'Capabilities - Sec Controls'!AA179)</f>
        <v>1</v>
      </c>
      <c r="AD314" s="215">
        <f>IF(ISBLANK('Capabilities - Sec Controls'!AB179),"", 'Capabilities - Sec Controls'!AB179)</f>
        <v>1</v>
      </c>
      <c r="AE314" s="215">
        <f>IF(ISBLANK('Capabilities - Sec Controls'!AC179),"", 'Capabilities - Sec Controls'!AC179)</f>
        <v>1</v>
      </c>
      <c r="AF314" s="215">
        <f>IF(ISBLANK('Capabilities - Sec Controls'!AD179),"", 'Capabilities - Sec Controls'!AD179)</f>
        <v>3</v>
      </c>
      <c r="AG314" s="1" t="str">
        <f>IF(ISBLANK('Capabilities - Sec Controls'!AE179),"", 'Capabilities - Sec Controls'!AE179)</f>
        <v/>
      </c>
      <c r="AH314" s="1" t="str">
        <f>IF(ISBLANK('Capabilities - Sec Controls'!AF179),"", 'Capabilities - Sec Controls'!AF179)</f>
        <v>X</v>
      </c>
      <c r="AI314" s="1" t="str">
        <f>IF(ISBLANK('Capabilities - Sec Controls'!AG179),"", 'Capabilities - Sec Controls'!AG179)</f>
        <v>X</v>
      </c>
      <c r="AJ314" s="1" t="str">
        <f>IF(ISBLANK('Capabilities - Sec Controls'!AH179),"", 'Capabilities - Sec Controls'!AH179)</f>
        <v>X</v>
      </c>
      <c r="AK314" s="1" t="str">
        <f>IF(ISBLANK('Capabilities - Sec Controls'!AI179),"", 'Capabilities - Sec Controls'!AI179)</f>
        <v/>
      </c>
      <c r="AL314" s="1" t="str">
        <f>IF(ISBLANK('Capabilities - Sec Controls'!AJ179),"", 'Capabilities - Sec Controls'!AJ179)</f>
        <v>A</v>
      </c>
      <c r="AM314" s="1" t="str">
        <f>IF(ISBLANK('Capabilities - Sec Controls'!AK179),"", 'Capabilities - Sec Controls'!AK179)</f>
        <v>A</v>
      </c>
      <c r="AN314" s="1" t="str">
        <f>IF(ISBLANK('Capabilities - Sec Controls'!AL179),"", 'Capabilities - Sec Controls'!AL179)</f>
        <v>X</v>
      </c>
      <c r="AO314" s="1" t="str">
        <f>IF(ISBLANK('Capabilities - Sec Controls'!AM179),"", 'Capabilities - Sec Controls'!AM179)</f>
        <v/>
      </c>
      <c r="AP314" s="1" t="str">
        <f>IF(ISBLANK('Capabilities - Sec Controls'!AN179),"", 'Capabilities - Sec Controls'!AN179)</f>
        <v>B</v>
      </c>
      <c r="AQ314" s="1" t="str">
        <f>IF(ISBLANK('Capabilities - Sec Controls'!AO179),"", 'Capabilities - Sec Controls'!AO179)</f>
        <v>B</v>
      </c>
      <c r="AR314" s="1" t="str">
        <f>IF(ISBLANK('Capabilities - Sec Controls'!AP179),"", 'Capabilities - Sec Controls'!AP179)</f>
        <v>B</v>
      </c>
      <c r="AS314" s="1" t="str">
        <f>IF(ISBLANK('Capabilities - Sec Controls'!AQ179),"", 'Capabilities - Sec Controls'!AQ179)</f>
        <v/>
      </c>
      <c r="AT314" s="1" t="str">
        <f>IF(ISBLANK('Capabilities - Sec Controls'!AR179),"", 'Capabilities - Sec Controls'!AR179)</f>
        <v>X</v>
      </c>
      <c r="AU314" s="1" t="str">
        <f>IF(ISBLANK('Capabilities - Sec Controls'!AS179),"", 'Capabilities - Sec Controls'!AS179)</f>
        <v/>
      </c>
      <c r="AV314" s="1" t="str">
        <f>IF(ISBLANK('Capabilities - Sec Controls'!AT179),"", 'Capabilities - Sec Controls'!AT179)</f>
        <v/>
      </c>
    </row>
    <row r="315" spans="1:48" ht="42" hidden="1" customHeight="1" x14ac:dyDescent="0.25">
      <c r="A315"/>
      <c r="D315" t="b">
        <f>IF(Resp68="Yes", FALSE, TRUE)</f>
        <v>1</v>
      </c>
      <c r="E315" s="1" t="str">
        <f>IF(ISBLANK('Capabilities - Sec Controls'!A155),"", 'Capabilities - Sec Controls'!A155)</f>
        <v>Information Services</v>
      </c>
      <c r="F315" s="1" t="str">
        <f>IF(ISBLANK('Capabilities - Sec Controls'!B155),"", 'Capabilities - Sec Controls'!B155)</f>
        <v>Security Monitoring</v>
      </c>
      <c r="G315" s="1" t="str">
        <f>IF(ISBLANK('Capabilities - Sec Controls'!C155),"", 'Capabilities - Sec Controls'!C155)</f>
        <v>Compliance Monitoring</v>
      </c>
      <c r="H315" s="1" t="str">
        <f>IF(ISBLANK('Capabilities - Sec Controls'!D155),"", 'Capabilities - Sec Controls'!D155)</f>
        <v/>
      </c>
      <c r="I315" s="1" t="str">
        <f>IF(ISBLANK('Capabilities - Sec Controls'!E155),"", 'Capabilities - Sec Controls'!E155)</f>
        <v>The system has a capability that monitors the system's current security configuration to ensure it complies with the baseline configuration.</v>
      </c>
      <c r="J315" s="1" t="str">
        <f>IF(ISBLANK('Capabilities - Sec Controls'!F155),"", 'Capabilities - Sec Controls'!F155)</f>
        <v>Compliance Monitoring</v>
      </c>
      <c r="K315" s="1" t="str">
        <f>IF(ISBLANK('Capabilities - Sec Controls'!I155),"", 'Capabilities - Sec Controls'!I155)</f>
        <v>CM-1,CM-2,CM-4,CM-6,CM-8</v>
      </c>
      <c r="L315" s="1" t="str">
        <f>IF(ISBLANK('Capabilities - Sec Controls'!J155),"", 'Capabilities - Sec Controls'!J155)</f>
        <v/>
      </c>
      <c r="M315" s="1" t="str">
        <f>IF(ISBLANK('Capabilities - Sec Controls'!K155),"", 'Capabilities - Sec Controls'!K155)</f>
        <v>CM-1,CM-2,CM-4,CM-6,CM-8</v>
      </c>
      <c r="N315" s="1" t="str">
        <f>IF(ISBLANK('Capabilities - Sec Controls'!L155),"", 'Capabilities - Sec Controls'!L155)</f>
        <v/>
      </c>
      <c r="O315" s="1" t="str">
        <f>IF(ISBLANK('Capabilities - Sec Controls'!M155),"", 'Capabilities - Sec Controls'!M155)</f>
        <v>CM-2(1),CM-2(3),CM-2(7),CM-3,CM-3(2),CM-5,CM-8(1),CM-8(5)</v>
      </c>
      <c r="P315" s="1" t="str">
        <f>IF(ISBLANK('Capabilities - Sec Controls'!N155),"", 'Capabilities - Sec Controls'!N155)</f>
        <v/>
      </c>
      <c r="Q315" s="1" t="str">
        <f>IF(ISBLANK('Capabilities - Sec Controls'!O155),"", 'Capabilities - Sec Controls'!O155)</f>
        <v>CM-2(1),CM-2(3),CM-2(7),CM-3,CM-5,CM-8(1),CM-8(5)</v>
      </c>
      <c r="R315" s="1" t="str">
        <f>IF(ISBLANK('Capabilities - Sec Controls'!P155),"", 'Capabilities - Sec Controls'!P155)</f>
        <v>CM-3(2)</v>
      </c>
      <c r="S315" s="1" t="str">
        <f>IF(ISBLANK('Capabilities - Sec Controls'!Q155),"", 'Capabilities - Sec Controls'!Q155)</f>
        <v>CM-2(2),CM-3(1),CM-5(1),CM-5(2),CM-5(3),CM-6(1),CM-6(2)</v>
      </c>
      <c r="T315" s="1" t="str">
        <f>IF(ISBLANK('Capabilities - Sec Controls'!R155),"", 'Capabilities - Sec Controls'!R155)</f>
        <v/>
      </c>
      <c r="U315" s="1" t="str">
        <f>IF(ISBLANK('Capabilities - Sec Controls'!S155),"", 'Capabilities - Sec Controls'!S155)</f>
        <v>CM-3(1),CM-5(2),CM-6(2)</v>
      </c>
      <c r="V315" s="1" t="str">
        <f>IF(ISBLANK('Capabilities - Sec Controls'!T155),"", 'Capabilities - Sec Controls'!T155)</f>
        <v>CM-2(2),CM-5(1),CM-5(3),CM-6(1)</v>
      </c>
      <c r="W315" s="1" t="str">
        <f>IF(ISBLANK('Capabilities - Sec Controls'!U155),"", 'Capabilities - Sec Controls'!U155)</f>
        <v/>
      </c>
      <c r="X315" s="1" t="str">
        <f>IF(ISBLANK('Capabilities - Sec Controls'!V155),"", 'Capabilities - Sec Controls'!V155)</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15" s="1" t="str">
        <f>IF(ISBLANK('Capabilities - Sec Controls'!W155),"", 'Capabilities - Sec Controls'!W155)</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15" s="1" t="str">
        <f>IF(ISBLANK('Capabilities - Sec Controls'!X155),"", 'Capabilities - Sec Controls'!X155)</f>
        <v>AC-2(11), AC-2(13), AC-6(3), AC-6(7), AC-6(8), AC-18(4), AC-21(2)
AU-13, 
CM-3(1), CM-5(1), CM-5(3), CM-5(4), CM-6(2), CM-8(4)
MA-4(3)
PE-2(3), PE-3(1), PE-6(4)
PS-4(2), PS-6(3)
RA-5(4), RA-5(6), RA-5(10)
SC-3, SC-7(8), SC-7(10), SC-7(11), SC-7(14),  SC-7(15), SC-7(18), SC-7(21), SC-24 
SI-7(10), SI-10(5)</v>
      </c>
      <c r="AA315" s="1" t="str">
        <f>IF(ISBLANK('Capabilities - Sec Controls'!Y155),"", 'Capabilities - Sec Controls'!Y155)</f>
        <v/>
      </c>
      <c r="AB315" s="1" t="str">
        <f>IF(ISBLANK('Capabilities - Sec Controls'!Z155),"", 'Capabilities - Sec Controls'!Z155)</f>
        <v/>
      </c>
      <c r="AC315" s="215">
        <f>IF(ISBLANK('Capabilities - Sec Controls'!AA155),"", 'Capabilities - Sec Controls'!AA155)</f>
        <v>2</v>
      </c>
      <c r="AD315" s="215">
        <f>IF(ISBLANK('Capabilities - Sec Controls'!AB155),"", 'Capabilities - Sec Controls'!AB155)</f>
        <v>3</v>
      </c>
      <c r="AE315" s="215">
        <f>IF(ISBLANK('Capabilities - Sec Controls'!AC155),"", 'Capabilities - Sec Controls'!AC155)</f>
        <v>3</v>
      </c>
      <c r="AF315" s="215">
        <f>IF(ISBLANK('Capabilities - Sec Controls'!AD155),"", 'Capabilities - Sec Controls'!AD155)</f>
        <v>8</v>
      </c>
      <c r="AG315" s="1" t="str">
        <f>IF(ISBLANK('Capabilities - Sec Controls'!AE155),"", 'Capabilities - Sec Controls'!AE155)</f>
        <v/>
      </c>
      <c r="AH315" s="1" t="str">
        <f>IF(ISBLANK('Capabilities - Sec Controls'!AF155),"", 'Capabilities - Sec Controls'!AF155)</f>
        <v>A</v>
      </c>
      <c r="AI315" s="1" t="str">
        <f>IF(ISBLANK('Capabilities - Sec Controls'!AG155),"", 'Capabilities - Sec Controls'!AG155)</f>
        <v>A</v>
      </c>
      <c r="AJ315" s="1" t="str">
        <f>IF(ISBLANK('Capabilities - Sec Controls'!AH155),"", 'Capabilities - Sec Controls'!AH155)</f>
        <v>A</v>
      </c>
      <c r="AK315" s="1" t="str">
        <f>IF(ISBLANK('Capabilities - Sec Controls'!AI155),"", 'Capabilities - Sec Controls'!AI155)</f>
        <v/>
      </c>
      <c r="AL315" s="1" t="str">
        <f>IF(ISBLANK('Capabilities - Sec Controls'!AJ155),"", 'Capabilities - Sec Controls'!AJ155)</f>
        <v>X</v>
      </c>
      <c r="AM315" s="1" t="str">
        <f>IF(ISBLANK('Capabilities - Sec Controls'!AK155),"", 'Capabilities - Sec Controls'!AK155)</f>
        <v>X*</v>
      </c>
      <c r="AN315" s="1" t="str">
        <f>IF(ISBLANK('Capabilities - Sec Controls'!AL155),"", 'Capabilities - Sec Controls'!AL155)</f>
        <v>X*</v>
      </c>
      <c r="AO315" s="1" t="str">
        <f>IF(ISBLANK('Capabilities - Sec Controls'!AM155),"", 'Capabilities - Sec Controls'!AM155)</f>
        <v/>
      </c>
      <c r="AP315" s="1" t="str">
        <f>IF(ISBLANK('Capabilities - Sec Controls'!AN155),"", 'Capabilities - Sec Controls'!AN155)</f>
        <v>B</v>
      </c>
      <c r="AQ315" s="1" t="str">
        <f>IF(ISBLANK('Capabilities - Sec Controls'!AO155),"", 'Capabilities - Sec Controls'!AO155)</f>
        <v>B</v>
      </c>
      <c r="AR315" s="1" t="str">
        <f>IF(ISBLANK('Capabilities - Sec Controls'!AP155),"", 'Capabilities - Sec Controls'!AP155)</f>
        <v>B</v>
      </c>
      <c r="AS315" s="1" t="str">
        <f>IF(ISBLANK('Capabilities - Sec Controls'!AQ155),"", 'Capabilities - Sec Controls'!AQ155)</f>
        <v/>
      </c>
      <c r="AT315" s="1" t="str">
        <f>IF(ISBLANK('Capabilities - Sec Controls'!AR155),"", 'Capabilities - Sec Controls'!AR155)</f>
        <v>A</v>
      </c>
      <c r="AU315" s="1" t="str">
        <f>IF(ISBLANK('Capabilities - Sec Controls'!AS155),"", 'Capabilities - Sec Controls'!AS155)</f>
        <v/>
      </c>
      <c r="AV315" s="1" t="str">
        <f>IF(ISBLANK('Capabilities - Sec Controls'!AT155),"", 'Capabilities - Sec Controls'!AT155)</f>
        <v/>
      </c>
    </row>
    <row r="316" spans="1:48" ht="42" hidden="1" customHeight="1" x14ac:dyDescent="0.25">
      <c r="A316"/>
      <c r="D316" t="b">
        <f>IF(Resp68="Yes", FALSE, TRUE)</f>
        <v>1</v>
      </c>
      <c r="E316" s="1" t="str">
        <f>IF(ISBLANK('Capabilities - Sec Controls'!A209),"", 'Capabilities - Sec Controls'!A209)</f>
        <v>Infrastructure Services</v>
      </c>
      <c r="F316" s="1" t="str">
        <f>IF(ISBLANK('Capabilities - Sec Controls'!B209),"", 'Capabilities - Sec Controls'!B209)</f>
        <v>Internal Infrastructure: Patch Management</v>
      </c>
      <c r="G316" s="1" t="str">
        <f>IF(ISBLANK('Capabilities - Sec Controls'!C209),"", 'Capabilities - Sec Controls'!C209)</f>
        <v>Service Discovery</v>
      </c>
      <c r="H316" s="1" t="str">
        <f>IF(ISBLANK('Capabilities - Sec Controls'!D209),"", 'Capabilities - Sec Controls'!D209)</f>
        <v/>
      </c>
      <c r="I316" s="1" t="str">
        <f>IF(ISBLANK('Capabilities - Sec Controls'!E209),"", 'Capabilities - Sec Controls'!E209)</f>
        <v>The system has a capability that identifies which services are currently present on the system to help confirm that the appropriate patches are installed.</v>
      </c>
      <c r="J316" s="1" t="str">
        <f>IF(ISBLANK('Capabilities - Sec Controls'!F209),"", 'Capabilities - Sec Controls'!F209)</f>
        <v>Service Discovery</v>
      </c>
      <c r="K316" s="1" t="str">
        <f>IF(ISBLANK('Capabilities - Sec Controls'!I209),"", 'Capabilities - Sec Controls'!I209)</f>
        <v>CM-1,CM-2,CM-8,RA-1,RA-5</v>
      </c>
      <c r="L316" s="1" t="str">
        <f>IF(ISBLANK('Capabilities - Sec Controls'!J209),"", 'Capabilities - Sec Controls'!J209)</f>
        <v/>
      </c>
      <c r="M316" s="1" t="str">
        <f>IF(ISBLANK('Capabilities - Sec Controls'!K209),"", 'Capabilities - Sec Controls'!K209)</f>
        <v>CM-1,CM-2,CM-8,RA-1,RA-5</v>
      </c>
      <c r="N316" s="1" t="str">
        <f>IF(ISBLANK('Capabilities - Sec Controls'!L209),"", 'Capabilities - Sec Controls'!L209)</f>
        <v/>
      </c>
      <c r="O316" s="1" t="str">
        <f>IF(ISBLANK('Capabilities - Sec Controls'!M209),"", 'Capabilities - Sec Controls'!M209)</f>
        <v>CM-2(1),CM-8(1),CM-8(3),RA-5(1),RA-5(2)</v>
      </c>
      <c r="P316" s="1" t="str">
        <f>IF(ISBLANK('Capabilities - Sec Controls'!N209),"", 'Capabilities - Sec Controls'!N209)</f>
        <v/>
      </c>
      <c r="Q316" s="1" t="str">
        <f>IF(ISBLANK('Capabilities - Sec Controls'!O209),"", 'Capabilities - Sec Controls'!O209)</f>
        <v>CM-2(1),CM-8(1),CM-8(3),RA-5(1),RA-5(2)</v>
      </c>
      <c r="R316" s="1" t="str">
        <f>IF(ISBLANK('Capabilities - Sec Controls'!P209),"", 'Capabilities - Sec Controls'!P209)</f>
        <v/>
      </c>
      <c r="S316" s="1" t="str">
        <f>IF(ISBLANK('Capabilities - Sec Controls'!Q209),"", 'Capabilities - Sec Controls'!Q209)</f>
        <v>CM-2(2),CM-8(2)</v>
      </c>
      <c r="T316" s="1" t="str">
        <f>IF(ISBLANK('Capabilities - Sec Controls'!R209),"", 'Capabilities - Sec Controls'!R209)</f>
        <v/>
      </c>
      <c r="U316" s="1" t="str">
        <f>IF(ISBLANK('Capabilities - Sec Controls'!S209),"", 'Capabilities - Sec Controls'!S209)</f>
        <v>CM-8(2)</v>
      </c>
      <c r="V316" s="1" t="str">
        <f>IF(ISBLANK('Capabilities - Sec Controls'!T209),"", 'Capabilities - Sec Controls'!T209)</f>
        <v>CM-2(2)</v>
      </c>
      <c r="W316" s="1" t="str">
        <f>IF(ISBLANK('Capabilities - Sec Controls'!U209),"", 'Capabilities - Sec Controls'!U209)</f>
        <v/>
      </c>
      <c r="X316" s="1" t="str">
        <f>IF(ISBLANK('Capabilities - Sec Controls'!V209),"", 'Capabilities - Sec Controls'!V209)</f>
        <v/>
      </c>
      <c r="Y316" s="1" t="str">
        <f>IF(ISBLANK('Capabilities - Sec Controls'!W209),"", 'Capabilities - Sec Controls'!W209)</f>
        <v/>
      </c>
      <c r="Z316" s="1" t="str">
        <f>IF(ISBLANK('Capabilities - Sec Controls'!X209),"", 'Capabilities - Sec Controls'!X209)</f>
        <v/>
      </c>
      <c r="AA316" s="1" t="str">
        <f>IF(ISBLANK('Capabilities - Sec Controls'!Y209),"", 'Capabilities - Sec Controls'!Y209)</f>
        <v/>
      </c>
      <c r="AB316" s="1" t="str">
        <f>IF(ISBLANK('Capabilities - Sec Controls'!Z209),"", 'Capabilities - Sec Controls'!Z209)</f>
        <v/>
      </c>
      <c r="AC316" s="215">
        <f>IF(ISBLANK('Capabilities - Sec Controls'!AA209),"", 'Capabilities - Sec Controls'!AA209)</f>
        <v>1</v>
      </c>
      <c r="AD316" s="215">
        <f>IF(ISBLANK('Capabilities - Sec Controls'!AB209),"", 'Capabilities - Sec Controls'!AB209)</f>
        <v>1</v>
      </c>
      <c r="AE316" s="215">
        <f>IF(ISBLANK('Capabilities - Sec Controls'!AC209),"", 'Capabilities - Sec Controls'!AC209)</f>
        <v>1</v>
      </c>
      <c r="AF316" s="215">
        <f>IF(ISBLANK('Capabilities - Sec Controls'!AD209),"", 'Capabilities - Sec Controls'!AD209)</f>
        <v>3</v>
      </c>
      <c r="AG316" s="1" t="str">
        <f>IF(ISBLANK('Capabilities - Sec Controls'!AE209),"", 'Capabilities - Sec Controls'!AE209)</f>
        <v/>
      </c>
      <c r="AH316" s="1" t="str">
        <f>IF(ISBLANK('Capabilities - Sec Controls'!AF209),"", 'Capabilities - Sec Controls'!AF209)</f>
        <v/>
      </c>
      <c r="AI316" s="1" t="str">
        <f>IF(ISBLANK('Capabilities - Sec Controls'!AG209),"", 'Capabilities - Sec Controls'!AG209)</f>
        <v/>
      </c>
      <c r="AJ316" s="1" t="str">
        <f>IF(ISBLANK('Capabilities - Sec Controls'!AH209),"", 'Capabilities - Sec Controls'!AH209)</f>
        <v/>
      </c>
      <c r="AK316" s="1" t="str">
        <f>IF(ISBLANK('Capabilities - Sec Controls'!AI209),"", 'Capabilities - Sec Controls'!AI209)</f>
        <v/>
      </c>
      <c r="AL316" s="1" t="str">
        <f>IF(ISBLANK('Capabilities - Sec Controls'!AJ209),"", 'Capabilities - Sec Controls'!AJ209)</f>
        <v>A</v>
      </c>
      <c r="AM316" s="1" t="str">
        <f>IF(ISBLANK('Capabilities - Sec Controls'!AK209),"", 'Capabilities - Sec Controls'!AK209)</f>
        <v>A</v>
      </c>
      <c r="AN316" s="1" t="str">
        <f>IF(ISBLANK('Capabilities - Sec Controls'!AL209),"", 'Capabilities - Sec Controls'!AL209)</f>
        <v>A</v>
      </c>
      <c r="AO316" s="1" t="str">
        <f>IF(ISBLANK('Capabilities - Sec Controls'!AM209),"", 'Capabilities - Sec Controls'!AM209)</f>
        <v/>
      </c>
      <c r="AP316" s="1" t="str">
        <f>IF(ISBLANK('Capabilities - Sec Controls'!AN209),"", 'Capabilities - Sec Controls'!AN209)</f>
        <v>B</v>
      </c>
      <c r="AQ316" s="1" t="str">
        <f>IF(ISBLANK('Capabilities - Sec Controls'!AO209),"", 'Capabilities - Sec Controls'!AO209)</f>
        <v>B</v>
      </c>
      <c r="AR316" s="1" t="str">
        <f>IF(ISBLANK('Capabilities - Sec Controls'!AP209),"", 'Capabilities - Sec Controls'!AP209)</f>
        <v>B</v>
      </c>
      <c r="AS316" s="1" t="str">
        <f>IF(ISBLANK('Capabilities - Sec Controls'!AQ209),"", 'Capabilities - Sec Controls'!AQ209)</f>
        <v/>
      </c>
      <c r="AT316" s="1" t="str">
        <f>IF(ISBLANK('Capabilities - Sec Controls'!AR209),"", 'Capabilities - Sec Controls'!AR209)</f>
        <v>X</v>
      </c>
      <c r="AU316" s="1" t="str">
        <f>IF(ISBLANK('Capabilities - Sec Controls'!AS209),"", 'Capabilities - Sec Controls'!AS209)</f>
        <v/>
      </c>
      <c r="AV316" s="1" t="str">
        <f>IF(ISBLANK('Capabilities - Sec Controls'!AT209),"", 'Capabilities - Sec Controls'!AT209)</f>
        <v/>
      </c>
    </row>
    <row r="317" spans="1:48" ht="42" hidden="1" customHeight="1" x14ac:dyDescent="0.25">
      <c r="A317"/>
      <c r="D317" t="b">
        <f>IF(Resp68="Yes", FALSE, TRUE)</f>
        <v>1</v>
      </c>
      <c r="E317" s="1" t="str">
        <f>IF(ISBLANK('Capabilities - Sec Controls'!A245),"", 'Capabilities - Sec Controls'!A245)</f>
        <v>Infrastructure Services</v>
      </c>
      <c r="F317" s="1" t="str">
        <f>IF(ISBLANK('Capabilities - Sec Controls'!B245),"", 'Capabilities - Sec Controls'!B245)</f>
        <v>Internal Infrastructure: Patch Management</v>
      </c>
      <c r="G317" s="1" t="str">
        <f>IF(ISBLANK('Capabilities - Sec Controls'!C245),"", 'Capabilities - Sec Controls'!C245)</f>
        <v>Compliance Monitoring</v>
      </c>
      <c r="H317" s="1" t="str">
        <f>IF(ISBLANK('Capabilities - Sec Controls'!D245),"", 'Capabilities - Sec Controls'!D245)</f>
        <v/>
      </c>
      <c r="I317" s="1" t="str">
        <f>IF(ISBLANK('Capabilities - Sec Controls'!E245),"", 'Capabilities - Sec Controls'!E245)</f>
        <v>The system has a capability that enables administrators to monitor and audit the system's compliance with the organization's patching policies.</v>
      </c>
      <c r="J317" s="1" t="str">
        <f>IF(ISBLANK('Capabilities - Sec Controls'!F245),"", 'Capabilities - Sec Controls'!F245)</f>
        <v>Compliance Monitoring2</v>
      </c>
      <c r="K317" s="1" t="str">
        <f>IF(ISBLANK('Capabilities - Sec Controls'!I245),"", 'Capabilities - Sec Controls'!I245)</f>
        <v>AU-1,AU-2,AU-3,AU-6,AU-8,AU-12,CA-1,CA-2,CA-7,SI-1,SI-4</v>
      </c>
      <c r="L317" s="1" t="str">
        <f>IF(ISBLANK('Capabilities - Sec Controls'!J245),"", 'Capabilities - Sec Controls'!J245)</f>
        <v>CA-2(1)</v>
      </c>
      <c r="M317" s="1" t="str">
        <f>IF(ISBLANK('Capabilities - Sec Controls'!K245),"", 'Capabilities - Sec Controls'!K245)</f>
        <v>AU-1,AU-2,AU-3,AU-6,AU-8,AU-12,CA-1,CA-2,CA-2(1),CA-7,SI-1,SI-4</v>
      </c>
      <c r="N317" s="1" t="str">
        <f>IF(ISBLANK('Capabilities - Sec Controls'!L245),"", 'Capabilities - Sec Controls'!L245)</f>
        <v/>
      </c>
      <c r="O317" s="1" t="str">
        <f>IF(ISBLANK('Capabilities - Sec Controls'!M245),"", 'Capabilities - Sec Controls'!M245)</f>
        <v>AU-2(3),AU-3(1),AU-6(1),AU-6(3),AU-8(1),CA-7(1),SI-4(2),SI-4(4),SI-4(5)</v>
      </c>
      <c r="P317" s="1" t="str">
        <f>IF(ISBLANK('Capabilities - Sec Controls'!N245),"", 'Capabilities - Sec Controls'!N245)</f>
        <v>SI-4(1)</v>
      </c>
      <c r="Q317" s="1" t="str">
        <f>IF(ISBLANK('Capabilities - Sec Controls'!O245),"", 'Capabilities - Sec Controls'!O245)</f>
        <v>AU-2(3),AU-3(1),AU-6(1),AU-6(3),AU-8(1),CA-7(1),SI-4(1),SI-4(2),SI-4(4),SI-4(5)</v>
      </c>
      <c r="R317" s="1" t="str">
        <f>IF(ISBLANK('Capabilities - Sec Controls'!P245),"", 'Capabilities - Sec Controls'!P245)</f>
        <v/>
      </c>
      <c r="S317" s="1" t="str">
        <f>IF(ISBLANK('Capabilities - Sec Controls'!Q245),"", 'Capabilities - Sec Controls'!Q245)</f>
        <v>AU-12(1),AU-12(3)</v>
      </c>
      <c r="T317" s="1" t="str">
        <f>IF(ISBLANK('Capabilities - Sec Controls'!R245),"", 'Capabilities - Sec Controls'!R245)</f>
        <v>AU-3(2),CA-2(3),SI-4(11),SI-4(13),SI-4(14),SI-4(16),SI-4(18),SI-4(21),SI-4</v>
      </c>
      <c r="U317" s="1" t="str">
        <f>IF(ISBLANK('Capabilities - Sec Controls'!S245),"", 'Capabilities - Sec Controls'!S245)</f>
        <v>AU-12(1),AU-12(3),SI-4(11),SI-4(13),SI-4(18)</v>
      </c>
      <c r="V317" s="1" t="str">
        <f>IF(ISBLANK('Capabilities - Sec Controls'!T245),"", 'Capabilities - Sec Controls'!T245)</f>
        <v>AU-3(2),CA-2(3),SI-4(14),SI-4(16),SI-4(21)</v>
      </c>
      <c r="W317" s="1" t="str">
        <f>IF(ISBLANK('Capabilities - Sec Controls'!U245),"", 'Capabilities - Sec Controls'!U245)</f>
        <v/>
      </c>
      <c r="X317" s="1" t="str">
        <f>IF(ISBLANK('Capabilities - Sec Controls'!V245),"", 'Capabilities - Sec Controls'!V245)</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17" s="1" t="str">
        <f>IF(ISBLANK('Capabilities - Sec Controls'!W245),"", 'Capabilities - Sec Controls'!W245)</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17" s="1" t="str">
        <f>IF(ISBLANK('Capabilities - Sec Controls'!X245),"", 'Capabilities - Sec Controls'!X245)</f>
        <v>AC-2(11), AC-2(13), AC-6(3), AC-6(7), AC-6(8), AC-18(4), AC-21(2)
AU-13, 
CM-3(1), CM-5(1), CM-5(3), CM-5(4), CM-6(2), CM-8(4)
MA-4(3)
PE-2(3), PE-3(1), PE-6(4)
PS-4(2), PS-6(3)
RA-5(4), RA-5(6), RA-5(10)
SC-3, SC-7(8), SC-7(10), SC-7(11), SC-7(14),  SC-7(15), SC-7(18), SC-7(21), SC-24 
SI-7(10), SI-10(5)</v>
      </c>
      <c r="AA317" s="1" t="str">
        <f>IF(ISBLANK('Capabilities - Sec Controls'!Y245),"", 'Capabilities - Sec Controls'!Y245)</f>
        <v xml:space="preserve">Assuming SI-4(1) is in the FedRAMP moderate baseline? Capability description is confusing - is the capability for "processes and procedures" needed or is the capability to actually implement compliance monitoring via auditing and continuous monitoring? I have included controls for both, but if the capability is only meant to cover processes, many controls listed here would be removed. 
ALSO, the SI-4 control enhancements added to the high baseline are consistent with the SI-4 control enhancements submitted by NIST to FedRAMP for inclusion in the FedRAMP high baseline. </v>
      </c>
      <c r="AB317" s="1" t="str">
        <f>IF(ISBLANK('Capabilities - Sec Controls'!Z245),"", 'Capabilities - Sec Controls'!Z245)</f>
        <v/>
      </c>
      <c r="AC317" s="215">
        <f>IF(ISBLANK('Capabilities - Sec Controls'!AA245),"", 'Capabilities - Sec Controls'!AA245)</f>
        <v>1</v>
      </c>
      <c r="AD317" s="215">
        <f>IF(ISBLANK('Capabilities - Sec Controls'!AB245),"", 'Capabilities - Sec Controls'!AB245)</f>
        <v>2</v>
      </c>
      <c r="AE317" s="215">
        <f>IF(ISBLANK('Capabilities - Sec Controls'!AC245),"", 'Capabilities - Sec Controls'!AC245)</f>
        <v>1</v>
      </c>
      <c r="AF317" s="215">
        <f>IF(ISBLANK('Capabilities - Sec Controls'!AD245),"", 'Capabilities - Sec Controls'!AD245)</f>
        <v>4</v>
      </c>
      <c r="AG317" s="1" t="str">
        <f>IF(ISBLANK('Capabilities - Sec Controls'!AE245),"", 'Capabilities - Sec Controls'!AE245)</f>
        <v/>
      </c>
      <c r="AH317" s="1" t="str">
        <f>IF(ISBLANK('Capabilities - Sec Controls'!AF245),"", 'Capabilities - Sec Controls'!AF245)</f>
        <v/>
      </c>
      <c r="AI317" s="1" t="str">
        <f>IF(ISBLANK('Capabilities - Sec Controls'!AG245),"", 'Capabilities - Sec Controls'!AG245)</f>
        <v/>
      </c>
      <c r="AJ317" s="1" t="str">
        <f>IF(ISBLANK('Capabilities - Sec Controls'!AH245),"", 'Capabilities - Sec Controls'!AH245)</f>
        <v/>
      </c>
      <c r="AK317" s="1" t="str">
        <f>IF(ISBLANK('Capabilities - Sec Controls'!AI245),"", 'Capabilities - Sec Controls'!AI245)</f>
        <v/>
      </c>
      <c r="AL317" s="1" t="str">
        <f>IF(ISBLANK('Capabilities - Sec Controls'!AJ245),"", 'Capabilities - Sec Controls'!AJ245)</f>
        <v>A</v>
      </c>
      <c r="AM317" s="1" t="str">
        <f>IF(ISBLANK('Capabilities - Sec Controls'!AK245),"", 'Capabilities - Sec Controls'!AK245)</f>
        <v>A</v>
      </c>
      <c r="AN317" s="1" t="str">
        <f>IF(ISBLANK('Capabilities - Sec Controls'!AL245),"", 'Capabilities - Sec Controls'!AL245)</f>
        <v>A</v>
      </c>
      <c r="AO317" s="1" t="str">
        <f>IF(ISBLANK('Capabilities - Sec Controls'!AM245),"", 'Capabilities - Sec Controls'!AM245)</f>
        <v/>
      </c>
      <c r="AP317" s="1" t="str">
        <f>IF(ISBLANK('Capabilities - Sec Controls'!AN245),"", 'Capabilities - Sec Controls'!AN245)</f>
        <v>B</v>
      </c>
      <c r="AQ317" s="1" t="str">
        <f>IF(ISBLANK('Capabilities - Sec Controls'!AO245),"", 'Capabilities - Sec Controls'!AO245)</f>
        <v>B</v>
      </c>
      <c r="AR317" s="1" t="str">
        <f>IF(ISBLANK('Capabilities - Sec Controls'!AP245),"", 'Capabilities - Sec Controls'!AP245)</f>
        <v>B</v>
      </c>
      <c r="AS317" s="1" t="str">
        <f>IF(ISBLANK('Capabilities - Sec Controls'!AQ245),"", 'Capabilities - Sec Controls'!AQ245)</f>
        <v/>
      </c>
      <c r="AT317" s="1" t="str">
        <f>IF(ISBLANK('Capabilities - Sec Controls'!AR245),"", 'Capabilities - Sec Controls'!AR245)</f>
        <v>X</v>
      </c>
      <c r="AU317" s="1" t="str">
        <f>IF(ISBLANK('Capabilities - Sec Controls'!AS245),"", 'Capabilities - Sec Controls'!AS245)</f>
        <v/>
      </c>
      <c r="AV317" s="1" t="str">
        <f>IF(ISBLANK('Capabilities - Sec Controls'!AT245),"", 'Capabilities - Sec Controls'!AT245)</f>
        <v/>
      </c>
    </row>
    <row r="318" spans="1:48" ht="42" hidden="1" customHeight="1" x14ac:dyDescent="0.25">
      <c r="A318"/>
      <c r="D318" t="b">
        <f>IF(Resp69="Yes", FALSE, TRUE)</f>
        <v>1</v>
      </c>
      <c r="E318" s="1" t="str">
        <f>IF(ISBLANK('Capabilities - Sec Controls'!A133),"", 'Capabilities - Sec Controls'!A133)</f>
        <v>Application Services</v>
      </c>
      <c r="F318" s="1" t="str">
        <f>IF(ISBLANK('Capabilities - Sec Controls'!B133),"", 'Capabilities - Sec Controls'!B133)</f>
        <v>Development Processes</v>
      </c>
      <c r="G318" s="1" t="str">
        <f>IF(ISBLANK('Capabilities - Sec Controls'!C133),"", 'Capabilities - Sec Controls'!C133)</f>
        <v>Self Service</v>
      </c>
      <c r="H318" s="1" t="str">
        <f>IF(ISBLANK('Capabilities - Sec Controls'!D133),"", 'Capabilities - Sec Controls'!D133)</f>
        <v>Security Code Review</v>
      </c>
      <c r="I318" s="1" t="str">
        <f>IF(ISBLANK('Capabilities - Sec Controls'!E133),"", 'Capabilities - Sec Controls'!E133)</f>
        <v>The system's organization has a capability that uses source code analyzer tools to read the system's application source code and identify areas of the code that are vulnerable to well-known attack patterns.</v>
      </c>
      <c r="J318" s="1" t="str">
        <f>IF(ISBLANK('Capabilities - Sec Controls'!F133),"", 'Capabilities - Sec Controls'!F133)</f>
        <v>Security Code Review</v>
      </c>
      <c r="K318" s="1" t="str">
        <f>IF(ISBLANK('Capabilities - Sec Controls'!I133),"", 'Capabilities - Sec Controls'!I133)</f>
        <v>RA-5</v>
      </c>
      <c r="L318" s="1" t="str">
        <f>IF(ISBLANK('Capabilities - Sec Controls'!J133),"", 'Capabilities - Sec Controls'!J133)</f>
        <v/>
      </c>
      <c r="M318" s="1" t="str">
        <f>IF(ISBLANK('Capabilities - Sec Controls'!K133),"", 'Capabilities - Sec Controls'!K133)</f>
        <v>RA-5</v>
      </c>
      <c r="N318" s="1" t="str">
        <f>IF(ISBLANK('Capabilities - Sec Controls'!L133),"", 'Capabilities - Sec Controls'!L133)</f>
        <v/>
      </c>
      <c r="O318" s="1" t="str">
        <f>IF(ISBLANK('Capabilities - Sec Controls'!M133),"", 'Capabilities - Sec Controls'!M133)</f>
        <v>SA-10,SA-11</v>
      </c>
      <c r="P318" s="1" t="str">
        <f>IF(ISBLANK('Capabilities - Sec Controls'!N133),"", 'Capabilities - Sec Controls'!N133)</f>
        <v>SA-11(1)</v>
      </c>
      <c r="Q318" s="1" t="str">
        <f>IF(ISBLANK('Capabilities - Sec Controls'!O133),"", 'Capabilities - Sec Controls'!O133)</f>
        <v>SA-10,SA-11,SA-11(1)</v>
      </c>
      <c r="R318" s="1" t="str">
        <f>IF(ISBLANK('Capabilities - Sec Controls'!P133),"", 'Capabilities - Sec Controls'!P133)</f>
        <v/>
      </c>
      <c r="S318" s="1" t="str">
        <f>IF(ISBLANK('Capabilities - Sec Controls'!Q133),"", 'Capabilities - Sec Controls'!Q133)</f>
        <v/>
      </c>
      <c r="T318" s="1" t="str">
        <f>IF(ISBLANK('Capabilities - Sec Controls'!R133),"", 'Capabilities - Sec Controls'!R133)</f>
        <v>SA-10(4),SA-10(5),SA-11(4),SA-11(8)</v>
      </c>
      <c r="U318" s="1" t="str">
        <f>IF(ISBLANK('Capabilities - Sec Controls'!S133),"", 'Capabilities - Sec Controls'!S133)</f>
        <v/>
      </c>
      <c r="V318" s="1" t="str">
        <f>IF(ISBLANK('Capabilities - Sec Controls'!T133),"", 'Capabilities - Sec Controls'!T133)</f>
        <v>SA-10(4),SA-10(5),SA-11(4),SA-11(8)</v>
      </c>
      <c r="W318" s="1" t="str">
        <f>IF(ISBLANK('Capabilities - Sec Controls'!U133),"", 'Capabilities - Sec Controls'!U133)</f>
        <v/>
      </c>
      <c r="X318" s="1" t="str">
        <f>IF(ISBLANK('Capabilities - Sec Controls'!V133),"", 'Capabilities - Sec Controls'!V133)</f>
        <v/>
      </c>
      <c r="Y318" s="1" t="str">
        <f>IF(ISBLANK('Capabilities - Sec Controls'!W133),"", 'Capabilities - Sec Controls'!W133)</f>
        <v/>
      </c>
      <c r="Z318" s="1" t="str">
        <f>IF(ISBLANK('Capabilities - Sec Controls'!X133),"", 'Capabilities - Sec Controls'!X133)</f>
        <v/>
      </c>
      <c r="AA318" s="1" t="str">
        <f>IF(ISBLANK('Capabilities - Sec Controls'!Y133),"", 'Capabilities - Sec Controls'!Y133)</f>
        <v xml:space="preserve">SA-10(4), SA-10(5), and SA-11(4)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Development Processes Self Service Security Code Review capability should an organization wish to contract with a cloud service provider to provide such a capability. </v>
      </c>
      <c r="AB318" s="1" t="str">
        <f>IF(ISBLANK('Capabilities - Sec Controls'!Z133),"", 'Capabilities - Sec Controls'!Z133)</f>
        <v/>
      </c>
      <c r="AC318" s="215">
        <f>IF(ISBLANK('Capabilities - Sec Controls'!AA133),"", 'Capabilities - Sec Controls'!AA133)</f>
        <v>3</v>
      </c>
      <c r="AD318" s="215">
        <f>IF(ISBLANK('Capabilities - Sec Controls'!AB133),"", 'Capabilities - Sec Controls'!AB133)</f>
        <v>3</v>
      </c>
      <c r="AE318" s="215">
        <f>IF(ISBLANK('Capabilities - Sec Controls'!AC133),"", 'Capabilities - Sec Controls'!AC133)</f>
        <v>3</v>
      </c>
      <c r="AF318" s="215">
        <f>IF(ISBLANK('Capabilities - Sec Controls'!AD133),"", 'Capabilities - Sec Controls'!AD133)</f>
        <v>9</v>
      </c>
      <c r="AG318" s="1" t="str">
        <f>IF(ISBLANK('Capabilities - Sec Controls'!AE133),"", 'Capabilities - Sec Controls'!AE133)</f>
        <v/>
      </c>
      <c r="AH318" s="1" t="str">
        <f>IF(ISBLANK('Capabilities - Sec Controls'!AF133),"", 'Capabilities - Sec Controls'!AF133)</f>
        <v>X</v>
      </c>
      <c r="AI318" s="1" t="str">
        <f>IF(ISBLANK('Capabilities - Sec Controls'!AG133),"", 'Capabilities - Sec Controls'!AG133)</f>
        <v>X</v>
      </c>
      <c r="AJ318" s="1" t="str">
        <f>IF(ISBLANK('Capabilities - Sec Controls'!AH133),"", 'Capabilities - Sec Controls'!AH133)</f>
        <v>X</v>
      </c>
      <c r="AK318" s="1" t="str">
        <f>IF(ISBLANK('Capabilities - Sec Controls'!AI133),"", 'Capabilities - Sec Controls'!AI133)</f>
        <v/>
      </c>
      <c r="AL318" s="1" t="str">
        <f>IF(ISBLANK('Capabilities - Sec Controls'!AJ133),"", 'Capabilities - Sec Controls'!AJ133)</f>
        <v>X</v>
      </c>
      <c r="AM318" s="1" t="str">
        <f>IF(ISBLANK('Capabilities - Sec Controls'!AK133),"", 'Capabilities - Sec Controls'!AK133)</f>
        <v>X</v>
      </c>
      <c r="AN318" s="1" t="str">
        <f>IF(ISBLANK('Capabilities - Sec Controls'!AL133),"", 'Capabilities - Sec Controls'!AL133)</f>
        <v>X</v>
      </c>
      <c r="AO318" s="1" t="str">
        <f>IF(ISBLANK('Capabilities - Sec Controls'!AM133),"", 'Capabilities - Sec Controls'!AM133)</f>
        <v/>
      </c>
      <c r="AP318" s="1" t="str">
        <f>IF(ISBLANK('Capabilities - Sec Controls'!AN133),"", 'Capabilities - Sec Controls'!AN133)</f>
        <v>B</v>
      </c>
      <c r="AQ318" s="1" t="str">
        <f>IF(ISBLANK('Capabilities - Sec Controls'!AO133),"", 'Capabilities - Sec Controls'!AO133)</f>
        <v>B</v>
      </c>
      <c r="AR318" s="1" t="str">
        <f>IF(ISBLANK('Capabilities - Sec Controls'!AP133),"", 'Capabilities - Sec Controls'!AP133)</f>
        <v>B</v>
      </c>
      <c r="AS318" s="1" t="str">
        <f>IF(ISBLANK('Capabilities - Sec Controls'!AQ133),"", 'Capabilities - Sec Controls'!AQ133)</f>
        <v/>
      </c>
      <c r="AT318" s="1" t="str">
        <f>IF(ISBLANK('Capabilities - Sec Controls'!AR133),"", 'Capabilities - Sec Controls'!AR133)</f>
        <v>A</v>
      </c>
      <c r="AU318" s="1" t="str">
        <f>IF(ISBLANK('Capabilities - Sec Controls'!AS133),"", 'Capabilities - Sec Controls'!AS133)</f>
        <v/>
      </c>
      <c r="AV318" s="1" t="str">
        <f>IF(ISBLANK('Capabilities - Sec Controls'!AT133),"", 'Capabilities - Sec Controls'!AT133)</f>
        <v>A</v>
      </c>
    </row>
    <row r="319" spans="1:48" ht="42" hidden="1" customHeight="1" x14ac:dyDescent="0.25">
      <c r="A319"/>
      <c r="D319" t="b">
        <f>IF(Resp69="Yes", FALSE, TRUE)</f>
        <v>1</v>
      </c>
      <c r="E319" s="1" t="str">
        <f>IF(ISBLANK('Capabilities - Sec Controls'!A136),"", 'Capabilities - Sec Controls'!A136)</f>
        <v>Application Services</v>
      </c>
      <c r="F319" s="1" t="str">
        <f>IF(ISBLANK('Capabilities - Sec Controls'!B136),"", 'Capabilities - Sec Controls'!B136)</f>
        <v>Development Processes</v>
      </c>
      <c r="G319" s="1" t="str">
        <f>IF(ISBLANK('Capabilities - Sec Controls'!C136),"", 'Capabilities - Sec Controls'!C136)</f>
        <v>Software Quality Assurance</v>
      </c>
      <c r="H319" s="1" t="str">
        <f>IF(ISBLANK('Capabilities - Sec Controls'!D136),"", 'Capabilities - Sec Controls'!D136)</f>
        <v/>
      </c>
      <c r="I319" s="1" t="str">
        <f>IF(ISBLANK('Capabilities - Sec Controls'!E136),"", 'Capabilities - Sec Controls'!E136)</f>
        <v>The system's organization has a capability that provides quality assurance for the system's software by testing the software and tracking any defects found, including security vulnerabilities.</v>
      </c>
      <c r="J319" s="1" t="str">
        <f>IF(ISBLANK('Capabilities - Sec Controls'!F136),"", 'Capabilities - Sec Controls'!F136)</f>
        <v>Software Quality Assurance</v>
      </c>
      <c r="K319" s="1" t="str">
        <f>IF(ISBLANK('Capabilities - Sec Controls'!I136),"", 'Capabilities - Sec Controls'!I136)</f>
        <v>CA-2,RA-5,SA-4,SI-2</v>
      </c>
      <c r="L319" s="1" t="str">
        <f>IF(ISBLANK('Capabilities - Sec Controls'!J136),"", 'Capabilities - Sec Controls'!J136)</f>
        <v>SA-8</v>
      </c>
      <c r="M319" s="1" t="str">
        <f>IF(ISBLANK('Capabilities - Sec Controls'!K136),"", 'Capabilities - Sec Controls'!K136)</f>
        <v>CA-2,RA-5,SA-4,SI-2</v>
      </c>
      <c r="N319" s="1" t="str">
        <f>IF(ISBLANK('Capabilities - Sec Controls'!L136),"", 'Capabilities - Sec Controls'!L136)</f>
        <v>SA-8</v>
      </c>
      <c r="O319" s="1" t="str">
        <f>IF(ISBLANK('Capabilities - Sec Controls'!M136),"", 'Capabilities - Sec Controls'!M136)</f>
        <v>CM-3,CM-3(2),SA-10,SA-11</v>
      </c>
      <c r="P319" s="1" t="str">
        <f>IF(ISBLANK('Capabilities - Sec Controls'!N136),"", 'Capabilities - Sec Controls'!N136)</f>
        <v>CA-2(2),CA-8,SA-11(2)</v>
      </c>
      <c r="Q319" s="1" t="str">
        <f>IF(ISBLANK('Capabilities - Sec Controls'!O136),"", 'Capabilities - Sec Controls'!O136)</f>
        <v>CA-2(2),CA-8,CM-3,SA-10,SA-11,SA-11(2)</v>
      </c>
      <c r="R319" s="1" t="str">
        <f>IF(ISBLANK('Capabilities - Sec Controls'!P136),"", 'Capabilities - Sec Controls'!P136)</f>
        <v>CM-3(2)</v>
      </c>
      <c r="S319" s="1" t="str">
        <f>IF(ISBLANK('Capabilities - Sec Controls'!Q136),"", 'Capabilities - Sec Controls'!Q136)</f>
        <v/>
      </c>
      <c r="T319" s="1" t="str">
        <f>IF(ISBLANK('Capabilities - Sec Controls'!R136),"", 'Capabilities - Sec Controls'!R136)</f>
        <v>SA-11(5),RA-5(3),SA-11(1),SA-11(4),SA-11(8)</v>
      </c>
      <c r="U319" s="1" t="str">
        <f>IF(ISBLANK('Capabilities - Sec Controls'!S136),"", 'Capabilities - Sec Controls'!S136)</f>
        <v>SA-11(5)</v>
      </c>
      <c r="V319" s="1" t="str">
        <f>IF(ISBLANK('Capabilities - Sec Controls'!T136),"", 'Capabilities - Sec Controls'!T136)</f>
        <v>RA-5(3),SA-11(1),SA-11(4),SA-11(8)</v>
      </c>
      <c r="W319" s="1" t="str">
        <f>IF(ISBLANK('Capabilities - Sec Controls'!U136),"", 'Capabilities - Sec Controls'!U136)</f>
        <v/>
      </c>
      <c r="X319" s="1" t="str">
        <f>IF(ISBLANK('Capabilities - Sec Controls'!V136),"", 'Capabilities - Sec Controls'!V136)</f>
        <v/>
      </c>
      <c r="Y319" s="1" t="str">
        <f>IF(ISBLANK('Capabilities - Sec Controls'!W136),"", 'Capabilities - Sec Controls'!W136)</f>
        <v/>
      </c>
      <c r="Z319" s="1" t="str">
        <f>IF(ISBLANK('Capabilities - Sec Controls'!X136),"", 'Capabilities - Sec Controls'!X136)</f>
        <v/>
      </c>
      <c r="AA319" s="1" t="str">
        <f>IF(ISBLANK('Capabilities - Sec Controls'!Y136),"", 'Capabilities - Sec Controls'!Y136)</f>
        <v>IR-5(10), SA-11(7), SA-17(6), SI-3(6), SI-4(9), and SI-6(2) are not selected in SP 800-53-defined baselines nor in the overall FedRAMP-defined baselines. These SP 800-53-defined capabilities are noted in { } and placed in the high impact baseline here specifically to support implementation of  information security associated with the Application Services Development Processes Software Quality Assurance capability should an organization wish to contract with a cloud service provider to provide such a capability.</v>
      </c>
      <c r="AB319" s="1" t="str">
        <f>IF(ISBLANK('Capabilities - Sec Controls'!Z136),"", 'Capabilities - Sec Controls'!Z136)</f>
        <v/>
      </c>
      <c r="AC319" s="215">
        <f>IF(ISBLANK('Capabilities - Sec Controls'!AA136),"", 'Capabilities - Sec Controls'!AA136)</f>
        <v>2</v>
      </c>
      <c r="AD319" s="215">
        <f>IF(ISBLANK('Capabilities - Sec Controls'!AB136),"", 'Capabilities - Sec Controls'!AB136)</f>
        <v>3</v>
      </c>
      <c r="AE319" s="215">
        <f>IF(ISBLANK('Capabilities - Sec Controls'!AC136),"", 'Capabilities - Sec Controls'!AC136)</f>
        <v>2</v>
      </c>
      <c r="AF319" s="215">
        <f>IF(ISBLANK('Capabilities - Sec Controls'!AD136),"", 'Capabilities - Sec Controls'!AD136)</f>
        <v>7</v>
      </c>
      <c r="AG319" s="1" t="str">
        <f>IF(ISBLANK('Capabilities - Sec Controls'!AE136),"", 'Capabilities - Sec Controls'!AE136)</f>
        <v/>
      </c>
      <c r="AH319" s="1" t="str">
        <f>IF(ISBLANK('Capabilities - Sec Controls'!AF136),"", 'Capabilities - Sec Controls'!AF136)</f>
        <v>X</v>
      </c>
      <c r="AI319" s="1" t="str">
        <f>IF(ISBLANK('Capabilities - Sec Controls'!AG136),"", 'Capabilities - Sec Controls'!AG136)</f>
        <v>X</v>
      </c>
      <c r="AJ319" s="1" t="str">
        <f>IF(ISBLANK('Capabilities - Sec Controls'!AH136),"", 'Capabilities - Sec Controls'!AH136)</f>
        <v>X</v>
      </c>
      <c r="AK319" s="1" t="str">
        <f>IF(ISBLANK('Capabilities - Sec Controls'!AI136),"", 'Capabilities - Sec Controls'!AI136)</f>
        <v/>
      </c>
      <c r="AL319" s="1" t="str">
        <f>IF(ISBLANK('Capabilities - Sec Controls'!AJ136),"", 'Capabilities - Sec Controls'!AJ136)</f>
        <v>X</v>
      </c>
      <c r="AM319" s="1" t="str">
        <f>IF(ISBLANK('Capabilities - Sec Controls'!AK136),"", 'Capabilities - Sec Controls'!AK136)</f>
        <v>X</v>
      </c>
      <c r="AN319" s="1" t="str">
        <f>IF(ISBLANK('Capabilities - Sec Controls'!AL136),"", 'Capabilities - Sec Controls'!AL136)</f>
        <v>X</v>
      </c>
      <c r="AO319" s="1" t="str">
        <f>IF(ISBLANK('Capabilities - Sec Controls'!AM136),"", 'Capabilities - Sec Controls'!AM136)</f>
        <v/>
      </c>
      <c r="AP319" s="1" t="str">
        <f>IF(ISBLANK('Capabilities - Sec Controls'!AN136),"", 'Capabilities - Sec Controls'!AN136)</f>
        <v>B</v>
      </c>
      <c r="AQ319" s="1" t="str">
        <f>IF(ISBLANK('Capabilities - Sec Controls'!AO136),"", 'Capabilities - Sec Controls'!AO136)</f>
        <v>B</v>
      </c>
      <c r="AR319" s="1" t="str">
        <f>IF(ISBLANK('Capabilities - Sec Controls'!AP136),"", 'Capabilities - Sec Controls'!AP136)</f>
        <v>B</v>
      </c>
      <c r="AS319" s="1" t="str">
        <f>IF(ISBLANK('Capabilities - Sec Controls'!AQ136),"", 'Capabilities - Sec Controls'!AQ136)</f>
        <v/>
      </c>
      <c r="AT319" s="1" t="str">
        <f>IF(ISBLANK('Capabilities - Sec Controls'!AR136),"", 'Capabilities - Sec Controls'!AR136)</f>
        <v>A</v>
      </c>
      <c r="AU319" s="1" t="str">
        <f>IF(ISBLANK('Capabilities - Sec Controls'!AS136),"", 'Capabilities - Sec Controls'!AS136)</f>
        <v/>
      </c>
      <c r="AV319" s="1" t="str">
        <f>IF(ISBLANK('Capabilities - Sec Controls'!AT136),"", 'Capabilities - Sec Controls'!AT136)</f>
        <v>A</v>
      </c>
    </row>
    <row r="320" spans="1:48" ht="42" hidden="1" customHeight="1" x14ac:dyDescent="0.25">
      <c r="A320"/>
      <c r="D320" t="b">
        <f>IF(Resp69="Yes", FALSE, TRUE)</f>
        <v>1</v>
      </c>
      <c r="E320" s="1" t="str">
        <f>IF(ISBLANK('Capabilities - Sec Controls'!A311),"", 'Capabilities - Sec Controls'!A311)</f>
        <v>S &amp; RM</v>
      </c>
      <c r="F320" s="1" t="str">
        <f>IF(ISBLANK('Capabilities - Sec Controls'!B311),"", 'Capabilities - Sec Controls'!B311)</f>
        <v>Threat and Vulnerability Management</v>
      </c>
      <c r="G320" s="1" t="str">
        <f>IF(ISBLANK('Capabilities - Sec Controls'!C311),"", 'Capabilities - Sec Controls'!C311)</f>
        <v>Threat Management</v>
      </c>
      <c r="H320" s="1" t="str">
        <f>IF(ISBLANK('Capabilities - Sec Controls'!D311),"", 'Capabilities - Sec Controls'!D311)</f>
        <v>Source Code Scanning</v>
      </c>
      <c r="I320" s="1" t="str">
        <f>IF(ISBLANK('Capabilities - Sec Controls'!E311),"", 'Capabilities - Sec Controls'!E311)</f>
        <v>The system has a capability that uses static and/or dynamic code analysis tools to identify and characterize security vulnerabilities in available source code for the software used by the system.</v>
      </c>
      <c r="J320" s="1" t="str">
        <f>IF(ISBLANK('Capabilities - Sec Controls'!F311),"", 'Capabilities - Sec Controls'!F311)</f>
        <v>Source Code Scanning</v>
      </c>
      <c r="K320" s="1" t="str">
        <f>IF(ISBLANK('Capabilities - Sec Controls'!I311),"", 'Capabilities - Sec Controls'!I311)</f>
        <v/>
      </c>
      <c r="L320" s="1" t="str">
        <f>IF(ISBLANK('Capabilities - Sec Controls'!J311),"", 'Capabilities - Sec Controls'!J311)</f>
        <v/>
      </c>
      <c r="M320" s="1" t="str">
        <f>IF(ISBLANK('Capabilities - Sec Controls'!K311),"", 'Capabilities - Sec Controls'!K311)</f>
        <v/>
      </c>
      <c r="N320" s="1" t="str">
        <f>IF(ISBLANK('Capabilities - Sec Controls'!L311),"", 'Capabilities - Sec Controls'!L311)</f>
        <v/>
      </c>
      <c r="O320" s="1" t="str">
        <f>IF(ISBLANK('Capabilities - Sec Controls'!M311),"", 'Capabilities - Sec Controls'!M311)</f>
        <v>SA-11</v>
      </c>
      <c r="P320" s="1" t="str">
        <f>IF(ISBLANK('Capabilities - Sec Controls'!N311),"", 'Capabilities - Sec Controls'!N311)</f>
        <v/>
      </c>
      <c r="Q320" s="1" t="str">
        <f>IF(ISBLANK('Capabilities - Sec Controls'!O311),"", 'Capabilities - Sec Controls'!O311)</f>
        <v>SA-11</v>
      </c>
      <c r="R320" s="1" t="str">
        <f>IF(ISBLANK('Capabilities - Sec Controls'!P311),"", 'Capabilities - Sec Controls'!P311)</f>
        <v/>
      </c>
      <c r="S320" s="1" t="str">
        <f>IF(ISBLANK('Capabilities - Sec Controls'!Q311),"", 'Capabilities - Sec Controls'!Q311)</f>
        <v/>
      </c>
      <c r="T320" s="1" t="str">
        <f>IF(ISBLANK('Capabilities - Sec Controls'!R311),"", 'Capabilities - Sec Controls'!R311)</f>
        <v>SA-11(1),SA-11(8)</v>
      </c>
      <c r="U320" s="1" t="str">
        <f>IF(ISBLANK('Capabilities - Sec Controls'!S311),"", 'Capabilities - Sec Controls'!S311)</f>
        <v/>
      </c>
      <c r="V320" s="1" t="str">
        <f>IF(ISBLANK('Capabilities - Sec Controls'!T311),"", 'Capabilities - Sec Controls'!T311)</f>
        <v>SA-11(1),SA-11(8)</v>
      </c>
      <c r="W320" s="1" t="str">
        <f>IF(ISBLANK('Capabilities - Sec Controls'!U311),"", 'Capabilities - Sec Controls'!U311)</f>
        <v/>
      </c>
      <c r="X320" s="1" t="str">
        <f>IF(ISBLANK('Capabilities - Sec Controls'!V311),"", 'Capabilities - Sec Controls'!V311)</f>
        <v/>
      </c>
      <c r="Y320" s="1" t="str">
        <f>IF(ISBLANK('Capabilities - Sec Controls'!W311),"", 'Capabilities - Sec Controls'!W311)</f>
        <v/>
      </c>
      <c r="Z320" s="1" t="str">
        <f>IF(ISBLANK('Capabilities - Sec Controls'!X311),"", 'Capabilities - Sec Controls'!X311)</f>
        <v/>
      </c>
      <c r="AA320" s="1" t="str">
        <f>IF(ISBLANK('Capabilities - Sec Controls'!Y311),"", 'Capabilities - Sec Controls'!Y311)</f>
        <v/>
      </c>
      <c r="AB320" s="1" t="str">
        <f>IF(ISBLANK('Capabilities - Sec Controls'!Z311),"", 'Capabilities - Sec Controls'!Z311)</f>
        <v/>
      </c>
      <c r="AC320" s="215">
        <f>IF(ISBLANK('Capabilities - Sec Controls'!AA311),"", 'Capabilities - Sec Controls'!AA311)</f>
        <v>2</v>
      </c>
      <c r="AD320" s="215">
        <f>IF(ISBLANK('Capabilities - Sec Controls'!AB311),"", 'Capabilities - Sec Controls'!AB311)</f>
        <v>2</v>
      </c>
      <c r="AE320" s="215">
        <f>IF(ISBLANK('Capabilities - Sec Controls'!AC311),"", 'Capabilities - Sec Controls'!AC311)</f>
        <v>2</v>
      </c>
      <c r="AF320" s="215">
        <f>IF(ISBLANK('Capabilities - Sec Controls'!AD311),"", 'Capabilities - Sec Controls'!AD311)</f>
        <v>6</v>
      </c>
      <c r="AG320" s="1" t="str">
        <f>IF(ISBLANK('Capabilities - Sec Controls'!AE311),"", 'Capabilities - Sec Controls'!AE311)</f>
        <v/>
      </c>
      <c r="AH320" s="1" t="str">
        <f>IF(ISBLANK('Capabilities - Sec Controls'!AF311),"", 'Capabilities - Sec Controls'!AF311)</f>
        <v>X</v>
      </c>
      <c r="AI320" s="1" t="str">
        <f>IF(ISBLANK('Capabilities - Sec Controls'!AG311),"", 'Capabilities - Sec Controls'!AG311)</f>
        <v>X</v>
      </c>
      <c r="AJ320" s="1" t="str">
        <f>IF(ISBLANK('Capabilities - Sec Controls'!AH311),"", 'Capabilities - Sec Controls'!AH311)</f>
        <v>X</v>
      </c>
      <c r="AK320" s="1" t="str">
        <f>IF(ISBLANK('Capabilities - Sec Controls'!AI311),"", 'Capabilities - Sec Controls'!AI311)</f>
        <v/>
      </c>
      <c r="AL320" s="1" t="str">
        <f>IF(ISBLANK('Capabilities - Sec Controls'!AJ311),"", 'Capabilities - Sec Controls'!AJ311)</f>
        <v>X</v>
      </c>
      <c r="AM320" s="1" t="str">
        <f>IF(ISBLANK('Capabilities - Sec Controls'!AK311),"", 'Capabilities - Sec Controls'!AK311)</f>
        <v>X</v>
      </c>
      <c r="AN320" s="1" t="str">
        <f>IF(ISBLANK('Capabilities - Sec Controls'!AL311),"", 'Capabilities - Sec Controls'!AL311)</f>
        <v>X</v>
      </c>
      <c r="AO320" s="1" t="str">
        <f>IF(ISBLANK('Capabilities - Sec Controls'!AM311),"", 'Capabilities - Sec Controls'!AM311)</f>
        <v/>
      </c>
      <c r="AP320" s="1" t="str">
        <f>IF(ISBLANK('Capabilities - Sec Controls'!AN311),"", 'Capabilities - Sec Controls'!AN311)</f>
        <v>B</v>
      </c>
      <c r="AQ320" s="1" t="str">
        <f>IF(ISBLANK('Capabilities - Sec Controls'!AO311),"", 'Capabilities - Sec Controls'!AO311)</f>
        <v>B</v>
      </c>
      <c r="AR320" s="1" t="str">
        <f>IF(ISBLANK('Capabilities - Sec Controls'!AP311),"", 'Capabilities - Sec Controls'!AP311)</f>
        <v>B</v>
      </c>
      <c r="AS320" s="1" t="str">
        <f>IF(ISBLANK('Capabilities - Sec Controls'!AQ311),"", 'Capabilities - Sec Controls'!AQ311)</f>
        <v/>
      </c>
      <c r="AT320" s="1" t="str">
        <f>IF(ISBLANK('Capabilities - Sec Controls'!AR311),"", 'Capabilities - Sec Controls'!AR311)</f>
        <v>A</v>
      </c>
      <c r="AU320" s="1" t="str">
        <f>IF(ISBLANK('Capabilities - Sec Controls'!AS311),"", 'Capabilities - Sec Controls'!AS311)</f>
        <v/>
      </c>
      <c r="AV320" s="1" t="str">
        <f>IF(ISBLANK('Capabilities - Sec Controls'!AT311),"", 'Capabilities - Sec Controls'!AT311)</f>
        <v>A</v>
      </c>
    </row>
    <row r="321" spans="1:48" ht="42" hidden="1" customHeight="1" x14ac:dyDescent="0.25">
      <c r="A321" s="180" t="s">
        <v>3351</v>
      </c>
      <c r="B321" s="181" t="s">
        <v>3403</v>
      </c>
      <c r="C321" s="181"/>
      <c r="D321" s="181" t="b">
        <f>AND(D322,D325)</f>
        <v>1</v>
      </c>
      <c r="E321" s="181"/>
      <c r="F321" s="181"/>
      <c r="G321" s="181"/>
      <c r="H321" s="181"/>
      <c r="I321" s="181"/>
      <c r="J321" s="181"/>
      <c r="K321" s="181"/>
      <c r="L321" s="181"/>
      <c r="M321" s="181"/>
      <c r="N321" s="181"/>
      <c r="O321" s="181"/>
      <c r="P321" s="181"/>
      <c r="Q321" s="181"/>
      <c r="R321" s="181"/>
      <c r="S321" s="181"/>
      <c r="T321" s="181"/>
      <c r="U321" s="181"/>
      <c r="V321" s="181"/>
      <c r="W321" s="181"/>
      <c r="X321" s="181"/>
      <c r="Y321" s="181"/>
      <c r="Z321" s="181"/>
      <c r="AA321" s="181"/>
      <c r="AB321" s="181"/>
      <c r="AC321" s="213"/>
      <c r="AD321" s="213"/>
      <c r="AE321" s="213"/>
      <c r="AF321" s="213"/>
      <c r="AG321" s="181"/>
      <c r="AH321" s="181"/>
      <c r="AI321" s="181"/>
      <c r="AJ321" s="181"/>
      <c r="AK321" s="181"/>
      <c r="AL321" s="181"/>
      <c r="AM321" s="181"/>
      <c r="AN321" s="181"/>
      <c r="AO321" s="181"/>
      <c r="AP321" s="181"/>
      <c r="AQ321" s="181"/>
      <c r="AR321" s="181"/>
      <c r="AS321" s="181"/>
      <c r="AT321" s="181"/>
      <c r="AU321" s="181"/>
      <c r="AV321" s="181"/>
    </row>
    <row r="322" spans="1:48" ht="42" hidden="1" customHeight="1" x14ac:dyDescent="0.25">
      <c r="A322" s="210" t="s">
        <v>3352</v>
      </c>
      <c r="B322" s="211" t="s">
        <v>3353</v>
      </c>
      <c r="C322" s="211"/>
      <c r="D322" s="211" t="b">
        <f>AND(D323:D324)</f>
        <v>1</v>
      </c>
      <c r="E322" s="211"/>
      <c r="F322" s="210"/>
      <c r="G322" s="210"/>
      <c r="H322" s="210"/>
      <c r="I322" s="210"/>
      <c r="J322" s="210"/>
      <c r="K322" s="210"/>
      <c r="L322" s="210"/>
      <c r="M322" s="210"/>
      <c r="N322" s="210"/>
      <c r="O322" s="210"/>
      <c r="P322" s="210"/>
      <c r="Q322" s="210"/>
      <c r="R322" s="210"/>
      <c r="S322" s="210"/>
      <c r="T322" s="210"/>
      <c r="U322" s="210"/>
      <c r="V322" s="210"/>
      <c r="W322" s="210"/>
      <c r="X322" s="210"/>
      <c r="Y322" s="210"/>
      <c r="Z322" s="210"/>
      <c r="AA322" s="210"/>
      <c r="AB322" s="210"/>
      <c r="AC322" s="214"/>
      <c r="AD322" s="214"/>
      <c r="AE322" s="214"/>
      <c r="AF322" s="214"/>
      <c r="AG322" s="210"/>
      <c r="AH322" s="210"/>
      <c r="AI322" s="210"/>
      <c r="AJ322" s="210"/>
      <c r="AK322" s="210"/>
      <c r="AL322" s="210"/>
      <c r="AM322" s="210"/>
      <c r="AN322" s="210"/>
      <c r="AO322" s="210"/>
      <c r="AP322" s="210"/>
      <c r="AQ322" s="210"/>
      <c r="AR322" s="210"/>
      <c r="AS322" s="210"/>
      <c r="AT322" s="210"/>
      <c r="AU322" s="210"/>
      <c r="AV322" s="210"/>
    </row>
    <row r="323" spans="1:48" ht="42" hidden="1" customHeight="1" x14ac:dyDescent="0.25">
      <c r="A323"/>
      <c r="D323" t="b">
        <f>IF(Resp70="Yes", FALSE, TRUE)</f>
        <v>1</v>
      </c>
      <c r="E323" s="1" t="str">
        <f>IF(ISBLANK('Capabilities - Sec Controls'!A173),"", 'Capabilities - Sec Controls'!A173)</f>
        <v>Information Services</v>
      </c>
      <c r="F323" s="1" t="str">
        <f>IF(ISBLANK('Capabilities - Sec Controls'!B173),"", 'Capabilities - Sec Controls'!B173)</f>
        <v xml:space="preserve">Service Support </v>
      </c>
      <c r="G323" s="1" t="str">
        <f>IF(ISBLANK('Capabilities - Sec Controls'!C173),"", 'Capabilities - Sec Controls'!C173)</f>
        <v>Service Events</v>
      </c>
      <c r="H323" s="1" t="str">
        <f>IF(ISBLANK('Capabilities - Sec Controls'!D173),"", 'Capabilities - Sec Controls'!D173)</f>
        <v/>
      </c>
      <c r="I323" s="1" t="str">
        <f>IF(ISBLANK('Capabilities - Sec Controls'!E173),"", 'Capabilities - Sec Controls'!E173)</f>
        <v>The system has a capability that logs events regarding services provided in support of IT operations, such as deployments and maintenance events.</v>
      </c>
      <c r="J323" s="1" t="str">
        <f>IF(ISBLANK('Capabilities - Sec Controls'!F173),"", 'Capabilities - Sec Controls'!F173)</f>
        <v>Service Events</v>
      </c>
      <c r="K323" s="1" t="str">
        <f>IF(ISBLANK('Capabilities - Sec Controls'!I173),"", 'Capabilities - Sec Controls'!I173)</f>
        <v>AU-2,AU-3,AU-6,CM-2,CM-4,CM-6,PL-2,SI-5</v>
      </c>
      <c r="L323" s="1" t="str">
        <f>IF(ISBLANK('Capabilities - Sec Controls'!J173),"", 'Capabilities - Sec Controls'!J173)</f>
        <v/>
      </c>
      <c r="M323" s="1" t="str">
        <f>IF(ISBLANK('Capabilities - Sec Controls'!K173),"", 'Capabilities - Sec Controls'!K173)</f>
        <v>AU-2,AU-3,AU-6,CM-2,CM-4,CM-6,PL-2,SI-5</v>
      </c>
      <c r="N323" s="1" t="str">
        <f>IF(ISBLANK('Capabilities - Sec Controls'!L173),"", 'Capabilities - Sec Controls'!L173)</f>
        <v/>
      </c>
      <c r="O323" s="1" t="str">
        <f>IF(ISBLANK('Capabilities - Sec Controls'!M173),"", 'Capabilities - Sec Controls'!M173)</f>
        <v>AU-2(3),AU-7,CM-3,PL-2(3),SA-10,SI-7,SI-7(7)</v>
      </c>
      <c r="P323" s="1" t="str">
        <f>IF(ISBLANK('Capabilities - Sec Controls'!N173),"", 'Capabilities - Sec Controls'!N173)</f>
        <v/>
      </c>
      <c r="Q323" s="1" t="str">
        <f>IF(ISBLANK('Capabilities - Sec Controls'!O173),"", 'Capabilities - Sec Controls'!O173)</f>
        <v>AU-2(3),AU-7,CM-3,PL-2(3),SA-10,SI-7,SI-7(7)</v>
      </c>
      <c r="R323" s="1" t="str">
        <f>IF(ISBLANK('Capabilities - Sec Controls'!P173),"", 'Capabilities - Sec Controls'!P173)</f>
        <v/>
      </c>
      <c r="S323" s="1" t="str">
        <f>IF(ISBLANK('Capabilities - Sec Controls'!Q173),"", 'Capabilities - Sec Controls'!Q173)</f>
        <v>RA-5(4),SI-5(1),SI-7(5)</v>
      </c>
      <c r="T323" s="1" t="str">
        <f>IF(ISBLANK('Capabilities - Sec Controls'!R173),"", 'Capabilities - Sec Controls'!R173)</f>
        <v>CM-4(2),AU-7(2),PL-7,SI-7(8),SI-7(9)</v>
      </c>
      <c r="U323" s="1" t="str">
        <f>IF(ISBLANK('Capabilities - Sec Controls'!S173),"", 'Capabilities - Sec Controls'!S173)</f>
        <v>CM-4(2),RA-5(4),SI-5(1),SI-7(5),SI-7(9)</v>
      </c>
      <c r="V323" s="1" t="str">
        <f>IF(ISBLANK('Capabilities - Sec Controls'!T173),"", 'Capabilities - Sec Controls'!T173)</f>
        <v>AU-7(2),PL-7,SI-7(8)</v>
      </c>
      <c r="W323" s="1" t="str">
        <f>IF(ISBLANK('Capabilities - Sec Controls'!U173),"", 'Capabilities - Sec Controls'!U173)</f>
        <v>PM-6</v>
      </c>
      <c r="X323" s="1" t="str">
        <f>IF(ISBLANK('Capabilities - Sec Controls'!V173),"", 'Capabilities - Sec Controls'!V173)</f>
        <v/>
      </c>
      <c r="Y323" s="1" t="str">
        <f>IF(ISBLANK('Capabilities - Sec Controls'!W173),"", 'Capabilities - Sec Controls'!W173)</f>
        <v/>
      </c>
      <c r="Z323" s="1" t="str">
        <f>IF(ISBLANK('Capabilities - Sec Controls'!X173),"", 'Capabilities - Sec Controls'!X173)</f>
        <v/>
      </c>
      <c r="AA323" s="1" t="str">
        <f>IF(ISBLANK('Capabilities - Sec Controls'!Y173),"", 'Capabilities - Sec Controls'!Y173)</f>
        <v xml:space="preserve">Focus  is on controls that provide information about deployment, changes, and events; unclear if the "information" being referred to in the description is intended to be security-related informaiton since the container is "service support" and the capability is "service events."
AC-3(4), AC-3(8), AC-4(3),  AC-4(11), AC-6(2), AC-6(7), AC-16, AU-6(10), AU-7(3), CM-2(6), CM-3(3), CP-2(6), MA-2(2), MA-2(4), MA-4(4), PE-14-2, PL-2(1), PL-7, SA-4(5), SA-4(8), SA-10(1), SA-10(2), SA-10(3), SA-12(9), SC-37, and SC-38)  are not selected in SP 800-53-defined baselines nor in the overall FedRAMP-defined baselines. They are noted in { } and  placed in the high impact baseline here specifically to support implementation of information security associated with theInformation Services Service Support  Service Events capability should an organization wish to contract with a cloud service provider to provide such a capability. </v>
      </c>
      <c r="AB323" s="1" t="str">
        <f>IF(ISBLANK('Capabilities - Sec Controls'!Z173),"", 'Capabilities - Sec Controls'!Z173)</f>
        <v/>
      </c>
      <c r="AC323" s="215">
        <f>IF(ISBLANK('Capabilities - Sec Controls'!AA173),"", 'Capabilities - Sec Controls'!AA173)</f>
        <v>2</v>
      </c>
      <c r="AD323" s="215">
        <f>IF(ISBLANK('Capabilities - Sec Controls'!AB173),"", 'Capabilities - Sec Controls'!AB173)</f>
        <v>3</v>
      </c>
      <c r="AE323" s="215">
        <f>IF(ISBLANK('Capabilities - Sec Controls'!AC173),"", 'Capabilities - Sec Controls'!AC173)</f>
        <v>3</v>
      </c>
      <c r="AF323" s="215">
        <f>IF(ISBLANK('Capabilities - Sec Controls'!AD173),"", 'Capabilities - Sec Controls'!AD173)</f>
        <v>8</v>
      </c>
      <c r="AG323" s="1" t="str">
        <f>IF(ISBLANK('Capabilities - Sec Controls'!AE173),"", 'Capabilities - Sec Controls'!AE173)</f>
        <v/>
      </c>
      <c r="AH323" s="1" t="str">
        <f>IF(ISBLANK('Capabilities - Sec Controls'!AF173),"", 'Capabilities - Sec Controls'!AF173)</f>
        <v>X</v>
      </c>
      <c r="AI323" s="1" t="str">
        <f>IF(ISBLANK('Capabilities - Sec Controls'!AG173),"", 'Capabilities - Sec Controls'!AG173)</f>
        <v>X</v>
      </c>
      <c r="AJ323" s="1" t="str">
        <f>IF(ISBLANK('Capabilities - Sec Controls'!AH173),"", 'Capabilities - Sec Controls'!AH173)</f>
        <v>A</v>
      </c>
      <c r="AK323" s="1" t="str">
        <f>IF(ISBLANK('Capabilities - Sec Controls'!AI173),"", 'Capabilities - Sec Controls'!AI173)</f>
        <v/>
      </c>
      <c r="AL323" s="1" t="str">
        <f>IF(ISBLANK('Capabilities - Sec Controls'!AJ173),"", 'Capabilities - Sec Controls'!AJ173)</f>
        <v>X</v>
      </c>
      <c r="AM323" s="1" t="str">
        <f>IF(ISBLANK('Capabilities - Sec Controls'!AK173),"", 'Capabilities - Sec Controls'!AK173)</f>
        <v>X</v>
      </c>
      <c r="AN323" s="1" t="str">
        <f>IF(ISBLANK('Capabilities - Sec Controls'!AL173),"", 'Capabilities - Sec Controls'!AL173)</f>
        <v>X</v>
      </c>
      <c r="AO323" s="1" t="str">
        <f>IF(ISBLANK('Capabilities - Sec Controls'!AM173),"", 'Capabilities - Sec Controls'!AM173)</f>
        <v/>
      </c>
      <c r="AP323" s="1" t="str">
        <f>IF(ISBLANK('Capabilities - Sec Controls'!AN173),"", 'Capabilities - Sec Controls'!AN173)</f>
        <v>B</v>
      </c>
      <c r="AQ323" s="1" t="str">
        <f>IF(ISBLANK('Capabilities - Sec Controls'!AO173),"", 'Capabilities - Sec Controls'!AO173)</f>
        <v>B</v>
      </c>
      <c r="AR323" s="1" t="str">
        <f>IF(ISBLANK('Capabilities - Sec Controls'!AP173),"", 'Capabilities - Sec Controls'!AP173)</f>
        <v>B</v>
      </c>
      <c r="AS323" s="1" t="str">
        <f>IF(ISBLANK('Capabilities - Sec Controls'!AQ173),"", 'Capabilities - Sec Controls'!AQ173)</f>
        <v/>
      </c>
      <c r="AT323" s="1" t="str">
        <f>IF(ISBLANK('Capabilities - Sec Controls'!AR173),"", 'Capabilities - Sec Controls'!AR173)</f>
        <v>X</v>
      </c>
      <c r="AU323" s="1" t="str">
        <f>IF(ISBLANK('Capabilities - Sec Controls'!AS173),"", 'Capabilities - Sec Controls'!AS173)</f>
        <v/>
      </c>
      <c r="AV323" s="1" t="str">
        <f>IF(ISBLANK('Capabilities - Sec Controls'!AT173),"", 'Capabilities - Sec Controls'!AT173)</f>
        <v/>
      </c>
    </row>
    <row r="324" spans="1:48" ht="42" hidden="1" customHeight="1" x14ac:dyDescent="0.25">
      <c r="A324"/>
      <c r="D324" t="b">
        <f>IF(Resp70="Yes", FALSE, TRUE)</f>
        <v>1</v>
      </c>
      <c r="E324" s="1" t="str">
        <f>IF(ISBLANK('Capabilities - Sec Controls'!A210),"", 'Capabilities - Sec Controls'!A210)</f>
        <v>Infrastructure Services</v>
      </c>
      <c r="F324" s="1" t="str">
        <f>IF(ISBLANK('Capabilities - Sec Controls'!B210),"", 'Capabilities - Sec Controls'!B210)</f>
        <v>Internal Infrastructure: Equipment Maintenance</v>
      </c>
      <c r="G324" s="1" t="str">
        <f>IF(ISBLANK('Capabilities - Sec Controls'!C210),"", 'Capabilities - Sec Controls'!C210)</f>
        <v/>
      </c>
      <c r="H324" s="1" t="str">
        <f>IF(ISBLANK('Capabilities - Sec Controls'!D210),"", 'Capabilities - Sec Controls'!D210)</f>
        <v/>
      </c>
      <c r="I324" s="1" t="str">
        <f>IF(ISBLANK('Capabilities - Sec Controls'!E210),"", 'Capabilities - Sec Controls'!E210)</f>
        <v>The system has a capability that maintains physical infrastructure devices as appropriate to assure their continuous operation. Examples include performing periodic inspections and cleanings, and proactively replacing components expected to fail soon.</v>
      </c>
      <c r="J324" s="1" t="str">
        <f>IF(ISBLANK('Capabilities - Sec Controls'!F210),"", 'Capabilities - Sec Controls'!F210)</f>
        <v>Equipment Maintenance</v>
      </c>
      <c r="K324" s="1" t="str">
        <f>IF(ISBLANK('Capabilities - Sec Controls'!I210),"", 'Capabilities - Sec Controls'!I210)</f>
        <v>MA-1,MA-2</v>
      </c>
      <c r="L324" s="1" t="str">
        <f>IF(ISBLANK('Capabilities - Sec Controls'!J210),"", 'Capabilities - Sec Controls'!J210)</f>
        <v/>
      </c>
      <c r="M324" s="1" t="str">
        <f>IF(ISBLANK('Capabilities - Sec Controls'!K210),"", 'Capabilities - Sec Controls'!K210)</f>
        <v>MA-1,MA-2</v>
      </c>
      <c r="N324" s="1" t="str">
        <f>IF(ISBLANK('Capabilities - Sec Controls'!L210),"", 'Capabilities - Sec Controls'!L210)</f>
        <v/>
      </c>
      <c r="O324" s="1" t="str">
        <f>IF(ISBLANK('Capabilities - Sec Controls'!M210),"", 'Capabilities - Sec Controls'!M210)</f>
        <v>MA-6</v>
      </c>
      <c r="P324" s="1" t="str">
        <f>IF(ISBLANK('Capabilities - Sec Controls'!N210),"", 'Capabilities - Sec Controls'!N210)</f>
        <v/>
      </c>
      <c r="Q324" s="1" t="str">
        <f>IF(ISBLANK('Capabilities - Sec Controls'!O210),"", 'Capabilities - Sec Controls'!O210)</f>
        <v>MA-6</v>
      </c>
      <c r="R324" s="1" t="str">
        <f>IF(ISBLANK('Capabilities - Sec Controls'!P210),"", 'Capabilities - Sec Controls'!P210)</f>
        <v/>
      </c>
      <c r="S324" s="1" t="str">
        <f>IF(ISBLANK('Capabilities - Sec Controls'!Q210),"", 'Capabilities - Sec Controls'!Q210)</f>
        <v/>
      </c>
      <c r="T324" s="1" t="str">
        <f>IF(ISBLANK('Capabilities - Sec Controls'!R210),"", 'Capabilities - Sec Controls'!R210)</f>
        <v>MA-6(1),MA-6(2),SI-13</v>
      </c>
      <c r="U324" s="1" t="str">
        <f>IF(ISBLANK('Capabilities - Sec Controls'!S210),"", 'Capabilities - Sec Controls'!S210)</f>
        <v>SI-13</v>
      </c>
      <c r="V324" s="1" t="str">
        <f>IF(ISBLANK('Capabilities - Sec Controls'!T210),"", 'Capabilities - Sec Controls'!T210)</f>
        <v>MA-6(1),MA-6(2)</v>
      </c>
      <c r="W324" s="1" t="str">
        <f>IF(ISBLANK('Capabilities - Sec Controls'!U210),"", 'Capabilities - Sec Controls'!U210)</f>
        <v/>
      </c>
      <c r="X324" s="1" t="str">
        <f>IF(ISBLANK('Capabilities - Sec Controls'!V210),"", 'Capabilities - Sec Controls'!V210)</f>
        <v/>
      </c>
      <c r="Y324" s="1" t="str">
        <f>IF(ISBLANK('Capabilities - Sec Controls'!W210),"", 'Capabilities - Sec Controls'!W210)</f>
        <v/>
      </c>
      <c r="Z324" s="1" t="str">
        <f>IF(ISBLANK('Capabilities - Sec Controls'!X210),"", 'Capabilities - Sec Controls'!X210)</f>
        <v/>
      </c>
      <c r="AA324" s="1" t="str">
        <f>IF(ISBLANK('Capabilities - Sec Controls'!Y210),"", 'Capabilities - Sec Controls'!Y210)</f>
        <v>MA-2(1), MA-6(1), MA-6(2), and SI-13 MP-8(2) are not selected in SP 800-53-defined baselines nor in the overall FedRAMP-defined baselines. They are noted in { } and  placed in the high impact baseline here specifically to support implementation of information security associated with the Infrastructure Services Internal Infrastructure: Equipment Maintenance capability should an organization wish to contract with a cloud service provider to provide such a capability</v>
      </c>
      <c r="AB324" s="1" t="str">
        <f>IF(ISBLANK('Capabilities - Sec Controls'!Z210),"", 'Capabilities - Sec Controls'!Z210)</f>
        <v/>
      </c>
      <c r="AC324" s="215">
        <f>IF(ISBLANK('Capabilities - Sec Controls'!AA210),"", 'Capabilities - Sec Controls'!AA210)</f>
        <v>1</v>
      </c>
      <c r="AD324" s="215">
        <f>IF(ISBLANK('Capabilities - Sec Controls'!AB210),"", 'Capabilities - Sec Controls'!AB210)</f>
        <v>2</v>
      </c>
      <c r="AE324" s="215">
        <f>IF(ISBLANK('Capabilities - Sec Controls'!AC210),"", 'Capabilities - Sec Controls'!AC210)</f>
        <v>3</v>
      </c>
      <c r="AF324" s="215">
        <f>IF(ISBLANK('Capabilities - Sec Controls'!AD210),"", 'Capabilities - Sec Controls'!AD210)</f>
        <v>6</v>
      </c>
      <c r="AG324" s="1" t="str">
        <f>IF(ISBLANK('Capabilities - Sec Controls'!AE210),"", 'Capabilities - Sec Controls'!AE210)</f>
        <v/>
      </c>
      <c r="AH324" s="1" t="str">
        <f>IF(ISBLANK('Capabilities - Sec Controls'!AF210),"", 'Capabilities - Sec Controls'!AF210)</f>
        <v/>
      </c>
      <c r="AI324" s="1" t="str">
        <f>IF(ISBLANK('Capabilities - Sec Controls'!AG210),"", 'Capabilities - Sec Controls'!AG210)</f>
        <v/>
      </c>
      <c r="AJ324" s="1" t="str">
        <f>IF(ISBLANK('Capabilities - Sec Controls'!AH210),"", 'Capabilities - Sec Controls'!AH210)</f>
        <v/>
      </c>
      <c r="AK324" s="1" t="str">
        <f>IF(ISBLANK('Capabilities - Sec Controls'!AI210),"", 'Capabilities - Sec Controls'!AI210)</f>
        <v/>
      </c>
      <c r="AL324" s="1" t="str">
        <f>IF(ISBLANK('Capabilities - Sec Controls'!AJ210),"", 'Capabilities - Sec Controls'!AJ210)</f>
        <v>A</v>
      </c>
      <c r="AM324" s="1" t="str">
        <f>IF(ISBLANK('Capabilities - Sec Controls'!AK210),"", 'Capabilities - Sec Controls'!AK210)</f>
        <v>A</v>
      </c>
      <c r="AN324" s="1" t="str">
        <f>IF(ISBLANK('Capabilities - Sec Controls'!AL210),"", 'Capabilities - Sec Controls'!AL210)</f>
        <v>A</v>
      </c>
      <c r="AO324" s="1" t="str">
        <f>IF(ISBLANK('Capabilities - Sec Controls'!AM210),"", 'Capabilities - Sec Controls'!AM210)</f>
        <v/>
      </c>
      <c r="AP324" s="1" t="str">
        <f>IF(ISBLANK('Capabilities - Sec Controls'!AN210),"", 'Capabilities - Sec Controls'!AN210)</f>
        <v>B</v>
      </c>
      <c r="AQ324" s="1" t="str">
        <f>IF(ISBLANK('Capabilities - Sec Controls'!AO210),"", 'Capabilities - Sec Controls'!AO210)</f>
        <v>B</v>
      </c>
      <c r="AR324" s="1" t="str">
        <f>IF(ISBLANK('Capabilities - Sec Controls'!AP210),"", 'Capabilities - Sec Controls'!AP210)</f>
        <v>B</v>
      </c>
      <c r="AS324" s="1" t="str">
        <f>IF(ISBLANK('Capabilities - Sec Controls'!AQ210),"", 'Capabilities - Sec Controls'!AQ210)</f>
        <v/>
      </c>
      <c r="AT324" s="1" t="str">
        <f>IF(ISBLANK('Capabilities - Sec Controls'!AR210),"", 'Capabilities - Sec Controls'!AR210)</f>
        <v>X</v>
      </c>
      <c r="AU324" s="1" t="str">
        <f>IF(ISBLANK('Capabilities - Sec Controls'!AS210),"", 'Capabilities - Sec Controls'!AS210)</f>
        <v/>
      </c>
      <c r="AV324" s="1" t="str">
        <f>IF(ISBLANK('Capabilities - Sec Controls'!AT210),"", 'Capabilities - Sec Controls'!AT210)</f>
        <v/>
      </c>
    </row>
    <row r="325" spans="1:48" ht="42" hidden="1" customHeight="1" x14ac:dyDescent="0.25">
      <c r="A325" s="210" t="s">
        <v>3354</v>
      </c>
      <c r="B325" s="211" t="s">
        <v>3355</v>
      </c>
      <c r="C325" s="211"/>
      <c r="D325" s="211" t="b">
        <f>D326</f>
        <v>1</v>
      </c>
      <c r="E325" s="211"/>
      <c r="F325" s="210"/>
      <c r="G325" s="210"/>
      <c r="H325" s="210"/>
      <c r="I325" s="210"/>
      <c r="J325" s="210"/>
      <c r="K325" s="210"/>
      <c r="L325" s="210"/>
      <c r="M325" s="210"/>
      <c r="N325" s="210"/>
      <c r="O325" s="210"/>
      <c r="P325" s="210"/>
      <c r="Q325" s="210"/>
      <c r="R325" s="210"/>
      <c r="S325" s="210"/>
      <c r="T325" s="210"/>
      <c r="U325" s="210"/>
      <c r="V325" s="210"/>
      <c r="W325" s="210"/>
      <c r="X325" s="210"/>
      <c r="Y325" s="210"/>
      <c r="Z325" s="210"/>
      <c r="AA325" s="210"/>
      <c r="AB325" s="210"/>
      <c r="AC325" s="214"/>
      <c r="AD325" s="214"/>
      <c r="AE325" s="214"/>
      <c r="AF325" s="214"/>
      <c r="AG325" s="210"/>
      <c r="AH325" s="210"/>
      <c r="AI325" s="210"/>
      <c r="AJ325" s="210"/>
      <c r="AK325" s="210"/>
      <c r="AL325" s="210"/>
      <c r="AM325" s="210"/>
      <c r="AN325" s="210"/>
      <c r="AO325" s="210"/>
      <c r="AP325" s="210"/>
      <c r="AQ325" s="210"/>
      <c r="AR325" s="210"/>
      <c r="AS325" s="210"/>
      <c r="AT325" s="210"/>
      <c r="AU325" s="210"/>
      <c r="AV325" s="210"/>
    </row>
    <row r="326" spans="1:48" ht="42" hidden="1" customHeight="1" x14ac:dyDescent="0.25">
      <c r="A326"/>
      <c r="D326" t="b">
        <f>IF(Resp71="Yes", FALSE, TRUE)</f>
        <v>1</v>
      </c>
      <c r="E326" s="1" t="str">
        <f>IF(ISBLANK('Capabilities - Sec Controls'!A173),"", 'Capabilities - Sec Controls'!A173)</f>
        <v>Information Services</v>
      </c>
      <c r="F326" s="1" t="str">
        <f>IF(ISBLANK('Capabilities - Sec Controls'!B173),"", 'Capabilities - Sec Controls'!B173)</f>
        <v xml:space="preserve">Service Support </v>
      </c>
      <c r="G326" s="1" t="str">
        <f>IF(ISBLANK('Capabilities - Sec Controls'!C173),"", 'Capabilities - Sec Controls'!C173)</f>
        <v>Service Events</v>
      </c>
      <c r="H326" s="1" t="str">
        <f>IF(ISBLANK('Capabilities - Sec Controls'!D173),"", 'Capabilities - Sec Controls'!D173)</f>
        <v/>
      </c>
      <c r="I326" s="1" t="str">
        <f>IF(ISBLANK('Capabilities - Sec Controls'!E173),"", 'Capabilities - Sec Controls'!E173)</f>
        <v>The system has a capability that logs events regarding services provided in support of IT operations, such as deployments and maintenance events.</v>
      </c>
      <c r="J326" s="1" t="str">
        <f>IF(ISBLANK('Capabilities - Sec Controls'!F173),"", 'Capabilities - Sec Controls'!F173)</f>
        <v>Service Events</v>
      </c>
      <c r="K326" s="1" t="str">
        <f>IF(ISBLANK('Capabilities - Sec Controls'!I173),"", 'Capabilities - Sec Controls'!I173)</f>
        <v>AU-2,AU-3,AU-6,CM-2,CM-4,CM-6,PL-2,SI-5</v>
      </c>
      <c r="L326" s="1" t="str">
        <f>IF(ISBLANK('Capabilities - Sec Controls'!J173),"", 'Capabilities - Sec Controls'!J173)</f>
        <v/>
      </c>
      <c r="M326" s="1" t="str">
        <f>IF(ISBLANK('Capabilities - Sec Controls'!K173),"", 'Capabilities - Sec Controls'!K173)</f>
        <v>AU-2,AU-3,AU-6,CM-2,CM-4,CM-6,PL-2,SI-5</v>
      </c>
      <c r="N326" s="1" t="str">
        <f>IF(ISBLANK('Capabilities - Sec Controls'!L173),"", 'Capabilities - Sec Controls'!L173)</f>
        <v/>
      </c>
      <c r="O326" s="1" t="str">
        <f>IF(ISBLANK('Capabilities - Sec Controls'!M173),"", 'Capabilities - Sec Controls'!M173)</f>
        <v>AU-2(3),AU-7,CM-3,PL-2(3),SA-10,SI-7,SI-7(7)</v>
      </c>
      <c r="P326" s="1" t="str">
        <f>IF(ISBLANK('Capabilities - Sec Controls'!N173),"", 'Capabilities - Sec Controls'!N173)</f>
        <v/>
      </c>
      <c r="Q326" s="1" t="str">
        <f>IF(ISBLANK('Capabilities - Sec Controls'!O173),"", 'Capabilities - Sec Controls'!O173)</f>
        <v>AU-2(3),AU-7,CM-3,PL-2(3),SA-10,SI-7,SI-7(7)</v>
      </c>
      <c r="R326" s="1" t="str">
        <f>IF(ISBLANK('Capabilities - Sec Controls'!P173),"", 'Capabilities - Sec Controls'!P173)</f>
        <v/>
      </c>
      <c r="S326" s="1" t="str">
        <f>IF(ISBLANK('Capabilities - Sec Controls'!Q173),"", 'Capabilities - Sec Controls'!Q173)</f>
        <v>RA-5(4),SI-5(1),SI-7(5)</v>
      </c>
      <c r="T326" s="1" t="str">
        <f>IF(ISBLANK('Capabilities - Sec Controls'!R173),"", 'Capabilities - Sec Controls'!R173)</f>
        <v>CM-4(2),AU-7(2),PL-7,SI-7(8),SI-7(9)</v>
      </c>
      <c r="U326" s="1" t="str">
        <f>IF(ISBLANK('Capabilities - Sec Controls'!S173),"", 'Capabilities - Sec Controls'!S173)</f>
        <v>CM-4(2),RA-5(4),SI-5(1),SI-7(5),SI-7(9)</v>
      </c>
      <c r="V326" s="1" t="str">
        <f>IF(ISBLANK('Capabilities - Sec Controls'!T173),"", 'Capabilities - Sec Controls'!T173)</f>
        <v>AU-7(2),PL-7,SI-7(8)</v>
      </c>
      <c r="W326" s="1" t="str">
        <f>IF(ISBLANK('Capabilities - Sec Controls'!U173),"", 'Capabilities - Sec Controls'!U173)</f>
        <v>PM-6</v>
      </c>
      <c r="X326" s="1" t="str">
        <f>IF(ISBLANK('Capabilities - Sec Controls'!V173),"", 'Capabilities - Sec Controls'!V173)</f>
        <v/>
      </c>
      <c r="Y326" s="1" t="str">
        <f>IF(ISBLANK('Capabilities - Sec Controls'!W173),"", 'Capabilities - Sec Controls'!W173)</f>
        <v/>
      </c>
      <c r="Z326" s="1" t="str">
        <f>IF(ISBLANK('Capabilities - Sec Controls'!X173),"", 'Capabilities - Sec Controls'!X173)</f>
        <v/>
      </c>
      <c r="AA326" s="1" t="str">
        <f>IF(ISBLANK('Capabilities - Sec Controls'!Y173),"", 'Capabilities - Sec Controls'!Y173)</f>
        <v xml:space="preserve">Focus  is on controls that provide information about deployment, changes, and events; unclear if the "information" being referred to in the description is intended to be security-related informaiton since the container is "service support" and the capability is "service events."
AC-3(4), AC-3(8), AC-4(3),  AC-4(11), AC-6(2), AC-6(7), AC-16, AU-6(10), AU-7(3), CM-2(6), CM-3(3), CP-2(6), MA-2(2), MA-2(4), MA-4(4), PE-14-2, PL-2(1), PL-7, SA-4(5), SA-4(8), SA-10(1), SA-10(2), SA-10(3), SA-12(9), SC-37, and SC-38)  are not selected in SP 800-53-defined baselines nor in the overall FedRAMP-defined baselines. They are noted in { } and  placed in the high impact baseline here specifically to support implementation of information security associated with theInformation Services Service Support  Service Events capability should an organization wish to contract with a cloud service provider to provide such a capability. </v>
      </c>
      <c r="AB326" s="1" t="str">
        <f>IF(ISBLANK('Capabilities - Sec Controls'!Z173),"", 'Capabilities - Sec Controls'!Z173)</f>
        <v/>
      </c>
      <c r="AC326" s="215">
        <f>IF(ISBLANK('Capabilities - Sec Controls'!AA173),"", 'Capabilities - Sec Controls'!AA173)</f>
        <v>2</v>
      </c>
      <c r="AD326" s="215">
        <f>IF(ISBLANK('Capabilities - Sec Controls'!AB173),"", 'Capabilities - Sec Controls'!AB173)</f>
        <v>3</v>
      </c>
      <c r="AE326" s="215">
        <f>IF(ISBLANK('Capabilities - Sec Controls'!AC173),"", 'Capabilities - Sec Controls'!AC173)</f>
        <v>3</v>
      </c>
      <c r="AF326" s="215">
        <f>IF(ISBLANK('Capabilities - Sec Controls'!AD173),"", 'Capabilities - Sec Controls'!AD173)</f>
        <v>8</v>
      </c>
      <c r="AG326" s="1" t="str">
        <f>IF(ISBLANK('Capabilities - Sec Controls'!AE173),"", 'Capabilities - Sec Controls'!AE173)</f>
        <v/>
      </c>
      <c r="AH326" s="1" t="str">
        <f>IF(ISBLANK('Capabilities - Sec Controls'!AF173),"", 'Capabilities - Sec Controls'!AF173)</f>
        <v>X</v>
      </c>
      <c r="AI326" s="1" t="str">
        <f>IF(ISBLANK('Capabilities - Sec Controls'!AG173),"", 'Capabilities - Sec Controls'!AG173)</f>
        <v>X</v>
      </c>
      <c r="AJ326" s="1" t="str">
        <f>IF(ISBLANK('Capabilities - Sec Controls'!AH173),"", 'Capabilities - Sec Controls'!AH173)</f>
        <v>A</v>
      </c>
      <c r="AK326" s="1" t="str">
        <f>IF(ISBLANK('Capabilities - Sec Controls'!AI173),"", 'Capabilities - Sec Controls'!AI173)</f>
        <v/>
      </c>
      <c r="AL326" s="1" t="str">
        <f>IF(ISBLANK('Capabilities - Sec Controls'!AJ173),"", 'Capabilities - Sec Controls'!AJ173)</f>
        <v>X</v>
      </c>
      <c r="AM326" s="1" t="str">
        <f>IF(ISBLANK('Capabilities - Sec Controls'!AK173),"", 'Capabilities - Sec Controls'!AK173)</f>
        <v>X</v>
      </c>
      <c r="AN326" s="1" t="str">
        <f>IF(ISBLANK('Capabilities - Sec Controls'!AL173),"", 'Capabilities - Sec Controls'!AL173)</f>
        <v>X</v>
      </c>
      <c r="AO326" s="1" t="str">
        <f>IF(ISBLANK('Capabilities - Sec Controls'!AM173),"", 'Capabilities - Sec Controls'!AM173)</f>
        <v/>
      </c>
      <c r="AP326" s="1" t="str">
        <f>IF(ISBLANK('Capabilities - Sec Controls'!AN173),"", 'Capabilities - Sec Controls'!AN173)</f>
        <v>B</v>
      </c>
      <c r="AQ326" s="1" t="str">
        <f>IF(ISBLANK('Capabilities - Sec Controls'!AO173),"", 'Capabilities - Sec Controls'!AO173)</f>
        <v>B</v>
      </c>
      <c r="AR326" s="1" t="str">
        <f>IF(ISBLANK('Capabilities - Sec Controls'!AP173),"", 'Capabilities - Sec Controls'!AP173)</f>
        <v>B</v>
      </c>
      <c r="AS326" s="1" t="str">
        <f>IF(ISBLANK('Capabilities - Sec Controls'!AQ173),"", 'Capabilities - Sec Controls'!AQ173)</f>
        <v/>
      </c>
      <c r="AT326" s="1" t="str">
        <f>IF(ISBLANK('Capabilities - Sec Controls'!AR173),"", 'Capabilities - Sec Controls'!AR173)</f>
        <v>X</v>
      </c>
      <c r="AU326" s="1" t="str">
        <f>IF(ISBLANK('Capabilities - Sec Controls'!AS173),"", 'Capabilities - Sec Controls'!AS173)</f>
        <v/>
      </c>
      <c r="AV326" s="1" t="str">
        <f>IF(ISBLANK('Capabilities - Sec Controls'!AT173),"", 'Capabilities - Sec Controls'!AT173)</f>
        <v/>
      </c>
    </row>
    <row r="327" spans="1:48" ht="42" hidden="1" customHeight="1" x14ac:dyDescent="0.25">
      <c r="A327" s="180" t="s">
        <v>3356</v>
      </c>
      <c r="B327" s="181" t="s">
        <v>3404</v>
      </c>
      <c r="C327" s="181"/>
      <c r="D327" s="181" t="b">
        <f>AND(D328,D349,D351)</f>
        <v>1</v>
      </c>
      <c r="E327" s="181"/>
      <c r="F327" s="181"/>
      <c r="G327" s="181"/>
      <c r="H327" s="181"/>
      <c r="I327" s="181"/>
      <c r="J327" s="181"/>
      <c r="K327" s="181"/>
      <c r="L327" s="181"/>
      <c r="M327" s="181"/>
      <c r="N327" s="181"/>
      <c r="O327" s="181"/>
      <c r="P327" s="181"/>
      <c r="Q327" s="181"/>
      <c r="R327" s="181"/>
      <c r="S327" s="181"/>
      <c r="T327" s="181"/>
      <c r="U327" s="181"/>
      <c r="V327" s="181"/>
      <c r="W327" s="181"/>
      <c r="X327" s="181"/>
      <c r="Y327" s="181"/>
      <c r="Z327" s="181"/>
      <c r="AA327" s="181"/>
      <c r="AB327" s="181"/>
      <c r="AC327" s="213"/>
      <c r="AD327" s="213"/>
      <c r="AE327" s="213"/>
      <c r="AF327" s="213"/>
      <c r="AG327" s="181"/>
      <c r="AH327" s="181"/>
      <c r="AI327" s="181"/>
      <c r="AJ327" s="181"/>
      <c r="AK327" s="181"/>
      <c r="AL327" s="181"/>
      <c r="AM327" s="181"/>
      <c r="AN327" s="181"/>
      <c r="AO327" s="181"/>
      <c r="AP327" s="181"/>
      <c r="AQ327" s="181"/>
      <c r="AR327" s="181"/>
      <c r="AS327" s="181"/>
      <c r="AT327" s="181"/>
      <c r="AU327" s="181"/>
      <c r="AV327" s="181"/>
    </row>
    <row r="328" spans="1:48" ht="42" hidden="1" customHeight="1" x14ac:dyDescent="0.25">
      <c r="A328" s="210" t="s">
        <v>3357</v>
      </c>
      <c r="B328" s="211" t="s">
        <v>3353</v>
      </c>
      <c r="C328" s="211"/>
      <c r="D328" s="211" t="b">
        <f>AND(D329:D348)</f>
        <v>1</v>
      </c>
      <c r="E328" s="211"/>
      <c r="F328" s="210"/>
      <c r="G328" s="210"/>
      <c r="H328" s="210"/>
      <c r="I328" s="210"/>
      <c r="J328" s="210"/>
      <c r="K328" s="210"/>
      <c r="L328" s="210"/>
      <c r="M328" s="210"/>
      <c r="N328" s="210"/>
      <c r="O328" s="210"/>
      <c r="P328" s="210"/>
      <c r="Q328" s="210"/>
      <c r="R328" s="210"/>
      <c r="S328" s="210"/>
      <c r="T328" s="210"/>
      <c r="U328" s="210"/>
      <c r="V328" s="210"/>
      <c r="W328" s="210"/>
      <c r="X328" s="210"/>
      <c r="Y328" s="210"/>
      <c r="Z328" s="210"/>
      <c r="AA328" s="210"/>
      <c r="AB328" s="210"/>
      <c r="AC328" s="214"/>
      <c r="AD328" s="214"/>
      <c r="AE328" s="214"/>
      <c r="AF328" s="214"/>
      <c r="AG328" s="210"/>
      <c r="AH328" s="210"/>
      <c r="AI328" s="210"/>
      <c r="AJ328" s="210"/>
      <c r="AK328" s="210"/>
      <c r="AL328" s="210"/>
      <c r="AM328" s="210"/>
      <c r="AN328" s="210"/>
      <c r="AO328" s="210"/>
      <c r="AP328" s="210"/>
      <c r="AQ328" s="210"/>
      <c r="AR328" s="210"/>
      <c r="AS328" s="210"/>
      <c r="AT328" s="210"/>
      <c r="AU328" s="210"/>
      <c r="AV328" s="210"/>
    </row>
    <row r="329" spans="1:48" ht="42" hidden="1" customHeight="1" x14ac:dyDescent="0.25">
      <c r="A329"/>
      <c r="D329" t="b">
        <f t="shared" ref="D329:D342" si="14">IF(Resp72="Yes", FALSE, TRUE)</f>
        <v>1</v>
      </c>
      <c r="E329" s="1" t="str">
        <f>IF(ISBLANK('Capabilities - Sec Controls'!A28),"", 'Capabilities - Sec Controls'!A28)</f>
        <v>BOSS</v>
      </c>
      <c r="F329" s="1" t="str">
        <f>IF(ISBLANK('Capabilities - Sec Controls'!B28),"", 'Capabilities - Sec Controls'!B28)</f>
        <v>Security Monitoring Services</v>
      </c>
      <c r="G329" s="1" t="str">
        <f>IF(ISBLANK('Capabilities - Sec Controls'!C28),"", 'Capabilities - Sec Controls'!C28)</f>
        <v>Database Monitoring</v>
      </c>
      <c r="H329" s="1" t="str">
        <f>IF(ISBLANK('Capabilities - Sec Controls'!D28),"", 'Capabilities - Sec Controls'!D28)</f>
        <v/>
      </c>
      <c r="I329" s="1" t="str">
        <f>IF(ISBLANK('Capabilities - Sec Controls'!E28),"", 'Capabilities - Sec Controls'!E28)</f>
        <v xml:space="preserve">The system has a capability to collect database management system (DBMS) events related to logins, queries, transactions, and administrative activity. DBMS events are monitored for the purpose of performing threat analysis. </v>
      </c>
      <c r="J329" s="1" t="str">
        <f>IF(ISBLANK('Capabilities - Sec Controls'!F28),"", 'Capabilities - Sec Controls'!F28)</f>
        <v>Database Monitoring</v>
      </c>
      <c r="K329" s="1" t="str">
        <f>IF(ISBLANK('Capabilities - Sec Controls'!I28),"", 'Capabilities - Sec Controls'!I28)</f>
        <v>AU-1,AU-2,AU-3,AU-8,AU-12,CA-7,SI-4</v>
      </c>
      <c r="L329" s="1" t="str">
        <f>IF(ISBLANK('Capabilities - Sec Controls'!J28),"", 'Capabilities - Sec Controls'!J28)</f>
        <v/>
      </c>
      <c r="M329" s="1" t="str">
        <f>IF(ISBLANK('Capabilities - Sec Controls'!K28),"", 'Capabilities - Sec Controls'!K28)</f>
        <v>AU-1,AU-2,AU-3,AU-8,AU-12,CA-7,SI-4</v>
      </c>
      <c r="N329" s="1" t="str">
        <f>IF(ISBLANK('Capabilities - Sec Controls'!L28),"", 'Capabilities - Sec Controls'!L28)</f>
        <v/>
      </c>
      <c r="O329" s="1" t="str">
        <f>IF(ISBLANK('Capabilities - Sec Controls'!M28),"", 'Capabilities - Sec Controls'!M28)</f>
        <v>AU-2(3),AU-3(1),AU-8(1),CA-7(1),SI-4(4)</v>
      </c>
      <c r="P329" s="1" t="str">
        <f>IF(ISBLANK('Capabilities - Sec Controls'!N28),"", 'Capabilities - Sec Controls'!N28)</f>
        <v>SI-4(1)</v>
      </c>
      <c r="Q329" s="1" t="str">
        <f>IF(ISBLANK('Capabilities - Sec Controls'!O28),"", 'Capabilities - Sec Controls'!O28)</f>
        <v>AU-2(3),AU-3(1),AU-8(1),CA-7(1),SI-4(1),SI-4(4)</v>
      </c>
      <c r="R329" s="1" t="str">
        <f>IF(ISBLANK('Capabilities - Sec Controls'!P28),"", 'Capabilities - Sec Controls'!P28)</f>
        <v/>
      </c>
      <c r="S329" s="1" t="str">
        <f>IF(ISBLANK('Capabilities - Sec Controls'!Q28),"", 'Capabilities - Sec Controls'!Q28)</f>
        <v>AU-12(1),AU-12(3)</v>
      </c>
      <c r="T329" s="1" t="str">
        <f>IF(ISBLANK('Capabilities - Sec Controls'!R28),"", 'Capabilities - Sec Controls'!R28)</f>
        <v>AU-3(2),SI-4(14),SI-4(19),CA-7(3),SI-4(20),SI-4(22),SI-4(23)</v>
      </c>
      <c r="U329" s="1" t="str">
        <f>IF(ISBLANK('Capabilities - Sec Controls'!S28),"", 'Capabilities - Sec Controls'!S28)</f>
        <v>AU-12(1),AU-12(3),CA-7(3),SI-4(22)</v>
      </c>
      <c r="V329" s="1" t="str">
        <f>IF(ISBLANK('Capabilities - Sec Controls'!T28),"", 'Capabilities - Sec Controls'!T28)</f>
        <v>AU-3(2),SI-4(14),SI-4(19),SI-4(20),SI-4(23)</v>
      </c>
      <c r="W329" s="1" t="str">
        <f>IF(ISBLANK('Capabilities - Sec Controls'!U28),"", 'Capabilities - Sec Controls'!U28)</f>
        <v/>
      </c>
      <c r="X329" s="1" t="str">
        <f>IF(ISBLANK('Capabilities - Sec Controls'!V28),"", 'Capabilities - Sec Controls'!V28)</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29" s="1" t="str">
        <f>IF(ISBLANK('Capabilities - Sec Controls'!W28),"", 'Capabilities - Sec Controls'!W28)</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29" s="1" t="str">
        <f>IF(ISBLANK('Capabilities - Sec Controls'!X28),"", 'Capabilities - Sec Controls'!X28)</f>
        <v>AC-2(11), AC-2(13), AC-6(3), AC-6(7), AC-6(8), AC-18(4), AC-21(2)
AU-13, 
CM-3(1), CM-5(1), CM-5(3), CM-5(4), CM-6(2), CM-8(4)
MA-4(3)
PE-2(3), PE-3(1), PE-6(4)
PS-4(2), PS-6(3)
RA-5(4), RA-5(6), RA-5(10)
SC-3, SC-7(8), SC-7(10), SC-7(11), SC-7(14),  SC-7(15), SC-7(18), SC-7(21), SC-24 
SI-7(10), SI-10(5)</v>
      </c>
      <c r="AA329" s="1" t="str">
        <f>IF(ISBLANK('Capabilities - Sec Controls'!Y28),"", 'Capabilities - Sec Controls'!Y28)</f>
        <v/>
      </c>
      <c r="AB329" s="1" t="str">
        <f>IF(ISBLANK('Capabilities - Sec Controls'!Z28),"", 'Capabilities - Sec Controls'!Z28)</f>
        <v/>
      </c>
      <c r="AC329" s="215">
        <f>IF(ISBLANK('Capabilities - Sec Controls'!AA28),"", 'Capabilities - Sec Controls'!AA28)</f>
        <v>2</v>
      </c>
      <c r="AD329" s="215">
        <f>IF(ISBLANK('Capabilities - Sec Controls'!AB28),"", 'Capabilities - Sec Controls'!AB28)</f>
        <v>3</v>
      </c>
      <c r="AE329" s="215">
        <f>IF(ISBLANK('Capabilities - Sec Controls'!AC28),"", 'Capabilities - Sec Controls'!AC28)</f>
        <v>3</v>
      </c>
      <c r="AF329" s="215">
        <f>IF(ISBLANK('Capabilities - Sec Controls'!AD28),"", 'Capabilities - Sec Controls'!AD28)</f>
        <v>8</v>
      </c>
      <c r="AG329" s="1" t="str">
        <f>IF(ISBLANK('Capabilities - Sec Controls'!AE28),"", 'Capabilities - Sec Controls'!AE28)</f>
        <v/>
      </c>
      <c r="AH329" s="1" t="str">
        <f>IF(ISBLANK('Capabilities - Sec Controls'!AF28),"", 'Capabilities - Sec Controls'!AF28)</f>
        <v>X</v>
      </c>
      <c r="AI329" s="1" t="str">
        <f>IF(ISBLANK('Capabilities - Sec Controls'!AG28),"", 'Capabilities - Sec Controls'!AG28)</f>
        <v>A</v>
      </c>
      <c r="AJ329" s="1" t="str">
        <f>IF(ISBLANK('Capabilities - Sec Controls'!AH28),"", 'Capabilities - Sec Controls'!AH28)</f>
        <v/>
      </c>
      <c r="AK329" s="1" t="str">
        <f>IF(ISBLANK('Capabilities - Sec Controls'!AI28),"", 'Capabilities - Sec Controls'!AI28)</f>
        <v/>
      </c>
      <c r="AL329" s="1" t="str">
        <f>IF(ISBLANK('Capabilities - Sec Controls'!AJ28),"", 'Capabilities - Sec Controls'!AJ28)</f>
        <v>A</v>
      </c>
      <c r="AM329" s="1" t="str">
        <f>IF(ISBLANK('Capabilities - Sec Controls'!AK28),"", 'Capabilities - Sec Controls'!AK28)</f>
        <v>X</v>
      </c>
      <c r="AN329" s="1" t="str">
        <f>IF(ISBLANK('Capabilities - Sec Controls'!AL28),"", 'Capabilities - Sec Controls'!AL28)</f>
        <v>X</v>
      </c>
      <c r="AO329" s="1" t="str">
        <f>IF(ISBLANK('Capabilities - Sec Controls'!AM28),"", 'Capabilities - Sec Controls'!AM28)</f>
        <v/>
      </c>
      <c r="AP329" s="1" t="str">
        <f>IF(ISBLANK('Capabilities - Sec Controls'!AN28),"", 'Capabilities - Sec Controls'!AN28)</f>
        <v>B</v>
      </c>
      <c r="AQ329" s="1" t="str">
        <f>IF(ISBLANK('Capabilities - Sec Controls'!AO28),"", 'Capabilities - Sec Controls'!AO28)</f>
        <v>B</v>
      </c>
      <c r="AR329" s="1" t="str">
        <f>IF(ISBLANK('Capabilities - Sec Controls'!AP28),"", 'Capabilities - Sec Controls'!AP28)</f>
        <v>B</v>
      </c>
      <c r="AS329" s="1" t="str">
        <f>IF(ISBLANK('Capabilities - Sec Controls'!AQ28),"", 'Capabilities - Sec Controls'!AQ28)</f>
        <v/>
      </c>
      <c r="AT329" s="1" t="str">
        <f>IF(ISBLANK('Capabilities - Sec Controls'!AR28),"", 'Capabilities - Sec Controls'!AR28)</f>
        <v>A</v>
      </c>
      <c r="AU329" s="1" t="str">
        <f>IF(ISBLANK('Capabilities - Sec Controls'!AS28),"", 'Capabilities - Sec Controls'!AS28)</f>
        <v/>
      </c>
      <c r="AV329" s="1" t="str">
        <f>IF(ISBLANK('Capabilities - Sec Controls'!AT28),"", 'Capabilities - Sec Controls'!AT28)</f>
        <v/>
      </c>
    </row>
    <row r="330" spans="1:48" ht="42" hidden="1" customHeight="1" x14ac:dyDescent="0.25">
      <c r="A330"/>
      <c r="D330" t="b">
        <f t="shared" si="14"/>
        <v>1</v>
      </c>
      <c r="E330" s="1" t="str">
        <f>IF(ISBLANK('Capabilities - Sec Controls'!A29),"", 'Capabilities - Sec Controls'!A29)</f>
        <v>BOSS</v>
      </c>
      <c r="F330" s="1" t="str">
        <f>IF(ISBLANK('Capabilities - Sec Controls'!B29),"", 'Capabilities - Sec Controls'!B29)</f>
        <v>Security Monitoring Services</v>
      </c>
      <c r="G330" s="1" t="str">
        <f>IF(ISBLANK('Capabilities - Sec Controls'!C29),"", 'Capabilities - Sec Controls'!C29)</f>
        <v>Application Monitoring</v>
      </c>
      <c r="H330" s="1" t="str">
        <f>IF(ISBLANK('Capabilities - Sec Controls'!D29),"", 'Capabilities - Sec Controls'!D29)</f>
        <v/>
      </c>
      <c r="I330" s="1" t="str">
        <f>IF(ISBLANK('Capabilities - Sec Controls'!E29),"", 'Capabilities - Sec Controls'!E29)</f>
        <v xml:space="preserve">The system has a capability to collect application events including (but not limited to) login/unsuccessful login activity, queries, transactions, and administrative activity. The events are analyzed and monitored for threats. </v>
      </c>
      <c r="J330" s="1" t="str">
        <f>IF(ISBLANK('Capabilities - Sec Controls'!F29),"", 'Capabilities - Sec Controls'!F29)</f>
        <v>Application Monitoring</v>
      </c>
      <c r="K330" s="1" t="str">
        <f>IF(ISBLANK('Capabilities - Sec Controls'!I29),"", 'Capabilities - Sec Controls'!I29)</f>
        <v>AU-1,AU-2,AU-3,AU-8,AU-12,CA-7,SI-4</v>
      </c>
      <c r="L330" s="1" t="str">
        <f>IF(ISBLANK('Capabilities - Sec Controls'!J29),"", 'Capabilities - Sec Controls'!J29)</f>
        <v/>
      </c>
      <c r="M330" s="1" t="str">
        <f>IF(ISBLANK('Capabilities - Sec Controls'!K29),"", 'Capabilities - Sec Controls'!K29)</f>
        <v>AU-1,AU-2,AU-3,AU-8,AU-12,CA-7,SI-4</v>
      </c>
      <c r="N330" s="1" t="str">
        <f>IF(ISBLANK('Capabilities - Sec Controls'!L29),"", 'Capabilities - Sec Controls'!L29)</f>
        <v/>
      </c>
      <c r="O330" s="1" t="str">
        <f>IF(ISBLANK('Capabilities - Sec Controls'!M29),"", 'Capabilities - Sec Controls'!M29)</f>
        <v>AU-2(3),AU-3(1),AU-8(1),CA-7(1),SI-4(4)</v>
      </c>
      <c r="P330" s="1" t="str">
        <f>IF(ISBLANK('Capabilities - Sec Controls'!N29),"", 'Capabilities - Sec Controls'!N29)</f>
        <v>SI-4(1)</v>
      </c>
      <c r="Q330" s="1" t="str">
        <f>IF(ISBLANK('Capabilities - Sec Controls'!O29),"", 'Capabilities - Sec Controls'!O29)</f>
        <v>AU-2(3),AU-3(1),AU-8(1),CA-7(1),SI-4(1),SI-4(4)</v>
      </c>
      <c r="R330" s="1" t="str">
        <f>IF(ISBLANK('Capabilities - Sec Controls'!P29),"", 'Capabilities - Sec Controls'!P29)</f>
        <v/>
      </c>
      <c r="S330" s="1" t="str">
        <f>IF(ISBLANK('Capabilities - Sec Controls'!Q29),"", 'Capabilities - Sec Controls'!Q29)</f>
        <v>AU-12(1),AU-12(3)</v>
      </c>
      <c r="T330" s="1" t="str">
        <f>IF(ISBLANK('Capabilities - Sec Controls'!R29),"", 'Capabilities - Sec Controls'!R29)</f>
        <v>AU-3(2),SI-4(14),SI-4(19),CA-7(3),SI-4(20),SI-4(22),SI-4(23)</v>
      </c>
      <c r="U330" s="1" t="str">
        <f>IF(ISBLANK('Capabilities - Sec Controls'!S29),"", 'Capabilities - Sec Controls'!S29)</f>
        <v>AU-12(1),AU-12(3),CA-7(3),SI-4(22)</v>
      </c>
      <c r="V330" s="1" t="str">
        <f>IF(ISBLANK('Capabilities - Sec Controls'!T29),"", 'Capabilities - Sec Controls'!T29)</f>
        <v>AU-3(2),SI-4(14),SI-4(19),SI-4(20),SI-4(23)</v>
      </c>
      <c r="W330" s="1" t="str">
        <f>IF(ISBLANK('Capabilities - Sec Controls'!U29),"", 'Capabilities - Sec Controls'!U29)</f>
        <v/>
      </c>
      <c r="X330" s="1" t="str">
        <f>IF(ISBLANK('Capabilities - Sec Controls'!V29),"", 'Capabilities - Sec Controls'!V29)</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30" s="1" t="str">
        <f>IF(ISBLANK('Capabilities - Sec Controls'!W29),"", 'Capabilities - Sec Controls'!W29)</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30" s="1" t="str">
        <f>IF(ISBLANK('Capabilities - Sec Controls'!X29),"", 'Capabilities - Sec Controls'!X29)</f>
        <v>AC-2(11), AC-2(13), AC-6(3), AC-6(7), AC-6(8), AC-18(4), AC-21(2)
AU-13, 
CM-3(1), CM-5(1), CM-5(3), CM-5(4), CM-6(2), CM-8(4)
MA-4(3)
PE-2(3), PE-3(1), PE-6(4)
PS-4(2), PS-6(3)
RA-5(4), RA-5(6), RA-5(10)
SC-3, SC-7(8), SC-7(10), SC-7(11), SC-7(14),  SC-7(15), SC-7(18), SC-7(21), SC-24 
SI-7(10), SI-10(5)</v>
      </c>
      <c r="AA330" s="1" t="str">
        <f>IF(ISBLANK('Capabilities - Sec Controls'!Y29),"", 'Capabilities - Sec Controls'!Y29)</f>
        <v/>
      </c>
      <c r="AB330" s="1" t="str">
        <f>IF(ISBLANK('Capabilities - Sec Controls'!Z29),"", 'Capabilities - Sec Controls'!Z29)</f>
        <v/>
      </c>
      <c r="AC330" s="215">
        <f>IF(ISBLANK('Capabilities - Sec Controls'!AA29),"", 'Capabilities - Sec Controls'!AA29)</f>
        <v>2</v>
      </c>
      <c r="AD330" s="215">
        <f>IF(ISBLANK('Capabilities - Sec Controls'!AB29),"", 'Capabilities - Sec Controls'!AB29)</f>
        <v>3</v>
      </c>
      <c r="AE330" s="215">
        <f>IF(ISBLANK('Capabilities - Sec Controls'!AC29),"", 'Capabilities - Sec Controls'!AC29)</f>
        <v>3</v>
      </c>
      <c r="AF330" s="215">
        <f>IF(ISBLANK('Capabilities - Sec Controls'!AD29),"", 'Capabilities - Sec Controls'!AD29)</f>
        <v>8</v>
      </c>
      <c r="AG330" s="1" t="str">
        <f>IF(ISBLANK('Capabilities - Sec Controls'!AE29),"", 'Capabilities - Sec Controls'!AE29)</f>
        <v/>
      </c>
      <c r="AH330" s="1" t="str">
        <f>IF(ISBLANK('Capabilities - Sec Controls'!AF29),"", 'Capabilities - Sec Controls'!AF29)</f>
        <v>X</v>
      </c>
      <c r="AI330" s="1" t="str">
        <f>IF(ISBLANK('Capabilities - Sec Controls'!AG29),"", 'Capabilities - Sec Controls'!AG29)</f>
        <v>X</v>
      </c>
      <c r="AJ330" s="1" t="str">
        <f>IF(ISBLANK('Capabilities - Sec Controls'!AH29),"", 'Capabilities - Sec Controls'!AH29)</f>
        <v>X</v>
      </c>
      <c r="AK330" s="1" t="str">
        <f>IF(ISBLANK('Capabilities - Sec Controls'!AI29),"", 'Capabilities - Sec Controls'!AI29)</f>
        <v/>
      </c>
      <c r="AL330" s="1" t="str">
        <f>IF(ISBLANK('Capabilities - Sec Controls'!AJ29),"", 'Capabilities - Sec Controls'!AJ29)</f>
        <v>A</v>
      </c>
      <c r="AM330" s="1" t="str">
        <f>IF(ISBLANK('Capabilities - Sec Controls'!AK29),"", 'Capabilities - Sec Controls'!AK29)</f>
        <v>X</v>
      </c>
      <c r="AN330" s="1" t="str">
        <f>IF(ISBLANK('Capabilities - Sec Controls'!AL29),"", 'Capabilities - Sec Controls'!AL29)</f>
        <v>X</v>
      </c>
      <c r="AO330" s="1" t="str">
        <f>IF(ISBLANK('Capabilities - Sec Controls'!AM29),"", 'Capabilities - Sec Controls'!AM29)</f>
        <v/>
      </c>
      <c r="AP330" s="1" t="str">
        <f>IF(ISBLANK('Capabilities - Sec Controls'!AN29),"", 'Capabilities - Sec Controls'!AN29)</f>
        <v>B</v>
      </c>
      <c r="AQ330" s="1" t="str">
        <f>IF(ISBLANK('Capabilities - Sec Controls'!AO29),"", 'Capabilities - Sec Controls'!AO29)</f>
        <v>B</v>
      </c>
      <c r="AR330" s="1" t="str">
        <f>IF(ISBLANK('Capabilities - Sec Controls'!AP29),"", 'Capabilities - Sec Controls'!AP29)</f>
        <v>B</v>
      </c>
      <c r="AS330" s="1" t="str">
        <f>IF(ISBLANK('Capabilities - Sec Controls'!AQ29),"", 'Capabilities - Sec Controls'!AQ29)</f>
        <v/>
      </c>
      <c r="AT330" s="1" t="str">
        <f>IF(ISBLANK('Capabilities - Sec Controls'!AR29),"", 'Capabilities - Sec Controls'!AR29)</f>
        <v>A</v>
      </c>
      <c r="AU330" s="1" t="str">
        <f>IF(ISBLANK('Capabilities - Sec Controls'!AS29),"", 'Capabilities - Sec Controls'!AS29)</f>
        <v/>
      </c>
      <c r="AV330" s="1" t="str">
        <f>IF(ISBLANK('Capabilities - Sec Controls'!AT29),"", 'Capabilities - Sec Controls'!AT29)</f>
        <v/>
      </c>
    </row>
    <row r="331" spans="1:48" ht="42" hidden="1" customHeight="1" x14ac:dyDescent="0.25">
      <c r="A331"/>
      <c r="D331" t="b">
        <f t="shared" si="14"/>
        <v>1</v>
      </c>
      <c r="E331" s="1" t="str">
        <f>IF(ISBLANK('Capabilities - Sec Controls'!A30),"", 'Capabilities - Sec Controls'!A30)</f>
        <v>BOSS</v>
      </c>
      <c r="F331" s="1" t="str">
        <f>IF(ISBLANK('Capabilities - Sec Controls'!B30),"", 'Capabilities - Sec Controls'!B30)</f>
        <v>Security Monitoring Services</v>
      </c>
      <c r="G331" s="1" t="str">
        <f>IF(ISBLANK('Capabilities - Sec Controls'!C30),"", 'Capabilities - Sec Controls'!C30)</f>
        <v>End-Point Monitoring</v>
      </c>
      <c r="H331" s="1" t="str">
        <f>IF(ISBLANK('Capabilities - Sec Controls'!D30),"", 'Capabilities - Sec Controls'!D30)</f>
        <v/>
      </c>
      <c r="I331" s="1" t="str">
        <f>IF(ISBLANK('Capabilities - Sec Controls'!E30),"", 'Capabilities - Sec Controls'!E30)</f>
        <v>The system has a capability that generates event logs associated with end user interactions including (but not limited to) logins, queries, transactions, and administrative activity. The events are analyzed and monitored for threats.</v>
      </c>
      <c r="J331" s="1" t="str">
        <f>IF(ISBLANK('Capabilities - Sec Controls'!F30),"", 'Capabilities - Sec Controls'!F30)</f>
        <v>End-Point Monitoring</v>
      </c>
      <c r="K331" s="1" t="str">
        <f>IF(ISBLANK('Capabilities - Sec Controls'!I30),"", 'Capabilities - Sec Controls'!I30)</f>
        <v>AU-1,AU-2,AU-3,AU-8,AU-12,CA-7,SI-4</v>
      </c>
      <c r="L331" s="1" t="str">
        <f>IF(ISBLANK('Capabilities - Sec Controls'!J30),"", 'Capabilities - Sec Controls'!J30)</f>
        <v/>
      </c>
      <c r="M331" s="1" t="str">
        <f>IF(ISBLANK('Capabilities - Sec Controls'!K30),"", 'Capabilities - Sec Controls'!K30)</f>
        <v>AU-1,AU-2,AU-3,AU-8,AU-12,CA-7,SI-4</v>
      </c>
      <c r="N331" s="1" t="str">
        <f>IF(ISBLANK('Capabilities - Sec Controls'!L30),"", 'Capabilities - Sec Controls'!L30)</f>
        <v/>
      </c>
      <c r="O331" s="1" t="str">
        <f>IF(ISBLANK('Capabilities - Sec Controls'!M30),"", 'Capabilities - Sec Controls'!M30)</f>
        <v>AU-2(3),AU-3(1),AU-8(1),CA-7(1),SI-4(4)</v>
      </c>
      <c r="P331" s="1" t="str">
        <f>IF(ISBLANK('Capabilities - Sec Controls'!N30),"", 'Capabilities - Sec Controls'!N30)</f>
        <v>SI-4(1)</v>
      </c>
      <c r="Q331" s="1" t="str">
        <f>IF(ISBLANK('Capabilities - Sec Controls'!O30),"", 'Capabilities - Sec Controls'!O30)</f>
        <v>AU-2(3),AU-3(1),AU-8(1),CA-7(1),SI-4(1),SI-4(4)</v>
      </c>
      <c r="R331" s="1" t="str">
        <f>IF(ISBLANK('Capabilities - Sec Controls'!P30),"", 'Capabilities - Sec Controls'!P30)</f>
        <v/>
      </c>
      <c r="S331" s="1" t="str">
        <f>IF(ISBLANK('Capabilities - Sec Controls'!Q30),"", 'Capabilities - Sec Controls'!Q30)</f>
        <v>AU-12(1),AU-12(3)</v>
      </c>
      <c r="T331" s="1" t="str">
        <f>IF(ISBLANK('Capabilities - Sec Controls'!R30),"", 'Capabilities - Sec Controls'!R30)</f>
        <v>AU-3(2),SI-4(14),SI-4(19),CA-7(3),SI-4(20),SI-4(22),SI-4(23)</v>
      </c>
      <c r="U331" s="1" t="str">
        <f>IF(ISBLANK('Capabilities - Sec Controls'!S30),"", 'Capabilities - Sec Controls'!S30)</f>
        <v>AU-12(1),AU-12(3),CA-7(3),SI-4(22)</v>
      </c>
      <c r="V331" s="1" t="str">
        <f>IF(ISBLANK('Capabilities - Sec Controls'!T30),"", 'Capabilities - Sec Controls'!T30)</f>
        <v>AU-3(2),SI-4(14),SI-4(19),SI-4(20),SI-4(23)</v>
      </c>
      <c r="W331" s="1" t="str">
        <f>IF(ISBLANK('Capabilities - Sec Controls'!U30),"", 'Capabilities - Sec Controls'!U30)</f>
        <v/>
      </c>
      <c r="X331" s="1" t="str">
        <f>IF(ISBLANK('Capabilities - Sec Controls'!V30),"", 'Capabilities - Sec Controls'!V30)</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31" s="1" t="str">
        <f>IF(ISBLANK('Capabilities - Sec Controls'!W30),"", 'Capabilities - Sec Controls'!W30)</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31" s="1" t="str">
        <f>IF(ISBLANK('Capabilities - Sec Controls'!X30),"", 'Capabilities - Sec Controls'!X30)</f>
        <v>AC-2(11), AC-2(13), AC-6(3), AC-6(7), AC-6(8), AC-18(4), AC-21(2)
AU-13, 
CM-3(1), CM-5(1), CM-5(3), CM-5(4), CM-6(2), CM-8(4)
MA-4(3)
PE-2(3), PE-3(1), PE-6(4)
PS-4(2), PS-6(3)
RA-5(4), RA-5(6), RA-5(10)
SC-3, SC-7(8), SC-7(10), SC-7(11), SC-7(14),  SC-7(15), SC-7(18), SC-7(21), SC-24 
SI-7(10), SI-10(5)</v>
      </c>
      <c r="AA331" s="1" t="str">
        <f>IF(ISBLANK('Capabilities - Sec Controls'!Y30),"", 'Capabilities - Sec Controls'!Y30)</f>
        <v/>
      </c>
      <c r="AB331" s="1" t="str">
        <f>IF(ISBLANK('Capabilities - Sec Controls'!Z30),"", 'Capabilities - Sec Controls'!Z30)</f>
        <v/>
      </c>
      <c r="AC331" s="215">
        <f>IF(ISBLANK('Capabilities - Sec Controls'!AA30),"", 'Capabilities - Sec Controls'!AA30)</f>
        <v>2</v>
      </c>
      <c r="AD331" s="215">
        <f>IF(ISBLANK('Capabilities - Sec Controls'!AB30),"", 'Capabilities - Sec Controls'!AB30)</f>
        <v>3</v>
      </c>
      <c r="AE331" s="215">
        <f>IF(ISBLANK('Capabilities - Sec Controls'!AC30),"", 'Capabilities - Sec Controls'!AC30)</f>
        <v>3</v>
      </c>
      <c r="AF331" s="215">
        <f>IF(ISBLANK('Capabilities - Sec Controls'!AD30),"", 'Capabilities - Sec Controls'!AD30)</f>
        <v>8</v>
      </c>
      <c r="AG331" s="1" t="str">
        <f>IF(ISBLANK('Capabilities - Sec Controls'!AE30),"", 'Capabilities - Sec Controls'!AE30)</f>
        <v/>
      </c>
      <c r="AH331" s="1" t="str">
        <f>IF(ISBLANK('Capabilities - Sec Controls'!AF30),"", 'Capabilities - Sec Controls'!AF30)</f>
        <v>X</v>
      </c>
      <c r="AI331" s="1" t="str">
        <f>IF(ISBLANK('Capabilities - Sec Controls'!AG30),"", 'Capabilities - Sec Controls'!AG30)</f>
        <v>X</v>
      </c>
      <c r="AJ331" s="1" t="str">
        <f>IF(ISBLANK('Capabilities - Sec Controls'!AH30),"", 'Capabilities - Sec Controls'!AH30)</f>
        <v>X</v>
      </c>
      <c r="AK331" s="1" t="str">
        <f>IF(ISBLANK('Capabilities - Sec Controls'!AI30),"", 'Capabilities - Sec Controls'!AI30)</f>
        <v/>
      </c>
      <c r="AL331" s="1" t="str">
        <f>IF(ISBLANK('Capabilities - Sec Controls'!AJ30),"", 'Capabilities - Sec Controls'!AJ30)</f>
        <v>A</v>
      </c>
      <c r="AM331" s="1" t="str">
        <f>IF(ISBLANK('Capabilities - Sec Controls'!AK30),"", 'Capabilities - Sec Controls'!AK30)</f>
        <v>A</v>
      </c>
      <c r="AN331" s="1" t="str">
        <f>IF(ISBLANK('Capabilities - Sec Controls'!AL30),"", 'Capabilities - Sec Controls'!AL30)</f>
        <v>A</v>
      </c>
      <c r="AO331" s="1" t="str">
        <f>IF(ISBLANK('Capabilities - Sec Controls'!AM30),"", 'Capabilities - Sec Controls'!AM30)</f>
        <v/>
      </c>
      <c r="AP331" s="1" t="str">
        <f>IF(ISBLANK('Capabilities - Sec Controls'!AN30),"", 'Capabilities - Sec Controls'!AN30)</f>
        <v>B</v>
      </c>
      <c r="AQ331" s="1" t="str">
        <f>IF(ISBLANK('Capabilities - Sec Controls'!AO30),"", 'Capabilities - Sec Controls'!AO30)</f>
        <v>B</v>
      </c>
      <c r="AR331" s="1" t="str">
        <f>IF(ISBLANK('Capabilities - Sec Controls'!AP30),"", 'Capabilities - Sec Controls'!AP30)</f>
        <v>B</v>
      </c>
      <c r="AS331" s="1" t="str">
        <f>IF(ISBLANK('Capabilities - Sec Controls'!AQ30),"", 'Capabilities - Sec Controls'!AQ30)</f>
        <v/>
      </c>
      <c r="AT331" s="1" t="str">
        <f>IF(ISBLANK('Capabilities - Sec Controls'!AR30),"", 'Capabilities - Sec Controls'!AR30)</f>
        <v>A</v>
      </c>
      <c r="AU331" s="1" t="str">
        <f>IF(ISBLANK('Capabilities - Sec Controls'!AS30),"", 'Capabilities - Sec Controls'!AS30)</f>
        <v/>
      </c>
      <c r="AV331" s="1" t="str">
        <f>IF(ISBLANK('Capabilities - Sec Controls'!AT30),"", 'Capabilities - Sec Controls'!AT30)</f>
        <v/>
      </c>
    </row>
    <row r="332" spans="1:48" ht="42" hidden="1" customHeight="1" x14ac:dyDescent="0.25">
      <c r="A332"/>
      <c r="D332" t="b">
        <f t="shared" si="14"/>
        <v>1</v>
      </c>
      <c r="E332" s="1" t="str">
        <f>IF(ISBLANK('Capabilities - Sec Controls'!A31),"", 'Capabilities - Sec Controls'!A31)</f>
        <v>BOSS</v>
      </c>
      <c r="F332" s="1" t="str">
        <f>IF(ISBLANK('Capabilities - Sec Controls'!B31),"", 'Capabilities - Sec Controls'!B31)</f>
        <v>Security Monitoring Services</v>
      </c>
      <c r="G332" s="1" t="str">
        <f>IF(ISBLANK('Capabilities - Sec Controls'!C31),"", 'Capabilities - Sec Controls'!C31)</f>
        <v>Cloud Monitoring</v>
      </c>
      <c r="H332" s="1" t="str">
        <f>IF(ISBLANK('Capabilities - Sec Controls'!D31),"", 'Capabilities - Sec Controls'!D31)</f>
        <v/>
      </c>
      <c r="I332" s="1" t="str">
        <f>IF(ISBLANK('Capabilities - Sec Controls'!E31),"", 'Capabilities - Sec Controls'!E31)</f>
        <v xml:space="preserve">The system has a capability that generates event logs to monitor services provided by cloud solutions at all layers of the stack. </v>
      </c>
      <c r="J332" s="1" t="str">
        <f>IF(ISBLANK('Capabilities - Sec Controls'!F31),"", 'Capabilities - Sec Controls'!F31)</f>
        <v>Cloud Monitoring</v>
      </c>
      <c r="K332" s="1" t="str">
        <f>IF(ISBLANK('Capabilities - Sec Controls'!I31),"", 'Capabilities - Sec Controls'!I31)</f>
        <v>AU-1,AU-2,AU-3,AU-8,AU-12,CA-7,SI-4</v>
      </c>
      <c r="L332" s="1" t="str">
        <f>IF(ISBLANK('Capabilities - Sec Controls'!J31),"", 'Capabilities - Sec Controls'!J31)</f>
        <v/>
      </c>
      <c r="M332" s="1" t="str">
        <f>IF(ISBLANK('Capabilities - Sec Controls'!K31),"", 'Capabilities - Sec Controls'!K31)</f>
        <v>AU-1,AU-2,AU-3,AU-8,AU-12,CA-7,SI-4</v>
      </c>
      <c r="N332" s="1" t="str">
        <f>IF(ISBLANK('Capabilities - Sec Controls'!L31),"", 'Capabilities - Sec Controls'!L31)</f>
        <v/>
      </c>
      <c r="O332" s="1" t="str">
        <f>IF(ISBLANK('Capabilities - Sec Controls'!M31),"", 'Capabilities - Sec Controls'!M31)</f>
        <v>AU-2(3),AU-3(1),AU-8(1),CA-7(1),SI-4(4)</v>
      </c>
      <c r="P332" s="1" t="str">
        <f>IF(ISBLANK('Capabilities - Sec Controls'!N31),"", 'Capabilities - Sec Controls'!N31)</f>
        <v>SI-4(1)</v>
      </c>
      <c r="Q332" s="1" t="str">
        <f>IF(ISBLANK('Capabilities - Sec Controls'!O31),"", 'Capabilities - Sec Controls'!O31)</f>
        <v>AU-2(3),AU-3(1),AU-8(1),CA-7(1),SI-4(1),SI-4(4)</v>
      </c>
      <c r="R332" s="1" t="str">
        <f>IF(ISBLANK('Capabilities - Sec Controls'!P31),"", 'Capabilities - Sec Controls'!P31)</f>
        <v/>
      </c>
      <c r="S332" s="1" t="str">
        <f>IF(ISBLANK('Capabilities - Sec Controls'!Q31),"", 'Capabilities - Sec Controls'!Q31)</f>
        <v>AU-12(1),AU-12(3)</v>
      </c>
      <c r="T332" s="1" t="str">
        <f>IF(ISBLANK('Capabilities - Sec Controls'!R31),"", 'Capabilities - Sec Controls'!R31)</f>
        <v>AU-3(2),SI-4(14),SI-4(19),CA-7(3),SI-4(20),SI-4(22),SI-4(23)</v>
      </c>
      <c r="U332" s="1" t="str">
        <f>IF(ISBLANK('Capabilities - Sec Controls'!S31),"", 'Capabilities - Sec Controls'!S31)</f>
        <v>AU-12(1),AU-12(3),CA-7(3),SI-4(22)</v>
      </c>
      <c r="V332" s="1" t="str">
        <f>IF(ISBLANK('Capabilities - Sec Controls'!T31),"", 'Capabilities - Sec Controls'!T31)</f>
        <v>AU-3(2),SI-4(14),SI-4(19),SI-4(20),SI-4(23)</v>
      </c>
      <c r="W332" s="1" t="str">
        <f>IF(ISBLANK('Capabilities - Sec Controls'!U31),"", 'Capabilities - Sec Controls'!U31)</f>
        <v/>
      </c>
      <c r="X332" s="1" t="str">
        <f>IF(ISBLANK('Capabilities - Sec Controls'!V31),"", 'Capabilities - Sec Controls'!V31)</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32" s="1" t="str">
        <f>IF(ISBLANK('Capabilities - Sec Controls'!W31),"", 'Capabilities - Sec Controls'!W31)</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32" s="1" t="str">
        <f>IF(ISBLANK('Capabilities - Sec Controls'!X31),"", 'Capabilities - Sec Controls'!X31)</f>
        <v>AC-2(11), AC-2(13), AC-6(3), AC-6(7), AC-6(8), AC-18(4), AC-21(2)
AU-13, 
CM-3(1), CM-5(1), CM-5(3), CM-5(4), CM-6(2), CM-8(4)
MA-4(3)
PE-2(3), PE-3(1), PE-6(4)
PS-4(2), PS-6(3)
RA-5(4), RA-5(6), RA-5(10)
SC-3, SC-7(8), SC-7(10), SC-7(11), SC-7(14),  SC-7(15), SC-7(18), SC-7(21), SC-24 
SI-7(10), SI-10(5)</v>
      </c>
      <c r="AA332" s="1" t="str">
        <f>IF(ISBLANK('Capabilities - Sec Controls'!Y31),"", 'Capabilities - Sec Controls'!Y31)</f>
        <v/>
      </c>
      <c r="AB332" s="1" t="str">
        <f>IF(ISBLANK('Capabilities - Sec Controls'!Z31),"", 'Capabilities - Sec Controls'!Z31)</f>
        <v/>
      </c>
      <c r="AC332" s="215">
        <f>IF(ISBLANK('Capabilities - Sec Controls'!AA31),"", 'Capabilities - Sec Controls'!AA31)</f>
        <v>2</v>
      </c>
      <c r="AD332" s="215">
        <f>IF(ISBLANK('Capabilities - Sec Controls'!AB31),"", 'Capabilities - Sec Controls'!AB31)</f>
        <v>3</v>
      </c>
      <c r="AE332" s="215">
        <f>IF(ISBLANK('Capabilities - Sec Controls'!AC31),"", 'Capabilities - Sec Controls'!AC31)</f>
        <v>3</v>
      </c>
      <c r="AF332" s="215">
        <f>IF(ISBLANK('Capabilities - Sec Controls'!AD31),"", 'Capabilities - Sec Controls'!AD31)</f>
        <v>8</v>
      </c>
      <c r="AG332" s="1" t="str">
        <f>IF(ISBLANK('Capabilities - Sec Controls'!AE31),"", 'Capabilities - Sec Controls'!AE31)</f>
        <v/>
      </c>
      <c r="AH332" s="1" t="str">
        <f>IF(ISBLANK('Capabilities - Sec Controls'!AF31),"", 'Capabilities - Sec Controls'!AF31)</f>
        <v>X</v>
      </c>
      <c r="AI332" s="1" t="str">
        <f>IF(ISBLANK('Capabilities - Sec Controls'!AG31),"", 'Capabilities - Sec Controls'!AG31)</f>
        <v>X</v>
      </c>
      <c r="AJ332" s="1" t="str">
        <f>IF(ISBLANK('Capabilities - Sec Controls'!AH31),"", 'Capabilities - Sec Controls'!AH31)</f>
        <v>X</v>
      </c>
      <c r="AK332" s="1" t="str">
        <f>IF(ISBLANK('Capabilities - Sec Controls'!AI31),"", 'Capabilities - Sec Controls'!AI31)</f>
        <v/>
      </c>
      <c r="AL332" s="1" t="str">
        <f>IF(ISBLANK('Capabilities - Sec Controls'!AJ31),"", 'Capabilities - Sec Controls'!AJ31)</f>
        <v>X</v>
      </c>
      <c r="AM332" s="1" t="str">
        <f>IF(ISBLANK('Capabilities - Sec Controls'!AK31),"", 'Capabilities - Sec Controls'!AK31)</f>
        <v>X</v>
      </c>
      <c r="AN332" s="1" t="str">
        <f>IF(ISBLANK('Capabilities - Sec Controls'!AL31),"", 'Capabilities - Sec Controls'!AL31)</f>
        <v>X</v>
      </c>
      <c r="AO332" s="1" t="str">
        <f>IF(ISBLANK('Capabilities - Sec Controls'!AM31),"", 'Capabilities - Sec Controls'!AM31)</f>
        <v/>
      </c>
      <c r="AP332" s="1" t="str">
        <f>IF(ISBLANK('Capabilities - Sec Controls'!AN31),"", 'Capabilities - Sec Controls'!AN31)</f>
        <v>B</v>
      </c>
      <c r="AQ332" s="1" t="str">
        <f>IF(ISBLANK('Capabilities - Sec Controls'!AO31),"", 'Capabilities - Sec Controls'!AO31)</f>
        <v>B</v>
      </c>
      <c r="AR332" s="1" t="str">
        <f>IF(ISBLANK('Capabilities - Sec Controls'!AP31),"", 'Capabilities - Sec Controls'!AP31)</f>
        <v>B</v>
      </c>
      <c r="AS332" s="1" t="str">
        <f>IF(ISBLANK('Capabilities - Sec Controls'!AQ31),"", 'Capabilities - Sec Controls'!AQ31)</f>
        <v/>
      </c>
      <c r="AT332" s="1" t="str">
        <f>IF(ISBLANK('Capabilities - Sec Controls'!AR31),"", 'Capabilities - Sec Controls'!AR31)</f>
        <v>A</v>
      </c>
      <c r="AU332" s="1" t="str">
        <f>IF(ISBLANK('Capabilities - Sec Controls'!AS31),"", 'Capabilities - Sec Controls'!AS31)</f>
        <v/>
      </c>
      <c r="AV332" s="1" t="str">
        <f>IF(ISBLANK('Capabilities - Sec Controls'!AT31),"", 'Capabilities - Sec Controls'!AT31)</f>
        <v/>
      </c>
    </row>
    <row r="333" spans="1:48" ht="42" hidden="1" customHeight="1" x14ac:dyDescent="0.25">
      <c r="A333"/>
      <c r="D333" t="b">
        <f t="shared" si="14"/>
        <v>1</v>
      </c>
      <c r="E333" s="1" t="str">
        <f>IF(ISBLANK('Capabilities - Sec Controls'!A156),"", 'Capabilities - Sec Controls'!A156)</f>
        <v>Information Services</v>
      </c>
      <c r="F333" s="1" t="str">
        <f>IF(ISBLANK('Capabilities - Sec Controls'!B156),"", 'Capabilities - Sec Controls'!B156)</f>
        <v>Security Monitoring</v>
      </c>
      <c r="G333" s="1" t="str">
        <f>IF(ISBLANK('Capabilities - Sec Controls'!C156),"", 'Capabilities - Sec Controls'!C156)</f>
        <v>Privilege Usage Events</v>
      </c>
      <c r="H333" s="1" t="str">
        <f>IF(ISBLANK('Capabilities - Sec Controls'!D156),"", 'Capabilities - Sec Controls'!D156)</f>
        <v/>
      </c>
      <c r="I333" s="1" t="str">
        <f>IF(ISBLANK('Capabilities - Sec Controls'!E156),"", 'Capabilities - Sec Controls'!E156)</f>
        <v>The system has a capability that monitors all events within the system that require the use of administrator privileges.</v>
      </c>
      <c r="J333" s="1" t="str">
        <f>IF(ISBLANK('Capabilities - Sec Controls'!F156),"", 'Capabilities - Sec Controls'!F156)</f>
        <v>Privilege Usage Events</v>
      </c>
      <c r="K333" s="1" t="str">
        <f>IF(ISBLANK('Capabilities - Sec Controls'!I156),"", 'Capabilities - Sec Controls'!I156)</f>
        <v>AU-1,AU-2,AU-3,AU-6,AU-8</v>
      </c>
      <c r="L333" s="1" t="str">
        <f>IF(ISBLANK('Capabilities - Sec Controls'!J156),"", 'Capabilities - Sec Controls'!J156)</f>
        <v/>
      </c>
      <c r="M333" s="1" t="str">
        <f>IF(ISBLANK('Capabilities - Sec Controls'!K156),"", 'Capabilities - Sec Controls'!K156)</f>
        <v>AU-1,AU-2,AU-3,AU-6,AU-8</v>
      </c>
      <c r="N333" s="1" t="str">
        <f>IF(ISBLANK('Capabilities - Sec Controls'!L156),"", 'Capabilities - Sec Controls'!L156)</f>
        <v/>
      </c>
      <c r="O333" s="1" t="str">
        <f>IF(ISBLANK('Capabilities - Sec Controls'!M156),"", 'Capabilities - Sec Controls'!M156)</f>
        <v>AU-2(3),AU-3(1),AU-6(1),AU-6(3),AU-8(1),SI-4(2),SI-4(5)</v>
      </c>
      <c r="P333" s="1" t="str">
        <f>IF(ISBLANK('Capabilities - Sec Controls'!N156),"", 'Capabilities - Sec Controls'!N156)</f>
        <v/>
      </c>
      <c r="Q333" s="1" t="str">
        <f>IF(ISBLANK('Capabilities - Sec Controls'!O156),"", 'Capabilities - Sec Controls'!O156)</f>
        <v>AU-2(3),AU-3(1),AU-6(1),AU-6(3),AU-8(1),SI-4(2),SI-4(5)</v>
      </c>
      <c r="R333" s="1" t="str">
        <f>IF(ISBLANK('Capabilities - Sec Controls'!P156),"", 'Capabilities - Sec Controls'!P156)</f>
        <v/>
      </c>
      <c r="S333" s="1" t="str">
        <f>IF(ISBLANK('Capabilities - Sec Controls'!Q156),"", 'Capabilities - Sec Controls'!Q156)</f>
        <v>AU-6(5),AU-6(6),AU-12(1),AU-12(3)</v>
      </c>
      <c r="T333" s="1" t="str">
        <f>IF(ISBLANK('Capabilities - Sec Controls'!R156),"", 'Capabilities - Sec Controls'!R156)</f>
        <v>AU-3(2),AU-6(8),SI-4(20)</v>
      </c>
      <c r="U333" s="1" t="str">
        <f>IF(ISBLANK('Capabilities - Sec Controls'!S156),"", 'Capabilities - Sec Controls'!S156)</f>
        <v>AU-6(5),AU-6(6),AU-6(8),AU-12(1),AU-12(3)</v>
      </c>
      <c r="V333" s="1" t="str">
        <f>IF(ISBLANK('Capabilities - Sec Controls'!T156),"", 'Capabilities - Sec Controls'!T156)</f>
        <v>AU-3(2),SI-4(20)</v>
      </c>
      <c r="W333" s="1" t="str">
        <f>IF(ISBLANK('Capabilities - Sec Controls'!U156),"", 'Capabilities - Sec Controls'!U156)</f>
        <v/>
      </c>
      <c r="X333" s="1" t="str">
        <f>IF(ISBLANK('Capabilities - Sec Controls'!V156),"", 'Capabilities - Sec Controls'!V156)</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33" s="1" t="str">
        <f>IF(ISBLANK('Capabilities - Sec Controls'!W156),"", 'Capabilities - Sec Controls'!W156)</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33" s="1" t="str">
        <f>IF(ISBLANK('Capabilities - Sec Controls'!X156),"", 'Capabilities - Sec Controls'!X156)</f>
        <v>AC-2(11), AC-2(13), AC-6(3), AC-6(7), AC-6(8), AC-18(4), AC-21(2)
AU-13, 
CM-3(1), CM-5(1), CM-5(3), CM-5(4), CM-6(2), CM-8(4)
MA-4(3)
PE-2(3), PE-3(1), PE-6(4)
PS-4(2), PS-6(3)
RA-5(4), RA-5(6), RA-5(10)
SC-3, SC-7(8), SC-7(10), SC-7(11), SC-7(14),  SC-7(15), SC-7(18), SC-7(21), SC-24 
SI-7(10), SI-10(5)</v>
      </c>
      <c r="AA333" s="1" t="str">
        <f>IF(ISBLANK('Capabilities - Sec Controls'!Y156),"", 'Capabilities - Sec Controls'!Y156)</f>
        <v>AU-6(8) and SI-4(20) are not selected in SP 800-53-defined baselines nor in the overall FedRAMP-defined baselines. They are placed in the high impact baseline here specifically to support implementation of a privilege usage events capability across the enterprise should an organization wish to contract with a cloud service provider to provide such a capability.</v>
      </c>
      <c r="AB333" s="1" t="str">
        <f>IF(ISBLANK('Capabilities - Sec Controls'!Z156),"", 'Capabilities - Sec Controls'!Z156)</f>
        <v/>
      </c>
      <c r="AC333" s="215">
        <f>IF(ISBLANK('Capabilities - Sec Controls'!AA156),"", 'Capabilities - Sec Controls'!AA156)</f>
        <v>3</v>
      </c>
      <c r="AD333" s="215">
        <f>IF(ISBLANK('Capabilities - Sec Controls'!AB156),"", 'Capabilities - Sec Controls'!AB156)</f>
        <v>3</v>
      </c>
      <c r="AE333" s="215">
        <f>IF(ISBLANK('Capabilities - Sec Controls'!AC156),"", 'Capabilities - Sec Controls'!AC156)</f>
        <v>3</v>
      </c>
      <c r="AF333" s="215">
        <f>IF(ISBLANK('Capabilities - Sec Controls'!AD156),"", 'Capabilities - Sec Controls'!AD156)</f>
        <v>9</v>
      </c>
      <c r="AG333" s="1" t="str">
        <f>IF(ISBLANK('Capabilities - Sec Controls'!AE156),"", 'Capabilities - Sec Controls'!AE156)</f>
        <v/>
      </c>
      <c r="AH333" s="1" t="str">
        <f>IF(ISBLANK('Capabilities - Sec Controls'!AF156),"", 'Capabilities - Sec Controls'!AF156)</f>
        <v>X</v>
      </c>
      <c r="AI333" s="1" t="str">
        <f>IF(ISBLANK('Capabilities - Sec Controls'!AG156),"", 'Capabilities - Sec Controls'!AG156)</f>
        <v>X</v>
      </c>
      <c r="AJ333" s="1" t="str">
        <f>IF(ISBLANK('Capabilities - Sec Controls'!AH156),"", 'Capabilities - Sec Controls'!AH156)</f>
        <v>X</v>
      </c>
      <c r="AK333" s="1" t="str">
        <f>IF(ISBLANK('Capabilities - Sec Controls'!AI156),"", 'Capabilities - Sec Controls'!AI156)</f>
        <v/>
      </c>
      <c r="AL333" s="1" t="str">
        <f>IF(ISBLANK('Capabilities - Sec Controls'!AJ156),"", 'Capabilities - Sec Controls'!AJ156)</f>
        <v>X</v>
      </c>
      <c r="AM333" s="1" t="str">
        <f>IF(ISBLANK('Capabilities - Sec Controls'!AK156),"", 'Capabilities - Sec Controls'!AK156)</f>
        <v>X*</v>
      </c>
      <c r="AN333" s="1" t="str">
        <f>IF(ISBLANK('Capabilities - Sec Controls'!AL156),"", 'Capabilities - Sec Controls'!AL156)</f>
        <v>X*</v>
      </c>
      <c r="AO333" s="1" t="str">
        <f>IF(ISBLANK('Capabilities - Sec Controls'!AM156),"", 'Capabilities - Sec Controls'!AM156)</f>
        <v/>
      </c>
      <c r="AP333" s="1" t="str">
        <f>IF(ISBLANK('Capabilities - Sec Controls'!AN156),"", 'Capabilities - Sec Controls'!AN156)</f>
        <v>B</v>
      </c>
      <c r="AQ333" s="1" t="str">
        <f>IF(ISBLANK('Capabilities - Sec Controls'!AO156),"", 'Capabilities - Sec Controls'!AO156)</f>
        <v>B</v>
      </c>
      <c r="AR333" s="1" t="str">
        <f>IF(ISBLANK('Capabilities - Sec Controls'!AP156),"", 'Capabilities - Sec Controls'!AP156)</f>
        <v>B</v>
      </c>
      <c r="AS333" s="1" t="str">
        <f>IF(ISBLANK('Capabilities - Sec Controls'!AQ156),"", 'Capabilities - Sec Controls'!AQ156)</f>
        <v/>
      </c>
      <c r="AT333" s="1" t="str">
        <f>IF(ISBLANK('Capabilities - Sec Controls'!AR156),"", 'Capabilities - Sec Controls'!AR156)</f>
        <v>A</v>
      </c>
      <c r="AU333" s="1" t="str">
        <f>IF(ISBLANK('Capabilities - Sec Controls'!AS156),"", 'Capabilities - Sec Controls'!AS156)</f>
        <v/>
      </c>
      <c r="AV333" s="1" t="str">
        <f>IF(ISBLANK('Capabilities - Sec Controls'!AT156),"", 'Capabilities - Sec Controls'!AT156)</f>
        <v/>
      </c>
    </row>
    <row r="334" spans="1:48" ht="42" hidden="1" customHeight="1" x14ac:dyDescent="0.25">
      <c r="A334"/>
      <c r="D334" t="b">
        <f t="shared" si="14"/>
        <v>1</v>
      </c>
      <c r="E334" s="1" t="str">
        <f>IF(ISBLANK('Capabilities - Sec Controls'!A159),"", 'Capabilities - Sec Controls'!A159)</f>
        <v>Information Services</v>
      </c>
      <c r="F334" s="1" t="str">
        <f>IF(ISBLANK('Capabilities - Sec Controls'!B159),"", 'Capabilities - Sec Controls'!B159)</f>
        <v>Security Monitoring</v>
      </c>
      <c r="G334" s="1" t="str">
        <f>IF(ISBLANK('Capabilities - Sec Controls'!C159),"", 'Capabilities - Sec Controls'!C159)</f>
        <v>Authorization Events</v>
      </c>
      <c r="H334" s="1" t="str">
        <f>IF(ISBLANK('Capabilities - Sec Controls'!D159),"", 'Capabilities - Sec Controls'!D159)</f>
        <v/>
      </c>
      <c r="I334" s="1" t="str">
        <f>IF(ISBLANK('Capabilities - Sec Controls'!E159),"", 'Capabilities - Sec Controls'!E159)</f>
        <v>The system has a capability that monitors all authorization events within the system, such as the decisions made in response to each request to access an object.</v>
      </c>
      <c r="J334" s="1" t="str">
        <f>IF(ISBLANK('Capabilities - Sec Controls'!F159),"", 'Capabilities - Sec Controls'!F159)</f>
        <v>Authorization Events</v>
      </c>
      <c r="K334" s="1" t="str">
        <f>IF(ISBLANK('Capabilities - Sec Controls'!I159),"", 'Capabilities - Sec Controls'!I159)</f>
        <v>AU-1,AU-2,AU-3,AU-6,AU-8,AU-12,SI-4</v>
      </c>
      <c r="L334" s="1" t="str">
        <f>IF(ISBLANK('Capabilities - Sec Controls'!J159),"", 'Capabilities - Sec Controls'!J159)</f>
        <v/>
      </c>
      <c r="M334" s="1" t="str">
        <f>IF(ISBLANK('Capabilities - Sec Controls'!K159),"", 'Capabilities - Sec Controls'!K159)</f>
        <v>AU-1,AU-2,AU-3,AU-6,AU-8,AU-12,SI-4</v>
      </c>
      <c r="N334" s="1" t="str">
        <f>IF(ISBLANK('Capabilities - Sec Controls'!L159),"", 'Capabilities - Sec Controls'!L159)</f>
        <v/>
      </c>
      <c r="O334" s="1" t="str">
        <f>IF(ISBLANK('Capabilities - Sec Controls'!M159),"", 'Capabilities - Sec Controls'!M159)</f>
        <v>AU-2(3),AU-3(1),AU-6(1),AU-6(3),AU-8(1),SI-4(2),SI-4(5)</v>
      </c>
      <c r="P334" s="1" t="str">
        <f>IF(ISBLANK('Capabilities - Sec Controls'!N159),"", 'Capabilities - Sec Controls'!N159)</f>
        <v/>
      </c>
      <c r="Q334" s="1" t="str">
        <f>IF(ISBLANK('Capabilities - Sec Controls'!O159),"", 'Capabilities - Sec Controls'!O159)</f>
        <v>AU-2(3),AU-3(1),AU-6(1),AU-6(3),AU-8(1),SI-4(2),SI-4(5)</v>
      </c>
      <c r="R334" s="1" t="str">
        <f>IF(ISBLANK('Capabilities - Sec Controls'!P159),"", 'Capabilities - Sec Controls'!P159)</f>
        <v/>
      </c>
      <c r="S334" s="1" t="str">
        <f>IF(ISBLANK('Capabilities - Sec Controls'!Q159),"", 'Capabilities - Sec Controls'!Q159)</f>
        <v>AU-6(5),AU-6(6),AU-12(1),AU-12(3)</v>
      </c>
      <c r="T334" s="1" t="str">
        <f>IF(ISBLANK('Capabilities - Sec Controls'!R159),"", 'Capabilities - Sec Controls'!R159)</f>
        <v>AU-3(2),AU-6(8),SI-4(20)</v>
      </c>
      <c r="U334" s="1" t="str">
        <f>IF(ISBLANK('Capabilities - Sec Controls'!S159),"", 'Capabilities - Sec Controls'!S159)</f>
        <v>AU-6(5),AU-6(6),AU-6(8),AU-12(1),AU-12(3)</v>
      </c>
      <c r="V334" s="1" t="str">
        <f>IF(ISBLANK('Capabilities - Sec Controls'!T159),"", 'Capabilities - Sec Controls'!T159)</f>
        <v>AU-3(2),SI-4(20)</v>
      </c>
      <c r="W334" s="1" t="str">
        <f>IF(ISBLANK('Capabilities - Sec Controls'!U159),"", 'Capabilities - Sec Controls'!U159)</f>
        <v/>
      </c>
      <c r="X334" s="1" t="str">
        <f>IF(ISBLANK('Capabilities - Sec Controls'!V159),"", 'Capabilities - Sec Controls'!V159)</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34" s="1" t="str">
        <f>IF(ISBLANK('Capabilities - Sec Controls'!W159),"", 'Capabilities - Sec Controls'!W159)</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34" s="1" t="str">
        <f>IF(ISBLANK('Capabilities - Sec Controls'!X159),"", 'Capabilities - Sec Controls'!X159)</f>
        <v>AC-2(11), AC-2(13), AC-6(3), AC-6(7), AC-6(8), AC-18(4), AC-21(2)
AU-13, 
CM-3(1), CM-5(1), CM-5(3), CM-5(4), CM-6(2), CM-8(4)
MA-4(3)
PE-2(3), PE-3(1), PE-6(4)
PS-4(2), PS-6(3)
RA-5(4), RA-5(6), RA-5(10)
SC-3, SC-7(8), SC-7(10), SC-7(11), SC-7(14),  SC-7(15), SC-7(18), SC-7(21), SC-24 
SI-7(10), SI-10(5)</v>
      </c>
      <c r="AA334" s="1" t="str">
        <f>IF(ISBLANK('Capabilities - Sec Controls'!Y159),"", 'Capabilities - Sec Controls'!Y159)</f>
        <v>AU-6(8) and SI-4(20) are not selected in SP 800-53-defined baselines nor in the overall FedRAMP-defined baselines. They are placed in the high impact baseline here specifically to support implementation of a privilege usage events capability across the enterprise should an organization wish to contract with a cloud service provider to provide such a capability.</v>
      </c>
      <c r="AB334" s="1" t="str">
        <f>IF(ISBLANK('Capabilities - Sec Controls'!Z159),"", 'Capabilities - Sec Controls'!Z159)</f>
        <v/>
      </c>
      <c r="AC334" s="215">
        <f>IF(ISBLANK('Capabilities - Sec Controls'!AA159),"", 'Capabilities - Sec Controls'!AA159)</f>
        <v>3</v>
      </c>
      <c r="AD334" s="215">
        <f>IF(ISBLANK('Capabilities - Sec Controls'!AB159),"", 'Capabilities - Sec Controls'!AB159)</f>
        <v>2</v>
      </c>
      <c r="AE334" s="215">
        <f>IF(ISBLANK('Capabilities - Sec Controls'!AC159),"", 'Capabilities - Sec Controls'!AC159)</f>
        <v>3</v>
      </c>
      <c r="AF334" s="215">
        <f>IF(ISBLANK('Capabilities - Sec Controls'!AD159),"", 'Capabilities - Sec Controls'!AD159)</f>
        <v>8</v>
      </c>
      <c r="AG334" s="1" t="str">
        <f>IF(ISBLANK('Capabilities - Sec Controls'!AE159),"", 'Capabilities - Sec Controls'!AE159)</f>
        <v/>
      </c>
      <c r="AH334" s="1" t="str">
        <f>IF(ISBLANK('Capabilities - Sec Controls'!AF159),"", 'Capabilities - Sec Controls'!AF159)</f>
        <v>X</v>
      </c>
      <c r="AI334" s="1" t="str">
        <f>IF(ISBLANK('Capabilities - Sec Controls'!AG159),"", 'Capabilities - Sec Controls'!AG159)</f>
        <v>X</v>
      </c>
      <c r="AJ334" s="1" t="str">
        <f>IF(ISBLANK('Capabilities - Sec Controls'!AH159),"", 'Capabilities - Sec Controls'!AH159)</f>
        <v>X</v>
      </c>
      <c r="AK334" s="1" t="str">
        <f>IF(ISBLANK('Capabilities - Sec Controls'!AI159),"", 'Capabilities - Sec Controls'!AI159)</f>
        <v/>
      </c>
      <c r="AL334" s="1" t="str">
        <f>IF(ISBLANK('Capabilities - Sec Controls'!AJ159),"", 'Capabilities - Sec Controls'!AJ159)</f>
        <v>A</v>
      </c>
      <c r="AM334" s="1" t="str">
        <f>IF(ISBLANK('Capabilities - Sec Controls'!AK159),"", 'Capabilities - Sec Controls'!AK159)</f>
        <v>X</v>
      </c>
      <c r="AN334" s="1" t="str">
        <f>IF(ISBLANK('Capabilities - Sec Controls'!AL159),"", 'Capabilities - Sec Controls'!AL159)</f>
        <v>X</v>
      </c>
      <c r="AO334" s="1" t="str">
        <f>IF(ISBLANK('Capabilities - Sec Controls'!AM159),"", 'Capabilities - Sec Controls'!AM159)</f>
        <v/>
      </c>
      <c r="AP334" s="1" t="str">
        <f>IF(ISBLANK('Capabilities - Sec Controls'!AN159),"", 'Capabilities - Sec Controls'!AN159)</f>
        <v>B</v>
      </c>
      <c r="AQ334" s="1" t="str">
        <f>IF(ISBLANK('Capabilities - Sec Controls'!AO159),"", 'Capabilities - Sec Controls'!AO159)</f>
        <v>B</v>
      </c>
      <c r="AR334" s="1" t="str">
        <f>IF(ISBLANK('Capabilities - Sec Controls'!AP159),"", 'Capabilities - Sec Controls'!AP159)</f>
        <v>B</v>
      </c>
      <c r="AS334" s="1" t="str">
        <f>IF(ISBLANK('Capabilities - Sec Controls'!AQ159),"", 'Capabilities - Sec Controls'!AQ159)</f>
        <v/>
      </c>
      <c r="AT334" s="1" t="str">
        <f>IF(ISBLANK('Capabilities - Sec Controls'!AR159),"", 'Capabilities - Sec Controls'!AR159)</f>
        <v>A</v>
      </c>
      <c r="AU334" s="1" t="str">
        <f>IF(ISBLANK('Capabilities - Sec Controls'!AS159),"", 'Capabilities - Sec Controls'!AS159)</f>
        <v/>
      </c>
      <c r="AV334" s="1" t="str">
        <f>IF(ISBLANK('Capabilities - Sec Controls'!AT159),"", 'Capabilities - Sec Controls'!AT159)</f>
        <v/>
      </c>
    </row>
    <row r="335" spans="1:48" ht="42" hidden="1" customHeight="1" x14ac:dyDescent="0.25">
      <c r="A335"/>
      <c r="D335" t="b">
        <f t="shared" si="14"/>
        <v>1</v>
      </c>
      <c r="E335" s="1" t="str">
        <f>IF(ISBLANK('Capabilities - Sec Controls'!A160),"", 'Capabilities - Sec Controls'!A160)</f>
        <v>Information Services</v>
      </c>
      <c r="F335" s="1" t="str">
        <f>IF(ISBLANK('Capabilities - Sec Controls'!B160),"", 'Capabilities - Sec Controls'!B160)</f>
        <v>Security Monitoring</v>
      </c>
      <c r="G335" s="1" t="str">
        <f>IF(ISBLANK('Capabilities - Sec Controls'!C160),"", 'Capabilities - Sec Controls'!C160)</f>
        <v>Authentication Events</v>
      </c>
      <c r="H335" s="1" t="str">
        <f>IF(ISBLANK('Capabilities - Sec Controls'!D160),"", 'Capabilities - Sec Controls'!D160)</f>
        <v/>
      </c>
      <c r="I335" s="1" t="str">
        <f>IF(ISBLANK('Capabilities - Sec Controls'!E160),"", 'Capabilities - Sec Controls'!E160)</f>
        <v>The system has a capability that monitors all authentication events within the system.</v>
      </c>
      <c r="J335" s="1" t="str">
        <f>IF(ISBLANK('Capabilities - Sec Controls'!F160),"", 'Capabilities - Sec Controls'!F160)</f>
        <v>Authentication Events</v>
      </c>
      <c r="K335" s="1" t="str">
        <f>IF(ISBLANK('Capabilities - Sec Controls'!I160),"", 'Capabilities - Sec Controls'!I160)</f>
        <v>AU-2,AU-3,AU-6,AU-8,AU-12</v>
      </c>
      <c r="L335" s="1" t="str">
        <f>IF(ISBLANK('Capabilities - Sec Controls'!J160),"", 'Capabilities - Sec Controls'!J160)</f>
        <v/>
      </c>
      <c r="M335" s="1" t="str">
        <f>IF(ISBLANK('Capabilities - Sec Controls'!K160),"", 'Capabilities - Sec Controls'!K160)</f>
        <v>AU-2,AU-3,AU-6,AU-8,AU-12</v>
      </c>
      <c r="N335" s="1" t="str">
        <f>IF(ISBLANK('Capabilities - Sec Controls'!L160),"", 'Capabilities - Sec Controls'!L160)</f>
        <v/>
      </c>
      <c r="O335" s="1" t="str">
        <f>IF(ISBLANK('Capabilities - Sec Controls'!M160),"", 'Capabilities - Sec Controls'!M160)</f>
        <v>AU-2(3),AU-3(1),AU-6(1),AU-6(3),AU-8(1),SI-4(2),SI-4(5)</v>
      </c>
      <c r="P335" s="1" t="str">
        <f>IF(ISBLANK('Capabilities - Sec Controls'!N160),"", 'Capabilities - Sec Controls'!N160)</f>
        <v/>
      </c>
      <c r="Q335" s="1" t="str">
        <f>IF(ISBLANK('Capabilities - Sec Controls'!O160),"", 'Capabilities - Sec Controls'!O160)</f>
        <v>AU-2(3),AU-3(1),AU-6(1),AU-6(3),AU-8(1),SI-4(2),SI-4(5)</v>
      </c>
      <c r="R335" s="1" t="str">
        <f>IF(ISBLANK('Capabilities - Sec Controls'!P160),"", 'Capabilities - Sec Controls'!P160)</f>
        <v/>
      </c>
      <c r="S335" s="1" t="str">
        <f>IF(ISBLANK('Capabilities - Sec Controls'!Q160),"", 'Capabilities - Sec Controls'!Q160)</f>
        <v>AU-6(5),AU-6(6),AU-12(1)</v>
      </c>
      <c r="T335" s="1" t="str">
        <f>IF(ISBLANK('Capabilities - Sec Controls'!R160),"", 'Capabilities - Sec Controls'!R160)</f>
        <v>AU-3(2)</v>
      </c>
      <c r="U335" s="1" t="str">
        <f>IF(ISBLANK('Capabilities - Sec Controls'!S160),"", 'Capabilities - Sec Controls'!S160)</f>
        <v>AU-6(5),AU-6(6),AU-12(1)</v>
      </c>
      <c r="V335" s="1" t="str">
        <f>IF(ISBLANK('Capabilities - Sec Controls'!T160),"", 'Capabilities - Sec Controls'!T160)</f>
        <v>AU-3(2)</v>
      </c>
      <c r="W335" s="1" t="str">
        <f>IF(ISBLANK('Capabilities - Sec Controls'!U160),"", 'Capabilities - Sec Controls'!U160)</f>
        <v/>
      </c>
      <c r="X335" s="1" t="str">
        <f>IF(ISBLANK('Capabilities - Sec Controls'!V160),"", 'Capabilities - Sec Controls'!V160)</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35" s="1" t="str">
        <f>IF(ISBLANK('Capabilities - Sec Controls'!W160),"", 'Capabilities - Sec Controls'!W160)</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35" s="1" t="str">
        <f>IF(ISBLANK('Capabilities - Sec Controls'!X160),"", 'Capabilities - Sec Controls'!X160)</f>
        <v>AC-2(11), AC-2(13), AC-6(3), AC-6(7), AC-6(8), AC-18(4), AC-21(2)
AU-13, 
CM-3(1), CM-5(1), CM-5(3), CM-5(4), CM-6(2), CM-8(4)
MA-4(3)
PE-2(3), PE-3(1), PE-6(4)
PS-4(2), PS-6(3)
RA-5(4), RA-5(6), RA-5(10)
SC-3, SC-7(8), SC-7(10), SC-7(11), SC-7(14),  SC-7(15), SC-7(18), SC-7(21), SC-24 
SI-7(10), SI-10(5)</v>
      </c>
      <c r="AA335" s="1" t="str">
        <f>IF(ISBLANK('Capabilities - Sec Controls'!Y160),"", 'Capabilities - Sec Controls'!Y160)</f>
        <v/>
      </c>
      <c r="AB335" s="1" t="str">
        <f>IF(ISBLANK('Capabilities - Sec Controls'!Z160),"", 'Capabilities - Sec Controls'!Z160)</f>
        <v/>
      </c>
      <c r="AC335" s="215">
        <f>IF(ISBLANK('Capabilities - Sec Controls'!AA160),"", 'Capabilities - Sec Controls'!AA160)</f>
        <v>3</v>
      </c>
      <c r="AD335" s="215">
        <f>IF(ISBLANK('Capabilities - Sec Controls'!AB160),"", 'Capabilities - Sec Controls'!AB160)</f>
        <v>2</v>
      </c>
      <c r="AE335" s="215">
        <f>IF(ISBLANK('Capabilities - Sec Controls'!AC160),"", 'Capabilities - Sec Controls'!AC160)</f>
        <v>3</v>
      </c>
      <c r="AF335" s="215">
        <f>IF(ISBLANK('Capabilities - Sec Controls'!AD160),"", 'Capabilities - Sec Controls'!AD160)</f>
        <v>8</v>
      </c>
      <c r="AG335" s="1" t="str">
        <f>IF(ISBLANK('Capabilities - Sec Controls'!AE160),"", 'Capabilities - Sec Controls'!AE160)</f>
        <v/>
      </c>
      <c r="AH335" s="1" t="str">
        <f>IF(ISBLANK('Capabilities - Sec Controls'!AF160),"", 'Capabilities - Sec Controls'!AF160)</f>
        <v>X</v>
      </c>
      <c r="AI335" s="1" t="str">
        <f>IF(ISBLANK('Capabilities - Sec Controls'!AG160),"", 'Capabilities - Sec Controls'!AG160)</f>
        <v>X</v>
      </c>
      <c r="AJ335" s="1" t="str">
        <f>IF(ISBLANK('Capabilities - Sec Controls'!AH160),"", 'Capabilities - Sec Controls'!AH160)</f>
        <v>X</v>
      </c>
      <c r="AK335" s="1" t="str">
        <f>IF(ISBLANK('Capabilities - Sec Controls'!AI160),"", 'Capabilities - Sec Controls'!AI160)</f>
        <v/>
      </c>
      <c r="AL335" s="1" t="str">
        <f>IF(ISBLANK('Capabilities - Sec Controls'!AJ160),"", 'Capabilities - Sec Controls'!AJ160)</f>
        <v>X</v>
      </c>
      <c r="AM335" s="1" t="str">
        <f>IF(ISBLANK('Capabilities - Sec Controls'!AK160),"", 'Capabilities - Sec Controls'!AK160)</f>
        <v>X</v>
      </c>
      <c r="AN335" s="1" t="str">
        <f>IF(ISBLANK('Capabilities - Sec Controls'!AL160),"", 'Capabilities - Sec Controls'!AL160)</f>
        <v>X</v>
      </c>
      <c r="AO335" s="1" t="str">
        <f>IF(ISBLANK('Capabilities - Sec Controls'!AM160),"", 'Capabilities - Sec Controls'!AM160)</f>
        <v/>
      </c>
      <c r="AP335" s="1" t="str">
        <f>IF(ISBLANK('Capabilities - Sec Controls'!AN160),"", 'Capabilities - Sec Controls'!AN160)</f>
        <v>B</v>
      </c>
      <c r="AQ335" s="1" t="str">
        <f>IF(ISBLANK('Capabilities - Sec Controls'!AO160),"", 'Capabilities - Sec Controls'!AO160)</f>
        <v>B</v>
      </c>
      <c r="AR335" s="1" t="str">
        <f>IF(ISBLANK('Capabilities - Sec Controls'!AP160),"", 'Capabilities - Sec Controls'!AP160)</f>
        <v>B</v>
      </c>
      <c r="AS335" s="1" t="str">
        <f>IF(ISBLANK('Capabilities - Sec Controls'!AQ160),"", 'Capabilities - Sec Controls'!AQ160)</f>
        <v/>
      </c>
      <c r="AT335" s="1" t="str">
        <f>IF(ISBLANK('Capabilities - Sec Controls'!AR160),"", 'Capabilities - Sec Controls'!AR160)</f>
        <v>A</v>
      </c>
      <c r="AU335" s="1" t="str">
        <f>IF(ISBLANK('Capabilities - Sec Controls'!AS160),"", 'Capabilities - Sec Controls'!AS160)</f>
        <v/>
      </c>
      <c r="AV335" s="1" t="str">
        <f>IF(ISBLANK('Capabilities - Sec Controls'!AT160),"", 'Capabilities - Sec Controls'!AT160)</f>
        <v/>
      </c>
    </row>
    <row r="336" spans="1:48" ht="42" hidden="1" customHeight="1" x14ac:dyDescent="0.25">
      <c r="A336"/>
      <c r="D336" t="b">
        <f t="shared" si="14"/>
        <v>1</v>
      </c>
      <c r="E336" s="1" t="str">
        <f>IF(ISBLANK('Capabilities - Sec Controls'!A161),"", 'Capabilities - Sec Controls'!A161)</f>
        <v>Information Services</v>
      </c>
      <c r="F336" s="1" t="str">
        <f>IF(ISBLANK('Capabilities - Sec Controls'!B161),"", 'Capabilities - Sec Controls'!B161)</f>
        <v>Security Monitoring</v>
      </c>
      <c r="G336" s="1" t="str">
        <f>IF(ISBLANK('Capabilities - Sec Controls'!C161),"", 'Capabilities - Sec Controls'!C161)</f>
        <v>ACL´s</v>
      </c>
      <c r="H336" s="1" t="str">
        <f>IF(ISBLANK('Capabilities - Sec Controls'!D161),"", 'Capabilities - Sec Controls'!D161)</f>
        <v/>
      </c>
      <c r="I336" s="1" t="str">
        <f>IF(ISBLANK('Capabilities - Sec Controls'!E161),"", 'Capabilities - Sec Controls'!E161)</f>
        <v>The system has a capability that supports monitoring the creation and maintenance of access control lists (ACLs) for the objects within the system.</v>
      </c>
      <c r="J336" s="1" t="str">
        <f>IF(ISBLANK('Capabilities - Sec Controls'!F161),"", 'Capabilities - Sec Controls'!F161)</f>
        <v>ACLs</v>
      </c>
      <c r="K336" s="1" t="str">
        <f>IF(ISBLANK('Capabilities - Sec Controls'!I161),"", 'Capabilities - Sec Controls'!I161)</f>
        <v>AC-3</v>
      </c>
      <c r="L336" s="1" t="str">
        <f>IF(ISBLANK('Capabilities - Sec Controls'!J161),"", 'Capabilities - Sec Controls'!J161)</f>
        <v/>
      </c>
      <c r="M336" s="1" t="str">
        <f>IF(ISBLANK('Capabilities - Sec Controls'!K161),"", 'Capabilities - Sec Controls'!K161)</f>
        <v>AC-3</v>
      </c>
      <c r="N336" s="1" t="str">
        <f>IF(ISBLANK('Capabilities - Sec Controls'!L161),"", 'Capabilities - Sec Controls'!L161)</f>
        <v/>
      </c>
      <c r="O336" s="1" t="str">
        <f>IF(ISBLANK('Capabilities - Sec Controls'!M161),"", 'Capabilities - Sec Controls'!M161)</f>
        <v>AC-6,AC-6(1)</v>
      </c>
      <c r="P336" s="1" t="str">
        <f>IF(ISBLANK('Capabilities - Sec Controls'!N161),"", 'Capabilities - Sec Controls'!N161)</f>
        <v/>
      </c>
      <c r="Q336" s="1" t="str">
        <f>IF(ISBLANK('Capabilities - Sec Controls'!O161),"", 'Capabilities - Sec Controls'!O161)</f>
        <v>AC-6,AC-6(1)</v>
      </c>
      <c r="R336" s="1" t="str">
        <f>IF(ISBLANK('Capabilities - Sec Controls'!P161),"", 'Capabilities - Sec Controls'!P161)</f>
        <v/>
      </c>
      <c r="S336" s="1" t="str">
        <f>IF(ISBLANK('Capabilities - Sec Controls'!Q161),"", 'Capabilities - Sec Controls'!Q161)</f>
        <v/>
      </c>
      <c r="T336" s="1" t="str">
        <f>IF(ISBLANK('Capabilities - Sec Controls'!R161),"", 'Capabilities - Sec Controls'!R161)</f>
        <v>AC-3(5),AC-3(7)</v>
      </c>
      <c r="U336" s="1" t="str">
        <f>IF(ISBLANK('Capabilities - Sec Controls'!S161),"", 'Capabilities - Sec Controls'!S161)</f>
        <v>AC-3(5)</v>
      </c>
      <c r="V336" s="1" t="str">
        <f>IF(ISBLANK('Capabilities - Sec Controls'!T161),"", 'Capabilities - Sec Controls'!T161)</f>
        <v>AC-3(7)</v>
      </c>
      <c r="W336" s="1" t="str">
        <f>IF(ISBLANK('Capabilities - Sec Controls'!U161),"", 'Capabilities - Sec Controls'!U161)</f>
        <v/>
      </c>
      <c r="X336" s="1" t="str">
        <f>IF(ISBLANK('Capabilities - Sec Controls'!V161),"", 'Capabilities - Sec Controls'!V161)</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36" s="1" t="str">
        <f>IF(ISBLANK('Capabilities - Sec Controls'!W161),"", 'Capabilities - Sec Controls'!W161)</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36" s="1" t="str">
        <f>IF(ISBLANK('Capabilities - Sec Controls'!X161),"", 'Capabilities - Sec Controls'!X161)</f>
        <v>AC-2(11), AC-2(13), AC-6(3), AC-6(7), AC-6(8), AC-18(4), AC-21(2)
AU-13, 
CM-3(1), CM-5(1), CM-5(3), CM-5(4), CM-6(2), CM-8(4)
MA-4(3)
PE-2(3), PE-3(1), PE-6(4)
PS-4(2), PS-6(3)
RA-5(4), RA-5(6), RA-5(10)
SC-3, SC-7(8), SC-7(10), SC-7(11), SC-7(14),  SC-7(15), SC-7(18), SC-7(21), SC-24 
SI-7(10), SI-10(5)</v>
      </c>
      <c r="AA336" s="1" t="str">
        <f>IF(ISBLANK('Capabilities - Sec Controls'!Y161),"", 'Capabilities - Sec Controls'!Y161)</f>
        <v>Add note about the two AC-3 enhancements? controls not found in any baselines (similar to above notes)?</v>
      </c>
      <c r="AB336" s="1" t="str">
        <f>IF(ISBLANK('Capabilities - Sec Controls'!Z161),"", 'Capabilities - Sec Controls'!Z161)</f>
        <v/>
      </c>
      <c r="AC336" s="215">
        <f>IF(ISBLANK('Capabilities - Sec Controls'!AA161),"", 'Capabilities - Sec Controls'!AA161)</f>
        <v>3</v>
      </c>
      <c r="AD336" s="215">
        <f>IF(ISBLANK('Capabilities - Sec Controls'!AB161),"", 'Capabilities - Sec Controls'!AB161)</f>
        <v>3</v>
      </c>
      <c r="AE336" s="215">
        <f>IF(ISBLANK('Capabilities - Sec Controls'!AC161),"", 'Capabilities - Sec Controls'!AC161)</f>
        <v>3</v>
      </c>
      <c r="AF336" s="215">
        <f>IF(ISBLANK('Capabilities - Sec Controls'!AD161),"", 'Capabilities - Sec Controls'!AD161)</f>
        <v>9</v>
      </c>
      <c r="AG336" s="1" t="str">
        <f>IF(ISBLANK('Capabilities - Sec Controls'!AE161),"", 'Capabilities - Sec Controls'!AE161)</f>
        <v/>
      </c>
      <c r="AH336" s="1" t="str">
        <f>IF(ISBLANK('Capabilities - Sec Controls'!AF161),"", 'Capabilities - Sec Controls'!AF161)</f>
        <v>A</v>
      </c>
      <c r="AI336" s="1" t="str">
        <f>IF(ISBLANK('Capabilities - Sec Controls'!AG161),"", 'Capabilities - Sec Controls'!AG161)</f>
        <v>A</v>
      </c>
      <c r="AJ336" s="1" t="str">
        <f>IF(ISBLANK('Capabilities - Sec Controls'!AH161),"", 'Capabilities - Sec Controls'!AH161)</f>
        <v>A</v>
      </c>
      <c r="AK336" s="1" t="str">
        <f>IF(ISBLANK('Capabilities - Sec Controls'!AI161),"", 'Capabilities - Sec Controls'!AI161)</f>
        <v/>
      </c>
      <c r="AL336" s="1" t="str">
        <f>IF(ISBLANK('Capabilities - Sec Controls'!AJ161),"", 'Capabilities - Sec Controls'!AJ161)</f>
        <v>X</v>
      </c>
      <c r="AM336" s="1" t="str">
        <f>IF(ISBLANK('Capabilities - Sec Controls'!AK161),"", 'Capabilities - Sec Controls'!AK161)</f>
        <v>X*</v>
      </c>
      <c r="AN336" s="1" t="str">
        <f>IF(ISBLANK('Capabilities - Sec Controls'!AL161),"", 'Capabilities - Sec Controls'!AL161)</f>
        <v>X*</v>
      </c>
      <c r="AO336" s="1" t="str">
        <f>IF(ISBLANK('Capabilities - Sec Controls'!AM161),"", 'Capabilities - Sec Controls'!AM161)</f>
        <v/>
      </c>
      <c r="AP336" s="1" t="str">
        <f>IF(ISBLANK('Capabilities - Sec Controls'!AN161),"", 'Capabilities - Sec Controls'!AN161)</f>
        <v>B</v>
      </c>
      <c r="AQ336" s="1" t="str">
        <f>IF(ISBLANK('Capabilities - Sec Controls'!AO161),"", 'Capabilities - Sec Controls'!AO161)</f>
        <v>B</v>
      </c>
      <c r="AR336" s="1" t="str">
        <f>IF(ISBLANK('Capabilities - Sec Controls'!AP161),"", 'Capabilities - Sec Controls'!AP161)</f>
        <v>B</v>
      </c>
      <c r="AS336" s="1" t="str">
        <f>IF(ISBLANK('Capabilities - Sec Controls'!AQ161),"", 'Capabilities - Sec Controls'!AQ161)</f>
        <v/>
      </c>
      <c r="AT336" s="1" t="str">
        <f>IF(ISBLANK('Capabilities - Sec Controls'!AR161),"", 'Capabilities - Sec Controls'!AR161)</f>
        <v>X</v>
      </c>
      <c r="AU336" s="1" t="str">
        <f>IF(ISBLANK('Capabilities - Sec Controls'!AS161),"", 'Capabilities - Sec Controls'!AS161)</f>
        <v/>
      </c>
      <c r="AV336" s="1" t="str">
        <f>IF(ISBLANK('Capabilities - Sec Controls'!AT161),"", 'Capabilities - Sec Controls'!AT161)</f>
        <v/>
      </c>
    </row>
    <row r="337" spans="1:48" ht="42" hidden="1" customHeight="1" x14ac:dyDescent="0.25">
      <c r="A337"/>
      <c r="D337" t="b">
        <f t="shared" si="14"/>
        <v>1</v>
      </c>
      <c r="E337" s="1" t="str">
        <f>IF(ISBLANK('Capabilities - Sec Controls'!A187),"", 'Capabilities - Sec Controls'!A187)</f>
        <v>Information Services</v>
      </c>
      <c r="F337" s="1" t="str">
        <f>IF(ISBLANK('Capabilities - Sec Controls'!B187),"", 'Capabilities - Sec Controls'!B187)</f>
        <v>Security Monitoring</v>
      </c>
      <c r="G337" s="1" t="str">
        <f>IF(ISBLANK('Capabilities - Sec Controls'!C187),"", 'Capabilities - Sec Controls'!C187)</f>
        <v>Session Events</v>
      </c>
      <c r="H337" s="1" t="str">
        <f>IF(ISBLANK('Capabilities - Sec Controls'!D187),"", 'Capabilities - Sec Controls'!D187)</f>
        <v/>
      </c>
      <c r="I337" s="1" t="str">
        <f>IF(ISBLANK('Capabilities - Sec Controls'!E187),"", 'Capabilities - Sec Controls'!E187)</f>
        <v>The system has a capability that identifies and analyzes all events generated by the initiation or termination of a user session with a computing resource.</v>
      </c>
      <c r="J337" s="1" t="str">
        <f>IF(ISBLANK('Capabilities - Sec Controls'!F187),"", 'Capabilities - Sec Controls'!F187)</f>
        <v>Session Events</v>
      </c>
      <c r="K337" s="1" t="str">
        <f>IF(ISBLANK('Capabilities - Sec Controls'!I187),"", 'Capabilities - Sec Controls'!I187)</f>
        <v>AU-1,AU-2,AU-3,AU-6,AU-8,AU-12,SI-4</v>
      </c>
      <c r="L337" s="1" t="str">
        <f>IF(ISBLANK('Capabilities - Sec Controls'!J187),"", 'Capabilities - Sec Controls'!J187)</f>
        <v/>
      </c>
      <c r="M337" s="1" t="str">
        <f>IF(ISBLANK('Capabilities - Sec Controls'!K187),"", 'Capabilities - Sec Controls'!K187)</f>
        <v>AU-1,AU-2,AU-3,AU-6,AU-8,AU-12,SI-4</v>
      </c>
      <c r="N337" s="1" t="str">
        <f>IF(ISBLANK('Capabilities - Sec Controls'!L187),"", 'Capabilities - Sec Controls'!L187)</f>
        <v/>
      </c>
      <c r="O337" s="1" t="str">
        <f>IF(ISBLANK('Capabilities - Sec Controls'!M187),"", 'Capabilities - Sec Controls'!M187)</f>
        <v>AU-2(3),AU-3(1),AU-6(1),AU-6(3),AU-8(1),SI-4(2),SI-4(5)</v>
      </c>
      <c r="P337" s="1" t="str">
        <f>IF(ISBLANK('Capabilities - Sec Controls'!N187),"", 'Capabilities - Sec Controls'!N187)</f>
        <v/>
      </c>
      <c r="Q337" s="1" t="str">
        <f>IF(ISBLANK('Capabilities - Sec Controls'!O187),"", 'Capabilities - Sec Controls'!O187)</f>
        <v>AU-2(3),AU-3(1),AU-6(1),AU-6(3),AU-8(1),SI-4(2),SI-4(5)</v>
      </c>
      <c r="R337" s="1" t="str">
        <f>IF(ISBLANK('Capabilities - Sec Controls'!P187),"", 'Capabilities - Sec Controls'!P187)</f>
        <v/>
      </c>
      <c r="S337" s="1" t="str">
        <f>IF(ISBLANK('Capabilities - Sec Controls'!Q187),"", 'Capabilities - Sec Controls'!Q187)</f>
        <v>AU-6(5),AU-6(6),AU-12(1)</v>
      </c>
      <c r="T337" s="1" t="str">
        <f>IF(ISBLANK('Capabilities - Sec Controls'!R187),"", 'Capabilities - Sec Controls'!R187)</f>
        <v>AU-3(2)</v>
      </c>
      <c r="U337" s="1" t="str">
        <f>IF(ISBLANK('Capabilities - Sec Controls'!S187),"", 'Capabilities - Sec Controls'!S187)</f>
        <v>AU-6(5),AU-6(6),AU-12(1)</v>
      </c>
      <c r="V337" s="1" t="str">
        <f>IF(ISBLANK('Capabilities - Sec Controls'!T187),"", 'Capabilities - Sec Controls'!T187)</f>
        <v>AU-3(2)</v>
      </c>
      <c r="W337" s="1" t="str">
        <f>IF(ISBLANK('Capabilities - Sec Controls'!U187),"", 'Capabilities - Sec Controls'!U187)</f>
        <v/>
      </c>
      <c r="X337" s="1" t="str">
        <f>IF(ISBLANK('Capabilities - Sec Controls'!V187),"", 'Capabilities - Sec Controls'!V187)</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37" s="1" t="str">
        <f>IF(ISBLANK('Capabilities - Sec Controls'!W187),"", 'Capabilities - Sec Controls'!W187)</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37" s="1" t="str">
        <f>IF(ISBLANK('Capabilities - Sec Controls'!X187),"", 'Capabilities - Sec Controls'!X187)</f>
        <v>AC-2(11), AC-2(13), AC-6(3), AC-6(7), AC-6(8), AC-18(4), AC-21(2)
AU-13, 
CM-3(1), CM-5(1), CM-5(3), CM-5(4), CM-6(2), CM-8(4)
MA-4(3)
PE-2(3), PE-3(1), PE-6(4)
PS-4(2), PS-6(3)
RA-5(4), RA-5(6), RA-5(10)
SC-3, SC-7(8), SC-7(10), SC-7(11), SC-7(14),  SC-7(15), SC-7(18), SC-7(21), SC-24 
SI-7(10), SI-10(5)</v>
      </c>
      <c r="AA337" s="1" t="str">
        <f>IF(ISBLANK('Capabilities - Sec Controls'!Y187),"", 'Capabilities - Sec Controls'!Y187)</f>
        <v/>
      </c>
      <c r="AB337" s="1" t="str">
        <f>IF(ISBLANK('Capabilities - Sec Controls'!Z187),"", 'Capabilities - Sec Controls'!Z187)</f>
        <v/>
      </c>
      <c r="AC337" s="215">
        <f>IF(ISBLANK('Capabilities - Sec Controls'!AA187),"", 'Capabilities - Sec Controls'!AA187)</f>
        <v>1</v>
      </c>
      <c r="AD337" s="215">
        <f>IF(ISBLANK('Capabilities - Sec Controls'!AB187),"", 'Capabilities - Sec Controls'!AB187)</f>
        <v>3</v>
      </c>
      <c r="AE337" s="215">
        <f>IF(ISBLANK('Capabilities - Sec Controls'!AC187),"", 'Capabilities - Sec Controls'!AC187)</f>
        <v>3</v>
      </c>
      <c r="AF337" s="215">
        <f>IF(ISBLANK('Capabilities - Sec Controls'!AD187),"", 'Capabilities - Sec Controls'!AD187)</f>
        <v>7</v>
      </c>
      <c r="AG337" s="1" t="str">
        <f>IF(ISBLANK('Capabilities - Sec Controls'!AE187),"", 'Capabilities - Sec Controls'!AE187)</f>
        <v/>
      </c>
      <c r="AH337" s="1" t="str">
        <f>IF(ISBLANK('Capabilities - Sec Controls'!AF187),"", 'Capabilities - Sec Controls'!AF187)</f>
        <v>X</v>
      </c>
      <c r="AI337" s="1" t="str">
        <f>IF(ISBLANK('Capabilities - Sec Controls'!AG187),"", 'Capabilities - Sec Controls'!AG187)</f>
        <v>X</v>
      </c>
      <c r="AJ337" s="1" t="str">
        <f>IF(ISBLANK('Capabilities - Sec Controls'!AH187),"", 'Capabilities - Sec Controls'!AH187)</f>
        <v>A</v>
      </c>
      <c r="AK337" s="1" t="str">
        <f>IF(ISBLANK('Capabilities - Sec Controls'!AI187),"", 'Capabilities - Sec Controls'!AI187)</f>
        <v/>
      </c>
      <c r="AL337" s="1" t="str">
        <f>IF(ISBLANK('Capabilities - Sec Controls'!AJ187),"", 'Capabilities - Sec Controls'!AJ187)</f>
        <v>X</v>
      </c>
      <c r="AM337" s="1" t="str">
        <f>IF(ISBLANK('Capabilities - Sec Controls'!AK187),"", 'Capabilities - Sec Controls'!AK187)</f>
        <v>X</v>
      </c>
      <c r="AN337" s="1" t="str">
        <f>IF(ISBLANK('Capabilities - Sec Controls'!AL187),"", 'Capabilities - Sec Controls'!AL187)</f>
        <v>X</v>
      </c>
      <c r="AO337" s="1" t="str">
        <f>IF(ISBLANK('Capabilities - Sec Controls'!AM187),"", 'Capabilities - Sec Controls'!AM187)</f>
        <v/>
      </c>
      <c r="AP337" s="1" t="str">
        <f>IF(ISBLANK('Capabilities - Sec Controls'!AN187),"", 'Capabilities - Sec Controls'!AN187)</f>
        <v>B</v>
      </c>
      <c r="AQ337" s="1" t="str">
        <f>IF(ISBLANK('Capabilities - Sec Controls'!AO187),"", 'Capabilities - Sec Controls'!AO187)</f>
        <v>B</v>
      </c>
      <c r="AR337" s="1" t="str">
        <f>IF(ISBLANK('Capabilities - Sec Controls'!AP187),"", 'Capabilities - Sec Controls'!AP187)</f>
        <v>B</v>
      </c>
      <c r="AS337" s="1" t="str">
        <f>IF(ISBLANK('Capabilities - Sec Controls'!AQ187),"", 'Capabilities - Sec Controls'!AQ187)</f>
        <v/>
      </c>
      <c r="AT337" s="1" t="str">
        <f>IF(ISBLANK('Capabilities - Sec Controls'!AR187),"", 'Capabilities - Sec Controls'!AR187)</f>
        <v>A</v>
      </c>
      <c r="AU337" s="1" t="str">
        <f>IF(ISBLANK('Capabilities - Sec Controls'!AS187),"", 'Capabilities - Sec Controls'!AS187)</f>
        <v/>
      </c>
      <c r="AV337" s="1" t="str">
        <f>IF(ISBLANK('Capabilities - Sec Controls'!AT187),"", 'Capabilities - Sec Controls'!AT187)</f>
        <v/>
      </c>
    </row>
    <row r="338" spans="1:48" ht="42" hidden="1" customHeight="1" x14ac:dyDescent="0.25">
      <c r="A338"/>
      <c r="D338" t="b">
        <f t="shared" si="14"/>
        <v>1</v>
      </c>
      <c r="E338" s="1" t="str">
        <f>IF(ISBLANK('Capabilities - Sec Controls'!A188),"", 'Capabilities - Sec Controls'!A188)</f>
        <v>Information Services</v>
      </c>
      <c r="F338" s="1" t="str">
        <f>IF(ISBLANK('Capabilities - Sec Controls'!B188),"", 'Capabilities - Sec Controls'!B188)</f>
        <v>Security Monitoring</v>
      </c>
      <c r="G338" s="1" t="str">
        <f>IF(ISBLANK('Capabilities - Sec Controls'!C188),"", 'Capabilities - Sec Controls'!C188)</f>
        <v>Application Events</v>
      </c>
      <c r="H338" s="1" t="str">
        <f>IF(ISBLANK('Capabilities - Sec Controls'!D188),"", 'Capabilities - Sec Controls'!D188)</f>
        <v/>
      </c>
      <c r="I338" s="1" t="str">
        <f>IF(ISBLANK('Capabilities - Sec Controls'!E188),"", 'Capabilities - Sec Controls'!E188)</f>
        <v xml:space="preserve">The system has a capability that identifies and analyzes all events generated by applications that may be useful for security monitoring purposes, such as access to sensitive data or execution of fraud-prone transactions. </v>
      </c>
      <c r="J338" s="1" t="str">
        <f>IF(ISBLANK('Capabilities - Sec Controls'!F188),"", 'Capabilities - Sec Controls'!F188)</f>
        <v>Application Events</v>
      </c>
      <c r="K338" s="1" t="str">
        <f>IF(ISBLANK('Capabilities - Sec Controls'!I188),"", 'Capabilities - Sec Controls'!I188)</f>
        <v>AU-1,AU-2,AU-3,AU-6,AU-8,AU-12,SI-4</v>
      </c>
      <c r="L338" s="1" t="str">
        <f>IF(ISBLANK('Capabilities - Sec Controls'!J188),"", 'Capabilities - Sec Controls'!J188)</f>
        <v/>
      </c>
      <c r="M338" s="1" t="str">
        <f>IF(ISBLANK('Capabilities - Sec Controls'!K188),"", 'Capabilities - Sec Controls'!K188)</f>
        <v>AU-1,AU-2,AU-3,AU-6,AU-8,AU-12,SI-4</v>
      </c>
      <c r="N338" s="1" t="str">
        <f>IF(ISBLANK('Capabilities - Sec Controls'!L188),"", 'Capabilities - Sec Controls'!L188)</f>
        <v/>
      </c>
      <c r="O338" s="1" t="str">
        <f>IF(ISBLANK('Capabilities - Sec Controls'!M188),"", 'Capabilities - Sec Controls'!M188)</f>
        <v>AU-2(3),AU-3(1),AU-6(1),AU-6(3),AU-8(1),SI-4(2),SI-4(5)</v>
      </c>
      <c r="P338" s="1" t="str">
        <f>IF(ISBLANK('Capabilities - Sec Controls'!N188),"", 'Capabilities - Sec Controls'!N188)</f>
        <v/>
      </c>
      <c r="Q338" s="1" t="str">
        <f>IF(ISBLANK('Capabilities - Sec Controls'!O188),"", 'Capabilities - Sec Controls'!O188)</f>
        <v>AU-2(3),AU-3(1),AU-6(1),AU-6(3),AU-8(1),SI-4(2),SI-4(5)</v>
      </c>
      <c r="R338" s="1" t="str">
        <f>IF(ISBLANK('Capabilities - Sec Controls'!P188),"", 'Capabilities - Sec Controls'!P188)</f>
        <v/>
      </c>
      <c r="S338" s="1" t="str">
        <f>IF(ISBLANK('Capabilities - Sec Controls'!Q188),"", 'Capabilities - Sec Controls'!Q188)</f>
        <v>AU-6(5),AU-6(6),AU-12(1)</v>
      </c>
      <c r="T338" s="1" t="str">
        <f>IF(ISBLANK('Capabilities - Sec Controls'!R188),"", 'Capabilities - Sec Controls'!R188)</f>
        <v>AU-3(2)</v>
      </c>
      <c r="U338" s="1" t="str">
        <f>IF(ISBLANK('Capabilities - Sec Controls'!S188),"", 'Capabilities - Sec Controls'!S188)</f>
        <v>AU-6(5),AU-6(6),AU-12(1)</v>
      </c>
      <c r="V338" s="1" t="str">
        <f>IF(ISBLANK('Capabilities - Sec Controls'!T188),"", 'Capabilities - Sec Controls'!T188)</f>
        <v>AU-3(2)</v>
      </c>
      <c r="W338" s="1" t="str">
        <f>IF(ISBLANK('Capabilities - Sec Controls'!U188),"", 'Capabilities - Sec Controls'!U188)</f>
        <v/>
      </c>
      <c r="X338" s="1" t="str">
        <f>IF(ISBLANK('Capabilities - Sec Controls'!V188),"", 'Capabilities - Sec Controls'!V188)</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38" s="1" t="str">
        <f>IF(ISBLANK('Capabilities - Sec Controls'!W188),"", 'Capabilities - Sec Controls'!W188)</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38" s="1" t="str">
        <f>IF(ISBLANK('Capabilities - Sec Controls'!X188),"", 'Capabilities - Sec Controls'!X188)</f>
        <v>AC-2(11), AC-2(13), AC-6(3), AC-6(7), AC-6(8), AC-18(4), AC-21(2)
AU-13, 
CM-3(1), CM-5(1), CM-5(3), CM-5(4), CM-6(2), CM-8(4)
MA-4(3)
PE-2(3), PE-3(1), PE-6(4)
PS-4(2), PS-6(3)
RA-5(4), RA-5(6), RA-5(10)
SC-3, SC-7(8), SC-7(10), SC-7(11), SC-7(14),  SC-7(15), SC-7(18), SC-7(21), SC-24 
SI-7(10), SI-10(5)</v>
      </c>
      <c r="AA338" s="1" t="str">
        <f>IF(ISBLANK('Capabilities - Sec Controls'!Y188),"", 'Capabilities - Sec Controls'!Y188)</f>
        <v/>
      </c>
      <c r="AB338" s="1" t="str">
        <f>IF(ISBLANK('Capabilities - Sec Controls'!Z188),"", 'Capabilities - Sec Controls'!Z188)</f>
        <v/>
      </c>
      <c r="AC338" s="215">
        <f>IF(ISBLANK('Capabilities - Sec Controls'!AA188),"", 'Capabilities - Sec Controls'!AA188)</f>
        <v>1</v>
      </c>
      <c r="AD338" s="215">
        <f>IF(ISBLANK('Capabilities - Sec Controls'!AB188),"", 'Capabilities - Sec Controls'!AB188)</f>
        <v>3</v>
      </c>
      <c r="AE338" s="215">
        <f>IF(ISBLANK('Capabilities - Sec Controls'!AC188),"", 'Capabilities - Sec Controls'!AC188)</f>
        <v>3</v>
      </c>
      <c r="AF338" s="215">
        <f>IF(ISBLANK('Capabilities - Sec Controls'!AD188),"", 'Capabilities - Sec Controls'!AD188)</f>
        <v>7</v>
      </c>
      <c r="AG338" s="1" t="str">
        <f>IF(ISBLANK('Capabilities - Sec Controls'!AE188),"", 'Capabilities - Sec Controls'!AE188)</f>
        <v/>
      </c>
      <c r="AH338" s="1" t="str">
        <f>IF(ISBLANK('Capabilities - Sec Controls'!AF188),"", 'Capabilities - Sec Controls'!AF188)</f>
        <v>X</v>
      </c>
      <c r="AI338" s="1" t="str">
        <f>IF(ISBLANK('Capabilities - Sec Controls'!AG188),"", 'Capabilities - Sec Controls'!AG188)</f>
        <v>X</v>
      </c>
      <c r="AJ338" s="1" t="str">
        <f>IF(ISBLANK('Capabilities - Sec Controls'!AH188),"", 'Capabilities - Sec Controls'!AH188)</f>
        <v>A</v>
      </c>
      <c r="AK338" s="1" t="str">
        <f>IF(ISBLANK('Capabilities - Sec Controls'!AI188),"", 'Capabilities - Sec Controls'!AI188)</f>
        <v/>
      </c>
      <c r="AL338" s="1" t="str">
        <f>IF(ISBLANK('Capabilities - Sec Controls'!AJ188),"", 'Capabilities - Sec Controls'!AJ188)</f>
        <v>A</v>
      </c>
      <c r="AM338" s="1" t="str">
        <f>IF(ISBLANK('Capabilities - Sec Controls'!AK188),"", 'Capabilities - Sec Controls'!AK188)</f>
        <v>A</v>
      </c>
      <c r="AN338" s="1" t="str">
        <f>IF(ISBLANK('Capabilities - Sec Controls'!AL188),"", 'Capabilities - Sec Controls'!AL188)</f>
        <v>X</v>
      </c>
      <c r="AO338" s="1" t="str">
        <f>IF(ISBLANK('Capabilities - Sec Controls'!AM188),"", 'Capabilities - Sec Controls'!AM188)</f>
        <v/>
      </c>
      <c r="AP338" s="1" t="str">
        <f>IF(ISBLANK('Capabilities - Sec Controls'!AN188),"", 'Capabilities - Sec Controls'!AN188)</f>
        <v>B</v>
      </c>
      <c r="AQ338" s="1" t="str">
        <f>IF(ISBLANK('Capabilities - Sec Controls'!AO188),"", 'Capabilities - Sec Controls'!AO188)</f>
        <v>B</v>
      </c>
      <c r="AR338" s="1" t="str">
        <f>IF(ISBLANK('Capabilities - Sec Controls'!AP188),"", 'Capabilities - Sec Controls'!AP188)</f>
        <v>B</v>
      </c>
      <c r="AS338" s="1" t="str">
        <f>IF(ISBLANK('Capabilities - Sec Controls'!AQ188),"", 'Capabilities - Sec Controls'!AQ188)</f>
        <v/>
      </c>
      <c r="AT338" s="1" t="str">
        <f>IF(ISBLANK('Capabilities - Sec Controls'!AR188),"", 'Capabilities - Sec Controls'!AR188)</f>
        <v>A</v>
      </c>
      <c r="AU338" s="1" t="str">
        <f>IF(ISBLANK('Capabilities - Sec Controls'!AS188),"", 'Capabilities - Sec Controls'!AS188)</f>
        <v/>
      </c>
      <c r="AV338" s="1" t="str">
        <f>IF(ISBLANK('Capabilities - Sec Controls'!AT188),"", 'Capabilities - Sec Controls'!AT188)</f>
        <v/>
      </c>
    </row>
    <row r="339" spans="1:48" ht="42" hidden="1" customHeight="1" x14ac:dyDescent="0.25">
      <c r="A339"/>
      <c r="D339" t="b">
        <f t="shared" si="14"/>
        <v>1</v>
      </c>
      <c r="E339" s="1" t="str">
        <f>IF(ISBLANK('Capabilities - Sec Controls'!A189),"", 'Capabilities - Sec Controls'!A189)</f>
        <v>Information Services</v>
      </c>
      <c r="F339" s="1" t="str">
        <f>IF(ISBLANK('Capabilities - Sec Controls'!B189),"", 'Capabilities - Sec Controls'!B189)</f>
        <v>Security Monitoring</v>
      </c>
      <c r="G339" s="1" t="str">
        <f>IF(ISBLANK('Capabilities - Sec Controls'!C189),"", 'Capabilities - Sec Controls'!C189)</f>
        <v>Network Events</v>
      </c>
      <c r="H339" s="1" t="str">
        <f>IF(ISBLANK('Capabilities - Sec Controls'!D189),"", 'Capabilities - Sec Controls'!D189)</f>
        <v/>
      </c>
      <c r="I339" s="1" t="str">
        <f>IF(ISBLANK('Capabilities - Sec Controls'!E189),"", 'Capabilities - Sec Controls'!E189)</f>
        <v xml:space="preserve">The system has a capability that identifies and analyzes all events generated by devices within the network infrastructure, including network health, KPIs, and threshold alarms. </v>
      </c>
      <c r="J339" s="1" t="str">
        <f>IF(ISBLANK('Capabilities - Sec Controls'!F189),"", 'Capabilities - Sec Controls'!F189)</f>
        <v>Network Events</v>
      </c>
      <c r="K339" s="1" t="str">
        <f>IF(ISBLANK('Capabilities - Sec Controls'!I189),"", 'Capabilities - Sec Controls'!I189)</f>
        <v>AU-1,AU-2,AU-3,AU-6,AU-8,AU-12,SI-4</v>
      </c>
      <c r="L339" s="1" t="str">
        <f>IF(ISBLANK('Capabilities - Sec Controls'!J189),"", 'Capabilities - Sec Controls'!J189)</f>
        <v/>
      </c>
      <c r="M339" s="1" t="str">
        <f>IF(ISBLANK('Capabilities - Sec Controls'!K189),"", 'Capabilities - Sec Controls'!K189)</f>
        <v>AU-1,AU-2,AU-3,AU-6,AU-8,AU-12,SI-4</v>
      </c>
      <c r="N339" s="1" t="str">
        <f>IF(ISBLANK('Capabilities - Sec Controls'!L189),"", 'Capabilities - Sec Controls'!L189)</f>
        <v/>
      </c>
      <c r="O339" s="1" t="str">
        <f>IF(ISBLANK('Capabilities - Sec Controls'!M189),"", 'Capabilities - Sec Controls'!M189)</f>
        <v>AU-2(3),AU-3(1),AU-6(1),AU-6(3),AU-8(1),SI-4(2),SI-4(5)</v>
      </c>
      <c r="P339" s="1" t="str">
        <f>IF(ISBLANK('Capabilities - Sec Controls'!N189),"", 'Capabilities - Sec Controls'!N189)</f>
        <v/>
      </c>
      <c r="Q339" s="1" t="str">
        <f>IF(ISBLANK('Capabilities - Sec Controls'!O189),"", 'Capabilities - Sec Controls'!O189)</f>
        <v>AU-2(3),AU-3(1),AU-6(1),AU-6(3),AU-8(1),SI-4(2),SI-4(5)</v>
      </c>
      <c r="R339" s="1" t="str">
        <f>IF(ISBLANK('Capabilities - Sec Controls'!P189),"", 'Capabilities - Sec Controls'!P189)</f>
        <v/>
      </c>
      <c r="S339" s="1" t="str">
        <f>IF(ISBLANK('Capabilities - Sec Controls'!Q189),"", 'Capabilities - Sec Controls'!Q189)</f>
        <v>AU-6(5),AU-6(6),AU-12(1)</v>
      </c>
      <c r="T339" s="1" t="str">
        <f>IF(ISBLANK('Capabilities - Sec Controls'!R189),"", 'Capabilities - Sec Controls'!R189)</f>
        <v>AU-3(2)</v>
      </c>
      <c r="U339" s="1" t="str">
        <f>IF(ISBLANK('Capabilities - Sec Controls'!S189),"", 'Capabilities - Sec Controls'!S189)</f>
        <v>AU-6(5),AU-6(6),AU-12(1)</v>
      </c>
      <c r="V339" s="1" t="str">
        <f>IF(ISBLANK('Capabilities - Sec Controls'!T189),"", 'Capabilities - Sec Controls'!T189)</f>
        <v>AU-3(2)</v>
      </c>
      <c r="W339" s="1" t="str">
        <f>IF(ISBLANK('Capabilities - Sec Controls'!U189),"", 'Capabilities - Sec Controls'!U189)</f>
        <v/>
      </c>
      <c r="X339" s="1" t="str">
        <f>IF(ISBLANK('Capabilities - Sec Controls'!V189),"", 'Capabilities - Sec Controls'!V189)</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39" s="1" t="str">
        <f>IF(ISBLANK('Capabilities - Sec Controls'!W189),"", 'Capabilities - Sec Controls'!W189)</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39" s="1" t="str">
        <f>IF(ISBLANK('Capabilities - Sec Controls'!X189),"", 'Capabilities - Sec Controls'!X189)</f>
        <v>AC-2(11), AC-2(13), AC-6(3), AC-6(7), AC-6(8), AC-18(4), AC-21(2)
AU-13, 
CM-3(1), CM-5(1), CM-5(3), CM-5(4), CM-6(2), CM-8(4)
MA-4(3)
PE-2(3), PE-3(1), PE-6(4)
PS-4(2), PS-6(3)
RA-5(4), RA-5(6), RA-5(10)
SC-3, SC-7(8), SC-7(10), SC-7(11), SC-7(14),  SC-7(15), SC-7(18), SC-7(21), SC-24 
SI-7(10), SI-10(5)</v>
      </c>
      <c r="AA339" s="1" t="str">
        <f>IF(ISBLANK('Capabilities - Sec Controls'!Y189),"", 'Capabilities - Sec Controls'!Y189)</f>
        <v/>
      </c>
      <c r="AB339" s="1" t="str">
        <f>IF(ISBLANK('Capabilities - Sec Controls'!Z189),"", 'Capabilities - Sec Controls'!Z189)</f>
        <v/>
      </c>
      <c r="AC339" s="215">
        <f>IF(ISBLANK('Capabilities - Sec Controls'!AA189),"", 'Capabilities - Sec Controls'!AA189)</f>
        <v>1</v>
      </c>
      <c r="AD339" s="215">
        <f>IF(ISBLANK('Capabilities - Sec Controls'!AB189),"", 'Capabilities - Sec Controls'!AB189)</f>
        <v>3</v>
      </c>
      <c r="AE339" s="215">
        <f>IF(ISBLANK('Capabilities - Sec Controls'!AC189),"", 'Capabilities - Sec Controls'!AC189)</f>
        <v>3</v>
      </c>
      <c r="AF339" s="215">
        <f>IF(ISBLANK('Capabilities - Sec Controls'!AD189),"", 'Capabilities - Sec Controls'!AD189)</f>
        <v>7</v>
      </c>
      <c r="AG339" s="1" t="str">
        <f>IF(ISBLANK('Capabilities - Sec Controls'!AE189),"", 'Capabilities - Sec Controls'!AE189)</f>
        <v/>
      </c>
      <c r="AH339" s="1" t="str">
        <f>IF(ISBLANK('Capabilities - Sec Controls'!AF189),"", 'Capabilities - Sec Controls'!AF189)</f>
        <v>X</v>
      </c>
      <c r="AI339" s="1" t="str">
        <f>IF(ISBLANK('Capabilities - Sec Controls'!AG189),"", 'Capabilities - Sec Controls'!AG189)</f>
        <v>X</v>
      </c>
      <c r="AJ339" s="1" t="str">
        <f>IF(ISBLANK('Capabilities - Sec Controls'!AH189),"", 'Capabilities - Sec Controls'!AH189)</f>
        <v>A</v>
      </c>
      <c r="AK339" s="1" t="str">
        <f>IF(ISBLANK('Capabilities - Sec Controls'!AI189),"", 'Capabilities - Sec Controls'!AI189)</f>
        <v/>
      </c>
      <c r="AL339" s="1" t="str">
        <f>IF(ISBLANK('Capabilities - Sec Controls'!AJ189),"", 'Capabilities - Sec Controls'!AJ189)</f>
        <v>A</v>
      </c>
      <c r="AM339" s="1" t="str">
        <f>IF(ISBLANK('Capabilities - Sec Controls'!AK189),"", 'Capabilities - Sec Controls'!AK189)</f>
        <v>X</v>
      </c>
      <c r="AN339" s="1" t="str">
        <f>IF(ISBLANK('Capabilities - Sec Controls'!AL189),"", 'Capabilities - Sec Controls'!AL189)</f>
        <v>X</v>
      </c>
      <c r="AO339" s="1" t="str">
        <f>IF(ISBLANK('Capabilities - Sec Controls'!AM189),"", 'Capabilities - Sec Controls'!AM189)</f>
        <v/>
      </c>
      <c r="AP339" s="1" t="str">
        <f>IF(ISBLANK('Capabilities - Sec Controls'!AN189),"", 'Capabilities - Sec Controls'!AN189)</f>
        <v>B</v>
      </c>
      <c r="AQ339" s="1" t="str">
        <f>IF(ISBLANK('Capabilities - Sec Controls'!AO189),"", 'Capabilities - Sec Controls'!AO189)</f>
        <v>B</v>
      </c>
      <c r="AR339" s="1" t="str">
        <f>IF(ISBLANK('Capabilities - Sec Controls'!AP189),"", 'Capabilities - Sec Controls'!AP189)</f>
        <v>B</v>
      </c>
      <c r="AS339" s="1" t="str">
        <f>IF(ISBLANK('Capabilities - Sec Controls'!AQ189),"", 'Capabilities - Sec Controls'!AQ189)</f>
        <v/>
      </c>
      <c r="AT339" s="1" t="str">
        <f>IF(ISBLANK('Capabilities - Sec Controls'!AR189),"", 'Capabilities - Sec Controls'!AR189)</f>
        <v>X</v>
      </c>
      <c r="AU339" s="1" t="str">
        <f>IF(ISBLANK('Capabilities - Sec Controls'!AS189),"", 'Capabilities - Sec Controls'!AS189)</f>
        <v/>
      </c>
      <c r="AV339" s="1" t="str">
        <f>IF(ISBLANK('Capabilities - Sec Controls'!AT189),"", 'Capabilities - Sec Controls'!AT189)</f>
        <v/>
      </c>
    </row>
    <row r="340" spans="1:48" ht="42" hidden="1" customHeight="1" x14ac:dyDescent="0.25">
      <c r="A340"/>
      <c r="D340" t="b">
        <f t="shared" si="14"/>
        <v>1</v>
      </c>
      <c r="E340" s="1" t="str">
        <f>IF(ISBLANK('Capabilities - Sec Controls'!A190),"", 'Capabilities - Sec Controls'!A190)</f>
        <v>Information Services</v>
      </c>
      <c r="F340" s="1" t="str">
        <f>IF(ISBLANK('Capabilities - Sec Controls'!B190),"", 'Capabilities - Sec Controls'!B190)</f>
        <v>Security Monitoring</v>
      </c>
      <c r="G340" s="1" t="str">
        <f>IF(ISBLANK('Capabilities - Sec Controls'!C190),"", 'Capabilities - Sec Controls'!C190)</f>
        <v>Computer Events</v>
      </c>
      <c r="H340" s="1" t="str">
        <f>IF(ISBLANK('Capabilities - Sec Controls'!D190),"", 'Capabilities - Sec Controls'!D190)</f>
        <v/>
      </c>
      <c r="I340" s="1" t="str">
        <f>IF(ISBLANK('Capabilities - Sec Controls'!E190),"", 'Capabilities - Sec Controls'!E190)</f>
        <v xml:space="preserve">The system has a capability that identifies and analyzes all events generated by servers and endpoint devices, such as startups, shutdowns, configuration changes, and system errors. </v>
      </c>
      <c r="J340" s="1" t="str">
        <f>IF(ISBLANK('Capabilities - Sec Controls'!F190),"", 'Capabilities - Sec Controls'!F190)</f>
        <v>Computer Events</v>
      </c>
      <c r="K340" s="1" t="str">
        <f>IF(ISBLANK('Capabilities - Sec Controls'!I190),"", 'Capabilities - Sec Controls'!I190)</f>
        <v>AU-1,AU-2,AU-3,AU-6,AU-8,AU-12,SI-4</v>
      </c>
      <c r="L340" s="1" t="str">
        <f>IF(ISBLANK('Capabilities - Sec Controls'!J190),"", 'Capabilities - Sec Controls'!J190)</f>
        <v/>
      </c>
      <c r="M340" s="1" t="str">
        <f>IF(ISBLANK('Capabilities - Sec Controls'!K190),"", 'Capabilities - Sec Controls'!K190)</f>
        <v>AU-1,AU-2,AU-3,AU-6,AU-8,AU-12,SI-4</v>
      </c>
      <c r="N340" s="1" t="str">
        <f>IF(ISBLANK('Capabilities - Sec Controls'!L190),"", 'Capabilities - Sec Controls'!L190)</f>
        <v/>
      </c>
      <c r="O340" s="1" t="str">
        <f>IF(ISBLANK('Capabilities - Sec Controls'!M190),"", 'Capabilities - Sec Controls'!M190)</f>
        <v>AU-2(3),AU-3(1),AU-6(1),AU-6(3),AU-8(1),SI-4(2),SI-4(5)</v>
      </c>
      <c r="P340" s="1" t="str">
        <f>IF(ISBLANK('Capabilities - Sec Controls'!N190),"", 'Capabilities - Sec Controls'!N190)</f>
        <v/>
      </c>
      <c r="Q340" s="1" t="str">
        <f>IF(ISBLANK('Capabilities - Sec Controls'!O190),"", 'Capabilities - Sec Controls'!O190)</f>
        <v>AU-2(3),AU-3(1),AU-6(1),AU-6(3),AU-8(1),SI-4(2),SI-4(5)</v>
      </c>
      <c r="R340" s="1" t="str">
        <f>IF(ISBLANK('Capabilities - Sec Controls'!P190),"", 'Capabilities - Sec Controls'!P190)</f>
        <v/>
      </c>
      <c r="S340" s="1" t="str">
        <f>IF(ISBLANK('Capabilities - Sec Controls'!Q190),"", 'Capabilities - Sec Controls'!Q190)</f>
        <v>AU-6(5),AU-6(6),AU-12(1)</v>
      </c>
      <c r="T340" s="1" t="str">
        <f>IF(ISBLANK('Capabilities - Sec Controls'!R190),"", 'Capabilities - Sec Controls'!R190)</f>
        <v>AU-3(2)</v>
      </c>
      <c r="U340" s="1" t="str">
        <f>IF(ISBLANK('Capabilities - Sec Controls'!S190),"", 'Capabilities - Sec Controls'!S190)</f>
        <v>AU-6(5),AU-6(6),AU-12(1)</v>
      </c>
      <c r="V340" s="1" t="str">
        <f>IF(ISBLANK('Capabilities - Sec Controls'!T190),"", 'Capabilities - Sec Controls'!T190)</f>
        <v>AU-3(2)</v>
      </c>
      <c r="W340" s="1" t="str">
        <f>IF(ISBLANK('Capabilities - Sec Controls'!U190),"", 'Capabilities - Sec Controls'!U190)</f>
        <v/>
      </c>
      <c r="X340" s="1" t="str">
        <f>IF(ISBLANK('Capabilities - Sec Controls'!V190),"", 'Capabilities - Sec Controls'!V190)</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40" s="1" t="str">
        <f>IF(ISBLANK('Capabilities - Sec Controls'!W190),"", 'Capabilities - Sec Controls'!W190)</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40" s="1" t="str">
        <f>IF(ISBLANK('Capabilities - Sec Controls'!X190),"", 'Capabilities - Sec Controls'!X190)</f>
        <v>AC-2(11), AC-2(13), AC-6(3), AC-6(7), AC-6(8), AC-18(4), AC-21(2)
AU-13, 
CM-3(1), CM-5(1), CM-5(3), CM-5(4), CM-6(2), CM-8(4)
MA-4(3)
PE-2(3), PE-3(1), PE-6(4)
PS-4(2), PS-6(3)
RA-5(4), RA-5(6), RA-5(10)
SC-3, SC-7(8), SC-7(10), SC-7(11), SC-7(14),  SC-7(15), SC-7(18), SC-7(21), SC-24 
SI-7(10), SI-10(5)</v>
      </c>
      <c r="AA340" s="1" t="str">
        <f>IF(ISBLANK('Capabilities - Sec Controls'!Y190),"", 'Capabilities - Sec Controls'!Y190)</f>
        <v/>
      </c>
      <c r="AB340" s="1" t="str">
        <f>IF(ISBLANK('Capabilities - Sec Controls'!Z190),"", 'Capabilities - Sec Controls'!Z190)</f>
        <v/>
      </c>
      <c r="AC340" s="215">
        <f>IF(ISBLANK('Capabilities - Sec Controls'!AA190),"", 'Capabilities - Sec Controls'!AA190)</f>
        <v>1</v>
      </c>
      <c r="AD340" s="215">
        <f>IF(ISBLANK('Capabilities - Sec Controls'!AB190),"", 'Capabilities - Sec Controls'!AB190)</f>
        <v>3</v>
      </c>
      <c r="AE340" s="215">
        <f>IF(ISBLANK('Capabilities - Sec Controls'!AC190),"", 'Capabilities - Sec Controls'!AC190)</f>
        <v>3</v>
      </c>
      <c r="AF340" s="215">
        <f>IF(ISBLANK('Capabilities - Sec Controls'!AD190),"", 'Capabilities - Sec Controls'!AD190)</f>
        <v>7</v>
      </c>
      <c r="AG340" s="1" t="str">
        <f>IF(ISBLANK('Capabilities - Sec Controls'!AE190),"", 'Capabilities - Sec Controls'!AE190)</f>
        <v/>
      </c>
      <c r="AH340" s="1" t="str">
        <f>IF(ISBLANK('Capabilities - Sec Controls'!AF190),"", 'Capabilities - Sec Controls'!AF190)</f>
        <v>X</v>
      </c>
      <c r="AI340" s="1" t="str">
        <f>IF(ISBLANK('Capabilities - Sec Controls'!AG190),"", 'Capabilities - Sec Controls'!AG190)</f>
        <v>X</v>
      </c>
      <c r="AJ340" s="1" t="str">
        <f>IF(ISBLANK('Capabilities - Sec Controls'!AH190),"", 'Capabilities - Sec Controls'!AH190)</f>
        <v>A</v>
      </c>
      <c r="AK340" s="1" t="str">
        <f>IF(ISBLANK('Capabilities - Sec Controls'!AI190),"", 'Capabilities - Sec Controls'!AI190)</f>
        <v/>
      </c>
      <c r="AL340" s="1" t="str">
        <f>IF(ISBLANK('Capabilities - Sec Controls'!AJ190),"", 'Capabilities - Sec Controls'!AJ190)</f>
        <v>A</v>
      </c>
      <c r="AM340" s="1" t="str">
        <f>IF(ISBLANK('Capabilities - Sec Controls'!AK190),"", 'Capabilities - Sec Controls'!AK190)</f>
        <v>X</v>
      </c>
      <c r="AN340" s="1" t="str">
        <f>IF(ISBLANK('Capabilities - Sec Controls'!AL190),"", 'Capabilities - Sec Controls'!AL190)</f>
        <v>X</v>
      </c>
      <c r="AO340" s="1" t="str">
        <f>IF(ISBLANK('Capabilities - Sec Controls'!AM190),"", 'Capabilities - Sec Controls'!AM190)</f>
        <v/>
      </c>
      <c r="AP340" s="1" t="str">
        <f>IF(ISBLANK('Capabilities - Sec Controls'!AN190),"", 'Capabilities - Sec Controls'!AN190)</f>
        <v>B</v>
      </c>
      <c r="AQ340" s="1" t="str">
        <f>IF(ISBLANK('Capabilities - Sec Controls'!AO190),"", 'Capabilities - Sec Controls'!AO190)</f>
        <v>B</v>
      </c>
      <c r="AR340" s="1" t="str">
        <f>IF(ISBLANK('Capabilities - Sec Controls'!AP190),"", 'Capabilities - Sec Controls'!AP190)</f>
        <v>B</v>
      </c>
      <c r="AS340" s="1" t="str">
        <f>IF(ISBLANK('Capabilities - Sec Controls'!AQ190),"", 'Capabilities - Sec Controls'!AQ190)</f>
        <v/>
      </c>
      <c r="AT340" s="1" t="str">
        <f>IF(ISBLANK('Capabilities - Sec Controls'!AR190),"", 'Capabilities - Sec Controls'!AR190)</f>
        <v>A</v>
      </c>
      <c r="AU340" s="1" t="str">
        <f>IF(ISBLANK('Capabilities - Sec Controls'!AS190),"", 'Capabilities - Sec Controls'!AS190)</f>
        <v/>
      </c>
      <c r="AV340" s="1" t="str">
        <f>IF(ISBLANK('Capabilities - Sec Controls'!AT190),"", 'Capabilities - Sec Controls'!AT190)</f>
        <v/>
      </c>
    </row>
    <row r="341" spans="1:48" ht="42" hidden="1" customHeight="1" x14ac:dyDescent="0.25">
      <c r="A341"/>
      <c r="D341" t="b">
        <f t="shared" si="14"/>
        <v>1</v>
      </c>
      <c r="E341" s="1" t="str">
        <f>IF(ISBLANK('Capabilities - Sec Controls'!A192),"", 'Capabilities - Sec Controls'!A192)</f>
        <v>Information Services</v>
      </c>
      <c r="F341" s="1" t="str">
        <f>IF(ISBLANK('Capabilities - Sec Controls'!B192),"", 'Capabilities - Sec Controls'!B192)</f>
        <v>Security Monitoring</v>
      </c>
      <c r="G341" s="1" t="str">
        <f>IF(ISBLANK('Capabilities - Sec Controls'!C192),"", 'Capabilities - Sec Controls'!C192)</f>
        <v>Database Events</v>
      </c>
      <c r="H341" s="1" t="str">
        <f>IF(ISBLANK('Capabilities - Sec Controls'!D192),"", 'Capabilities - Sec Controls'!D192)</f>
        <v/>
      </c>
      <c r="I341" s="1" t="str">
        <f>IF(ISBLANK('Capabilities - Sec Controls'!E192),"", 'Capabilities - Sec Controls'!E192)</f>
        <v>The system has a capability that identifies and analyzes all security-related events occurring within the system's database management systems, including administrative changes.</v>
      </c>
      <c r="J341" s="1" t="str">
        <f>IF(ISBLANK('Capabilities - Sec Controls'!F192),"", 'Capabilities - Sec Controls'!F192)</f>
        <v>Database Events</v>
      </c>
      <c r="K341" s="1" t="str">
        <f>IF(ISBLANK('Capabilities - Sec Controls'!I192),"", 'Capabilities - Sec Controls'!I192)</f>
        <v>AU-1,AU-2,AU-3,AU-6,AU-8,AU-12,SI-4</v>
      </c>
      <c r="L341" s="1" t="str">
        <f>IF(ISBLANK('Capabilities - Sec Controls'!J192),"", 'Capabilities - Sec Controls'!J192)</f>
        <v/>
      </c>
      <c r="M341" s="1" t="str">
        <f>IF(ISBLANK('Capabilities - Sec Controls'!K192),"", 'Capabilities - Sec Controls'!K192)</f>
        <v>AU-1,AU-2,AU-3,AU-6,AU-8,AU-12,SI-4</v>
      </c>
      <c r="N341" s="1" t="str">
        <f>IF(ISBLANK('Capabilities - Sec Controls'!L192),"", 'Capabilities - Sec Controls'!L192)</f>
        <v/>
      </c>
      <c r="O341" s="1" t="str">
        <f>IF(ISBLANK('Capabilities - Sec Controls'!M192),"", 'Capabilities - Sec Controls'!M192)</f>
        <v>AU-2(3),AU-3(1),AU-6(1),AU-6(3),AU-8(1),SI-4(2),SI-4(5)</v>
      </c>
      <c r="P341" s="1" t="str">
        <f>IF(ISBLANK('Capabilities - Sec Controls'!N192),"", 'Capabilities - Sec Controls'!N192)</f>
        <v/>
      </c>
      <c r="Q341" s="1" t="str">
        <f>IF(ISBLANK('Capabilities - Sec Controls'!O192),"", 'Capabilities - Sec Controls'!O192)</f>
        <v>AU-2(3),AU-3(1),AU-6(1),AU-6(3),AU-8(1),SI-4(2),SI-4(5)</v>
      </c>
      <c r="R341" s="1" t="str">
        <f>IF(ISBLANK('Capabilities - Sec Controls'!P192),"", 'Capabilities - Sec Controls'!P192)</f>
        <v/>
      </c>
      <c r="S341" s="1" t="str">
        <f>IF(ISBLANK('Capabilities - Sec Controls'!Q192),"", 'Capabilities - Sec Controls'!Q192)</f>
        <v>AU-6(5),AU-6(6),AU-12(1)</v>
      </c>
      <c r="T341" s="1" t="str">
        <f>IF(ISBLANK('Capabilities - Sec Controls'!R192),"", 'Capabilities - Sec Controls'!R192)</f>
        <v>AU-3(2)</v>
      </c>
      <c r="U341" s="1" t="str">
        <f>IF(ISBLANK('Capabilities - Sec Controls'!S192),"", 'Capabilities - Sec Controls'!S192)</f>
        <v>AU-6(5),AU-6(6),AU-12(1)</v>
      </c>
      <c r="V341" s="1" t="str">
        <f>IF(ISBLANK('Capabilities - Sec Controls'!T192),"", 'Capabilities - Sec Controls'!T192)</f>
        <v>AU-3(2)</v>
      </c>
      <c r="W341" s="1" t="str">
        <f>IF(ISBLANK('Capabilities - Sec Controls'!U192),"", 'Capabilities - Sec Controls'!U192)</f>
        <v/>
      </c>
      <c r="X341" s="1" t="str">
        <f>IF(ISBLANK('Capabilities - Sec Controls'!V192),"", 'Capabilities - Sec Controls'!V192)</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41" s="1" t="str">
        <f>IF(ISBLANK('Capabilities - Sec Controls'!W192),"", 'Capabilities - Sec Controls'!W192)</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41" s="1" t="str">
        <f>IF(ISBLANK('Capabilities - Sec Controls'!X192),"", 'Capabilities - Sec Controls'!X192)</f>
        <v>AC-2(11), AC-2(13), AC-6(3), AC-6(7), AC-6(8), AC-18(4), AC-21(2)
AU-13, 
CM-3(1), CM-5(1), CM-5(3), CM-5(4), CM-6(2), CM-8(4)
MA-4(3)
PE-2(3), PE-3(1), PE-6(4)
PS-4(2), PS-6(3)
RA-5(4), RA-5(6), RA-5(10)
SC-3, SC-7(8), SC-7(10), SC-7(11), SC-7(14),  SC-7(15), SC-7(18), SC-7(21), SC-24 
SI-7(10), SI-10(5)</v>
      </c>
      <c r="AA341" s="1" t="str">
        <f>IF(ISBLANK('Capabilities - Sec Controls'!Y192),"", 'Capabilities - Sec Controls'!Y192)</f>
        <v/>
      </c>
      <c r="AB341" s="1" t="str">
        <f>IF(ISBLANK('Capabilities - Sec Controls'!Z192),"", 'Capabilities - Sec Controls'!Z192)</f>
        <v/>
      </c>
      <c r="AC341" s="215">
        <f>IF(ISBLANK('Capabilities - Sec Controls'!AA192),"", 'Capabilities - Sec Controls'!AA192)</f>
        <v>1</v>
      </c>
      <c r="AD341" s="215">
        <f>IF(ISBLANK('Capabilities - Sec Controls'!AB192),"", 'Capabilities - Sec Controls'!AB192)</f>
        <v>3</v>
      </c>
      <c r="AE341" s="215">
        <f>IF(ISBLANK('Capabilities - Sec Controls'!AC192),"", 'Capabilities - Sec Controls'!AC192)</f>
        <v>3</v>
      </c>
      <c r="AF341" s="215">
        <f>IF(ISBLANK('Capabilities - Sec Controls'!AD192),"", 'Capabilities - Sec Controls'!AD192)</f>
        <v>7</v>
      </c>
      <c r="AG341" s="1" t="str">
        <f>IF(ISBLANK('Capabilities - Sec Controls'!AE192),"", 'Capabilities - Sec Controls'!AE192)</f>
        <v/>
      </c>
      <c r="AH341" s="1" t="str">
        <f>IF(ISBLANK('Capabilities - Sec Controls'!AF192),"", 'Capabilities - Sec Controls'!AF192)</f>
        <v>X</v>
      </c>
      <c r="AI341" s="1" t="str">
        <f>IF(ISBLANK('Capabilities - Sec Controls'!AG192),"", 'Capabilities - Sec Controls'!AG192)</f>
        <v>X</v>
      </c>
      <c r="AJ341" s="1" t="str">
        <f>IF(ISBLANK('Capabilities - Sec Controls'!AH192),"", 'Capabilities - Sec Controls'!AH192)</f>
        <v>A</v>
      </c>
      <c r="AK341" s="1" t="str">
        <f>IF(ISBLANK('Capabilities - Sec Controls'!AI192),"", 'Capabilities - Sec Controls'!AI192)</f>
        <v/>
      </c>
      <c r="AL341" s="1" t="str">
        <f>IF(ISBLANK('Capabilities - Sec Controls'!AJ192),"", 'Capabilities - Sec Controls'!AJ192)</f>
        <v>A</v>
      </c>
      <c r="AM341" s="1" t="str">
        <f>IF(ISBLANK('Capabilities - Sec Controls'!AK192),"", 'Capabilities - Sec Controls'!AK192)</f>
        <v>A</v>
      </c>
      <c r="AN341" s="1" t="str">
        <f>IF(ISBLANK('Capabilities - Sec Controls'!AL192),"", 'Capabilities - Sec Controls'!AL192)</f>
        <v>X</v>
      </c>
      <c r="AO341" s="1" t="str">
        <f>IF(ISBLANK('Capabilities - Sec Controls'!AM192),"", 'Capabilities - Sec Controls'!AM192)</f>
        <v/>
      </c>
      <c r="AP341" s="1" t="str">
        <f>IF(ISBLANK('Capabilities - Sec Controls'!AN192),"", 'Capabilities - Sec Controls'!AN192)</f>
        <v>B</v>
      </c>
      <c r="AQ341" s="1" t="str">
        <f>IF(ISBLANK('Capabilities - Sec Controls'!AO192),"", 'Capabilities - Sec Controls'!AO192)</f>
        <v>B</v>
      </c>
      <c r="AR341" s="1" t="str">
        <f>IF(ISBLANK('Capabilities - Sec Controls'!AP192),"", 'Capabilities - Sec Controls'!AP192)</f>
        <v>B</v>
      </c>
      <c r="AS341" s="1" t="str">
        <f>IF(ISBLANK('Capabilities - Sec Controls'!AQ192),"", 'Capabilities - Sec Controls'!AQ192)</f>
        <v/>
      </c>
      <c r="AT341" s="1" t="str">
        <f>IF(ISBLANK('Capabilities - Sec Controls'!AR192),"", 'Capabilities - Sec Controls'!AR192)</f>
        <v>A</v>
      </c>
      <c r="AU341" s="1" t="str">
        <f>IF(ISBLANK('Capabilities - Sec Controls'!AS192),"", 'Capabilities - Sec Controls'!AS192)</f>
        <v/>
      </c>
      <c r="AV341" s="1" t="str">
        <f>IF(ISBLANK('Capabilities - Sec Controls'!AT192),"", 'Capabilities - Sec Controls'!AT192)</f>
        <v/>
      </c>
    </row>
    <row r="342" spans="1:48" ht="42" hidden="1" customHeight="1" x14ac:dyDescent="0.25">
      <c r="A342"/>
      <c r="D342" t="b">
        <f t="shared" si="14"/>
        <v>1</v>
      </c>
      <c r="E342" s="1" t="str">
        <f>IF(ISBLANK('Capabilities - Sec Controls'!A317),"", 'Capabilities - Sec Controls'!A317)</f>
        <v>S &amp; RM</v>
      </c>
      <c r="F342" s="1" t="str">
        <f>IF(ISBLANK('Capabilities - Sec Controls'!B317),"", 'Capabilities - Sec Controls'!B317)</f>
        <v>Privilege Management Infrastructure</v>
      </c>
      <c r="G342" s="1" t="str">
        <f>IF(ISBLANK('Capabilities - Sec Controls'!C317),"", 'Capabilities - Sec Controls'!C317)</f>
        <v>Privilege Usage Management</v>
      </c>
      <c r="H342" s="1" t="str">
        <f>IF(ISBLANK('Capabilities - Sec Controls'!D317),"", 'Capabilities - Sec Controls'!D317)</f>
        <v>Resource Protection</v>
      </c>
      <c r="I342" s="1" t="str">
        <f>IF(ISBLANK('Capabilities - Sec Controls'!E317),"", 'Capabilities - Sec Controls'!E317)</f>
        <v>The system has a capability that deters the misuse of resources through privileged accounts by monitoring and auditing all use of privileged accounts.</v>
      </c>
      <c r="J342" s="1" t="str">
        <f>IF(ISBLANK('Capabilities - Sec Controls'!F317),"", 'Capabilities - Sec Controls'!F317)</f>
        <v>Resource Protection</v>
      </c>
      <c r="K342" s="1" t="str">
        <f>IF(ISBLANK('Capabilities - Sec Controls'!I317),"", 'Capabilities - Sec Controls'!I317)</f>
        <v>AC-3,AC-8,AC-20,AT-2,AU-6,CM-11,PL-4,PS-6,PS-8</v>
      </c>
      <c r="L342" s="1" t="str">
        <f>IF(ISBLANK('Capabilities - Sec Controls'!J317),"", 'Capabilities - Sec Controls'!J317)</f>
        <v>CM-5</v>
      </c>
      <c r="M342" s="1" t="str">
        <f>IF(ISBLANK('Capabilities - Sec Controls'!K317),"", 'Capabilities - Sec Controls'!K317)</f>
        <v>AC-3,AC-8,AC-20,AT-2,AU-6,CM-11,PL-4,PS-6,PS-8</v>
      </c>
      <c r="N342" s="1" t="str">
        <f>IF(ISBLANK('Capabilities - Sec Controls'!L317),"", 'Capabilities - Sec Controls'!L317)</f>
        <v>CM-5</v>
      </c>
      <c r="O342" s="1" t="str">
        <f>IF(ISBLANK('Capabilities - Sec Controls'!M317),"", 'Capabilities - Sec Controls'!M317)</f>
        <v>AC-5,AC-6,AC-6(1),AC-6(2),AC-6(5),AC-6(9),AC-6(10),AC-20(1),AC-20(2)</v>
      </c>
      <c r="P342" s="1" t="str">
        <f>IF(ISBLANK('Capabilities - Sec Controls'!N317),"", 'Capabilities - Sec Controls'!N317)</f>
        <v/>
      </c>
      <c r="Q342" s="1" t="str">
        <f>IF(ISBLANK('Capabilities - Sec Controls'!O317),"", 'Capabilities - Sec Controls'!O317)</f>
        <v>AC-5,AC-6,AC-6(1),AC-6(2),AC-6(5),AC-6(9),AC-6(10),AC-20(1),AC-20(2)</v>
      </c>
      <c r="R342" s="1" t="str">
        <f>IF(ISBLANK('Capabilities - Sec Controls'!P317),"", 'Capabilities - Sec Controls'!P317)</f>
        <v/>
      </c>
      <c r="S342" s="1" t="str">
        <f>IF(ISBLANK('Capabilities - Sec Controls'!Q317),"", 'Capabilities - Sec Controls'!Q317)</f>
        <v>AC-6(3)</v>
      </c>
      <c r="T342" s="1" t="str">
        <f>IF(ISBLANK('Capabilities - Sec Controls'!R317),"", 'Capabilities - Sec Controls'!R317)</f>
        <v>AC-3(2),AC-3(3),AC-3(4),AC-3(7),SC-42,SC-42(2),SC-43</v>
      </c>
      <c r="U342" s="1" t="str">
        <f>IF(ISBLANK('Capabilities - Sec Controls'!S317),"", 'Capabilities - Sec Controls'!S317)</f>
        <v>AC-6(3),AC-3(2)</v>
      </c>
      <c r="V342" s="1" t="str">
        <f>IF(ISBLANK('Capabilities - Sec Controls'!T317),"", 'Capabilities - Sec Controls'!T317)</f>
        <v>AC-3(3),AC-3(4),AC-3(7),SC-42,SC-42(2),SC-43</v>
      </c>
      <c r="W342" s="1" t="str">
        <f>IF(ISBLANK('Capabilities - Sec Controls'!U317),"", 'Capabilities - Sec Controls'!U317)</f>
        <v>PM-12</v>
      </c>
      <c r="X342" s="1" t="str">
        <f>IF(ISBLANK('Capabilities - Sec Controls'!V317),"", 'Capabilities - Sec Controls'!V317)</f>
        <v/>
      </c>
      <c r="Y342" s="1" t="str">
        <f>IF(ISBLANK('Capabilities - Sec Controls'!W317),"", 'Capabilities - Sec Controls'!W317)</f>
        <v/>
      </c>
      <c r="Z342" s="1" t="str">
        <f>IF(ISBLANK('Capabilities - Sec Controls'!X317),"", 'Capabilities - Sec Controls'!X317)</f>
        <v/>
      </c>
      <c r="AA342" s="1" t="str">
        <f>IF(ISBLANK('Capabilities - Sec Controls'!Y317),"", 'Capabilities - Sec Controls'!Y317)</f>
        <v>AC-3(2), AC-3(3), AC-3(4), AC-3(7), SC-42, SC-42(2), and SC-43 are not selected in SP 800-53-defined baselines nor in the overall FedRAMP-defined baselines. They are noted in { } and  placed in the high impact baseline here specifically to support implementation of information security associated with the S &amp; RM Privilege Management Infrastructure Privilege Usage Management Resource Protection capability should an organization wish to contract with a cloud service provider to provide such a capability.</v>
      </c>
      <c r="AB342" s="1" t="str">
        <f>IF(ISBLANK('Capabilities - Sec Controls'!Z317),"", 'Capabilities - Sec Controls'!Z317)</f>
        <v/>
      </c>
      <c r="AC342" s="215">
        <f>IF(ISBLANK('Capabilities - Sec Controls'!AA317),"", 'Capabilities - Sec Controls'!AA317)</f>
        <v>4</v>
      </c>
      <c r="AD342" s="215">
        <f>IF(ISBLANK('Capabilities - Sec Controls'!AB317),"", 'Capabilities - Sec Controls'!AB317)</f>
        <v>3</v>
      </c>
      <c r="AE342" s="215">
        <f>IF(ISBLANK('Capabilities - Sec Controls'!AC317),"", 'Capabilities - Sec Controls'!AC317)</f>
        <v>3</v>
      </c>
      <c r="AF342" s="215">
        <f>IF(ISBLANK('Capabilities - Sec Controls'!AD317),"", 'Capabilities - Sec Controls'!AD317)</f>
        <v>10</v>
      </c>
      <c r="AG342" s="1" t="str">
        <f>IF(ISBLANK('Capabilities - Sec Controls'!AE317),"", 'Capabilities - Sec Controls'!AE317)</f>
        <v/>
      </c>
      <c r="AH342" s="1" t="str">
        <f>IF(ISBLANK('Capabilities - Sec Controls'!AF317),"", 'Capabilities - Sec Controls'!AF317)</f>
        <v>A</v>
      </c>
      <c r="AI342" s="1" t="str">
        <f>IF(ISBLANK('Capabilities - Sec Controls'!AG317),"", 'Capabilities - Sec Controls'!AG317)</f>
        <v>A</v>
      </c>
      <c r="AJ342" s="1" t="str">
        <f>IF(ISBLANK('Capabilities - Sec Controls'!AH317),"", 'Capabilities - Sec Controls'!AH317)</f>
        <v>A</v>
      </c>
      <c r="AK342" s="1" t="str">
        <f>IF(ISBLANK('Capabilities - Sec Controls'!AI317),"", 'Capabilities - Sec Controls'!AI317)</f>
        <v/>
      </c>
      <c r="AL342" s="1" t="str">
        <f>IF(ISBLANK('Capabilities - Sec Controls'!AJ317),"", 'Capabilities - Sec Controls'!AJ317)</f>
        <v>X</v>
      </c>
      <c r="AM342" s="1" t="str">
        <f>IF(ISBLANK('Capabilities - Sec Controls'!AK317),"", 'Capabilities - Sec Controls'!AK317)</f>
        <v>X</v>
      </c>
      <c r="AN342" s="1" t="str">
        <f>IF(ISBLANK('Capabilities - Sec Controls'!AL317),"", 'Capabilities - Sec Controls'!AL317)</f>
        <v>X</v>
      </c>
      <c r="AO342" s="1" t="str">
        <f>IF(ISBLANK('Capabilities - Sec Controls'!AM317),"", 'Capabilities - Sec Controls'!AM317)</f>
        <v/>
      </c>
      <c r="AP342" s="1" t="str">
        <f>IF(ISBLANK('Capabilities - Sec Controls'!AN317),"", 'Capabilities - Sec Controls'!AN317)</f>
        <v>B</v>
      </c>
      <c r="AQ342" s="1" t="str">
        <f>IF(ISBLANK('Capabilities - Sec Controls'!AO317),"", 'Capabilities - Sec Controls'!AO317)</f>
        <v>B</v>
      </c>
      <c r="AR342" s="1" t="str">
        <f>IF(ISBLANK('Capabilities - Sec Controls'!AP317),"", 'Capabilities - Sec Controls'!AP317)</f>
        <v>B</v>
      </c>
      <c r="AS342" s="1" t="str">
        <f>IF(ISBLANK('Capabilities - Sec Controls'!AQ317),"", 'Capabilities - Sec Controls'!AQ317)</f>
        <v/>
      </c>
      <c r="AT342" s="1" t="str">
        <f>IF(ISBLANK('Capabilities - Sec Controls'!AR317),"", 'Capabilities - Sec Controls'!AR317)</f>
        <v>X</v>
      </c>
      <c r="AU342" s="1" t="str">
        <f>IF(ISBLANK('Capabilities - Sec Controls'!AS317),"", 'Capabilities - Sec Controls'!AS317)</f>
        <v/>
      </c>
      <c r="AV342" s="1" t="str">
        <f>IF(ISBLANK('Capabilities - Sec Controls'!AT317),"", 'Capabilities - Sec Controls'!AT317)</f>
        <v/>
      </c>
    </row>
    <row r="343" spans="1:48" ht="42" hidden="1" customHeight="1" x14ac:dyDescent="0.25">
      <c r="A343"/>
      <c r="D343" t="b">
        <f>IF(Resp73="Yes", FALSE, TRUE)</f>
        <v>1</v>
      </c>
      <c r="E343" s="1" t="str">
        <f>IF(ISBLANK('Capabilities - Sec Controls'!A12),"", 'Capabilities - Sec Controls'!A12)</f>
        <v>BOSS</v>
      </c>
      <c r="F343" s="1" t="str">
        <f>IF(ISBLANK('Capabilities - Sec Controls'!B12),"", 'Capabilities - Sec Controls'!B12)</f>
        <v>Compliance</v>
      </c>
      <c r="G343" s="1" t="str">
        <f>IF(ISBLANK('Capabilities - Sec Controls'!C12),"", 'Capabilities - Sec Controls'!C12)</f>
        <v>Internal Audits</v>
      </c>
      <c r="H343" s="1" t="str">
        <f>IF(ISBLANK('Capabilities - Sec Controls'!D12),"", 'Capabilities - Sec Controls'!D12)</f>
        <v/>
      </c>
      <c r="I343" s="1" t="str">
        <f>IF(ISBLANK('Capabilities - Sec Controls'!E12),"", 'Capabilities - Sec Controls'!E12)</f>
        <v xml:space="preserve">The system has a capability that enables the system owner to trace users to actions. The capability provides protection to the audit components to prevent its functions from being subverted by both insider threats and external threats. </v>
      </c>
      <c r="J343" s="1" t="str">
        <f>IF(ISBLANK('Capabilities - Sec Controls'!F12),"", 'Capabilities - Sec Controls'!F12)</f>
        <v>Internal Audits</v>
      </c>
      <c r="K343" s="1" t="str">
        <f>IF(ISBLANK('Capabilities - Sec Controls'!I12),"", 'Capabilities - Sec Controls'!I12)</f>
        <v>CA-2,CA-7,PL-2</v>
      </c>
      <c r="L343" s="1" t="str">
        <f>IF(ISBLANK('Capabilities - Sec Controls'!J12),"", 'Capabilities - Sec Controls'!J12)</f>
        <v>CA-2(1)</v>
      </c>
      <c r="M343" s="1" t="str">
        <f>IF(ISBLANK('Capabilities - Sec Controls'!K12),"", 'Capabilities - Sec Controls'!K12)</f>
        <v>CA-2,CA-2(1),CA-7,PL-2</v>
      </c>
      <c r="N343" s="1" t="str">
        <f>IF(ISBLANK('Capabilities - Sec Controls'!L12),"", 'Capabilities - Sec Controls'!L12)</f>
        <v/>
      </c>
      <c r="O343" s="1" t="str">
        <f>IF(ISBLANK('Capabilities - Sec Controls'!M12),"", 'Capabilities - Sec Controls'!M12)</f>
        <v>CA-7(1),PL-2(3)</v>
      </c>
      <c r="P343" s="1" t="str">
        <f>IF(ISBLANK('Capabilities - Sec Controls'!N12),"", 'Capabilities - Sec Controls'!N12)</f>
        <v>CA-2(2),CA-8,CA-8(1)</v>
      </c>
      <c r="Q343" s="1" t="str">
        <f>IF(ISBLANK('Capabilities - Sec Controls'!O12),"", 'Capabilities - Sec Controls'!O12)</f>
        <v>CA-2(2),CA-7(1),CA-8,CA-8(1),PL-2(3)</v>
      </c>
      <c r="R343" s="1" t="str">
        <f>IF(ISBLANK('Capabilities - Sec Controls'!P12),"", 'Capabilities - Sec Controls'!P12)</f>
        <v/>
      </c>
      <c r="S343" s="1" t="str">
        <f>IF(ISBLANK('Capabilities - Sec Controls'!Q12),"", 'Capabilities - Sec Controls'!Q12)</f>
        <v/>
      </c>
      <c r="T343" s="1" t="str">
        <f>IF(ISBLANK('Capabilities - Sec Controls'!R12),"", 'Capabilities - Sec Controls'!R12)</f>
        <v>CA-7(3)</v>
      </c>
      <c r="U343" s="1" t="str">
        <f>IF(ISBLANK('Capabilities - Sec Controls'!S12),"", 'Capabilities - Sec Controls'!S12)</f>
        <v>CA-7(3)</v>
      </c>
      <c r="V343" s="1" t="str">
        <f>IF(ISBLANK('Capabilities - Sec Controls'!T12),"", 'Capabilities - Sec Controls'!T12)</f>
        <v/>
      </c>
      <c r="W343" s="1" t="str">
        <f>IF(ISBLANK('Capabilities - Sec Controls'!U12),"", 'Capabilities - Sec Controls'!U12)</f>
        <v/>
      </c>
      <c r="X343" s="1" t="str">
        <f>IF(ISBLANK('Capabilities - Sec Controls'!V12),"", 'Capabilities - Sec Controls'!V12)</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43" s="1" t="str">
        <f>IF(ISBLANK('Capabilities - Sec Controls'!W12),"", 'Capabilities - Sec Controls'!W12)</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43" s="1" t="str">
        <f>IF(ISBLANK('Capabilities - Sec Controls'!X12),"", 'Capabilities - Sec Controls'!X12)</f>
        <v>AC-2(11), AC-2(13), AC-6(3), AC-6(7), AC-6(8), AC-18(4), AC-21(2)
AU-13, 
CM-3(1), CM-5(1), CM-5(3), CM-5(4), CM-6(2), CM-8(4)
MA-4(3)
PE-2(3), PE-3(1), PE-6(4)
PS-4(2), PS-6(3)
RA-5(4), RA-5(6), RA-5(10)
SC-3, SC-7(8), SC-7(10), SC-7(11), SC-7(14),  SC-7(15), SC-7(18), SC-7(21), SC-24 
SI-7(10), SI-10(5)</v>
      </c>
      <c r="AA343" s="1" t="str">
        <f>IF(ISBLANK('Capabilities - Sec Controls'!Y12),"", 'Capabilities - Sec Controls'!Y12)</f>
        <v/>
      </c>
      <c r="AB343" s="1" t="str">
        <f>IF(ISBLANK('Capabilities - Sec Controls'!Z12),"", 'Capabilities - Sec Controls'!Z12)</f>
        <v/>
      </c>
      <c r="AC343" s="215">
        <f>IF(ISBLANK('Capabilities - Sec Controls'!AA12),"", 'Capabilities - Sec Controls'!AA12)</f>
        <v>2</v>
      </c>
      <c r="AD343" s="215">
        <f>IF(ISBLANK('Capabilities - Sec Controls'!AB12),"", 'Capabilities - Sec Controls'!AB12)</f>
        <v>2</v>
      </c>
      <c r="AE343" s="215">
        <f>IF(ISBLANK('Capabilities - Sec Controls'!AC12),"", 'Capabilities - Sec Controls'!AC12)</f>
        <v>2</v>
      </c>
      <c r="AF343" s="215">
        <f>IF(ISBLANK('Capabilities - Sec Controls'!AD12),"", 'Capabilities - Sec Controls'!AD12)</f>
        <v>6</v>
      </c>
      <c r="AG343" s="1" t="str">
        <f>IF(ISBLANK('Capabilities - Sec Controls'!AE12),"", 'Capabilities - Sec Controls'!AE12)</f>
        <v/>
      </c>
      <c r="AH343" s="1" t="str">
        <f>IF(ISBLANK('Capabilities - Sec Controls'!AF12),"", 'Capabilities - Sec Controls'!AF12)</f>
        <v>A</v>
      </c>
      <c r="AI343" s="1" t="str">
        <f>IF(ISBLANK('Capabilities - Sec Controls'!AG12),"", 'Capabilities - Sec Controls'!AG12)</f>
        <v>A</v>
      </c>
      <c r="AJ343" s="1" t="str">
        <f>IF(ISBLANK('Capabilities - Sec Controls'!AH12),"", 'Capabilities - Sec Controls'!AH12)</f>
        <v>A</v>
      </c>
      <c r="AK343" s="1" t="str">
        <f>IF(ISBLANK('Capabilities - Sec Controls'!AI12),"", 'Capabilities - Sec Controls'!AI12)</f>
        <v/>
      </c>
      <c r="AL343" s="1" t="str">
        <f>IF(ISBLANK('Capabilities - Sec Controls'!AJ12),"", 'Capabilities - Sec Controls'!AJ12)</f>
        <v>A</v>
      </c>
      <c r="AM343" s="1" t="str">
        <f>IF(ISBLANK('Capabilities - Sec Controls'!AK12),"", 'Capabilities - Sec Controls'!AK12)</f>
        <v>A</v>
      </c>
      <c r="AN343" s="1" t="str">
        <f>IF(ISBLANK('Capabilities - Sec Controls'!AL12),"", 'Capabilities - Sec Controls'!AL12)</f>
        <v>A</v>
      </c>
      <c r="AO343" s="1" t="str">
        <f>IF(ISBLANK('Capabilities - Sec Controls'!AM12),"", 'Capabilities - Sec Controls'!AM12)</f>
        <v/>
      </c>
      <c r="AP343" s="1" t="str">
        <f>IF(ISBLANK('Capabilities - Sec Controls'!AN12),"", 'Capabilities - Sec Controls'!AN12)</f>
        <v>B</v>
      </c>
      <c r="AQ343" s="1" t="str">
        <f>IF(ISBLANK('Capabilities - Sec Controls'!AO12),"", 'Capabilities - Sec Controls'!AO12)</f>
        <v>B</v>
      </c>
      <c r="AR343" s="1" t="str">
        <f>IF(ISBLANK('Capabilities - Sec Controls'!AP12),"", 'Capabilities - Sec Controls'!AP12)</f>
        <v>B</v>
      </c>
      <c r="AS343" s="1" t="str">
        <f>IF(ISBLANK('Capabilities - Sec Controls'!AQ12),"", 'Capabilities - Sec Controls'!AQ12)</f>
        <v/>
      </c>
      <c r="AT343" s="1" t="str">
        <f>IF(ISBLANK('Capabilities - Sec Controls'!AR12),"", 'Capabilities - Sec Controls'!AR12)</f>
        <v>X</v>
      </c>
      <c r="AU343" s="1" t="str">
        <f>IF(ISBLANK('Capabilities - Sec Controls'!AS12),"", 'Capabilities - Sec Controls'!AS12)</f>
        <v/>
      </c>
      <c r="AV343" s="1" t="str">
        <f>IF(ISBLANK('Capabilities - Sec Controls'!AT12),"", 'Capabilities - Sec Controls'!AT12)</f>
        <v>A</v>
      </c>
    </row>
    <row r="344" spans="1:48" ht="42" hidden="1" customHeight="1" x14ac:dyDescent="0.25">
      <c r="A344"/>
      <c r="D344" t="b">
        <f>IF(Resp73="Yes", FALSE, TRUE)</f>
        <v>1</v>
      </c>
      <c r="E344" s="1" t="str">
        <f>IF(ISBLANK('Capabilities - Sec Controls'!A142),"", 'Capabilities - Sec Controls'!A142)</f>
        <v>Information Services</v>
      </c>
      <c r="F344" s="1" t="str">
        <f>IF(ISBLANK('Capabilities - Sec Controls'!B142),"", 'Capabilities - Sec Controls'!B142)</f>
        <v>Security Monitoring</v>
      </c>
      <c r="G344" s="1" t="str">
        <f>IF(ISBLANK('Capabilities - Sec Controls'!C142),"", 'Capabilities - Sec Controls'!C142)</f>
        <v>eDiscovery Events</v>
      </c>
      <c r="H344" s="1" t="str">
        <f>IF(ISBLANK('Capabilities - Sec Controls'!D142),"", 'Capabilities - Sec Controls'!D142)</f>
        <v/>
      </c>
      <c r="I344" s="1" t="str">
        <f>IF(ISBLANK('Capabilities - Sec Controls'!E142),"", 'Capabilities - Sec Controls'!E142)</f>
        <v>The system has a capability that identifies and retains information on events regarding the retention of data for investigative purposes.</v>
      </c>
      <c r="J344" s="1" t="str">
        <f>IF(ISBLANK('Capabilities - Sec Controls'!F142),"", 'Capabilities - Sec Controls'!F142)</f>
        <v>eDiscovery Events</v>
      </c>
      <c r="K344" s="1" t="str">
        <f>IF(ISBLANK('Capabilities - Sec Controls'!I142),"", 'Capabilities - Sec Controls'!I142)</f>
        <v>AU-2,AU-3,AU-4,AU-9,AU-11,IR-4,PE-6,SI-4,SI-12</v>
      </c>
      <c r="L344" s="1" t="str">
        <f>IF(ISBLANK('Capabilities - Sec Controls'!J142),"", 'Capabilities - Sec Controls'!J142)</f>
        <v/>
      </c>
      <c r="M344" s="1" t="str">
        <f>IF(ISBLANK('Capabilities - Sec Controls'!K142),"", 'Capabilities - Sec Controls'!K142)</f>
        <v>AU-2,AU-3,AU-4,AU-9,AU-11,IR-4,PE-6,SI-4,SI-12</v>
      </c>
      <c r="N344" s="1" t="str">
        <f>IF(ISBLANK('Capabilities - Sec Controls'!L142),"", 'Capabilities - Sec Controls'!L142)</f>
        <v/>
      </c>
      <c r="O344" s="1" t="str">
        <f>IF(ISBLANK('Capabilities - Sec Controls'!M142),"", 'Capabilities - Sec Controls'!M142)</f>
        <v>AU-3(1),AU-7,AU-7(1)</v>
      </c>
      <c r="P344" s="1" t="str">
        <f>IF(ISBLANK('Capabilities - Sec Controls'!N142),"", 'Capabilities - Sec Controls'!N142)</f>
        <v/>
      </c>
      <c r="Q344" s="1" t="str">
        <f>IF(ISBLANK('Capabilities - Sec Controls'!O142),"", 'Capabilities - Sec Controls'!O142)</f>
        <v>AU-3(1),AU-7,AU-7(1)</v>
      </c>
      <c r="R344" s="1" t="str">
        <f>IF(ISBLANK('Capabilities - Sec Controls'!P142),"", 'Capabilities - Sec Controls'!P142)</f>
        <v/>
      </c>
      <c r="S344" s="1" t="str">
        <f>IF(ISBLANK('Capabilities - Sec Controls'!Q142),"", 'Capabilities - Sec Controls'!Q142)</f>
        <v/>
      </c>
      <c r="T344" s="1" t="str">
        <f>IF(ISBLANK('Capabilities - Sec Controls'!R142),"", 'Capabilities - Sec Controls'!R142)</f>
        <v>AU-7(2),AU-11(1),PE-6(3)</v>
      </c>
      <c r="U344" s="1" t="str">
        <f>IF(ISBLANK('Capabilities - Sec Controls'!S142),"", 'Capabilities - Sec Controls'!S142)</f>
        <v/>
      </c>
      <c r="V344" s="1" t="str">
        <f>IF(ISBLANK('Capabilities - Sec Controls'!T142),"", 'Capabilities - Sec Controls'!T142)</f>
        <v>AU-7(2),AU-11(1),PE-6(3)</v>
      </c>
      <c r="W344" s="1" t="str">
        <f>IF(ISBLANK('Capabilities - Sec Controls'!U142),"", 'Capabilities - Sec Controls'!U142)</f>
        <v/>
      </c>
      <c r="X344" s="1" t="str">
        <f>IF(ISBLANK('Capabilities - Sec Controls'!V142),"", 'Capabilities - Sec Controls'!V142)</f>
        <v/>
      </c>
      <c r="Y344" s="1" t="str">
        <f>IF(ISBLANK('Capabilities - Sec Controls'!W142),"", 'Capabilities - Sec Controls'!W142)</f>
        <v/>
      </c>
      <c r="Z344" s="1" t="str">
        <f>IF(ISBLANK('Capabilities - Sec Controls'!X142),"", 'Capabilities - Sec Controls'!X142)</f>
        <v/>
      </c>
      <c r="AA344" s="1" t="str">
        <f>IF(ISBLANK('Capabilities - Sec Controls'!Y142),"", 'Capabilities - Sec Controls'!Y142)</f>
        <v>Does this capability refer only to the need to retain specific events related to eDiscovery, i.e., is it just about retention? Or is it the capability to monitor and retain any events that occur during eDiscovery? The description is unclear. The controls listed here address monitoring/collecting eDisovery data and retaining it. If the focus is only retention, only AU-4, AU-7, AU-11, and SI-12 would apply.  
AC-20(3), AU-7(2), AU-11(1), and PE-6(3), and SI-4(19) are not selected in SP 800-53-defined baselines nor in the overall FedRAMP-defined baselines. These SP 800-53-defined capabilities are noted in { } and placed in the high impact baseline here specifically to support implementation of  information security associated with the Information Services Security Monitoring eDiscovery Events capability should an organization wish to contract with a cloud service provider to provide such a capability.</v>
      </c>
      <c r="AB344" s="1" t="str">
        <f>IF(ISBLANK('Capabilities - Sec Controls'!Z142),"", 'Capabilities - Sec Controls'!Z142)</f>
        <v/>
      </c>
      <c r="AC344" s="215">
        <f>IF(ISBLANK('Capabilities - Sec Controls'!AA142),"", 'Capabilities - Sec Controls'!AA142)</f>
        <v>1</v>
      </c>
      <c r="AD344" s="215">
        <f>IF(ISBLANK('Capabilities - Sec Controls'!AB142),"", 'Capabilities - Sec Controls'!AB142)</f>
        <v>2</v>
      </c>
      <c r="AE344" s="215">
        <f>IF(ISBLANK('Capabilities - Sec Controls'!AC142),"", 'Capabilities - Sec Controls'!AC142)</f>
        <v>1</v>
      </c>
      <c r="AF344" s="215">
        <f>IF(ISBLANK('Capabilities - Sec Controls'!AD142),"", 'Capabilities - Sec Controls'!AD142)</f>
        <v>4</v>
      </c>
      <c r="AG344" s="1" t="str">
        <f>IF(ISBLANK('Capabilities - Sec Controls'!AE142),"", 'Capabilities - Sec Controls'!AE142)</f>
        <v/>
      </c>
      <c r="AH344" s="1" t="str">
        <f>IF(ISBLANK('Capabilities - Sec Controls'!AF142),"", 'Capabilities - Sec Controls'!AF142)</f>
        <v>X</v>
      </c>
      <c r="AI344" s="1" t="str">
        <f>IF(ISBLANK('Capabilities - Sec Controls'!AG142),"", 'Capabilities - Sec Controls'!AG142)</f>
        <v>X</v>
      </c>
      <c r="AJ344" s="1" t="str">
        <f>IF(ISBLANK('Capabilities - Sec Controls'!AH142),"", 'Capabilities - Sec Controls'!AH142)</f>
        <v>X</v>
      </c>
      <c r="AK344" s="1" t="str">
        <f>IF(ISBLANK('Capabilities - Sec Controls'!AI142),"", 'Capabilities - Sec Controls'!AI142)</f>
        <v/>
      </c>
      <c r="AL344" s="1" t="str">
        <f>IF(ISBLANK('Capabilities - Sec Controls'!AJ142),"", 'Capabilities - Sec Controls'!AJ142)</f>
        <v>X</v>
      </c>
      <c r="AM344" s="1" t="str">
        <f>IF(ISBLANK('Capabilities - Sec Controls'!AK142),"", 'Capabilities - Sec Controls'!AK142)</f>
        <v>X*</v>
      </c>
      <c r="AN344" s="1" t="str">
        <f>IF(ISBLANK('Capabilities - Sec Controls'!AL142),"", 'Capabilities - Sec Controls'!AL142)</f>
        <v>X*</v>
      </c>
      <c r="AO344" s="1" t="str">
        <f>IF(ISBLANK('Capabilities - Sec Controls'!AM142),"", 'Capabilities - Sec Controls'!AM142)</f>
        <v/>
      </c>
      <c r="AP344" s="1" t="str">
        <f>IF(ISBLANK('Capabilities - Sec Controls'!AN142),"", 'Capabilities - Sec Controls'!AN142)</f>
        <v>B</v>
      </c>
      <c r="AQ344" s="1" t="str">
        <f>IF(ISBLANK('Capabilities - Sec Controls'!AO142),"", 'Capabilities - Sec Controls'!AO142)</f>
        <v>B</v>
      </c>
      <c r="AR344" s="1" t="str">
        <f>IF(ISBLANK('Capabilities - Sec Controls'!AP142),"", 'Capabilities - Sec Controls'!AP142)</f>
        <v>B</v>
      </c>
      <c r="AS344" s="1" t="str">
        <f>IF(ISBLANK('Capabilities - Sec Controls'!AQ142),"", 'Capabilities - Sec Controls'!AQ142)</f>
        <v/>
      </c>
      <c r="AT344" s="1" t="str">
        <f>IF(ISBLANK('Capabilities - Sec Controls'!AR142),"", 'Capabilities - Sec Controls'!AR142)</f>
        <v>A</v>
      </c>
      <c r="AU344" s="1" t="str">
        <f>IF(ISBLANK('Capabilities - Sec Controls'!AS142),"", 'Capabilities - Sec Controls'!AS142)</f>
        <v/>
      </c>
      <c r="AV344" s="1" t="str">
        <f>IF(ISBLANK('Capabilities - Sec Controls'!AT142),"", 'Capabilities - Sec Controls'!AT142)</f>
        <v/>
      </c>
    </row>
    <row r="345" spans="1:48" ht="42" hidden="1" customHeight="1" x14ac:dyDescent="0.25">
      <c r="A345"/>
      <c r="D345" t="b">
        <f>IF(Resp73="Yes", FALSE, TRUE)</f>
        <v>1</v>
      </c>
      <c r="E345" s="1" t="str">
        <f>IF(ISBLANK('Capabilities - Sec Controls'!A297),"", 'Capabilities - Sec Controls'!A297)</f>
        <v>S &amp; RM</v>
      </c>
      <c r="F345" s="1" t="str">
        <f>IF(ISBLANK('Capabilities - Sec Controls'!B297),"", 'Capabilities - Sec Controls'!B297)</f>
        <v>Privilege Management Infrastructure</v>
      </c>
      <c r="G345" s="1" t="str">
        <f>IF(ISBLANK('Capabilities - Sec Controls'!C297),"", 'Capabilities - Sec Controls'!C297)</f>
        <v>Privilege Usage Management</v>
      </c>
      <c r="H345" s="1" t="str">
        <f>IF(ISBLANK('Capabilities - Sec Controls'!D297),"", 'Capabilities - Sec Controls'!D297)</f>
        <v>Keystroke/Session Logging</v>
      </c>
      <c r="I345" s="1" t="str">
        <f>IF(ISBLANK('Capabilities - Sec Controls'!E297),"", 'Capabilities - Sec Controls'!E297)</f>
        <v>The system has a capability that captures all keystrokes, mouse clicks, and other input device actions performed by privileged users for auditing purposes.</v>
      </c>
      <c r="J345" s="1" t="str">
        <f>IF(ISBLANK('Capabilities - Sec Controls'!F297),"", 'Capabilities - Sec Controls'!F297)</f>
        <v>Keystroke/Session Logging</v>
      </c>
      <c r="K345" s="1" t="str">
        <f>IF(ISBLANK('Capabilities - Sec Controls'!I297),"", 'Capabilities - Sec Controls'!I297)</f>
        <v>AU-2,AU-3,AU-12</v>
      </c>
      <c r="L345" s="1" t="str">
        <f>IF(ISBLANK('Capabilities - Sec Controls'!J297),"", 'Capabilities - Sec Controls'!J297)</f>
        <v/>
      </c>
      <c r="M345" s="1" t="str">
        <f>IF(ISBLANK('Capabilities - Sec Controls'!K297),"", 'Capabilities - Sec Controls'!K297)</f>
        <v>AU-2,AU-3,AU-12</v>
      </c>
      <c r="N345" s="1" t="str">
        <f>IF(ISBLANK('Capabilities - Sec Controls'!L297),"", 'Capabilities - Sec Controls'!L297)</f>
        <v/>
      </c>
      <c r="O345" s="1" t="str">
        <f>IF(ISBLANK('Capabilities - Sec Controls'!M297),"", 'Capabilities - Sec Controls'!M297)</f>
        <v>AC-6,AC-6(9),AU-3(1)</v>
      </c>
      <c r="P345" s="1" t="str">
        <f>IF(ISBLANK('Capabilities - Sec Controls'!N297),"", 'Capabilities - Sec Controls'!N297)</f>
        <v/>
      </c>
      <c r="Q345" s="1" t="str">
        <f>IF(ISBLANK('Capabilities - Sec Controls'!O297),"", 'Capabilities - Sec Controls'!O297)</f>
        <v>AC-6,AC-6(9),AU-3(1)</v>
      </c>
      <c r="R345" s="1" t="str">
        <f>IF(ISBLANK('Capabilities - Sec Controls'!P297),"", 'Capabilities - Sec Controls'!P297)</f>
        <v/>
      </c>
      <c r="S345" s="1" t="str">
        <f>IF(ISBLANK('Capabilities - Sec Controls'!Q297),"", 'Capabilities - Sec Controls'!Q297)</f>
        <v/>
      </c>
      <c r="T345" s="1" t="str">
        <f>IF(ISBLANK('Capabilities - Sec Controls'!R297),"", 'Capabilities - Sec Controls'!R297)</f>
        <v>AU-14</v>
      </c>
      <c r="U345" s="1" t="str">
        <f>IF(ISBLANK('Capabilities - Sec Controls'!S297),"", 'Capabilities - Sec Controls'!S297)</f>
        <v/>
      </c>
      <c r="V345" s="1" t="str">
        <f>IF(ISBLANK('Capabilities - Sec Controls'!T297),"", 'Capabilities - Sec Controls'!T297)</f>
        <v>AU-14</v>
      </c>
      <c r="W345" s="1" t="str">
        <f>IF(ISBLANK('Capabilities - Sec Controls'!U297),"", 'Capabilities - Sec Controls'!U297)</f>
        <v/>
      </c>
      <c r="X345" s="1" t="str">
        <f>IF(ISBLANK('Capabilities - Sec Controls'!V297),"", 'Capabilities - Sec Controls'!V297)</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45" s="1" t="str">
        <f>IF(ISBLANK('Capabilities - Sec Controls'!W297),"", 'Capabilities - Sec Controls'!W297)</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45" s="1" t="str">
        <f>IF(ISBLANK('Capabilities - Sec Controls'!X297),"", 'Capabilities - Sec Controls'!X297)</f>
        <v>AC-2(11), AC-2(13), AC-6(3), AC-6(7), AC-6(8), AC-18(4), AC-21(2)
AU-13, 
CM-3(1), CM-5(1), CM-5(3), CM-5(4), CM-6(2), CM-8(4)
MA-4(3)
PE-2(3), PE-3(1), PE-6(4)
PS-4(2), PS-6(3)
RA-5(4), RA-5(6), RA-5(10)
SC-3, SC-7(8), SC-7(10), SC-7(11), SC-7(14),  SC-7(15), SC-7(18), SC-7(21), SC-24 
SI-7(10), SI-10(5)</v>
      </c>
      <c r="AA345" s="1" t="str">
        <f>IF(ISBLANK('Capabilities - Sec Controls'!Y297),"", 'Capabilities - Sec Controls'!Y297)</f>
        <v>AU-14 is not selected in SP 800-53-defined baselines nor in the overall FedRAMP-defined baselines. They are noted in { } and  placed in the high impact baseline here specifically to support implementation of information security associated with the S &amp; RM Privilege Management Infrastructure Privilege Usage Management Keystroke/Session Logging capability should an organization wish to contract with a cloud service provider to provide such a capability.</v>
      </c>
      <c r="AB345" s="1" t="str">
        <f>IF(ISBLANK('Capabilities - Sec Controls'!Z297),"", 'Capabilities - Sec Controls'!Z297)</f>
        <v/>
      </c>
      <c r="AC345" s="215">
        <f>IF(ISBLANK('Capabilities - Sec Controls'!AA297),"", 'Capabilities - Sec Controls'!AA297)</f>
        <v>3</v>
      </c>
      <c r="AD345" s="215">
        <f>IF(ISBLANK('Capabilities - Sec Controls'!AB297),"", 'Capabilities - Sec Controls'!AB297)</f>
        <v>2</v>
      </c>
      <c r="AE345" s="215">
        <f>IF(ISBLANK('Capabilities - Sec Controls'!AC297),"", 'Capabilities - Sec Controls'!AC297)</f>
        <v>3</v>
      </c>
      <c r="AF345" s="215">
        <f>IF(ISBLANK('Capabilities - Sec Controls'!AD297),"", 'Capabilities - Sec Controls'!AD297)</f>
        <v>8</v>
      </c>
      <c r="AG345" s="1" t="str">
        <f>IF(ISBLANK('Capabilities - Sec Controls'!AE297),"", 'Capabilities - Sec Controls'!AE297)</f>
        <v/>
      </c>
      <c r="AH345" s="1" t="str">
        <f>IF(ISBLANK('Capabilities - Sec Controls'!AF297),"", 'Capabilities - Sec Controls'!AF297)</f>
        <v>X</v>
      </c>
      <c r="AI345" s="1" t="str">
        <f>IF(ISBLANK('Capabilities - Sec Controls'!AG297),"", 'Capabilities - Sec Controls'!AG297)</f>
        <v>X</v>
      </c>
      <c r="AJ345" s="1" t="str">
        <f>IF(ISBLANK('Capabilities - Sec Controls'!AH297),"", 'Capabilities - Sec Controls'!AH297)</f>
        <v>X</v>
      </c>
      <c r="AK345" s="1" t="str">
        <f>IF(ISBLANK('Capabilities - Sec Controls'!AI297),"", 'Capabilities - Sec Controls'!AI297)</f>
        <v/>
      </c>
      <c r="AL345" s="1" t="str">
        <f>IF(ISBLANK('Capabilities - Sec Controls'!AJ297),"", 'Capabilities - Sec Controls'!AJ297)</f>
        <v>X</v>
      </c>
      <c r="AM345" s="1" t="str">
        <f>IF(ISBLANK('Capabilities - Sec Controls'!AK297),"", 'Capabilities - Sec Controls'!AK297)</f>
        <v>X*</v>
      </c>
      <c r="AN345" s="1" t="str">
        <f>IF(ISBLANK('Capabilities - Sec Controls'!AL297),"", 'Capabilities - Sec Controls'!AL297)</f>
        <v>X</v>
      </c>
      <c r="AO345" s="1" t="str">
        <f>IF(ISBLANK('Capabilities - Sec Controls'!AM297),"", 'Capabilities - Sec Controls'!AM297)</f>
        <v/>
      </c>
      <c r="AP345" s="1" t="str">
        <f>IF(ISBLANK('Capabilities - Sec Controls'!AN297),"", 'Capabilities - Sec Controls'!AN297)</f>
        <v>B</v>
      </c>
      <c r="AQ345" s="1" t="str">
        <f>IF(ISBLANK('Capabilities - Sec Controls'!AO297),"", 'Capabilities - Sec Controls'!AO297)</f>
        <v>B</v>
      </c>
      <c r="AR345" s="1" t="str">
        <f>IF(ISBLANK('Capabilities - Sec Controls'!AP297),"", 'Capabilities - Sec Controls'!AP297)</f>
        <v>B</v>
      </c>
      <c r="AS345" s="1" t="str">
        <f>IF(ISBLANK('Capabilities - Sec Controls'!AQ297),"", 'Capabilities - Sec Controls'!AQ297)</f>
        <v/>
      </c>
      <c r="AT345" s="1" t="str">
        <f>IF(ISBLANK('Capabilities - Sec Controls'!AR297),"", 'Capabilities - Sec Controls'!AR297)</f>
        <v>A</v>
      </c>
      <c r="AU345" s="1" t="str">
        <f>IF(ISBLANK('Capabilities - Sec Controls'!AS297),"", 'Capabilities - Sec Controls'!AS297)</f>
        <v/>
      </c>
      <c r="AV345" s="1" t="str">
        <f>IF(ISBLANK('Capabilities - Sec Controls'!AT297),"", 'Capabilities - Sec Controls'!AT297)</f>
        <v/>
      </c>
    </row>
    <row r="346" spans="1:48" ht="42" hidden="1" customHeight="1" x14ac:dyDescent="0.25">
      <c r="A346"/>
      <c r="D346" t="b">
        <f>IF(Resp74="Yes", FALSE, TRUE)</f>
        <v>1</v>
      </c>
      <c r="E346" s="1" t="str">
        <f>IF(ISBLANK('Capabilities - Sec Controls'!A206),"", 'Capabilities - Sec Controls'!A206)</f>
        <v>Infrastructure Services</v>
      </c>
      <c r="F346" s="1" t="str">
        <f>IF(ISBLANK('Capabilities - Sec Controls'!B206),"", 'Capabilities - Sec Controls'!B206)</f>
        <v>Internal Infrastructure: Network Services</v>
      </c>
      <c r="G346" s="1" t="str">
        <f>IF(ISBLANK('Capabilities - Sec Controls'!C206),"", 'Capabilities - Sec Controls'!C206)</f>
        <v>Authoritative Time Source</v>
      </c>
      <c r="H346" s="1" t="str">
        <f>IF(ISBLANK('Capabilities - Sec Controls'!D206),"", 'Capabilities - Sec Controls'!D206)</f>
        <v/>
      </c>
      <c r="I346" s="1" t="str">
        <f>IF(ISBLANK('Capabilities - Sec Controls'!E206),"", 'Capabilities - Sec Controls'!E206)</f>
        <v>The system has a capability that uses a traceable, standard time source for synchronizing all its clocks to enable correlation of events across them.</v>
      </c>
      <c r="J346" s="1" t="str">
        <f>IF(ISBLANK('Capabilities - Sec Controls'!F206),"", 'Capabilities - Sec Controls'!F206)</f>
        <v>Authoritative Time Source</v>
      </c>
      <c r="K346" s="1" t="str">
        <f>IF(ISBLANK('Capabilities - Sec Controls'!I206),"", 'Capabilities - Sec Controls'!I206)</f>
        <v>AU-8</v>
      </c>
      <c r="L346" s="1" t="str">
        <f>IF(ISBLANK('Capabilities - Sec Controls'!J206),"", 'Capabilities - Sec Controls'!J206)</f>
        <v/>
      </c>
      <c r="M346" s="1" t="str">
        <f>IF(ISBLANK('Capabilities - Sec Controls'!K206),"", 'Capabilities - Sec Controls'!K206)</f>
        <v>AU-8</v>
      </c>
      <c r="N346" s="1" t="str">
        <f>IF(ISBLANK('Capabilities - Sec Controls'!L206),"", 'Capabilities - Sec Controls'!L206)</f>
        <v/>
      </c>
      <c r="O346" s="1" t="str">
        <f>IF(ISBLANK('Capabilities - Sec Controls'!M206),"", 'Capabilities - Sec Controls'!M206)</f>
        <v>AU-8(1)</v>
      </c>
      <c r="P346" s="1" t="str">
        <f>IF(ISBLANK('Capabilities - Sec Controls'!N206),"", 'Capabilities - Sec Controls'!N206)</f>
        <v/>
      </c>
      <c r="Q346" s="1" t="str">
        <f>IF(ISBLANK('Capabilities - Sec Controls'!O206),"", 'Capabilities - Sec Controls'!O206)</f>
        <v>AU-8(1)</v>
      </c>
      <c r="R346" s="1" t="str">
        <f>IF(ISBLANK('Capabilities - Sec Controls'!P206),"", 'Capabilities - Sec Controls'!P206)</f>
        <v/>
      </c>
      <c r="S346" s="1" t="str">
        <f>IF(ISBLANK('Capabilities - Sec Controls'!Q206),"", 'Capabilities - Sec Controls'!Q206)</f>
        <v/>
      </c>
      <c r="T346" s="1" t="str">
        <f>IF(ISBLANK('Capabilities - Sec Controls'!R206),"", 'Capabilities - Sec Controls'!R206)</f>
        <v/>
      </c>
      <c r="U346" s="1" t="str">
        <f>IF(ISBLANK('Capabilities - Sec Controls'!S206),"", 'Capabilities - Sec Controls'!S206)</f>
        <v/>
      </c>
      <c r="V346" s="1" t="str">
        <f>IF(ISBLANK('Capabilities - Sec Controls'!T206),"", 'Capabilities - Sec Controls'!T206)</f>
        <v/>
      </c>
      <c r="W346" s="1" t="str">
        <f>IF(ISBLANK('Capabilities - Sec Controls'!U206),"", 'Capabilities - Sec Controls'!U206)</f>
        <v/>
      </c>
      <c r="X346" s="1" t="str">
        <f>IF(ISBLANK('Capabilities - Sec Controls'!V206),"", 'Capabilities - Sec Controls'!V206)</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46" s="1" t="str">
        <f>IF(ISBLANK('Capabilities - Sec Controls'!W206),"", 'Capabilities - Sec Controls'!W206)</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46" s="1" t="str">
        <f>IF(ISBLANK('Capabilities - Sec Controls'!X206),"", 'Capabilities - Sec Controls'!X206)</f>
        <v>AC-2(11), AC-2(13), AC-6(3), AC-6(7), AC-6(8), AC-18(4), AC-21(2)
AU-13, 
CM-3(1), CM-5(1), CM-5(3), CM-5(4), CM-6(2), CM-8(4)
MA-4(3)
PE-2(3), PE-3(1), PE-6(4)
PS-4(2), PS-6(3)
RA-5(4), RA-5(6), RA-5(10)
SC-3, SC-7(8), SC-7(10), SC-7(11), SC-7(14),  SC-7(15), SC-7(18), SC-7(21), SC-24 
SI-7(10), SI-10(5)</v>
      </c>
      <c r="AA346" s="1" t="str">
        <f>IF(ISBLANK('Capabilities - Sec Controls'!Y206),"", 'Capabilities - Sec Controls'!Y206)</f>
        <v/>
      </c>
      <c r="AB346" s="1" t="str">
        <f>IF(ISBLANK('Capabilities - Sec Controls'!Z206),"", 'Capabilities - Sec Controls'!Z206)</f>
        <v/>
      </c>
      <c r="AC346" s="215">
        <f>IF(ISBLANK('Capabilities - Sec Controls'!AA206),"", 'Capabilities - Sec Controls'!AA206)</f>
        <v>1</v>
      </c>
      <c r="AD346" s="215">
        <f>IF(ISBLANK('Capabilities - Sec Controls'!AB206),"", 'Capabilities - Sec Controls'!AB206)</f>
        <v>3</v>
      </c>
      <c r="AE346" s="215">
        <f>IF(ISBLANK('Capabilities - Sec Controls'!AC206),"", 'Capabilities - Sec Controls'!AC206)</f>
        <v>1</v>
      </c>
      <c r="AF346" s="215">
        <f>IF(ISBLANK('Capabilities - Sec Controls'!AD206),"", 'Capabilities - Sec Controls'!AD206)</f>
        <v>5</v>
      </c>
      <c r="AG346" s="1" t="str">
        <f>IF(ISBLANK('Capabilities - Sec Controls'!AE206),"", 'Capabilities - Sec Controls'!AE206)</f>
        <v/>
      </c>
      <c r="AH346" s="1" t="str">
        <f>IF(ISBLANK('Capabilities - Sec Controls'!AF206),"", 'Capabilities - Sec Controls'!AF206)</f>
        <v/>
      </c>
      <c r="AI346" s="1" t="str">
        <f>IF(ISBLANK('Capabilities - Sec Controls'!AG206),"", 'Capabilities - Sec Controls'!AG206)</f>
        <v/>
      </c>
      <c r="AJ346" s="1" t="str">
        <f>IF(ISBLANK('Capabilities - Sec Controls'!AH206),"", 'Capabilities - Sec Controls'!AH206)</f>
        <v/>
      </c>
      <c r="AK346" s="1" t="str">
        <f>IF(ISBLANK('Capabilities - Sec Controls'!AI206),"", 'Capabilities - Sec Controls'!AI206)</f>
        <v/>
      </c>
      <c r="AL346" s="1" t="str">
        <f>IF(ISBLANK('Capabilities - Sec Controls'!AJ206),"", 'Capabilities - Sec Controls'!AJ206)</f>
        <v>X</v>
      </c>
      <c r="AM346" s="1" t="str">
        <f>IF(ISBLANK('Capabilities - Sec Controls'!AK206),"", 'Capabilities - Sec Controls'!AK206)</f>
        <v>X</v>
      </c>
      <c r="AN346" s="1" t="str">
        <f>IF(ISBLANK('Capabilities - Sec Controls'!AL206),"", 'Capabilities - Sec Controls'!AL206)</f>
        <v>X</v>
      </c>
      <c r="AO346" s="1" t="str">
        <f>IF(ISBLANK('Capabilities - Sec Controls'!AM206),"", 'Capabilities - Sec Controls'!AM206)</f>
        <v/>
      </c>
      <c r="AP346" s="1" t="str">
        <f>IF(ISBLANK('Capabilities - Sec Controls'!AN206),"", 'Capabilities - Sec Controls'!AN206)</f>
        <v>B</v>
      </c>
      <c r="AQ346" s="1" t="str">
        <f>IF(ISBLANK('Capabilities - Sec Controls'!AO206),"", 'Capabilities - Sec Controls'!AO206)</f>
        <v>B</v>
      </c>
      <c r="AR346" s="1" t="str">
        <f>IF(ISBLANK('Capabilities - Sec Controls'!AP206),"", 'Capabilities - Sec Controls'!AP206)</f>
        <v>B</v>
      </c>
      <c r="AS346" s="1" t="str">
        <f>IF(ISBLANK('Capabilities - Sec Controls'!AQ206),"", 'Capabilities - Sec Controls'!AQ206)</f>
        <v/>
      </c>
      <c r="AT346" s="1" t="str">
        <f>IF(ISBLANK('Capabilities - Sec Controls'!AR206),"", 'Capabilities - Sec Controls'!AR206)</f>
        <v>X</v>
      </c>
      <c r="AU346" s="1" t="str">
        <f>IF(ISBLANK('Capabilities - Sec Controls'!AS206),"", 'Capabilities - Sec Controls'!AS206)</f>
        <v/>
      </c>
      <c r="AV346" s="1" t="str">
        <f>IF(ISBLANK('Capabilities - Sec Controls'!AT206),"", 'Capabilities - Sec Controls'!AT206)</f>
        <v/>
      </c>
    </row>
    <row r="347" spans="1:48" ht="42" hidden="1" customHeight="1" x14ac:dyDescent="0.25">
      <c r="A347"/>
      <c r="D347" t="b">
        <f>IF(Resp75="Yes", FALSE, TRUE)</f>
        <v>1</v>
      </c>
      <c r="E347" s="1" t="str">
        <f>IF(ISBLANK('Capabilities - Sec Controls'!A12),"", 'Capabilities - Sec Controls'!A12)</f>
        <v>BOSS</v>
      </c>
      <c r="F347" s="1" t="str">
        <f>IF(ISBLANK('Capabilities - Sec Controls'!B12),"", 'Capabilities - Sec Controls'!B12)</f>
        <v>Compliance</v>
      </c>
      <c r="G347" s="1" t="str">
        <f>IF(ISBLANK('Capabilities - Sec Controls'!C12),"", 'Capabilities - Sec Controls'!C12)</f>
        <v>Internal Audits</v>
      </c>
      <c r="H347" s="1" t="str">
        <f>IF(ISBLANK('Capabilities - Sec Controls'!D12),"", 'Capabilities - Sec Controls'!D12)</f>
        <v/>
      </c>
      <c r="I347" s="1" t="str">
        <f>IF(ISBLANK('Capabilities - Sec Controls'!E12),"", 'Capabilities - Sec Controls'!E12)</f>
        <v xml:space="preserve">The system has a capability that enables the system owner to trace users to actions. The capability provides protection to the audit components to prevent its functions from being subverted by both insider threats and external threats. </v>
      </c>
      <c r="J347" s="1" t="str">
        <f>IF(ISBLANK('Capabilities - Sec Controls'!F12),"", 'Capabilities - Sec Controls'!F12)</f>
        <v>Internal Audits</v>
      </c>
      <c r="K347" s="1" t="str">
        <f>IF(ISBLANK('Capabilities - Sec Controls'!I12),"", 'Capabilities - Sec Controls'!I12)</f>
        <v>CA-2,CA-7,PL-2</v>
      </c>
      <c r="L347" s="1" t="str">
        <f>IF(ISBLANK('Capabilities - Sec Controls'!J12),"", 'Capabilities - Sec Controls'!J12)</f>
        <v>CA-2(1)</v>
      </c>
      <c r="M347" s="1" t="str">
        <f>IF(ISBLANK('Capabilities - Sec Controls'!K12),"", 'Capabilities - Sec Controls'!K12)</f>
        <v>CA-2,CA-2(1),CA-7,PL-2</v>
      </c>
      <c r="N347" s="1" t="str">
        <f>IF(ISBLANK('Capabilities - Sec Controls'!L12),"", 'Capabilities - Sec Controls'!L12)</f>
        <v/>
      </c>
      <c r="O347" s="1" t="str">
        <f>IF(ISBLANK('Capabilities - Sec Controls'!M12),"", 'Capabilities - Sec Controls'!M12)</f>
        <v>CA-7(1),PL-2(3)</v>
      </c>
      <c r="P347" s="1" t="str">
        <f>IF(ISBLANK('Capabilities - Sec Controls'!N12),"", 'Capabilities - Sec Controls'!N12)</f>
        <v>CA-2(2),CA-8,CA-8(1)</v>
      </c>
      <c r="Q347" s="1" t="str">
        <f>IF(ISBLANK('Capabilities - Sec Controls'!O12),"", 'Capabilities - Sec Controls'!O12)</f>
        <v>CA-2(2),CA-7(1),CA-8,CA-8(1),PL-2(3)</v>
      </c>
      <c r="R347" s="1" t="str">
        <f>IF(ISBLANK('Capabilities - Sec Controls'!P12),"", 'Capabilities - Sec Controls'!P12)</f>
        <v/>
      </c>
      <c r="S347" s="1" t="str">
        <f>IF(ISBLANK('Capabilities - Sec Controls'!Q12),"", 'Capabilities - Sec Controls'!Q12)</f>
        <v/>
      </c>
      <c r="T347" s="1" t="str">
        <f>IF(ISBLANK('Capabilities - Sec Controls'!R12),"", 'Capabilities - Sec Controls'!R12)</f>
        <v>CA-7(3)</v>
      </c>
      <c r="U347" s="1" t="str">
        <f>IF(ISBLANK('Capabilities - Sec Controls'!S12),"", 'Capabilities - Sec Controls'!S12)</f>
        <v>CA-7(3)</v>
      </c>
      <c r="V347" s="1" t="str">
        <f>IF(ISBLANK('Capabilities - Sec Controls'!T12),"", 'Capabilities - Sec Controls'!T12)</f>
        <v/>
      </c>
      <c r="W347" s="1" t="str">
        <f>IF(ISBLANK('Capabilities - Sec Controls'!U12),"", 'Capabilities - Sec Controls'!U12)</f>
        <v/>
      </c>
      <c r="X347" s="1" t="str">
        <f>IF(ISBLANK('Capabilities - Sec Controls'!V12),"", 'Capabilities - Sec Controls'!V12)</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47" s="1" t="str">
        <f>IF(ISBLANK('Capabilities - Sec Controls'!W12),"", 'Capabilities - Sec Controls'!W12)</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47" s="1" t="str">
        <f>IF(ISBLANK('Capabilities - Sec Controls'!X12),"", 'Capabilities - Sec Controls'!X12)</f>
        <v>AC-2(11), AC-2(13), AC-6(3), AC-6(7), AC-6(8), AC-18(4), AC-21(2)
AU-13, 
CM-3(1), CM-5(1), CM-5(3), CM-5(4), CM-6(2), CM-8(4)
MA-4(3)
PE-2(3), PE-3(1), PE-6(4)
PS-4(2), PS-6(3)
RA-5(4), RA-5(6), RA-5(10)
SC-3, SC-7(8), SC-7(10), SC-7(11), SC-7(14),  SC-7(15), SC-7(18), SC-7(21), SC-24 
SI-7(10), SI-10(5)</v>
      </c>
      <c r="AA347" s="1" t="str">
        <f>IF(ISBLANK('Capabilities - Sec Controls'!Y12),"", 'Capabilities - Sec Controls'!Y12)</f>
        <v/>
      </c>
      <c r="AB347" s="1" t="str">
        <f>IF(ISBLANK('Capabilities - Sec Controls'!Z12),"", 'Capabilities - Sec Controls'!Z12)</f>
        <v/>
      </c>
      <c r="AC347" s="215">
        <f>IF(ISBLANK('Capabilities - Sec Controls'!AA12),"", 'Capabilities - Sec Controls'!AA12)</f>
        <v>2</v>
      </c>
      <c r="AD347" s="215">
        <f>IF(ISBLANK('Capabilities - Sec Controls'!AB12),"", 'Capabilities - Sec Controls'!AB12)</f>
        <v>2</v>
      </c>
      <c r="AE347" s="215">
        <f>IF(ISBLANK('Capabilities - Sec Controls'!AC12),"", 'Capabilities - Sec Controls'!AC12)</f>
        <v>2</v>
      </c>
      <c r="AF347" s="215">
        <f>IF(ISBLANK('Capabilities - Sec Controls'!AD12),"", 'Capabilities - Sec Controls'!AD12)</f>
        <v>6</v>
      </c>
      <c r="AG347" s="1" t="str">
        <f>IF(ISBLANK('Capabilities - Sec Controls'!AE12),"", 'Capabilities - Sec Controls'!AE12)</f>
        <v/>
      </c>
      <c r="AH347" s="1" t="str">
        <f>IF(ISBLANK('Capabilities - Sec Controls'!AF12),"", 'Capabilities - Sec Controls'!AF12)</f>
        <v>A</v>
      </c>
      <c r="AI347" s="1" t="str">
        <f>IF(ISBLANK('Capabilities - Sec Controls'!AG12),"", 'Capabilities - Sec Controls'!AG12)</f>
        <v>A</v>
      </c>
      <c r="AJ347" s="1" t="str">
        <f>IF(ISBLANK('Capabilities - Sec Controls'!AH12),"", 'Capabilities - Sec Controls'!AH12)</f>
        <v>A</v>
      </c>
      <c r="AK347" s="1" t="str">
        <f>IF(ISBLANK('Capabilities - Sec Controls'!AI12),"", 'Capabilities - Sec Controls'!AI12)</f>
        <v/>
      </c>
      <c r="AL347" s="1" t="str">
        <f>IF(ISBLANK('Capabilities - Sec Controls'!AJ12),"", 'Capabilities - Sec Controls'!AJ12)</f>
        <v>A</v>
      </c>
      <c r="AM347" s="1" t="str">
        <f>IF(ISBLANK('Capabilities - Sec Controls'!AK12),"", 'Capabilities - Sec Controls'!AK12)</f>
        <v>A</v>
      </c>
      <c r="AN347" s="1" t="str">
        <f>IF(ISBLANK('Capabilities - Sec Controls'!AL12),"", 'Capabilities - Sec Controls'!AL12)</f>
        <v>A</v>
      </c>
      <c r="AO347" s="1" t="str">
        <f>IF(ISBLANK('Capabilities - Sec Controls'!AM12),"", 'Capabilities - Sec Controls'!AM12)</f>
        <v/>
      </c>
      <c r="AP347" s="1" t="str">
        <f>IF(ISBLANK('Capabilities - Sec Controls'!AN12),"", 'Capabilities - Sec Controls'!AN12)</f>
        <v>B</v>
      </c>
      <c r="AQ347" s="1" t="str">
        <f>IF(ISBLANK('Capabilities - Sec Controls'!AO12),"", 'Capabilities - Sec Controls'!AO12)</f>
        <v>B</v>
      </c>
      <c r="AR347" s="1" t="str">
        <f>IF(ISBLANK('Capabilities - Sec Controls'!AP12),"", 'Capabilities - Sec Controls'!AP12)</f>
        <v>B</v>
      </c>
      <c r="AS347" s="1" t="str">
        <f>IF(ISBLANK('Capabilities - Sec Controls'!AQ12),"", 'Capabilities - Sec Controls'!AQ12)</f>
        <v/>
      </c>
      <c r="AT347" s="1" t="str">
        <f>IF(ISBLANK('Capabilities - Sec Controls'!AR12),"", 'Capabilities - Sec Controls'!AR12)</f>
        <v>X</v>
      </c>
      <c r="AU347" s="1" t="str">
        <f>IF(ISBLANK('Capabilities - Sec Controls'!AS12),"", 'Capabilities - Sec Controls'!AS12)</f>
        <v/>
      </c>
      <c r="AV347" s="1" t="str">
        <f>IF(ISBLANK('Capabilities - Sec Controls'!AT12),"", 'Capabilities - Sec Controls'!AT12)</f>
        <v>A</v>
      </c>
    </row>
    <row r="348" spans="1:48" ht="42" hidden="1" customHeight="1" x14ac:dyDescent="0.25">
      <c r="A348"/>
      <c r="D348" t="b">
        <f>IF(Resp75="Yes", FALSE, TRUE)</f>
        <v>1</v>
      </c>
      <c r="E348" s="1" t="str">
        <f>IF(ISBLANK('Capabilities - Sec Controls'!A264),"", 'Capabilities - Sec Controls'!A264)</f>
        <v>S &amp; RM</v>
      </c>
      <c r="F348" s="1" t="str">
        <f>IF(ISBLANK('Capabilities - Sec Controls'!B264),"", 'Capabilities - Sec Controls'!B264)</f>
        <v>Governance Risk &amp; Compliance</v>
      </c>
      <c r="G348" s="1" t="str">
        <f>IF(ISBLANK('Capabilities - Sec Controls'!C264),"", 'Capabilities - Sec Controls'!C264)</f>
        <v>Audit Management</v>
      </c>
      <c r="H348" s="1" t="str">
        <f>IF(ISBLANK('Capabilities - Sec Controls'!D264),"", 'Capabilities - Sec Controls'!D264)</f>
        <v/>
      </c>
      <c r="I348" s="1" t="str">
        <f>IF(ISBLANK('Capabilities - Sec Controls'!E264),"", 'Capabilities - Sec Controls'!E264)</f>
        <v>The system has a capability that records all security-related events occurring within the system or at the system's boundaries in a tamper-resistant audit log.</v>
      </c>
      <c r="J348" s="1" t="str">
        <f>IF(ISBLANK('Capabilities - Sec Controls'!F264),"", 'Capabilities - Sec Controls'!F264)</f>
        <v>Compliance Management</v>
      </c>
      <c r="K348" s="1" t="str">
        <f>IF(ISBLANK('Capabilities - Sec Controls'!I264),"", 'Capabilities - Sec Controls'!I264)</f>
        <v>AU-1,AU-2,AU-3,AU-9,AU-12,CA-1,CA-2,CA-7,RA-3,RA-5</v>
      </c>
      <c r="L348" s="1" t="str">
        <f>IF(ISBLANK('Capabilities - Sec Controls'!J264),"", 'Capabilities - Sec Controls'!J264)</f>
        <v>CA-2(1)</v>
      </c>
      <c r="M348" s="1" t="str">
        <f>IF(ISBLANK('Capabilities - Sec Controls'!K264),"", 'Capabilities - Sec Controls'!K264)</f>
        <v>AU-1,AU-2,AU-3,AU-9,AU-12,CA-1,CA-2,CA-2(1),CA-7,RA-3,RA-5</v>
      </c>
      <c r="N348" s="1" t="str">
        <f>IF(ISBLANK('Capabilities - Sec Controls'!L264),"", 'Capabilities - Sec Controls'!L264)</f>
        <v/>
      </c>
      <c r="O348" s="1" t="str">
        <f>IF(ISBLANK('Capabilities - Sec Controls'!M264),"", 'Capabilities - Sec Controls'!M264)</f>
        <v>AU-3(1),AU-9(4),CA-7(1),RA-5(1),RA-5(2),SA-11</v>
      </c>
      <c r="P348" s="1" t="str">
        <f>IF(ISBLANK('Capabilities - Sec Controls'!N264),"", 'Capabilities - Sec Controls'!N264)</f>
        <v>AU-2,CA-2(2),CA-8,CA-8(1),RA-5(3),RA-5(6)</v>
      </c>
      <c r="Q348" s="1" t="str">
        <f>IF(ISBLANK('Capabilities - Sec Controls'!O264),"", 'Capabilities - Sec Controls'!O264)</f>
        <v>AU-3(1),AU-9(4),CA-2(2),CA-7(1),CA-8,CA-8(1),RA-5(1),RA-5(2),RA-5(3),RA-5(6),SA-11</v>
      </c>
      <c r="R348" s="1" t="str">
        <f>IF(ISBLANK('Capabilities - Sec Controls'!P264),"", 'Capabilities - Sec Controls'!P264)</f>
        <v>AU-2</v>
      </c>
      <c r="S348" s="1" t="str">
        <f>IF(ISBLANK('Capabilities - Sec Controls'!Q264),"", 'Capabilities - Sec Controls'!Q264)</f>
        <v>AU-12(1),AU-12(3)</v>
      </c>
      <c r="T348" s="1" t="str">
        <f>IF(ISBLANK('Capabilities - Sec Controls'!R264),"", 'Capabilities - Sec Controls'!R264)</f>
        <v>AU-3(2),AU-9(1),AU-9(2),AU-9(3),AU-9(5),AU-9(6)</v>
      </c>
      <c r="U348" s="1" t="str">
        <f>IF(ISBLANK('Capabilities - Sec Controls'!S264),"", 'Capabilities - Sec Controls'!S264)</f>
        <v>AU-9(5),AU-9(6),AU-12(1),AU-12(3)</v>
      </c>
      <c r="V348" s="1" t="str">
        <f>IF(ISBLANK('Capabilities - Sec Controls'!T264),"", 'Capabilities - Sec Controls'!T264)</f>
        <v>AU-3(2),AU-9(1),AU-9(2),AU-9(3)</v>
      </c>
      <c r="W348" s="1" t="str">
        <f>IF(ISBLANK('Capabilities - Sec Controls'!U264),"", 'Capabilities - Sec Controls'!U264)</f>
        <v/>
      </c>
      <c r="X348" s="1" t="str">
        <f>IF(ISBLANK('Capabilities - Sec Controls'!V264),"", 'Capabilities - Sec Controls'!V264)</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48" s="1" t="str">
        <f>IF(ISBLANK('Capabilities - Sec Controls'!W264),"", 'Capabilities - Sec Controls'!W264)</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48" s="1" t="str">
        <f>IF(ISBLANK('Capabilities - Sec Controls'!X264),"", 'Capabilities - Sec Controls'!X264)</f>
        <v>AC-2(11), AC-2(13), AC-6(3), AC-6(7), AC-6(8), AC-18(4), AC-21(2)
AU-13, 
CM-3(1), CM-5(1), CM-5(3), CM-5(4), CM-6(2), CM-8(4)
MA-4(3)
PE-2(3), PE-3(1), PE-6(4)
PS-4(2), PS-6(3)
RA-5(4), RA-5(6), RA-5(10)
SC-3, SC-7(8), SC-7(10), SC-7(11), SC-7(14),  SC-7(15), SC-7(18), SC-7(21), SC-24 
SI-7(10), SI-10(5)</v>
      </c>
      <c r="AA348" s="1" t="str">
        <f>IF(ISBLANK('Capabilities - Sec Controls'!Y264),"", 'Capabilities - Sec Controls'!Y264)</f>
        <v xml:space="preserve">Is the capability intended to ensure an independent auditor verifies conformance or is it to have systems/processes in place to record security events in a tamper-resistant audit log? If it is only to ensure that the auditor verifies, many controls noted here would not be applicable. 
The AU-9 control enhancements are not selected in any NIST or FedRAMP baselines but are included here in the high baseline to implement the "tamper resistant" audit logs noted in the capability description. </v>
      </c>
      <c r="AB348" s="1" t="str">
        <f>IF(ISBLANK('Capabilities - Sec Controls'!Z264),"", 'Capabilities - Sec Controls'!Z264)</f>
        <v/>
      </c>
      <c r="AC348" s="215">
        <f>IF(ISBLANK('Capabilities - Sec Controls'!AA264),"", 'Capabilities - Sec Controls'!AA264)</f>
        <v>1</v>
      </c>
      <c r="AD348" s="215">
        <f>IF(ISBLANK('Capabilities - Sec Controls'!AB264),"", 'Capabilities - Sec Controls'!AB264)</f>
        <v>1</v>
      </c>
      <c r="AE348" s="215">
        <f>IF(ISBLANK('Capabilities - Sec Controls'!AC264),"", 'Capabilities - Sec Controls'!AC264)</f>
        <v>1</v>
      </c>
      <c r="AF348" s="215">
        <f>IF(ISBLANK('Capabilities - Sec Controls'!AD264),"", 'Capabilities - Sec Controls'!AD264)</f>
        <v>3</v>
      </c>
      <c r="AG348" s="1" t="str">
        <f>IF(ISBLANK('Capabilities - Sec Controls'!AE264),"", 'Capabilities - Sec Controls'!AE264)</f>
        <v/>
      </c>
      <c r="AH348" s="1" t="str">
        <f>IF(ISBLANK('Capabilities - Sec Controls'!AF264),"", 'Capabilities - Sec Controls'!AF264)</f>
        <v>X</v>
      </c>
      <c r="AI348" s="1" t="str">
        <f>IF(ISBLANK('Capabilities - Sec Controls'!AG264),"", 'Capabilities - Sec Controls'!AG264)</f>
        <v>X</v>
      </c>
      <c r="AJ348" s="1" t="str">
        <f>IF(ISBLANK('Capabilities - Sec Controls'!AH264),"", 'Capabilities - Sec Controls'!AH264)</f>
        <v>X</v>
      </c>
      <c r="AK348" s="1" t="str">
        <f>IF(ISBLANK('Capabilities - Sec Controls'!AI264),"", 'Capabilities - Sec Controls'!AI264)</f>
        <v/>
      </c>
      <c r="AL348" s="1" t="str">
        <f>IF(ISBLANK('Capabilities - Sec Controls'!AJ264),"", 'Capabilities - Sec Controls'!AJ264)</f>
        <v>X</v>
      </c>
      <c r="AM348" s="1" t="str">
        <f>IF(ISBLANK('Capabilities - Sec Controls'!AK264),"", 'Capabilities - Sec Controls'!AK264)</f>
        <v>X</v>
      </c>
      <c r="AN348" s="1" t="str">
        <f>IF(ISBLANK('Capabilities - Sec Controls'!AL264),"", 'Capabilities - Sec Controls'!AL264)</f>
        <v>X</v>
      </c>
      <c r="AO348" s="1" t="str">
        <f>IF(ISBLANK('Capabilities - Sec Controls'!AM264),"", 'Capabilities - Sec Controls'!AM264)</f>
        <v/>
      </c>
      <c r="AP348" s="1" t="str">
        <f>IF(ISBLANK('Capabilities - Sec Controls'!AN264),"", 'Capabilities - Sec Controls'!AN264)</f>
        <v>B</v>
      </c>
      <c r="AQ348" s="1" t="str">
        <f>IF(ISBLANK('Capabilities - Sec Controls'!AO264),"", 'Capabilities - Sec Controls'!AO264)</f>
        <v>B</v>
      </c>
      <c r="AR348" s="1" t="str">
        <f>IF(ISBLANK('Capabilities - Sec Controls'!AP264),"", 'Capabilities - Sec Controls'!AP264)</f>
        <v>B</v>
      </c>
      <c r="AS348" s="1" t="str">
        <f>IF(ISBLANK('Capabilities - Sec Controls'!AQ264),"", 'Capabilities - Sec Controls'!AQ264)</f>
        <v/>
      </c>
      <c r="AT348" s="1" t="str">
        <f>IF(ISBLANK('Capabilities - Sec Controls'!AR264),"", 'Capabilities - Sec Controls'!AR264)</f>
        <v>X</v>
      </c>
      <c r="AU348" s="1" t="str">
        <f>IF(ISBLANK('Capabilities - Sec Controls'!AS264),"", 'Capabilities - Sec Controls'!AS264)</f>
        <v/>
      </c>
      <c r="AV348" s="1" t="str">
        <f>IF(ISBLANK('Capabilities - Sec Controls'!AT264),"", 'Capabilities - Sec Controls'!AT264)</f>
        <v/>
      </c>
    </row>
    <row r="349" spans="1:48" ht="42" hidden="1" customHeight="1" x14ac:dyDescent="0.25">
      <c r="A349" s="210" t="s">
        <v>3358</v>
      </c>
      <c r="B349" s="211" t="s">
        <v>3359</v>
      </c>
      <c r="C349" s="211"/>
      <c r="D349" s="211" t="b">
        <f>D350</f>
        <v>1</v>
      </c>
      <c r="E349" s="211"/>
      <c r="F349" s="210"/>
      <c r="G349" s="210"/>
      <c r="H349" s="210"/>
      <c r="I349" s="210"/>
      <c r="J349" s="210"/>
      <c r="K349" s="210"/>
      <c r="L349" s="210"/>
      <c r="M349" s="210"/>
      <c r="N349" s="210"/>
      <c r="O349" s="210"/>
      <c r="P349" s="210"/>
      <c r="Q349" s="210"/>
      <c r="R349" s="210"/>
      <c r="S349" s="210"/>
      <c r="T349" s="210"/>
      <c r="U349" s="210"/>
      <c r="V349" s="210"/>
      <c r="W349" s="210"/>
      <c r="X349" s="210"/>
      <c r="Y349" s="210"/>
      <c r="Z349" s="210"/>
      <c r="AA349" s="210"/>
      <c r="AB349" s="210"/>
      <c r="AC349" s="214"/>
      <c r="AD349" s="214"/>
      <c r="AE349" s="214"/>
      <c r="AF349" s="214"/>
      <c r="AG349" s="210"/>
      <c r="AH349" s="210"/>
      <c r="AI349" s="210"/>
      <c r="AJ349" s="210"/>
      <c r="AK349" s="210"/>
      <c r="AL349" s="210"/>
      <c r="AM349" s="210"/>
      <c r="AN349" s="210"/>
      <c r="AO349" s="210"/>
      <c r="AP349" s="210"/>
      <c r="AQ349" s="210"/>
      <c r="AR349" s="210"/>
      <c r="AS349" s="210"/>
      <c r="AT349" s="210"/>
      <c r="AU349" s="210"/>
      <c r="AV349" s="210"/>
    </row>
    <row r="350" spans="1:48" ht="42" hidden="1" customHeight="1" x14ac:dyDescent="0.25">
      <c r="A350"/>
      <c r="D350" t="b">
        <f>IF(Resp76="Yes", FALSE, TRUE)</f>
        <v>1</v>
      </c>
      <c r="E350" s="1" t="str">
        <f>IF(ISBLANK('Capabilities - Sec Controls'!A301),"", 'Capabilities - Sec Controls'!A301)</f>
        <v>S &amp; RM</v>
      </c>
      <c r="F350" s="1" t="str">
        <f>IF(ISBLANK('Capabilities - Sec Controls'!B301),"", 'Capabilities - Sec Controls'!B301)</f>
        <v>Infrastructure Protection Services</v>
      </c>
      <c r="G350" s="1" t="str">
        <f>IF(ISBLANK('Capabilities - Sec Controls'!C301),"", 'Capabilities - Sec Controls'!C301)</f>
        <v>End-Point</v>
      </c>
      <c r="H350" s="1" t="str">
        <f>IF(ISBLANK('Capabilities - Sec Controls'!D301),"", 'Capabilities - Sec Controls'!D301)</f>
        <v>Media Lockdown</v>
      </c>
      <c r="I350" s="1" t="str">
        <f>IF(ISBLANK('Capabilities - Sec Controls'!E301),"", 'Capabilities - Sec Controls'!E301)</f>
        <v>The system has a capability that restricts the use of removable media, such as controlling which types of removable media may be used and what access (read, write, etc.) is permitted for each type of removable media.</v>
      </c>
      <c r="J350" s="1" t="str">
        <f>IF(ISBLANK('Capabilities - Sec Controls'!F301),"", 'Capabilities - Sec Controls'!F301)</f>
        <v>Media Lockdown</v>
      </c>
      <c r="K350" s="1" t="str">
        <f>IF(ISBLANK('Capabilities - Sec Controls'!I301),"", 'Capabilities - Sec Controls'!I301)</f>
        <v>MP-1,MP-2,MP-7</v>
      </c>
      <c r="L350" s="1" t="str">
        <f>IF(ISBLANK('Capabilities - Sec Controls'!J301),"", 'Capabilities - Sec Controls'!J301)</f>
        <v/>
      </c>
      <c r="M350" s="1" t="str">
        <f>IF(ISBLANK('Capabilities - Sec Controls'!K301),"", 'Capabilities - Sec Controls'!K301)</f>
        <v>MP-1,MP-2,MP-7</v>
      </c>
      <c r="N350" s="1" t="str">
        <f>IF(ISBLANK('Capabilities - Sec Controls'!L301),"", 'Capabilities - Sec Controls'!L301)</f>
        <v/>
      </c>
      <c r="O350" s="1" t="str">
        <f>IF(ISBLANK('Capabilities - Sec Controls'!M301),"", 'Capabilities - Sec Controls'!M301)</f>
        <v>MP-4</v>
      </c>
      <c r="P350" s="1" t="str">
        <f>IF(ISBLANK('Capabilities - Sec Controls'!N301),"", 'Capabilities - Sec Controls'!N301)</f>
        <v/>
      </c>
      <c r="Q350" s="1" t="str">
        <f>IF(ISBLANK('Capabilities - Sec Controls'!O301),"", 'Capabilities - Sec Controls'!O301)</f>
        <v>MP-4</v>
      </c>
      <c r="R350" s="1" t="str">
        <f>IF(ISBLANK('Capabilities - Sec Controls'!P301),"", 'Capabilities - Sec Controls'!P301)</f>
        <v/>
      </c>
      <c r="S350" s="1" t="str">
        <f>IF(ISBLANK('Capabilities - Sec Controls'!Q301),"", 'Capabilities - Sec Controls'!Q301)</f>
        <v/>
      </c>
      <c r="T350" s="1" t="str">
        <f>IF(ISBLANK('Capabilities - Sec Controls'!R301),"", 'Capabilities - Sec Controls'!R301)</f>
        <v/>
      </c>
      <c r="U350" s="1" t="str">
        <f>IF(ISBLANK('Capabilities - Sec Controls'!S301),"", 'Capabilities - Sec Controls'!S301)</f>
        <v/>
      </c>
      <c r="V350" s="1" t="str">
        <f>IF(ISBLANK('Capabilities - Sec Controls'!T301),"", 'Capabilities - Sec Controls'!T301)</f>
        <v/>
      </c>
      <c r="W350" s="1" t="str">
        <f>IF(ISBLANK('Capabilities - Sec Controls'!U301),"", 'Capabilities - Sec Controls'!U301)</f>
        <v/>
      </c>
      <c r="X350" s="1" t="str">
        <f>IF(ISBLANK('Capabilities - Sec Controls'!V301),"", 'Capabilities - Sec Controls'!V301)</f>
        <v/>
      </c>
      <c r="Y350" s="1" t="str">
        <f>IF(ISBLANK('Capabilities - Sec Controls'!W301),"", 'Capabilities - Sec Controls'!W301)</f>
        <v/>
      </c>
      <c r="Z350" s="1" t="str">
        <f>IF(ISBLANK('Capabilities - Sec Controls'!X301),"", 'Capabilities - Sec Controls'!X301)</f>
        <v/>
      </c>
      <c r="AA350" s="1" t="str">
        <f>IF(ISBLANK('Capabilities - Sec Controls'!Y301),"", 'Capabilities - Sec Controls'!Y301)</f>
        <v/>
      </c>
      <c r="AB350" s="1" t="str">
        <f>IF(ISBLANK('Capabilities - Sec Controls'!Z301),"", 'Capabilities - Sec Controls'!Z301)</f>
        <v/>
      </c>
      <c r="AC350" s="215">
        <f>IF(ISBLANK('Capabilities - Sec Controls'!AA301),"", 'Capabilities - Sec Controls'!AA301)</f>
        <v>1</v>
      </c>
      <c r="AD350" s="215">
        <f>IF(ISBLANK('Capabilities - Sec Controls'!AB301),"", 'Capabilities - Sec Controls'!AB301)</f>
        <v>2</v>
      </c>
      <c r="AE350" s="215">
        <f>IF(ISBLANK('Capabilities - Sec Controls'!AC301),"", 'Capabilities - Sec Controls'!AC301)</f>
        <v>3</v>
      </c>
      <c r="AF350" s="215">
        <f>IF(ISBLANK('Capabilities - Sec Controls'!AD301),"", 'Capabilities - Sec Controls'!AD301)</f>
        <v>6</v>
      </c>
      <c r="AG350" s="1" t="str">
        <f>IF(ISBLANK('Capabilities - Sec Controls'!AE301),"", 'Capabilities - Sec Controls'!AE301)</f>
        <v/>
      </c>
      <c r="AH350" s="1" t="str">
        <f>IF(ISBLANK('Capabilities - Sec Controls'!AF301),"", 'Capabilities - Sec Controls'!AF301)</f>
        <v>A</v>
      </c>
      <c r="AI350" s="1" t="str">
        <f>IF(ISBLANK('Capabilities - Sec Controls'!AG301),"", 'Capabilities - Sec Controls'!AG301)</f>
        <v>A</v>
      </c>
      <c r="AJ350" s="1" t="str">
        <f>IF(ISBLANK('Capabilities - Sec Controls'!AH301),"", 'Capabilities - Sec Controls'!AH301)</f>
        <v>A</v>
      </c>
      <c r="AK350" s="1" t="str">
        <f>IF(ISBLANK('Capabilities - Sec Controls'!AI301),"", 'Capabilities - Sec Controls'!AI301)</f>
        <v/>
      </c>
      <c r="AL350" s="1" t="str">
        <f>IF(ISBLANK('Capabilities - Sec Controls'!AJ301),"", 'Capabilities - Sec Controls'!AJ301)</f>
        <v>X</v>
      </c>
      <c r="AM350" s="1" t="str">
        <f>IF(ISBLANK('Capabilities - Sec Controls'!AK301),"", 'Capabilities - Sec Controls'!AK301)</f>
        <v>X</v>
      </c>
      <c r="AN350" s="1" t="str">
        <f>IF(ISBLANK('Capabilities - Sec Controls'!AL301),"", 'Capabilities - Sec Controls'!AL301)</f>
        <v>X</v>
      </c>
      <c r="AO350" s="1" t="str">
        <f>IF(ISBLANK('Capabilities - Sec Controls'!AM301),"", 'Capabilities - Sec Controls'!AM301)</f>
        <v/>
      </c>
      <c r="AP350" s="1" t="str">
        <f>IF(ISBLANK('Capabilities - Sec Controls'!AN301),"", 'Capabilities - Sec Controls'!AN301)</f>
        <v>B</v>
      </c>
      <c r="AQ350" s="1" t="str">
        <f>IF(ISBLANK('Capabilities - Sec Controls'!AO301),"", 'Capabilities - Sec Controls'!AO301)</f>
        <v>B</v>
      </c>
      <c r="AR350" s="1" t="str">
        <f>IF(ISBLANK('Capabilities - Sec Controls'!AP301),"", 'Capabilities - Sec Controls'!AP301)</f>
        <v>B</v>
      </c>
      <c r="AS350" s="1" t="str">
        <f>IF(ISBLANK('Capabilities - Sec Controls'!AQ301),"", 'Capabilities - Sec Controls'!AQ301)</f>
        <v/>
      </c>
      <c r="AT350" s="1" t="str">
        <f>IF(ISBLANK('Capabilities - Sec Controls'!AR301),"", 'Capabilities - Sec Controls'!AR301)</f>
        <v>X</v>
      </c>
      <c r="AU350" s="1" t="str">
        <f>IF(ISBLANK('Capabilities - Sec Controls'!AS301),"", 'Capabilities - Sec Controls'!AS301)</f>
        <v/>
      </c>
      <c r="AV350" s="1" t="str">
        <f>IF(ISBLANK('Capabilities - Sec Controls'!AT301),"", 'Capabilities - Sec Controls'!AT301)</f>
        <v>A</v>
      </c>
    </row>
    <row r="351" spans="1:48" ht="42" hidden="1" customHeight="1" x14ac:dyDescent="0.25">
      <c r="A351" s="210" t="s">
        <v>3360</v>
      </c>
      <c r="B351" s="211" t="s">
        <v>3361</v>
      </c>
      <c r="C351" s="211" t="s">
        <v>3418</v>
      </c>
      <c r="D351" s="211" t="b">
        <f>AND(D352:D362)</f>
        <v>1</v>
      </c>
      <c r="E351" s="211"/>
      <c r="F351" s="210"/>
      <c r="G351" s="210"/>
      <c r="H351" s="210"/>
      <c r="I351" s="210"/>
      <c r="J351" s="210"/>
      <c r="K351" s="210"/>
      <c r="L351" s="210"/>
      <c r="M351" s="210"/>
      <c r="N351" s="210"/>
      <c r="O351" s="210"/>
      <c r="P351" s="210"/>
      <c r="Q351" s="210"/>
      <c r="R351" s="210"/>
      <c r="S351" s="210"/>
      <c r="T351" s="210"/>
      <c r="U351" s="210"/>
      <c r="V351" s="210"/>
      <c r="W351" s="210"/>
      <c r="X351" s="210"/>
      <c r="Y351" s="210"/>
      <c r="Z351" s="210"/>
      <c r="AA351" s="210"/>
      <c r="AB351" s="210"/>
      <c r="AC351" s="214"/>
      <c r="AD351" s="214"/>
      <c r="AE351" s="214"/>
      <c r="AF351" s="214"/>
      <c r="AG351" s="210"/>
      <c r="AH351" s="210"/>
      <c r="AI351" s="210"/>
      <c r="AJ351" s="210"/>
      <c r="AK351" s="210"/>
      <c r="AL351" s="210"/>
      <c r="AM351" s="210"/>
      <c r="AN351" s="210"/>
      <c r="AO351" s="210"/>
      <c r="AP351" s="210"/>
      <c r="AQ351" s="210"/>
      <c r="AR351" s="210"/>
      <c r="AS351" s="210"/>
      <c r="AT351" s="210"/>
      <c r="AU351" s="210"/>
      <c r="AV351" s="210"/>
    </row>
    <row r="352" spans="1:48" ht="42" hidden="1" customHeight="1" x14ac:dyDescent="0.25">
      <c r="A352"/>
      <c r="D352" t="b">
        <f>IF(Resp77="Yes", FALSE, TRUE)</f>
        <v>1</v>
      </c>
      <c r="E352" s="1" t="str">
        <f>IF(ISBLANK('Capabilities - Sec Controls'!A224),"", 'Capabilities - Sec Controls'!A224)</f>
        <v>Infrastructure Services</v>
      </c>
      <c r="F352" s="1" t="str">
        <f>IF(ISBLANK('Capabilities - Sec Controls'!B224),"", 'Capabilities - Sec Controls'!B224)</f>
        <v>Virtual Infrastructure: Desktop "Client" Virtualization</v>
      </c>
      <c r="G352" s="1" t="str">
        <f>IF(ISBLANK('Capabilities - Sec Controls'!C224),"", 'Capabilities - Sec Controls'!C224)</f>
        <v>Local</v>
      </c>
      <c r="H352" s="1" t="str">
        <f>IF(ISBLANK('Capabilities - Sec Controls'!D224),"", 'Capabilities - Sec Controls'!D224)</f>
        <v/>
      </c>
      <c r="I352" s="1" t="str">
        <f>IF(ISBLANK('Capabilities - Sec Controls'!E224),"", 'Capabilities - Sec Controls'!E224)</f>
        <v>The system has a capability that supports installation and management of an isolated virtual machine or application sandbox on the endpoint. Management of this virtual machine or application sandbox may be remote, but it runs locally on the endpoint.</v>
      </c>
      <c r="J352" s="1" t="str">
        <f>IF(ISBLANK('Capabilities - Sec Controls'!F224),"", 'Capabilities - Sec Controls'!F224)</f>
        <v>Local</v>
      </c>
      <c r="K352" s="1" t="str">
        <f>IF(ISBLANK('Capabilities - Sec Controls'!I224),"", 'Capabilities - Sec Controls'!I224)</f>
        <v>SC-7</v>
      </c>
      <c r="L352" s="1" t="str">
        <f>IF(ISBLANK('Capabilities - Sec Controls'!J224),"", 'Capabilities - Sec Controls'!J224)</f>
        <v>PL-8</v>
      </c>
      <c r="M352" s="1" t="str">
        <f>IF(ISBLANK('Capabilities - Sec Controls'!K224),"", 'Capabilities - Sec Controls'!K224)</f>
        <v>SC-7</v>
      </c>
      <c r="N352" s="1" t="str">
        <f>IF(ISBLANK('Capabilities - Sec Controls'!L224),"", 'Capabilities - Sec Controls'!L224)</f>
        <v>PL-8</v>
      </c>
      <c r="O352" s="1" t="str">
        <f>IF(ISBLANK('Capabilities - Sec Controls'!M224),"", 'Capabilities - Sec Controls'!M224)</f>
        <v>SA-17</v>
      </c>
      <c r="P352" s="1" t="str">
        <f>IF(ISBLANK('Capabilities - Sec Controls'!N224),"", 'Capabilities - Sec Controls'!N224)</f>
        <v/>
      </c>
      <c r="Q352" s="1" t="str">
        <f>IF(ISBLANK('Capabilities - Sec Controls'!O224),"", 'Capabilities - Sec Controls'!O224)</f>
        <v/>
      </c>
      <c r="R352" s="1" t="str">
        <f>IF(ISBLANK('Capabilities - Sec Controls'!P224),"", 'Capabilities - Sec Controls'!P224)</f>
        <v>SA-17</v>
      </c>
      <c r="S352" s="1" t="str">
        <f>IF(ISBLANK('Capabilities - Sec Controls'!Q224),"", 'Capabilities - Sec Controls'!Q224)</f>
        <v>SC-7(21)</v>
      </c>
      <c r="T352" s="1" t="str">
        <f>IF(ISBLANK('Capabilities - Sec Controls'!R224),"", 'Capabilities - Sec Controls'!R224)</f>
        <v>IA-3(3),SC-25,SC-37</v>
      </c>
      <c r="U352" s="1" t="str">
        <f>IF(ISBLANK('Capabilities - Sec Controls'!S224),"", 'Capabilities - Sec Controls'!S224)</f>
        <v>SC-7(21)</v>
      </c>
      <c r="V352" s="1" t="str">
        <f>IF(ISBLANK('Capabilities - Sec Controls'!T224),"", 'Capabilities - Sec Controls'!T224)</f>
        <v>IA-3(3),SC-25,SC-37</v>
      </c>
      <c r="W352" s="1" t="str">
        <f>IF(ISBLANK('Capabilities - Sec Controls'!U224),"", 'Capabilities - Sec Controls'!U224)</f>
        <v>PM-7</v>
      </c>
      <c r="X352" s="1" t="str">
        <f>IF(ISBLANK('Capabilities - Sec Controls'!V224),"", 'Capabilities - Sec Controls'!V224)</f>
        <v/>
      </c>
      <c r="Y352" s="1" t="str">
        <f>IF(ISBLANK('Capabilities - Sec Controls'!W224),"", 'Capabilities - Sec Controls'!W224)</f>
        <v/>
      </c>
      <c r="Z352" s="1" t="str">
        <f>IF(ISBLANK('Capabilities - Sec Controls'!X224),"", 'Capabilities - Sec Controls'!X224)</f>
        <v/>
      </c>
      <c r="AA352" s="1" t="str">
        <f>IF(ISBLANK('Capabilities - Sec Controls'!Y224),"", 'Capabilities - Sec Controls'!Y224)</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IA-3(3), SC-25, and SC-37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Desktop "Client" Virtualization Local capability should an organization wish to contract with a cloud service provider to provide such a capability.</v>
      </c>
      <c r="AB352" s="1" t="str">
        <f>IF(ISBLANK('Capabilities - Sec Controls'!Z224),"", 'Capabilities - Sec Controls'!Z224)</f>
        <v/>
      </c>
      <c r="AC352" s="215">
        <f>IF(ISBLANK('Capabilities - Sec Controls'!AA224),"", 'Capabilities - Sec Controls'!AA224)</f>
        <v>0</v>
      </c>
      <c r="AD352" s="215">
        <f>IF(ISBLANK('Capabilities - Sec Controls'!AB224),"", 'Capabilities - Sec Controls'!AB224)</f>
        <v>0</v>
      </c>
      <c r="AE352" s="215">
        <f>IF(ISBLANK('Capabilities - Sec Controls'!AC224),"", 'Capabilities - Sec Controls'!AC224)</f>
        <v>2</v>
      </c>
      <c r="AF352" s="215">
        <f>IF(ISBLANK('Capabilities - Sec Controls'!AD224),"", 'Capabilities - Sec Controls'!AD224)</f>
        <v>2</v>
      </c>
      <c r="AG352" s="1" t="str">
        <f>IF(ISBLANK('Capabilities - Sec Controls'!AE224),"", 'Capabilities - Sec Controls'!AE224)</f>
        <v/>
      </c>
      <c r="AH352" s="1" t="str">
        <f>IF(ISBLANK('Capabilities - Sec Controls'!AF224),"", 'Capabilities - Sec Controls'!AF224)</f>
        <v>X</v>
      </c>
      <c r="AI352" s="1" t="str">
        <f>IF(ISBLANK('Capabilities - Sec Controls'!AG224),"", 'Capabilities - Sec Controls'!AG224)</f>
        <v>A</v>
      </c>
      <c r="AJ352" s="1" t="str">
        <f>IF(ISBLANK('Capabilities - Sec Controls'!AH224),"", 'Capabilities - Sec Controls'!AH224)</f>
        <v>A</v>
      </c>
      <c r="AK352" s="1" t="str">
        <f>IF(ISBLANK('Capabilities - Sec Controls'!AI224),"", 'Capabilities - Sec Controls'!AI224)</f>
        <v/>
      </c>
      <c r="AL352" s="1" t="str">
        <f>IF(ISBLANK('Capabilities - Sec Controls'!AJ224),"", 'Capabilities - Sec Controls'!AJ224)</f>
        <v>A</v>
      </c>
      <c r="AM352" s="1" t="str">
        <f>IF(ISBLANK('Capabilities - Sec Controls'!AK224),"", 'Capabilities - Sec Controls'!AK224)</f>
        <v>X</v>
      </c>
      <c r="AN352" s="1" t="str">
        <f>IF(ISBLANK('Capabilities - Sec Controls'!AL224),"", 'Capabilities - Sec Controls'!AL224)</f>
        <v>X</v>
      </c>
      <c r="AO352" s="1" t="str">
        <f>IF(ISBLANK('Capabilities - Sec Controls'!AM224),"", 'Capabilities - Sec Controls'!AM224)</f>
        <v/>
      </c>
      <c r="AP352" s="1" t="str">
        <f>IF(ISBLANK('Capabilities - Sec Controls'!AN224),"", 'Capabilities - Sec Controls'!AN224)</f>
        <v>B</v>
      </c>
      <c r="AQ352" s="1" t="str">
        <f>IF(ISBLANK('Capabilities - Sec Controls'!AO224),"", 'Capabilities - Sec Controls'!AO224)</f>
        <v>B</v>
      </c>
      <c r="AR352" s="1" t="str">
        <f>IF(ISBLANK('Capabilities - Sec Controls'!AP224),"", 'Capabilities - Sec Controls'!AP224)</f>
        <v>B</v>
      </c>
      <c r="AS352" s="1" t="str">
        <f>IF(ISBLANK('Capabilities - Sec Controls'!AQ224),"", 'Capabilities - Sec Controls'!AQ224)</f>
        <v/>
      </c>
      <c r="AT352" s="1" t="str">
        <f>IF(ISBLANK('Capabilities - Sec Controls'!AR224),"", 'Capabilities - Sec Controls'!AR224)</f>
        <v>A</v>
      </c>
      <c r="AU352" s="1" t="str">
        <f>IF(ISBLANK('Capabilities - Sec Controls'!AS224),"", 'Capabilities - Sec Controls'!AS224)</f>
        <v/>
      </c>
      <c r="AV352" s="1" t="str">
        <f>IF(ISBLANK('Capabilities - Sec Controls'!AT224),"", 'Capabilities - Sec Controls'!AT224)</f>
        <v/>
      </c>
    </row>
    <row r="353" spans="1:48" ht="42" hidden="1" customHeight="1" x14ac:dyDescent="0.25">
      <c r="A353"/>
      <c r="D353" t="b">
        <f>IF(Resp77="Yes", FALSE, TRUE)</f>
        <v>1</v>
      </c>
      <c r="E353" s="1" t="str">
        <f>IF(ISBLANK('Capabilities - Sec Controls'!A255),"", 'Capabilities - Sec Controls'!A255)</f>
        <v>S &amp; RM</v>
      </c>
      <c r="F353" s="1" t="str">
        <f>IF(ISBLANK('Capabilities - Sec Controls'!B255),"", 'Capabilities - Sec Controls'!B255)</f>
        <v>Infrastructure Protection Services</v>
      </c>
      <c r="G353" s="1" t="str">
        <f>IF(ISBLANK('Capabilities - Sec Controls'!C255),"", 'Capabilities - Sec Controls'!C255)</f>
        <v>Application</v>
      </c>
      <c r="H353" s="1" t="str">
        <f>IF(ISBLANK('Capabilities - Sec Controls'!D255),"", 'Capabilities - Sec Controls'!D255)</f>
        <v>Application Firewall</v>
      </c>
      <c r="I353" s="1" t="str">
        <f>IF(ISBLANK('Capabilities - Sec Controls'!E255),"", 'Capabilities - Sec Controls'!E255)</f>
        <v>The system has a capability that restricts the usage of applications and services by monitoring all input, output, or system service calls and blocking those that violate the organization's security policies.</v>
      </c>
      <c r="J353" s="1" t="str">
        <f>IF(ISBLANK('Capabilities - Sec Controls'!F255),"", 'Capabilities - Sec Controls'!F255)</f>
        <v>Application Firewall</v>
      </c>
      <c r="K353" s="1" t="str">
        <f>IF(ISBLANK('Capabilities - Sec Controls'!I255),"", 'Capabilities - Sec Controls'!I255)</f>
        <v>SC-7</v>
      </c>
      <c r="L353" s="1" t="str">
        <f>IF(ISBLANK('Capabilities - Sec Controls'!J255),"", 'Capabilities - Sec Controls'!J255)</f>
        <v/>
      </c>
      <c r="M353" s="1" t="str">
        <f>IF(ISBLANK('Capabilities - Sec Controls'!K255),"", 'Capabilities - Sec Controls'!K255)</f>
        <v>SC-7</v>
      </c>
      <c r="N353" s="1" t="str">
        <f>IF(ISBLANK('Capabilities - Sec Controls'!L255),"", 'Capabilities - Sec Controls'!L255)</f>
        <v/>
      </c>
      <c r="O353" s="1" t="str">
        <f>IF(ISBLANK('Capabilities - Sec Controls'!M255),"", 'Capabilities - Sec Controls'!M255)</f>
        <v>AC-4</v>
      </c>
      <c r="P353" s="1" t="str">
        <f>IF(ISBLANK('Capabilities - Sec Controls'!N255),"", 'Capabilities - Sec Controls'!N255)</f>
        <v/>
      </c>
      <c r="Q353" s="1" t="str">
        <f>IF(ISBLANK('Capabilities - Sec Controls'!O255),"", 'Capabilities - Sec Controls'!O255)</f>
        <v>AC-4</v>
      </c>
      <c r="R353" s="1" t="str">
        <f>IF(ISBLANK('Capabilities - Sec Controls'!P255),"", 'Capabilities - Sec Controls'!P255)</f>
        <v/>
      </c>
      <c r="S353" s="1" t="str">
        <f>IF(ISBLANK('Capabilities - Sec Controls'!Q255),"", 'Capabilities - Sec Controls'!Q255)</f>
        <v/>
      </c>
      <c r="T353" s="1" t="str">
        <f>IF(ISBLANK('Capabilities - Sec Controls'!R255),"", 'Capabilities - Sec Controls'!R255)</f>
        <v/>
      </c>
      <c r="U353" s="1" t="str">
        <f>IF(ISBLANK('Capabilities - Sec Controls'!S255),"", 'Capabilities - Sec Controls'!S255)</f>
        <v/>
      </c>
      <c r="V353" s="1" t="str">
        <f>IF(ISBLANK('Capabilities - Sec Controls'!T255),"", 'Capabilities - Sec Controls'!T255)</f>
        <v/>
      </c>
      <c r="W353" s="1" t="str">
        <f>IF(ISBLANK('Capabilities - Sec Controls'!U255),"", 'Capabilities - Sec Controls'!U255)</f>
        <v/>
      </c>
      <c r="X353" s="1" t="str">
        <f>IF(ISBLANK('Capabilities - Sec Controls'!V255),"", 'Capabilities - Sec Controls'!V255)</f>
        <v/>
      </c>
      <c r="Y353" s="1" t="str">
        <f>IF(ISBLANK('Capabilities - Sec Controls'!W255),"", 'Capabilities - Sec Controls'!W255)</f>
        <v/>
      </c>
      <c r="Z353" s="1" t="str">
        <f>IF(ISBLANK('Capabilities - Sec Controls'!X255),"", 'Capabilities - Sec Controls'!X255)</f>
        <v/>
      </c>
      <c r="AA353" s="1" t="str">
        <f>IF(ISBLANK('Capabilities - Sec Controls'!Y255),"", 'Capabilities - Sec Controls'!Y255)</f>
        <v/>
      </c>
      <c r="AB353" s="1" t="str">
        <f>IF(ISBLANK('Capabilities - Sec Controls'!Z255),"", 'Capabilities - Sec Controls'!Z255)</f>
        <v/>
      </c>
      <c r="AC353" s="215">
        <f>IF(ISBLANK('Capabilities - Sec Controls'!AA255),"", 'Capabilities - Sec Controls'!AA255)</f>
        <v>3</v>
      </c>
      <c r="AD353" s="215">
        <f>IF(ISBLANK('Capabilities - Sec Controls'!AB255),"", 'Capabilities - Sec Controls'!AB255)</f>
        <v>3</v>
      </c>
      <c r="AE353" s="215">
        <f>IF(ISBLANK('Capabilities - Sec Controls'!AC255),"", 'Capabilities - Sec Controls'!AC255)</f>
        <v>4</v>
      </c>
      <c r="AF353" s="215">
        <f>IF(ISBLANK('Capabilities - Sec Controls'!AD255),"", 'Capabilities - Sec Controls'!AD255)</f>
        <v>10</v>
      </c>
      <c r="AG353" s="1" t="str">
        <f>IF(ISBLANK('Capabilities - Sec Controls'!AE255),"", 'Capabilities - Sec Controls'!AE255)</f>
        <v/>
      </c>
      <c r="AH353" s="1" t="str">
        <f>IF(ISBLANK('Capabilities - Sec Controls'!AF255),"", 'Capabilities - Sec Controls'!AF255)</f>
        <v>X</v>
      </c>
      <c r="AI353" s="1" t="str">
        <f>IF(ISBLANK('Capabilities - Sec Controls'!AG255),"", 'Capabilities - Sec Controls'!AG255)</f>
        <v>X</v>
      </c>
      <c r="AJ353" s="1" t="str">
        <f>IF(ISBLANK('Capabilities - Sec Controls'!AH255),"", 'Capabilities - Sec Controls'!AH255)</f>
        <v>A</v>
      </c>
      <c r="AK353" s="1" t="str">
        <f>IF(ISBLANK('Capabilities - Sec Controls'!AI255),"", 'Capabilities - Sec Controls'!AI255)</f>
        <v/>
      </c>
      <c r="AL353" s="1" t="str">
        <f>IF(ISBLANK('Capabilities - Sec Controls'!AJ255),"", 'Capabilities - Sec Controls'!AJ255)</f>
        <v>X</v>
      </c>
      <c r="AM353" s="1" t="str">
        <f>IF(ISBLANK('Capabilities - Sec Controls'!AK255),"", 'Capabilities - Sec Controls'!AK255)</f>
        <v>X*</v>
      </c>
      <c r="AN353" s="1" t="str">
        <f>IF(ISBLANK('Capabilities - Sec Controls'!AL255),"", 'Capabilities - Sec Controls'!AL255)</f>
        <v>X*</v>
      </c>
      <c r="AO353" s="1" t="str">
        <f>IF(ISBLANK('Capabilities - Sec Controls'!AM255),"", 'Capabilities - Sec Controls'!AM255)</f>
        <v/>
      </c>
      <c r="AP353" s="1" t="str">
        <f>IF(ISBLANK('Capabilities - Sec Controls'!AN255),"", 'Capabilities - Sec Controls'!AN255)</f>
        <v>B</v>
      </c>
      <c r="AQ353" s="1" t="str">
        <f>IF(ISBLANK('Capabilities - Sec Controls'!AO255),"", 'Capabilities - Sec Controls'!AO255)</f>
        <v>B</v>
      </c>
      <c r="AR353" s="1" t="str">
        <f>IF(ISBLANK('Capabilities - Sec Controls'!AP255),"", 'Capabilities - Sec Controls'!AP255)</f>
        <v>B</v>
      </c>
      <c r="AS353" s="1" t="str">
        <f>IF(ISBLANK('Capabilities - Sec Controls'!AQ255),"", 'Capabilities - Sec Controls'!AQ255)</f>
        <v/>
      </c>
      <c r="AT353" s="1" t="str">
        <f>IF(ISBLANK('Capabilities - Sec Controls'!AR255),"", 'Capabilities - Sec Controls'!AR255)</f>
        <v>A</v>
      </c>
      <c r="AU353" s="1" t="str">
        <f>IF(ISBLANK('Capabilities - Sec Controls'!AS255),"", 'Capabilities - Sec Controls'!AS255)</f>
        <v/>
      </c>
      <c r="AV353" s="1" t="str">
        <f>IF(ISBLANK('Capabilities - Sec Controls'!AT255),"", 'Capabilities - Sec Controls'!AT255)</f>
        <v>A</v>
      </c>
    </row>
    <row r="354" spans="1:48" ht="42" hidden="1" customHeight="1" x14ac:dyDescent="0.25">
      <c r="A354"/>
      <c r="D354" t="b">
        <f>IF(Resp77="Yes", FALSE, TRUE)</f>
        <v>1</v>
      </c>
      <c r="E354" s="1" t="str">
        <f>IF(ISBLANK('Capabilities - Sec Controls'!A257),"", 'Capabilities - Sec Controls'!A257)</f>
        <v>S &amp; RM</v>
      </c>
      <c r="F354" s="1" t="str">
        <f>IF(ISBLANK('Capabilities - Sec Controls'!B257),"", 'Capabilities - Sec Controls'!B257)</f>
        <v>Infrastructure Protection Services</v>
      </c>
      <c r="G354" s="1" t="str">
        <f>IF(ISBLANK('Capabilities - Sec Controls'!C257),"", 'Capabilities - Sec Controls'!C257)</f>
        <v>Application</v>
      </c>
      <c r="H354" s="1" t="str">
        <f>IF(ISBLANK('Capabilities - Sec Controls'!D257),"", 'Capabilities - Sec Controls'!D257)</f>
        <v>Real Time Filtering</v>
      </c>
      <c r="I354" s="1" t="str">
        <f>IF(ISBLANK('Capabilities - Sec Controls'!E257),"", 'Capabilities - Sec Controls'!E257)</f>
        <v>The system has a capability that performs real-time filtering of application use, such as which websites may be visited, based on organization-defined policies.</v>
      </c>
      <c r="J354" s="1" t="str">
        <f>IF(ISBLANK('Capabilities - Sec Controls'!F257),"", 'Capabilities - Sec Controls'!F257)</f>
        <v>Real Time Filtering</v>
      </c>
      <c r="K354" s="1" t="str">
        <f>IF(ISBLANK('Capabilities - Sec Controls'!I257),"", 'Capabilities - Sec Controls'!I257)</f>
        <v>SC-7,SI-4</v>
      </c>
      <c r="L354" s="1" t="str">
        <f>IF(ISBLANK('Capabilities - Sec Controls'!J257),"", 'Capabilities - Sec Controls'!J257)</f>
        <v/>
      </c>
      <c r="M354" s="1" t="str">
        <f>IF(ISBLANK('Capabilities - Sec Controls'!K257),"", 'Capabilities - Sec Controls'!K257)</f>
        <v>SC-7,SI-4</v>
      </c>
      <c r="N354" s="1" t="str">
        <f>IF(ISBLANK('Capabilities - Sec Controls'!L257),"", 'Capabilities - Sec Controls'!L257)</f>
        <v/>
      </c>
      <c r="O354" s="1" t="str">
        <f>IF(ISBLANK('Capabilities - Sec Controls'!M257),"", 'Capabilities - Sec Controls'!M257)</f>
        <v>AC-4,SI-4(2),SI-4(4)</v>
      </c>
      <c r="P354" s="1" t="str">
        <f>IF(ISBLANK('Capabilities - Sec Controls'!N257),"", 'Capabilities - Sec Controls'!N257)</f>
        <v/>
      </c>
      <c r="Q354" s="1" t="str">
        <f>IF(ISBLANK('Capabilities - Sec Controls'!O257),"", 'Capabilities - Sec Controls'!O257)</f>
        <v>AC-4,SI-4(2),SI-4(4)</v>
      </c>
      <c r="R354" s="1" t="str">
        <f>IF(ISBLANK('Capabilities - Sec Controls'!P257),"", 'Capabilities - Sec Controls'!P257)</f>
        <v/>
      </c>
      <c r="S354" s="1" t="str">
        <f>IF(ISBLANK('Capabilities - Sec Controls'!Q257),"", 'Capabilities - Sec Controls'!Q257)</f>
        <v>SC-7(8)</v>
      </c>
      <c r="T354" s="1" t="str">
        <f>IF(ISBLANK('Capabilities - Sec Controls'!R257),"", 'Capabilities - Sec Controls'!R257)</f>
        <v>AC-4(8),AC-4(11),SC-7(19),SI-4(7),SI-4(13)</v>
      </c>
      <c r="U354" s="1" t="str">
        <f>IF(ISBLANK('Capabilities - Sec Controls'!S257),"", 'Capabilities - Sec Controls'!S257)</f>
        <v>SI-4(7),SI-4(13)</v>
      </c>
      <c r="V354" s="1" t="str">
        <f>IF(ISBLANK('Capabilities - Sec Controls'!T257),"", 'Capabilities - Sec Controls'!T257)</f>
        <v>SC-7(8),AC-4(8),AC-4(11),SC-7(19)</v>
      </c>
      <c r="W354" s="1" t="str">
        <f>IF(ISBLANK('Capabilities - Sec Controls'!U257),"", 'Capabilities - Sec Controls'!U257)</f>
        <v/>
      </c>
      <c r="X354" s="1" t="str">
        <f>IF(ISBLANK('Capabilities - Sec Controls'!V257),"", 'Capabilities - Sec Controls'!V257)</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54" s="1" t="str">
        <f>IF(ISBLANK('Capabilities - Sec Controls'!W257),"", 'Capabilities - Sec Controls'!W257)</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54" s="1" t="str">
        <f>IF(ISBLANK('Capabilities - Sec Controls'!X257),"", 'Capabilities - Sec Controls'!X257)</f>
        <v>AC-2(11), AC-2(13), AC-6(3), AC-6(7), AC-6(8), AC-18(4), AC-21(2)
AU-13, 
CM-3(1), CM-5(1), CM-5(3), CM-5(4), CM-6(2), CM-8(4)
MA-4(3)
PE-2(3), PE-3(1), PE-6(4)
PS-4(2), PS-6(3)
RA-5(4), RA-5(6), RA-5(10)
SC-3, SC-7(8), SC-7(10), SC-7(11), SC-7(14),  SC-7(15), SC-7(18), SC-7(21), SC-24 
SI-7(10), SI-10(5)</v>
      </c>
      <c r="AA354" s="1" t="str">
        <f>IF(ISBLANK('Capabilities - Sec Controls'!Y257),"", 'Capabilities - Sec Controls'!Y257)</f>
        <v>AU-13, AU-13(2), and SC-7(19)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Application Real Time Filtering capability should an organization wish to contract with a cloud service provider to provide such a capability.</v>
      </c>
      <c r="AB354" s="1" t="str">
        <f>IF(ISBLANK('Capabilities - Sec Controls'!Z257),"", 'Capabilities - Sec Controls'!Z257)</f>
        <v/>
      </c>
      <c r="AC354" s="215">
        <f>IF(ISBLANK('Capabilities - Sec Controls'!AA257),"", 'Capabilities - Sec Controls'!AA257)</f>
        <v>3</v>
      </c>
      <c r="AD354" s="215">
        <f>IF(ISBLANK('Capabilities - Sec Controls'!AB257),"", 'Capabilities - Sec Controls'!AB257)</f>
        <v>2</v>
      </c>
      <c r="AE354" s="215">
        <f>IF(ISBLANK('Capabilities - Sec Controls'!AC257),"", 'Capabilities - Sec Controls'!AC257)</f>
        <v>3</v>
      </c>
      <c r="AF354" s="215">
        <f>IF(ISBLANK('Capabilities - Sec Controls'!AD257),"", 'Capabilities - Sec Controls'!AD257)</f>
        <v>8</v>
      </c>
      <c r="AG354" s="1" t="str">
        <f>IF(ISBLANK('Capabilities - Sec Controls'!AE257),"", 'Capabilities - Sec Controls'!AE257)</f>
        <v/>
      </c>
      <c r="AH354" s="1" t="str">
        <f>IF(ISBLANK('Capabilities - Sec Controls'!AF257),"", 'Capabilities - Sec Controls'!AF257)</f>
        <v>X</v>
      </c>
      <c r="AI354" s="1" t="str">
        <f>IF(ISBLANK('Capabilities - Sec Controls'!AG257),"", 'Capabilities - Sec Controls'!AG257)</f>
        <v>X</v>
      </c>
      <c r="AJ354" s="1" t="str">
        <f>IF(ISBLANK('Capabilities - Sec Controls'!AH257),"", 'Capabilities - Sec Controls'!AH257)</f>
        <v>A</v>
      </c>
      <c r="AK354" s="1" t="str">
        <f>IF(ISBLANK('Capabilities - Sec Controls'!AI257),"", 'Capabilities - Sec Controls'!AI257)</f>
        <v/>
      </c>
      <c r="AL354" s="1" t="str">
        <f>IF(ISBLANK('Capabilities - Sec Controls'!AJ257),"", 'Capabilities - Sec Controls'!AJ257)</f>
        <v>A</v>
      </c>
      <c r="AM354" s="1" t="str">
        <f>IF(ISBLANK('Capabilities - Sec Controls'!AK257),"", 'Capabilities - Sec Controls'!AK257)</f>
        <v>A</v>
      </c>
      <c r="AN354" s="1" t="str">
        <f>IF(ISBLANK('Capabilities - Sec Controls'!AL257),"", 'Capabilities - Sec Controls'!AL257)</f>
        <v>X</v>
      </c>
      <c r="AO354" s="1" t="str">
        <f>IF(ISBLANK('Capabilities - Sec Controls'!AM257),"", 'Capabilities - Sec Controls'!AM257)</f>
        <v/>
      </c>
      <c r="AP354" s="1" t="str">
        <f>IF(ISBLANK('Capabilities - Sec Controls'!AN257),"", 'Capabilities - Sec Controls'!AN257)</f>
        <v>B</v>
      </c>
      <c r="AQ354" s="1" t="str">
        <f>IF(ISBLANK('Capabilities - Sec Controls'!AO257),"", 'Capabilities - Sec Controls'!AO257)</f>
        <v>B</v>
      </c>
      <c r="AR354" s="1" t="str">
        <f>IF(ISBLANK('Capabilities - Sec Controls'!AP257),"", 'Capabilities - Sec Controls'!AP257)</f>
        <v>B</v>
      </c>
      <c r="AS354" s="1" t="str">
        <f>IF(ISBLANK('Capabilities - Sec Controls'!AQ257),"", 'Capabilities - Sec Controls'!AQ257)</f>
        <v/>
      </c>
      <c r="AT354" s="1" t="str">
        <f>IF(ISBLANK('Capabilities - Sec Controls'!AR257),"", 'Capabilities - Sec Controls'!AR257)</f>
        <v>A</v>
      </c>
      <c r="AU354" s="1" t="str">
        <f>IF(ISBLANK('Capabilities - Sec Controls'!AS257),"", 'Capabilities - Sec Controls'!AS257)</f>
        <v/>
      </c>
      <c r="AV354" s="1" t="str">
        <f>IF(ISBLANK('Capabilities - Sec Controls'!AT257),"", 'Capabilities - Sec Controls'!AT257)</f>
        <v>A</v>
      </c>
    </row>
    <row r="355" spans="1:48" ht="42" hidden="1" customHeight="1" x14ac:dyDescent="0.25">
      <c r="A355"/>
      <c r="D355" t="b">
        <f>IF(Resp77="Yes", FALSE, TRUE)</f>
        <v>1</v>
      </c>
      <c r="E355" s="1" t="str">
        <f>IF(ISBLANK('Capabilities - Sec Controls'!A321),"", 'Capabilities - Sec Controls'!A321)</f>
        <v>S &amp; RM</v>
      </c>
      <c r="F355" s="1" t="str">
        <f>IF(ISBLANK('Capabilities - Sec Controls'!B321),"", 'Capabilities - Sec Controls'!B321)</f>
        <v>Infrastructure Protection Services</v>
      </c>
      <c r="G355" s="1" t="str">
        <f>IF(ISBLANK('Capabilities - Sec Controls'!C321),"", 'Capabilities - Sec Controls'!C321)</f>
        <v>Application</v>
      </c>
      <c r="H355" s="1" t="str">
        <f>IF(ISBLANK('Capabilities - Sec Controls'!D321),"", 'Capabilities - Sec Controls'!D321)</f>
        <v>XML Appliance</v>
      </c>
      <c r="I355" s="1" t="str">
        <f>IF(ISBLANK('Capabilities - Sec Controls'!E321),"", 'Capabilities - Sec Controls'!E321)</f>
        <v>The system has a capability that monitors, analyzes, and controls XML-based network traffic using an XML appliance (also called an SOA appliance, SOA gateway, XML gateway, or cloud broker).</v>
      </c>
      <c r="J355" s="1" t="str">
        <f>IF(ISBLANK('Capabilities - Sec Controls'!F321),"", 'Capabilities - Sec Controls'!F321)</f>
        <v>XML Appliance</v>
      </c>
      <c r="K355" s="1" t="str">
        <f>IF(ISBLANK('Capabilities - Sec Controls'!I321),"", 'Capabilities - Sec Controls'!I321)</f>
        <v/>
      </c>
      <c r="L355" s="1" t="str">
        <f>IF(ISBLANK('Capabilities - Sec Controls'!J321),"", 'Capabilities - Sec Controls'!J321)</f>
        <v/>
      </c>
      <c r="M355" s="1" t="str">
        <f>IF(ISBLANK('Capabilities - Sec Controls'!K321),"", 'Capabilities - Sec Controls'!K321)</f>
        <v/>
      </c>
      <c r="N355" s="1" t="str">
        <f>IF(ISBLANK('Capabilities - Sec Controls'!L321),"", 'Capabilities - Sec Controls'!L321)</f>
        <v/>
      </c>
      <c r="O355" s="1" t="str">
        <f>IF(ISBLANK('Capabilities - Sec Controls'!M321),"", 'Capabilities - Sec Controls'!M321)</f>
        <v/>
      </c>
      <c r="P355" s="1" t="str">
        <f>IF(ISBLANK('Capabilities - Sec Controls'!N321),"", 'Capabilities - Sec Controls'!N321)</f>
        <v/>
      </c>
      <c r="Q355" s="1" t="str">
        <f>IF(ISBLANK('Capabilities - Sec Controls'!O321),"", 'Capabilities - Sec Controls'!O321)</f>
        <v/>
      </c>
      <c r="R355" s="1" t="str">
        <f>IF(ISBLANK('Capabilities - Sec Controls'!P321),"", 'Capabilities - Sec Controls'!P321)</f>
        <v/>
      </c>
      <c r="S355" s="1" t="str">
        <f>IF(ISBLANK('Capabilities - Sec Controls'!Q321),"", 'Capabilities - Sec Controls'!Q321)</f>
        <v/>
      </c>
      <c r="T355" s="1" t="str">
        <f>IF(ISBLANK('Capabilities - Sec Controls'!R321),"", 'Capabilities - Sec Controls'!R321)</f>
        <v/>
      </c>
      <c r="U355" s="1" t="str">
        <f>IF(ISBLANK('Capabilities - Sec Controls'!S321),"", 'Capabilities - Sec Controls'!S321)</f>
        <v/>
      </c>
      <c r="V355" s="1" t="str">
        <f>IF(ISBLANK('Capabilities - Sec Controls'!T321),"", 'Capabilities - Sec Controls'!T321)</f>
        <v/>
      </c>
      <c r="W355" s="1" t="str">
        <f>IF(ISBLANK('Capabilities - Sec Controls'!U321),"", 'Capabilities - Sec Controls'!U321)</f>
        <v/>
      </c>
      <c r="X355" s="1" t="str">
        <f>IF(ISBLANK('Capabilities - Sec Controls'!V321),"", 'Capabilities - Sec Controls'!V321)</f>
        <v/>
      </c>
      <c r="Y355" s="1" t="str">
        <f>IF(ISBLANK('Capabilities - Sec Controls'!W321),"", 'Capabilities - Sec Controls'!W321)</f>
        <v/>
      </c>
      <c r="Z355" s="1" t="str">
        <f>IF(ISBLANK('Capabilities - Sec Controls'!X321),"", 'Capabilities - Sec Controls'!X321)</f>
        <v/>
      </c>
      <c r="AA355" s="1" t="str">
        <f>IF(ISBLANK('Capabilities - Sec Controls'!Y321),"", 'Capabilities - Sec Controls'!Y321)</f>
        <v>This appliance should be treated as any other component within a network system, i.e., access controlled, audited, configured security/configuration managed, etc. The set of controls identified to protect information  in columns M, N, and O should be applied.</v>
      </c>
      <c r="AB355" s="1" t="str">
        <f>IF(ISBLANK('Capabilities - Sec Controls'!Z321),"", 'Capabilities - Sec Controls'!Z321)</f>
        <v/>
      </c>
      <c r="AC355" s="215">
        <f>IF(ISBLANK('Capabilities - Sec Controls'!AA321),"", 'Capabilities - Sec Controls'!AA321)</f>
        <v>1</v>
      </c>
      <c r="AD355" s="215">
        <f>IF(ISBLANK('Capabilities - Sec Controls'!AB321),"", 'Capabilities - Sec Controls'!AB321)</f>
        <v>1</v>
      </c>
      <c r="AE355" s="215">
        <f>IF(ISBLANK('Capabilities - Sec Controls'!AC321),"", 'Capabilities - Sec Controls'!AC321)</f>
        <v>2</v>
      </c>
      <c r="AF355" s="215">
        <f>IF(ISBLANK('Capabilities - Sec Controls'!AD321),"", 'Capabilities - Sec Controls'!AD321)</f>
        <v>4</v>
      </c>
      <c r="AG355" s="1" t="str">
        <f>IF(ISBLANK('Capabilities - Sec Controls'!AE321),"", 'Capabilities - Sec Controls'!AE321)</f>
        <v/>
      </c>
      <c r="AH355" s="1" t="str">
        <f>IF(ISBLANK('Capabilities - Sec Controls'!AF321),"", 'Capabilities - Sec Controls'!AF321)</f>
        <v>X</v>
      </c>
      <c r="AI355" s="1" t="str">
        <f>IF(ISBLANK('Capabilities - Sec Controls'!AG321),"", 'Capabilities - Sec Controls'!AG321)</f>
        <v>X</v>
      </c>
      <c r="AJ355" s="1" t="str">
        <f>IF(ISBLANK('Capabilities - Sec Controls'!AH321),"", 'Capabilities - Sec Controls'!AH321)</f>
        <v>A</v>
      </c>
      <c r="AK355" s="1" t="str">
        <f>IF(ISBLANK('Capabilities - Sec Controls'!AI321),"", 'Capabilities - Sec Controls'!AI321)</f>
        <v/>
      </c>
      <c r="AL355" s="1" t="str">
        <f>IF(ISBLANK('Capabilities - Sec Controls'!AJ321),"", 'Capabilities - Sec Controls'!AJ321)</f>
        <v>A</v>
      </c>
      <c r="AM355" s="1" t="str">
        <f>IF(ISBLANK('Capabilities - Sec Controls'!AK321),"", 'Capabilities - Sec Controls'!AK321)</f>
        <v>X</v>
      </c>
      <c r="AN355" s="1" t="str">
        <f>IF(ISBLANK('Capabilities - Sec Controls'!AL321),"", 'Capabilities - Sec Controls'!AL321)</f>
        <v>X</v>
      </c>
      <c r="AO355" s="1" t="str">
        <f>IF(ISBLANK('Capabilities - Sec Controls'!AM321),"", 'Capabilities - Sec Controls'!AM321)</f>
        <v/>
      </c>
      <c r="AP355" s="1" t="str">
        <f>IF(ISBLANK('Capabilities - Sec Controls'!AN321),"", 'Capabilities - Sec Controls'!AN321)</f>
        <v>B</v>
      </c>
      <c r="AQ355" s="1" t="str">
        <f>IF(ISBLANK('Capabilities - Sec Controls'!AO321),"", 'Capabilities - Sec Controls'!AO321)</f>
        <v>B</v>
      </c>
      <c r="AR355" s="1" t="str">
        <f>IF(ISBLANK('Capabilities - Sec Controls'!AP321),"", 'Capabilities - Sec Controls'!AP321)</f>
        <v>B</v>
      </c>
      <c r="AS355" s="1" t="str">
        <f>IF(ISBLANK('Capabilities - Sec Controls'!AQ321),"", 'Capabilities - Sec Controls'!AQ321)</f>
        <v/>
      </c>
      <c r="AT355" s="1" t="str">
        <f>IF(ISBLANK('Capabilities - Sec Controls'!AR321),"", 'Capabilities - Sec Controls'!AR321)</f>
        <v>A</v>
      </c>
      <c r="AU355" s="1" t="str">
        <f>IF(ISBLANK('Capabilities - Sec Controls'!AS321),"", 'Capabilities - Sec Controls'!AS321)</f>
        <v/>
      </c>
      <c r="AV355" s="1" t="str">
        <f>IF(ISBLANK('Capabilities - Sec Controls'!AT321),"", 'Capabilities - Sec Controls'!AT321)</f>
        <v>A</v>
      </c>
    </row>
    <row r="356" spans="1:48" ht="42" hidden="1" customHeight="1" x14ac:dyDescent="0.25">
      <c r="A356"/>
      <c r="D356" t="b">
        <f t="shared" ref="D356:D362" si="15">IF(Resp78="Yes", FALSE, TRUE)</f>
        <v>1</v>
      </c>
      <c r="E356" s="1" t="str">
        <f>IF(ISBLANK('Capabilities - Sec Controls'!A248),"", 'Capabilities - Sec Controls'!A248)</f>
        <v>S &amp; RM</v>
      </c>
      <c r="F356" s="1" t="str">
        <f>IF(ISBLANK('Capabilities - Sec Controls'!B248),"", 'Capabilities - Sec Controls'!B248)</f>
        <v>Infrastructure Protection Services</v>
      </c>
      <c r="G356" s="1" t="str">
        <f>IF(ISBLANK('Capabilities - Sec Controls'!C248),"", 'Capabilities - Sec Controls'!C248)</f>
        <v>Server</v>
      </c>
      <c r="H356" s="1" t="str">
        <f>IF(ISBLANK('Capabilities - Sec Controls'!D248),"", 'Capabilities - Sec Controls'!D248)</f>
        <v>Host Firewall</v>
      </c>
      <c r="I356" s="1" t="str">
        <f>IF(ISBLANK('Capabilities - Sec Controls'!E248),"", 'Capabilities - Sec Controls'!E248)</f>
        <v>The system's servers have a capability that restricts incoming or outgoing network transmissions using a host-based firewall with a ruleset that enforces the organization's security policies.</v>
      </c>
      <c r="J356" s="1" t="str">
        <f>IF(ISBLANK('Capabilities - Sec Controls'!F248),"", 'Capabilities - Sec Controls'!F248)</f>
        <v>Host Firewall</v>
      </c>
      <c r="K356" s="1" t="str">
        <f>IF(ISBLANK('Capabilities - Sec Controls'!I248),"", 'Capabilities - Sec Controls'!I248)</f>
        <v>SC-7</v>
      </c>
      <c r="L356" s="1" t="str">
        <f>IF(ISBLANK('Capabilities - Sec Controls'!J248),"", 'Capabilities - Sec Controls'!J248)</f>
        <v/>
      </c>
      <c r="M356" s="1" t="str">
        <f>IF(ISBLANK('Capabilities - Sec Controls'!K248),"", 'Capabilities - Sec Controls'!K248)</f>
        <v>SC-7</v>
      </c>
      <c r="N356" s="1" t="str">
        <f>IF(ISBLANK('Capabilities - Sec Controls'!L248),"", 'Capabilities - Sec Controls'!L248)</f>
        <v/>
      </c>
      <c r="O356" s="1" t="str">
        <f>IF(ISBLANK('Capabilities - Sec Controls'!M248),"", 'Capabilities - Sec Controls'!M248)</f>
        <v/>
      </c>
      <c r="P356" s="1" t="str">
        <f>IF(ISBLANK('Capabilities - Sec Controls'!N248),"", 'Capabilities - Sec Controls'!N248)</f>
        <v>SC-7(12)</v>
      </c>
      <c r="Q356" s="1" t="str">
        <f>IF(ISBLANK('Capabilities - Sec Controls'!O248),"", 'Capabilities - Sec Controls'!O248)</f>
        <v>SC-7(12)</v>
      </c>
      <c r="R356" s="1" t="str">
        <f>IF(ISBLANK('Capabilities - Sec Controls'!P248),"", 'Capabilities - Sec Controls'!P248)</f>
        <v/>
      </c>
      <c r="S356" s="1" t="str">
        <f>IF(ISBLANK('Capabilities - Sec Controls'!Q248),"", 'Capabilities - Sec Controls'!Q248)</f>
        <v/>
      </c>
      <c r="T356" s="1" t="str">
        <f>IF(ISBLANK('Capabilities - Sec Controls'!R248),"", 'Capabilities - Sec Controls'!R248)</f>
        <v/>
      </c>
      <c r="U356" s="1" t="str">
        <f>IF(ISBLANK('Capabilities - Sec Controls'!S248),"", 'Capabilities - Sec Controls'!S248)</f>
        <v/>
      </c>
      <c r="V356" s="1" t="str">
        <f>IF(ISBLANK('Capabilities - Sec Controls'!T248),"", 'Capabilities - Sec Controls'!T248)</f>
        <v/>
      </c>
      <c r="W356" s="1" t="str">
        <f>IF(ISBLANK('Capabilities - Sec Controls'!U248),"", 'Capabilities - Sec Controls'!U248)</f>
        <v/>
      </c>
      <c r="X356" s="1" t="str">
        <f>IF(ISBLANK('Capabilities - Sec Controls'!V248),"", 'Capabilities - Sec Controls'!V248)</f>
        <v/>
      </c>
      <c r="Y356" s="1" t="str">
        <f>IF(ISBLANK('Capabilities - Sec Controls'!W248),"", 'Capabilities - Sec Controls'!W248)</f>
        <v/>
      </c>
      <c r="Z356" s="1" t="str">
        <f>IF(ISBLANK('Capabilities - Sec Controls'!X248),"", 'Capabilities - Sec Controls'!X248)</f>
        <v/>
      </c>
      <c r="AA356" s="1" t="str">
        <f>IF(ISBLANK('Capabilities - Sec Controls'!Y248),"", 'Capabilities - Sec Controls'!Y248)</f>
        <v xml:space="preserve">Why are the two "host firewall" descriptions different? The differences do not appear to be related to differences between servers or endpoints. If anything, the two descriptions are reversed since the "personal" firewall would be more applicable to an end-point than to a server. </v>
      </c>
      <c r="AB356" s="1" t="str">
        <f>IF(ISBLANK('Capabilities - Sec Controls'!Z248),"", 'Capabilities - Sec Controls'!Z248)</f>
        <v/>
      </c>
      <c r="AC356" s="215">
        <f>IF(ISBLANK('Capabilities - Sec Controls'!AA248),"", 'Capabilities - Sec Controls'!AA248)</f>
        <v>3</v>
      </c>
      <c r="AD356" s="215">
        <f>IF(ISBLANK('Capabilities - Sec Controls'!AB248),"", 'Capabilities - Sec Controls'!AB248)</f>
        <v>2</v>
      </c>
      <c r="AE356" s="215">
        <f>IF(ISBLANK('Capabilities - Sec Controls'!AC248),"", 'Capabilities - Sec Controls'!AC248)</f>
        <v>3</v>
      </c>
      <c r="AF356" s="215">
        <f>IF(ISBLANK('Capabilities - Sec Controls'!AD248),"", 'Capabilities - Sec Controls'!AD248)</f>
        <v>8</v>
      </c>
      <c r="AG356" s="1" t="str">
        <f>IF(ISBLANK('Capabilities - Sec Controls'!AE248),"", 'Capabilities - Sec Controls'!AE248)</f>
        <v/>
      </c>
      <c r="AH356" s="1" t="str">
        <f>IF(ISBLANK('Capabilities - Sec Controls'!AF248),"", 'Capabilities - Sec Controls'!AF248)</f>
        <v>X</v>
      </c>
      <c r="AI356" s="1" t="str">
        <f>IF(ISBLANK('Capabilities - Sec Controls'!AG248),"", 'Capabilities - Sec Controls'!AG248)</f>
        <v>A</v>
      </c>
      <c r="AJ356" s="1" t="str">
        <f>IF(ISBLANK('Capabilities - Sec Controls'!AH248),"", 'Capabilities - Sec Controls'!AH248)</f>
        <v>A</v>
      </c>
      <c r="AK356" s="1" t="str">
        <f>IF(ISBLANK('Capabilities - Sec Controls'!AI248),"", 'Capabilities - Sec Controls'!AI248)</f>
        <v/>
      </c>
      <c r="AL356" s="1" t="str">
        <f>IF(ISBLANK('Capabilities - Sec Controls'!AJ248),"", 'Capabilities - Sec Controls'!AJ248)</f>
        <v>X</v>
      </c>
      <c r="AM356" s="1" t="str">
        <f>IF(ISBLANK('Capabilities - Sec Controls'!AK248),"", 'Capabilities - Sec Controls'!AK248)</f>
        <v>X*</v>
      </c>
      <c r="AN356" s="1" t="str">
        <f>IF(ISBLANK('Capabilities - Sec Controls'!AL248),"", 'Capabilities - Sec Controls'!AL248)</f>
        <v>X*</v>
      </c>
      <c r="AO356" s="1" t="str">
        <f>IF(ISBLANK('Capabilities - Sec Controls'!AM248),"", 'Capabilities - Sec Controls'!AM248)</f>
        <v/>
      </c>
      <c r="AP356" s="1" t="str">
        <f>IF(ISBLANK('Capabilities - Sec Controls'!AN248),"", 'Capabilities - Sec Controls'!AN248)</f>
        <v>B</v>
      </c>
      <c r="AQ356" s="1" t="str">
        <f>IF(ISBLANK('Capabilities - Sec Controls'!AO248),"", 'Capabilities - Sec Controls'!AO248)</f>
        <v>B</v>
      </c>
      <c r="AR356" s="1" t="str">
        <f>IF(ISBLANK('Capabilities - Sec Controls'!AP248),"", 'Capabilities - Sec Controls'!AP248)</f>
        <v>B</v>
      </c>
      <c r="AS356" s="1" t="str">
        <f>IF(ISBLANK('Capabilities - Sec Controls'!AQ248),"", 'Capabilities - Sec Controls'!AQ248)</f>
        <v/>
      </c>
      <c r="AT356" s="1" t="str">
        <f>IF(ISBLANK('Capabilities - Sec Controls'!AR248),"", 'Capabilities - Sec Controls'!AR248)</f>
        <v>A</v>
      </c>
      <c r="AU356" s="1" t="str">
        <f>IF(ISBLANK('Capabilities - Sec Controls'!AS248),"", 'Capabilities - Sec Controls'!AS248)</f>
        <v/>
      </c>
      <c r="AV356" s="1" t="str">
        <f>IF(ISBLANK('Capabilities - Sec Controls'!AT248),"", 'Capabilities - Sec Controls'!AT248)</f>
        <v/>
      </c>
    </row>
    <row r="357" spans="1:48" ht="42" hidden="1" customHeight="1" x14ac:dyDescent="0.25">
      <c r="A357"/>
      <c r="D357" t="b">
        <f t="shared" si="15"/>
        <v>1</v>
      </c>
      <c r="E357" s="1" t="str">
        <f>IF(ISBLANK('Capabilities - Sec Controls'!A249),"", 'Capabilities - Sec Controls'!A249)</f>
        <v>S &amp; RM</v>
      </c>
      <c r="F357" s="1" t="str">
        <f>IF(ISBLANK('Capabilities - Sec Controls'!B249),"", 'Capabilities - Sec Controls'!B249)</f>
        <v>Infrastructure Protection Services</v>
      </c>
      <c r="G357" s="1" t="str">
        <f>IF(ISBLANK('Capabilities - Sec Controls'!C249),"", 'Capabilities - Sec Controls'!C249)</f>
        <v>End-Point</v>
      </c>
      <c r="H357" s="1" t="str">
        <f>IF(ISBLANK('Capabilities - Sec Controls'!D249),"", 'Capabilities - Sec Controls'!D249)</f>
        <v>Host Firewall</v>
      </c>
      <c r="I357" s="1" t="str">
        <f>IF(ISBLANK('Capabilities - Sec Controls'!E249),"", 'Capabilities - Sec Controls'!E249)</f>
        <v>The system's endpoints have a capability that restricts incoming or outgoing network transmissions using a host-based firewall (also known as a personal firewall) with a ruleset that enforces the organization's security policies.</v>
      </c>
      <c r="J357" s="1" t="str">
        <f>IF(ISBLANK('Capabilities - Sec Controls'!F249),"", 'Capabilities - Sec Controls'!F249)</f>
        <v>Host Firewall-</v>
      </c>
      <c r="K357" s="1" t="str">
        <f>IF(ISBLANK('Capabilities - Sec Controls'!I249),"", 'Capabilities - Sec Controls'!I249)</f>
        <v>SC-7</v>
      </c>
      <c r="L357" s="1" t="str">
        <f>IF(ISBLANK('Capabilities - Sec Controls'!J249),"", 'Capabilities - Sec Controls'!J249)</f>
        <v/>
      </c>
      <c r="M357" s="1" t="str">
        <f>IF(ISBLANK('Capabilities - Sec Controls'!K249),"", 'Capabilities - Sec Controls'!K249)</f>
        <v>SC-7</v>
      </c>
      <c r="N357" s="1" t="str">
        <f>IF(ISBLANK('Capabilities - Sec Controls'!L249),"", 'Capabilities - Sec Controls'!L249)</f>
        <v/>
      </c>
      <c r="O357" s="1" t="str">
        <f>IF(ISBLANK('Capabilities - Sec Controls'!M249),"", 'Capabilities - Sec Controls'!M249)</f>
        <v/>
      </c>
      <c r="P357" s="1" t="str">
        <f>IF(ISBLANK('Capabilities - Sec Controls'!N249),"", 'Capabilities - Sec Controls'!N249)</f>
        <v>SC-7(12)</v>
      </c>
      <c r="Q357" s="1" t="str">
        <f>IF(ISBLANK('Capabilities - Sec Controls'!O249),"", 'Capabilities - Sec Controls'!O249)</f>
        <v>SC-7(12)</v>
      </c>
      <c r="R357" s="1" t="str">
        <f>IF(ISBLANK('Capabilities - Sec Controls'!P249),"", 'Capabilities - Sec Controls'!P249)</f>
        <v/>
      </c>
      <c r="S357" s="1" t="str">
        <f>IF(ISBLANK('Capabilities - Sec Controls'!Q249),"", 'Capabilities - Sec Controls'!Q249)</f>
        <v/>
      </c>
      <c r="T357" s="1" t="str">
        <f>IF(ISBLANK('Capabilities - Sec Controls'!R249),"", 'Capabilities - Sec Controls'!R249)</f>
        <v/>
      </c>
      <c r="U357" s="1" t="str">
        <f>IF(ISBLANK('Capabilities - Sec Controls'!S249),"", 'Capabilities - Sec Controls'!S249)</f>
        <v/>
      </c>
      <c r="V357" s="1" t="str">
        <f>IF(ISBLANK('Capabilities - Sec Controls'!T249),"", 'Capabilities - Sec Controls'!T249)</f>
        <v/>
      </c>
      <c r="W357" s="1" t="str">
        <f>IF(ISBLANK('Capabilities - Sec Controls'!U249),"", 'Capabilities - Sec Controls'!U249)</f>
        <v/>
      </c>
      <c r="X357" s="1" t="str">
        <f>IF(ISBLANK('Capabilities - Sec Controls'!V249),"", 'Capabilities - Sec Controls'!V249)</f>
        <v/>
      </c>
      <c r="Y357" s="1" t="str">
        <f>IF(ISBLANK('Capabilities - Sec Controls'!W249),"", 'Capabilities - Sec Controls'!W249)</f>
        <v/>
      </c>
      <c r="Z357" s="1" t="str">
        <f>IF(ISBLANK('Capabilities - Sec Controls'!X249),"", 'Capabilities - Sec Controls'!X249)</f>
        <v/>
      </c>
      <c r="AA357" s="1" t="str">
        <f>IF(ISBLANK('Capabilities - Sec Controls'!Y249),"", 'Capabilities - Sec Controls'!Y249)</f>
        <v/>
      </c>
      <c r="AB357" s="1" t="str">
        <f>IF(ISBLANK('Capabilities - Sec Controls'!Z249),"", 'Capabilities - Sec Controls'!Z249)</f>
        <v/>
      </c>
      <c r="AC357" s="215">
        <f>IF(ISBLANK('Capabilities - Sec Controls'!AA249),"", 'Capabilities - Sec Controls'!AA249)</f>
        <v>3</v>
      </c>
      <c r="AD357" s="215">
        <f>IF(ISBLANK('Capabilities - Sec Controls'!AB249),"", 'Capabilities - Sec Controls'!AB249)</f>
        <v>2</v>
      </c>
      <c r="AE357" s="215">
        <f>IF(ISBLANK('Capabilities - Sec Controls'!AC249),"", 'Capabilities - Sec Controls'!AC249)</f>
        <v>3</v>
      </c>
      <c r="AF357" s="215">
        <f>IF(ISBLANK('Capabilities - Sec Controls'!AD249),"", 'Capabilities - Sec Controls'!AD249)</f>
        <v>8</v>
      </c>
      <c r="AG357" s="1" t="str">
        <f>IF(ISBLANK('Capabilities - Sec Controls'!AE249),"", 'Capabilities - Sec Controls'!AE249)</f>
        <v/>
      </c>
      <c r="AH357" s="1" t="str">
        <f>IF(ISBLANK('Capabilities - Sec Controls'!AF249),"", 'Capabilities - Sec Controls'!AF249)</f>
        <v>X</v>
      </c>
      <c r="AI357" s="1" t="str">
        <f>IF(ISBLANK('Capabilities - Sec Controls'!AG249),"", 'Capabilities - Sec Controls'!AG249)</f>
        <v>X</v>
      </c>
      <c r="AJ357" s="1" t="str">
        <f>IF(ISBLANK('Capabilities - Sec Controls'!AH249),"", 'Capabilities - Sec Controls'!AH249)</f>
        <v>A</v>
      </c>
      <c r="AK357" s="1" t="str">
        <f>IF(ISBLANK('Capabilities - Sec Controls'!AI249),"", 'Capabilities - Sec Controls'!AI249)</f>
        <v/>
      </c>
      <c r="AL357" s="1" t="str">
        <f>IF(ISBLANK('Capabilities - Sec Controls'!AJ249),"", 'Capabilities - Sec Controls'!AJ249)</f>
        <v>A</v>
      </c>
      <c r="AM357" s="1" t="str">
        <f>IF(ISBLANK('Capabilities - Sec Controls'!AK249),"", 'Capabilities - Sec Controls'!AK249)</f>
        <v>X*</v>
      </c>
      <c r="AN357" s="1" t="str">
        <f>IF(ISBLANK('Capabilities - Sec Controls'!AL249),"", 'Capabilities - Sec Controls'!AL249)</f>
        <v>X*</v>
      </c>
      <c r="AO357" s="1" t="str">
        <f>IF(ISBLANK('Capabilities - Sec Controls'!AM249),"", 'Capabilities - Sec Controls'!AM249)</f>
        <v/>
      </c>
      <c r="AP357" s="1" t="str">
        <f>IF(ISBLANK('Capabilities - Sec Controls'!AN249),"", 'Capabilities - Sec Controls'!AN249)</f>
        <v>B</v>
      </c>
      <c r="AQ357" s="1" t="str">
        <f>IF(ISBLANK('Capabilities - Sec Controls'!AO249),"", 'Capabilities - Sec Controls'!AO249)</f>
        <v>B</v>
      </c>
      <c r="AR357" s="1" t="str">
        <f>IF(ISBLANK('Capabilities - Sec Controls'!AP249),"", 'Capabilities - Sec Controls'!AP249)</f>
        <v>B</v>
      </c>
      <c r="AS357" s="1" t="str">
        <f>IF(ISBLANK('Capabilities - Sec Controls'!AQ249),"", 'Capabilities - Sec Controls'!AQ249)</f>
        <v/>
      </c>
      <c r="AT357" s="1" t="str">
        <f>IF(ISBLANK('Capabilities - Sec Controls'!AR249),"", 'Capabilities - Sec Controls'!AR249)</f>
        <v>X</v>
      </c>
      <c r="AU357" s="1" t="str">
        <f>IF(ISBLANK('Capabilities - Sec Controls'!AS249),"", 'Capabilities - Sec Controls'!AS249)</f>
        <v/>
      </c>
      <c r="AV357" s="1" t="str">
        <f>IF(ISBLANK('Capabilities - Sec Controls'!AT249),"", 'Capabilities - Sec Controls'!AT249)</f>
        <v>A</v>
      </c>
    </row>
    <row r="358" spans="1:48" ht="42" hidden="1" customHeight="1" x14ac:dyDescent="0.25">
      <c r="A358"/>
      <c r="D358" t="b">
        <f t="shared" si="15"/>
        <v>1</v>
      </c>
      <c r="E358" s="1" t="str">
        <f>IF(ISBLANK('Capabilities - Sec Controls'!A250),"", 'Capabilities - Sec Controls'!A250)</f>
        <v>S &amp; RM</v>
      </c>
      <c r="F358" s="1" t="str">
        <f>IF(ISBLANK('Capabilities - Sec Controls'!B250),"", 'Capabilities - Sec Controls'!B250)</f>
        <v>Infrastructure Protection Services</v>
      </c>
      <c r="G358" s="1" t="str">
        <f>IF(ISBLANK('Capabilities - Sec Controls'!C250),"", 'Capabilities - Sec Controls'!C250)</f>
        <v>End-Point</v>
      </c>
      <c r="H358" s="1" t="str">
        <f>IF(ISBLANK('Capabilities - Sec Controls'!D250),"", 'Capabilities - Sec Controls'!D250)</f>
        <v>Content Filtering</v>
      </c>
      <c r="I358" s="1" t="str">
        <f>IF(ISBLANK('Capabilities - Sec Controls'!E250),"", 'Capabilities - Sec Controls'!E250)</f>
        <v>The system's endpoints have a capability that restricts content based on a ruleset that enforces the organization's security policies. For example, such a ruleset might block an email message that appears to contain a phishing attempt.</v>
      </c>
      <c r="J358" s="1" t="str">
        <f>IF(ISBLANK('Capabilities - Sec Controls'!F250),"", 'Capabilities - Sec Controls'!F250)</f>
        <v>White Listing</v>
      </c>
      <c r="K358" s="1" t="str">
        <f>IF(ISBLANK('Capabilities - Sec Controls'!I250),"", 'Capabilities - Sec Controls'!I250)</f>
        <v>SC-7</v>
      </c>
      <c r="L358" s="1" t="str">
        <f>IF(ISBLANK('Capabilities - Sec Controls'!J250),"", 'Capabilities - Sec Controls'!J250)</f>
        <v/>
      </c>
      <c r="M358" s="1" t="str">
        <f>IF(ISBLANK('Capabilities - Sec Controls'!K250),"", 'Capabilities - Sec Controls'!K250)</f>
        <v>SC-7</v>
      </c>
      <c r="N358" s="1" t="str">
        <f>IF(ISBLANK('Capabilities - Sec Controls'!L250),"", 'Capabilities - Sec Controls'!L250)</f>
        <v/>
      </c>
      <c r="O358" s="1" t="str">
        <f>IF(ISBLANK('Capabilities - Sec Controls'!M250),"", 'Capabilities - Sec Controls'!M250)</f>
        <v>AC-4,SC-7(5)</v>
      </c>
      <c r="P358" s="1" t="str">
        <f>IF(ISBLANK('Capabilities - Sec Controls'!N250),"", 'Capabilities - Sec Controls'!N250)</f>
        <v/>
      </c>
      <c r="Q358" s="1" t="str">
        <f>IF(ISBLANK('Capabilities - Sec Controls'!O250),"", 'Capabilities - Sec Controls'!O250)</f>
        <v>AC-4,SC-7(5)</v>
      </c>
      <c r="R358" s="1" t="str">
        <f>IF(ISBLANK('Capabilities - Sec Controls'!P250),"", 'Capabilities - Sec Controls'!P250)</f>
        <v/>
      </c>
      <c r="S358" s="1" t="str">
        <f>IF(ISBLANK('Capabilities - Sec Controls'!Q250),"", 'Capabilities - Sec Controls'!Q250)</f>
        <v/>
      </c>
      <c r="T358" s="1" t="str">
        <f>IF(ISBLANK('Capabilities - Sec Controls'!R250),"", 'Capabilities - Sec Controls'!R250)</f>
        <v>AC-4(1),AC-4(4),AC-4(6),AC-4(8),AC-4(10),AC-4(11),AC-4(14),SI-15</v>
      </c>
      <c r="U358" s="1" t="str">
        <f>IF(ISBLANK('Capabilities - Sec Controls'!S250),"", 'Capabilities - Sec Controls'!S250)</f>
        <v/>
      </c>
      <c r="V358" s="1" t="str">
        <f>IF(ISBLANK('Capabilities - Sec Controls'!T250),"", 'Capabilities - Sec Controls'!T250)</f>
        <v>AC-4(1),AC-4(4),AC-4(6),AC-4(8),AC-4(10),AC-4(11),AC-4(14),SI-15</v>
      </c>
      <c r="W358" s="1" t="str">
        <f>IF(ISBLANK('Capabilities - Sec Controls'!U250),"", 'Capabilities - Sec Controls'!U250)</f>
        <v/>
      </c>
      <c r="X358" s="1" t="str">
        <f>IF(ISBLANK('Capabilities - Sec Controls'!V250),"", 'Capabilities - Sec Controls'!V250)</f>
        <v/>
      </c>
      <c r="Y358" s="1" t="str">
        <f>IF(ISBLANK('Capabilities - Sec Controls'!W250),"", 'Capabilities - Sec Controls'!W250)</f>
        <v/>
      </c>
      <c r="Z358" s="1" t="str">
        <f>IF(ISBLANK('Capabilities - Sec Controls'!X250),"", 'Capabilities - Sec Controls'!X250)</f>
        <v/>
      </c>
      <c r="AA358" s="1" t="str">
        <f>IF(ISBLANK('Capabilities - Sec Controls'!Y250),"", 'Capabilities - Sec Controls'!Y250)</f>
        <v>AC-4(1), AC-4(4), AC-4(6), AC-4(8), AC-4(14), and SI-15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End-Point Content Filtering capability should an organization wish to contract with a cloud service provider to provide such a capability.</v>
      </c>
      <c r="AB358" s="1" t="str">
        <f>IF(ISBLANK('Capabilities - Sec Controls'!Z250),"", 'Capabilities - Sec Controls'!Z250)</f>
        <v/>
      </c>
      <c r="AC358" s="215">
        <f>IF(ISBLANK('Capabilities - Sec Controls'!AA250),"", 'Capabilities - Sec Controls'!AA250)</f>
        <v>3</v>
      </c>
      <c r="AD358" s="215">
        <f>IF(ISBLANK('Capabilities - Sec Controls'!AB250),"", 'Capabilities - Sec Controls'!AB250)</f>
        <v>1</v>
      </c>
      <c r="AE358" s="215">
        <f>IF(ISBLANK('Capabilities - Sec Controls'!AC250),"", 'Capabilities - Sec Controls'!AC250)</f>
        <v>2</v>
      </c>
      <c r="AF358" s="215">
        <f>IF(ISBLANK('Capabilities - Sec Controls'!AD250),"", 'Capabilities - Sec Controls'!AD250)</f>
        <v>6</v>
      </c>
      <c r="AG358" s="1" t="str">
        <f>IF(ISBLANK('Capabilities - Sec Controls'!AE250),"", 'Capabilities - Sec Controls'!AE250)</f>
        <v/>
      </c>
      <c r="AH358" s="1" t="str">
        <f>IF(ISBLANK('Capabilities - Sec Controls'!AF250),"", 'Capabilities - Sec Controls'!AF250)</f>
        <v>X</v>
      </c>
      <c r="AI358" s="1" t="str">
        <f>IF(ISBLANK('Capabilities - Sec Controls'!AG250),"", 'Capabilities - Sec Controls'!AG250)</f>
        <v>X</v>
      </c>
      <c r="AJ358" s="1" t="str">
        <f>IF(ISBLANK('Capabilities - Sec Controls'!AH250),"", 'Capabilities - Sec Controls'!AH250)</f>
        <v>A</v>
      </c>
      <c r="AK358" s="1" t="str">
        <f>IF(ISBLANK('Capabilities - Sec Controls'!AI250),"", 'Capabilities - Sec Controls'!AI250)</f>
        <v/>
      </c>
      <c r="AL358" s="1" t="str">
        <f>IF(ISBLANK('Capabilities - Sec Controls'!AJ250),"", 'Capabilities - Sec Controls'!AJ250)</f>
        <v>A</v>
      </c>
      <c r="AM358" s="1" t="str">
        <f>IF(ISBLANK('Capabilities - Sec Controls'!AK250),"", 'Capabilities - Sec Controls'!AK250)</f>
        <v>A</v>
      </c>
      <c r="AN358" s="1" t="str">
        <f>IF(ISBLANK('Capabilities - Sec Controls'!AL250),"", 'Capabilities - Sec Controls'!AL250)</f>
        <v>X</v>
      </c>
      <c r="AO358" s="1" t="str">
        <f>IF(ISBLANK('Capabilities - Sec Controls'!AM250),"", 'Capabilities - Sec Controls'!AM250)</f>
        <v/>
      </c>
      <c r="AP358" s="1" t="str">
        <f>IF(ISBLANK('Capabilities - Sec Controls'!AN250),"", 'Capabilities - Sec Controls'!AN250)</f>
        <v>B</v>
      </c>
      <c r="AQ358" s="1" t="str">
        <f>IF(ISBLANK('Capabilities - Sec Controls'!AO250),"", 'Capabilities - Sec Controls'!AO250)</f>
        <v>B</v>
      </c>
      <c r="AR358" s="1" t="str">
        <f>IF(ISBLANK('Capabilities - Sec Controls'!AP250),"", 'Capabilities - Sec Controls'!AP250)</f>
        <v>B</v>
      </c>
      <c r="AS358" s="1" t="str">
        <f>IF(ISBLANK('Capabilities - Sec Controls'!AQ250),"", 'Capabilities - Sec Controls'!AQ250)</f>
        <v/>
      </c>
      <c r="AT358" s="1" t="str">
        <f>IF(ISBLANK('Capabilities - Sec Controls'!AR250),"", 'Capabilities - Sec Controls'!AR250)</f>
        <v>X</v>
      </c>
      <c r="AU358" s="1" t="str">
        <f>IF(ISBLANK('Capabilities - Sec Controls'!AS250),"", 'Capabilities - Sec Controls'!AS250)</f>
        <v/>
      </c>
      <c r="AV358" s="1" t="str">
        <f>IF(ISBLANK('Capabilities - Sec Controls'!AT250),"", 'Capabilities - Sec Controls'!AT250)</f>
        <v>A</v>
      </c>
    </row>
    <row r="359" spans="1:48" ht="42" hidden="1" customHeight="1" x14ac:dyDescent="0.25">
      <c r="A359"/>
      <c r="D359" t="b">
        <f t="shared" si="15"/>
        <v>1</v>
      </c>
      <c r="E359" s="1" t="str">
        <f>IF(ISBLANK('Capabilities - Sec Controls'!A251),"", 'Capabilities - Sec Controls'!A251)</f>
        <v>S &amp; RM</v>
      </c>
      <c r="F359" s="1" t="str">
        <f>IF(ISBLANK('Capabilities - Sec Controls'!B251),"", 'Capabilities - Sec Controls'!B251)</f>
        <v>Infrastructure Protection Services</v>
      </c>
      <c r="G359" s="1" t="str">
        <f>IF(ISBLANK('Capabilities - Sec Controls'!C251),"", 'Capabilities - Sec Controls'!C251)</f>
        <v>End-Point</v>
      </c>
      <c r="H359" s="1" t="str">
        <f>IF(ISBLANK('Capabilities - Sec Controls'!D251),"", 'Capabilities - Sec Controls'!D251)</f>
        <v>White Listing</v>
      </c>
      <c r="I359" s="1" t="str">
        <f>IF(ISBLANK('Capabilities - Sec Controls'!E251),"", 'Capabilities - Sec Controls'!E251)</f>
        <v>The system's endpoints have a capability that uses whitelists, which only allows incoming or outgoing network connections between the system and systems with authorized (whitelisted) IP addresses.</v>
      </c>
      <c r="J359" s="1" t="str">
        <f>IF(ISBLANK('Capabilities - Sec Controls'!F251),"", 'Capabilities - Sec Controls'!F251)</f>
        <v>Content Filtering</v>
      </c>
      <c r="K359" s="1" t="str">
        <f>IF(ISBLANK('Capabilities - Sec Controls'!I251),"", 'Capabilities - Sec Controls'!I251)</f>
        <v>CA-3,CM-7,SC-7</v>
      </c>
      <c r="L359" s="1" t="str">
        <f>IF(ISBLANK('Capabilities - Sec Controls'!J251),"", 'Capabilities - Sec Controls'!J251)</f>
        <v/>
      </c>
      <c r="M359" s="1" t="str">
        <f>IF(ISBLANK('Capabilities - Sec Controls'!K251),"", 'Capabilities - Sec Controls'!K251)</f>
        <v>CA-3,CM-7,SC-7</v>
      </c>
      <c r="N359" s="1" t="str">
        <f>IF(ISBLANK('Capabilities - Sec Controls'!L251),"", 'Capabilities - Sec Controls'!L251)</f>
        <v/>
      </c>
      <c r="O359" s="1" t="str">
        <f>IF(ISBLANK('Capabilities - Sec Controls'!M251),"", 'Capabilities - Sec Controls'!M251)</f>
        <v>CA-3(5),SC-7(5)</v>
      </c>
      <c r="P359" s="1" t="str">
        <f>IF(ISBLANK('Capabilities - Sec Controls'!N251),"", 'Capabilities - Sec Controls'!N251)</f>
        <v/>
      </c>
      <c r="Q359" s="1" t="str">
        <f>IF(ISBLANK('Capabilities - Sec Controls'!O251),"", 'Capabilities - Sec Controls'!O251)</f>
        <v>CA-3(5),SC-7(5)</v>
      </c>
      <c r="R359" s="1" t="str">
        <f>IF(ISBLANK('Capabilities - Sec Controls'!P251),"", 'Capabilities - Sec Controls'!P251)</f>
        <v/>
      </c>
      <c r="S359" s="1" t="str">
        <f>IF(ISBLANK('Capabilities - Sec Controls'!Q251),"", 'Capabilities - Sec Controls'!Q251)</f>
        <v/>
      </c>
      <c r="T359" s="1" t="str">
        <f>IF(ISBLANK('Capabilities - Sec Controls'!R251),"", 'Capabilities - Sec Controls'!R251)</f>
        <v>CA-7</v>
      </c>
      <c r="U359" s="1" t="str">
        <f>IF(ISBLANK('Capabilities - Sec Controls'!S251),"", 'Capabilities - Sec Controls'!S251)</f>
        <v/>
      </c>
      <c r="V359" s="1" t="str">
        <f>IF(ISBLANK('Capabilities - Sec Controls'!T251),"", 'Capabilities - Sec Controls'!T251)</f>
        <v>CA-7</v>
      </c>
      <c r="W359" s="1" t="str">
        <f>IF(ISBLANK('Capabilities - Sec Controls'!U251),"", 'Capabilities - Sec Controls'!U251)</f>
        <v/>
      </c>
      <c r="X359" s="1" t="str">
        <f>IF(ISBLANK('Capabilities - Sec Controls'!V251),"", 'Capabilities - Sec Controls'!V251)</f>
        <v/>
      </c>
      <c r="Y359" s="1" t="str">
        <f>IF(ISBLANK('Capabilities - Sec Controls'!W251),"", 'Capabilities - Sec Controls'!W251)</f>
        <v/>
      </c>
      <c r="Z359" s="1" t="str">
        <f>IF(ISBLANK('Capabilities - Sec Controls'!X251),"", 'Capabilities - Sec Controls'!X251)</f>
        <v/>
      </c>
      <c r="AA359" s="1" t="str">
        <f>IF(ISBLANK('Capabilities - Sec Controls'!Y251),"", 'Capabilities - Sec Controls'!Y251)</f>
        <v xml:space="preserve"> CA-7(5) is not selected in SP 800-53-defined baselines nor in the overall FedRAMP-defined baselines. They are noted in { } and  placed in the high impact baseline here specifically to support implementation of information security associated with the S &amp; RM Infrastructure Protection Services End-Point White Listing capability should an organization wish to contract with a cloud service provider to provide such a capability.</v>
      </c>
      <c r="AB359" s="1" t="str">
        <f>IF(ISBLANK('Capabilities - Sec Controls'!Z251),"", 'Capabilities - Sec Controls'!Z251)</f>
        <v/>
      </c>
      <c r="AC359" s="215">
        <f>IF(ISBLANK('Capabilities - Sec Controls'!AA251),"", 'Capabilities - Sec Controls'!AA251)</f>
        <v>3</v>
      </c>
      <c r="AD359" s="215">
        <f>IF(ISBLANK('Capabilities - Sec Controls'!AB251),"", 'Capabilities - Sec Controls'!AB251)</f>
        <v>2</v>
      </c>
      <c r="AE359" s="215">
        <f>IF(ISBLANK('Capabilities - Sec Controls'!AC251),"", 'Capabilities - Sec Controls'!AC251)</f>
        <v>3</v>
      </c>
      <c r="AF359" s="215">
        <f>IF(ISBLANK('Capabilities - Sec Controls'!AD251),"", 'Capabilities - Sec Controls'!AD251)</f>
        <v>8</v>
      </c>
      <c r="AG359" s="1" t="str">
        <f>IF(ISBLANK('Capabilities - Sec Controls'!AE251),"", 'Capabilities - Sec Controls'!AE251)</f>
        <v/>
      </c>
      <c r="AH359" s="1" t="str">
        <f>IF(ISBLANK('Capabilities - Sec Controls'!AF251),"", 'Capabilities - Sec Controls'!AF251)</f>
        <v>X</v>
      </c>
      <c r="AI359" s="1" t="str">
        <f>IF(ISBLANK('Capabilities - Sec Controls'!AG251),"", 'Capabilities - Sec Controls'!AG251)</f>
        <v>A</v>
      </c>
      <c r="AJ359" s="1" t="str">
        <f>IF(ISBLANK('Capabilities - Sec Controls'!AH251),"", 'Capabilities - Sec Controls'!AH251)</f>
        <v>A</v>
      </c>
      <c r="AK359" s="1" t="str">
        <f>IF(ISBLANK('Capabilities - Sec Controls'!AI251),"", 'Capabilities - Sec Controls'!AI251)</f>
        <v/>
      </c>
      <c r="AL359" s="1" t="str">
        <f>IF(ISBLANK('Capabilities - Sec Controls'!AJ251),"", 'Capabilities - Sec Controls'!AJ251)</f>
        <v>A</v>
      </c>
      <c r="AM359" s="1" t="str">
        <f>IF(ISBLANK('Capabilities - Sec Controls'!AK251),"", 'Capabilities - Sec Controls'!AK251)</f>
        <v>X*</v>
      </c>
      <c r="AN359" s="1" t="str">
        <f>IF(ISBLANK('Capabilities - Sec Controls'!AL251),"", 'Capabilities - Sec Controls'!AL251)</f>
        <v>X</v>
      </c>
      <c r="AO359" s="1" t="str">
        <f>IF(ISBLANK('Capabilities - Sec Controls'!AM251),"", 'Capabilities - Sec Controls'!AM251)</f>
        <v/>
      </c>
      <c r="AP359" s="1" t="str">
        <f>IF(ISBLANK('Capabilities - Sec Controls'!AN251),"", 'Capabilities - Sec Controls'!AN251)</f>
        <v>B</v>
      </c>
      <c r="AQ359" s="1" t="str">
        <f>IF(ISBLANK('Capabilities - Sec Controls'!AO251),"", 'Capabilities - Sec Controls'!AO251)</f>
        <v>B</v>
      </c>
      <c r="AR359" s="1" t="str">
        <f>IF(ISBLANK('Capabilities - Sec Controls'!AP251),"", 'Capabilities - Sec Controls'!AP251)</f>
        <v>B</v>
      </c>
      <c r="AS359" s="1" t="str">
        <f>IF(ISBLANK('Capabilities - Sec Controls'!AQ251),"", 'Capabilities - Sec Controls'!AQ251)</f>
        <v/>
      </c>
      <c r="AT359" s="1" t="str">
        <f>IF(ISBLANK('Capabilities - Sec Controls'!AR251),"", 'Capabilities - Sec Controls'!AR251)</f>
        <v>X</v>
      </c>
      <c r="AU359" s="1" t="str">
        <f>IF(ISBLANK('Capabilities - Sec Controls'!AS251),"", 'Capabilities - Sec Controls'!AS251)</f>
        <v/>
      </c>
      <c r="AV359" s="1" t="str">
        <f>IF(ISBLANK('Capabilities - Sec Controls'!AT251),"", 'Capabilities - Sec Controls'!AT251)</f>
        <v>A</v>
      </c>
    </row>
    <row r="360" spans="1:48" ht="42" hidden="1" customHeight="1" x14ac:dyDescent="0.25">
      <c r="A360"/>
      <c r="D360" t="b">
        <f t="shared" si="15"/>
        <v>1</v>
      </c>
      <c r="E360" s="1" t="str">
        <f>IF(ISBLANK('Capabilities - Sec Controls'!A252),"", 'Capabilities - Sec Controls'!A252)</f>
        <v>S &amp; RM</v>
      </c>
      <c r="F360" s="1" t="str">
        <f>IF(ISBLANK('Capabilities - Sec Controls'!B252),"", 'Capabilities - Sec Controls'!B252)</f>
        <v>Infrastructure Protection Services</v>
      </c>
      <c r="G360" s="1" t="str">
        <f>IF(ISBLANK('Capabilities - Sec Controls'!C252),"", 'Capabilities - Sec Controls'!C252)</f>
        <v>Network</v>
      </c>
      <c r="H360" s="1" t="str">
        <f>IF(ISBLANK('Capabilities - Sec Controls'!D252),"", 'Capabilities - Sec Controls'!D252)</f>
        <v>Content Filtering</v>
      </c>
      <c r="I360" s="1" t="str">
        <f>IF(ISBLANK('Capabilities - Sec Controls'!E252),"", 'Capabilities - Sec Controls'!E252)</f>
        <v>The system has a capability that restricts the content of network transmissions using a firewall with a ruleset that enforces the organization's security policies. For example, such a ruleset might block network transmissions that appear to contain malware.</v>
      </c>
      <c r="J360" s="1" t="str">
        <f>IF(ISBLANK('Capabilities - Sec Controls'!F252),"", 'Capabilities - Sec Controls'!F252)</f>
        <v>Content Filtering2</v>
      </c>
      <c r="K360" s="1" t="str">
        <f>IF(ISBLANK('Capabilities - Sec Controls'!I252),"", 'Capabilities - Sec Controls'!I252)</f>
        <v>SC-7</v>
      </c>
      <c r="L360" s="1" t="str">
        <f>IF(ISBLANK('Capabilities - Sec Controls'!J252),"", 'Capabilities - Sec Controls'!J252)</f>
        <v/>
      </c>
      <c r="M360" s="1" t="str">
        <f>IF(ISBLANK('Capabilities - Sec Controls'!K252),"", 'Capabilities - Sec Controls'!K252)</f>
        <v>SC-7</v>
      </c>
      <c r="N360" s="1" t="str">
        <f>IF(ISBLANK('Capabilities - Sec Controls'!L252),"", 'Capabilities - Sec Controls'!L252)</f>
        <v/>
      </c>
      <c r="O360" s="1" t="str">
        <f>IF(ISBLANK('Capabilities - Sec Controls'!M252),"", 'Capabilities - Sec Controls'!M252)</f>
        <v>AC-4,SC-7(5)</v>
      </c>
      <c r="P360" s="1" t="str">
        <f>IF(ISBLANK('Capabilities - Sec Controls'!N252),"", 'Capabilities - Sec Controls'!N252)</f>
        <v/>
      </c>
      <c r="Q360" s="1" t="str">
        <f>IF(ISBLANK('Capabilities - Sec Controls'!O252),"", 'Capabilities - Sec Controls'!O252)</f>
        <v>AC-4,SC-7(5)</v>
      </c>
      <c r="R360" s="1" t="str">
        <f>IF(ISBLANK('Capabilities - Sec Controls'!P252),"", 'Capabilities - Sec Controls'!P252)</f>
        <v/>
      </c>
      <c r="S360" s="1" t="str">
        <f>IF(ISBLANK('Capabilities - Sec Controls'!Q252),"", 'Capabilities - Sec Controls'!Q252)</f>
        <v/>
      </c>
      <c r="T360" s="1" t="str">
        <f>IF(ISBLANK('Capabilities - Sec Controls'!R252),"", 'Capabilities - Sec Controls'!R252)</f>
        <v>AC-4(4),AC-4(21),SC-7(10),SC-7(11)</v>
      </c>
      <c r="U360" s="1" t="str">
        <f>IF(ISBLANK('Capabilities - Sec Controls'!S252),"", 'Capabilities - Sec Controls'!S252)</f>
        <v>SC-7(10)</v>
      </c>
      <c r="V360" s="1" t="str">
        <f>IF(ISBLANK('Capabilities - Sec Controls'!T252),"", 'Capabilities - Sec Controls'!T252)</f>
        <v>AC-4(4),AC-4(21),SC-7(11)</v>
      </c>
      <c r="W360" s="1" t="str">
        <f>IF(ISBLANK('Capabilities - Sec Controls'!U252),"", 'Capabilities - Sec Controls'!U252)</f>
        <v/>
      </c>
      <c r="X360" s="1" t="str">
        <f>IF(ISBLANK('Capabilities - Sec Controls'!V252),"", 'Capabilities - Sec Controls'!V252)</f>
        <v/>
      </c>
      <c r="Y360" s="1" t="str">
        <f>IF(ISBLANK('Capabilities - Sec Controls'!W252),"", 'Capabilities - Sec Controls'!W252)</f>
        <v/>
      </c>
      <c r="Z360" s="1" t="str">
        <f>IF(ISBLANK('Capabilities - Sec Controls'!X252),"", 'Capabilities - Sec Controls'!X252)</f>
        <v/>
      </c>
      <c r="AA360" s="1" t="str">
        <f>IF(ISBLANK('Capabilities - Sec Controls'!Y252),"", 'Capabilities - Sec Controls'!Y252)</f>
        <v>AC-4(4), and SC-7(11)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Network Content Filtering capability should an organization wish to contract with a cloud service provider to provide such a capability.</v>
      </c>
      <c r="AB360" s="1" t="str">
        <f>IF(ISBLANK('Capabilities - Sec Controls'!Z252),"", 'Capabilities - Sec Controls'!Z252)</f>
        <v/>
      </c>
      <c r="AC360" s="215">
        <f>IF(ISBLANK('Capabilities - Sec Controls'!AA252),"", 'Capabilities - Sec Controls'!AA252)</f>
        <v>3</v>
      </c>
      <c r="AD360" s="215">
        <f>IF(ISBLANK('Capabilities - Sec Controls'!AB252),"", 'Capabilities - Sec Controls'!AB252)</f>
        <v>1</v>
      </c>
      <c r="AE360" s="215">
        <f>IF(ISBLANK('Capabilities - Sec Controls'!AC252),"", 'Capabilities - Sec Controls'!AC252)</f>
        <v>2</v>
      </c>
      <c r="AF360" s="215">
        <f>IF(ISBLANK('Capabilities - Sec Controls'!AD252),"", 'Capabilities - Sec Controls'!AD252)</f>
        <v>6</v>
      </c>
      <c r="AG360" s="1" t="str">
        <f>IF(ISBLANK('Capabilities - Sec Controls'!AE252),"", 'Capabilities - Sec Controls'!AE252)</f>
        <v/>
      </c>
      <c r="AH360" s="1" t="str">
        <f>IF(ISBLANK('Capabilities - Sec Controls'!AF252),"", 'Capabilities - Sec Controls'!AF252)</f>
        <v>X</v>
      </c>
      <c r="AI360" s="1" t="str">
        <f>IF(ISBLANK('Capabilities - Sec Controls'!AG252),"", 'Capabilities - Sec Controls'!AG252)</f>
        <v>X</v>
      </c>
      <c r="AJ360" s="1" t="str">
        <f>IF(ISBLANK('Capabilities - Sec Controls'!AH252),"", 'Capabilities - Sec Controls'!AH252)</f>
        <v>A</v>
      </c>
      <c r="AK360" s="1" t="str">
        <f>IF(ISBLANK('Capabilities - Sec Controls'!AI252),"", 'Capabilities - Sec Controls'!AI252)</f>
        <v/>
      </c>
      <c r="AL360" s="1" t="str">
        <f>IF(ISBLANK('Capabilities - Sec Controls'!AJ252),"", 'Capabilities - Sec Controls'!AJ252)</f>
        <v>A</v>
      </c>
      <c r="AM360" s="1" t="str">
        <f>IF(ISBLANK('Capabilities - Sec Controls'!AK252),"", 'Capabilities - Sec Controls'!AK252)</f>
        <v>X</v>
      </c>
      <c r="AN360" s="1" t="str">
        <f>IF(ISBLANK('Capabilities - Sec Controls'!AL252),"", 'Capabilities - Sec Controls'!AL252)</f>
        <v>X</v>
      </c>
      <c r="AO360" s="1" t="str">
        <f>IF(ISBLANK('Capabilities - Sec Controls'!AM252),"", 'Capabilities - Sec Controls'!AM252)</f>
        <v/>
      </c>
      <c r="AP360" s="1" t="str">
        <f>IF(ISBLANK('Capabilities - Sec Controls'!AN252),"", 'Capabilities - Sec Controls'!AN252)</f>
        <v>B</v>
      </c>
      <c r="AQ360" s="1" t="str">
        <f>IF(ISBLANK('Capabilities - Sec Controls'!AO252),"", 'Capabilities - Sec Controls'!AO252)</f>
        <v>B</v>
      </c>
      <c r="AR360" s="1" t="str">
        <f>IF(ISBLANK('Capabilities - Sec Controls'!AP252),"", 'Capabilities - Sec Controls'!AP252)</f>
        <v>B</v>
      </c>
      <c r="AS360" s="1" t="str">
        <f>IF(ISBLANK('Capabilities - Sec Controls'!AQ252),"", 'Capabilities - Sec Controls'!AQ252)</f>
        <v/>
      </c>
      <c r="AT360" s="1" t="str">
        <f>IF(ISBLANK('Capabilities - Sec Controls'!AR252),"", 'Capabilities - Sec Controls'!AR252)</f>
        <v>X</v>
      </c>
      <c r="AU360" s="1" t="str">
        <f>IF(ISBLANK('Capabilities - Sec Controls'!AS252),"", 'Capabilities - Sec Controls'!AS252)</f>
        <v/>
      </c>
      <c r="AV360" s="1" t="str">
        <f>IF(ISBLANK('Capabilities - Sec Controls'!AT252),"", 'Capabilities - Sec Controls'!AT252)</f>
        <v>A</v>
      </c>
    </row>
    <row r="361" spans="1:48" ht="42" hidden="1" customHeight="1" x14ac:dyDescent="0.25">
      <c r="A361"/>
      <c r="D361" t="b">
        <f t="shared" si="15"/>
        <v>1</v>
      </c>
      <c r="E361" s="1" t="str">
        <f>IF(ISBLANK('Capabilities - Sec Controls'!A253),"", 'Capabilities - Sec Controls'!A253)</f>
        <v>S &amp; RM</v>
      </c>
      <c r="F361" s="1" t="str">
        <f>IF(ISBLANK('Capabilities - Sec Controls'!B253),"", 'Capabilities - Sec Controls'!B253)</f>
        <v>Infrastructure Protection Services</v>
      </c>
      <c r="G361" s="1" t="str">
        <f>IF(ISBLANK('Capabilities - Sec Controls'!C253),"", 'Capabilities - Sec Controls'!C253)</f>
        <v>Network</v>
      </c>
      <c r="H361" s="1" t="str">
        <f>IF(ISBLANK('Capabilities - Sec Controls'!D253),"", 'Capabilities - Sec Controls'!D253)</f>
        <v>Firewall</v>
      </c>
      <c r="I361" s="1" t="str">
        <f>IF(ISBLANK('Capabilities - Sec Controls'!E253),"", 'Capabilities - Sec Controls'!E253)</f>
        <v>The system has a capability that restricts network transmissions using a firewall with a ruleset that enforces the organization's security policies. For example, such a ruleset might permit incoming network connections to only a single network port on the system intended for public access.</v>
      </c>
      <c r="J361" s="1" t="str">
        <f>IF(ISBLANK('Capabilities - Sec Controls'!F253),"", 'Capabilities - Sec Controls'!F253)</f>
        <v>Firewall</v>
      </c>
      <c r="K361" s="1" t="str">
        <f>IF(ISBLANK('Capabilities - Sec Controls'!I253),"", 'Capabilities - Sec Controls'!I253)</f>
        <v>SC-7</v>
      </c>
      <c r="L361" s="1" t="str">
        <f>IF(ISBLANK('Capabilities - Sec Controls'!J253),"", 'Capabilities - Sec Controls'!J253)</f>
        <v/>
      </c>
      <c r="M361" s="1" t="str">
        <f>IF(ISBLANK('Capabilities - Sec Controls'!K253),"", 'Capabilities - Sec Controls'!K253)</f>
        <v>SC-7</v>
      </c>
      <c r="N361" s="1" t="str">
        <f>IF(ISBLANK('Capabilities - Sec Controls'!L253),"", 'Capabilities - Sec Controls'!L253)</f>
        <v/>
      </c>
      <c r="O361" s="1" t="str">
        <f>IF(ISBLANK('Capabilities - Sec Controls'!M253),"", 'Capabilities - Sec Controls'!M253)</f>
        <v>AC-4</v>
      </c>
      <c r="P361" s="1" t="str">
        <f>IF(ISBLANK('Capabilities - Sec Controls'!N253),"", 'Capabilities - Sec Controls'!N253)</f>
        <v/>
      </c>
      <c r="Q361" s="1" t="str">
        <f>IF(ISBLANK('Capabilities - Sec Controls'!O253),"", 'Capabilities - Sec Controls'!O253)</f>
        <v>AC-4</v>
      </c>
      <c r="R361" s="1" t="str">
        <f>IF(ISBLANK('Capabilities - Sec Controls'!P253),"", 'Capabilities - Sec Controls'!P253)</f>
        <v/>
      </c>
      <c r="S361" s="1" t="str">
        <f>IF(ISBLANK('Capabilities - Sec Controls'!Q253),"", 'Capabilities - Sec Controls'!Q253)</f>
        <v/>
      </c>
      <c r="T361" s="1" t="str">
        <f>IF(ISBLANK('Capabilities - Sec Controls'!R253),"", 'Capabilities - Sec Controls'!R253)</f>
        <v>AC-4(4),AC-4(21),SC-7(10),SC-7(11)</v>
      </c>
      <c r="U361" s="1" t="str">
        <f>IF(ISBLANK('Capabilities - Sec Controls'!S253),"", 'Capabilities - Sec Controls'!S253)</f>
        <v>SC-7(10)</v>
      </c>
      <c r="V361" s="1" t="str">
        <f>IF(ISBLANK('Capabilities - Sec Controls'!T253),"", 'Capabilities - Sec Controls'!T253)</f>
        <v>AC-4(4),AC-4(21),SC-7(11)</v>
      </c>
      <c r="W361" s="1" t="str">
        <f>IF(ISBLANK('Capabilities - Sec Controls'!U253),"", 'Capabilities - Sec Controls'!U253)</f>
        <v/>
      </c>
      <c r="X361" s="1" t="str">
        <f>IF(ISBLANK('Capabilities - Sec Controls'!V253),"", 'Capabilities - Sec Controls'!V253)</f>
        <v/>
      </c>
      <c r="Y361" s="1" t="str">
        <f>IF(ISBLANK('Capabilities - Sec Controls'!W253),"", 'Capabilities - Sec Controls'!W253)</f>
        <v/>
      </c>
      <c r="Z361" s="1" t="str">
        <f>IF(ISBLANK('Capabilities - Sec Controls'!X253),"", 'Capabilities - Sec Controls'!X253)</f>
        <v/>
      </c>
      <c r="AA361" s="1" t="str">
        <f>IF(ISBLANK('Capabilities - Sec Controls'!Y253),"", 'Capabilities - Sec Controls'!Y253)</f>
        <v>Why are the descriptions for "Content Filtering" and "Firewall" exactly the same? Also the description for "Network" content filtering is different from the description for "End-Point" content filtering. If the description here should have been more like the description for End-Point Content Filtering, replace the control set here with the control set from row 250. AC-4(4), and SC-7(11)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Network Firewall capability should an organization wish to contract with a cloud service provider to provide such a capability.</v>
      </c>
      <c r="AB361" s="1" t="str">
        <f>IF(ISBLANK('Capabilities - Sec Controls'!Z253),"", 'Capabilities - Sec Controls'!Z253)</f>
        <v/>
      </c>
      <c r="AC361" s="215">
        <f>IF(ISBLANK('Capabilities - Sec Controls'!AA253),"", 'Capabilities - Sec Controls'!AA253)</f>
        <v>3</v>
      </c>
      <c r="AD361" s="215">
        <f>IF(ISBLANK('Capabilities - Sec Controls'!AB253),"", 'Capabilities - Sec Controls'!AB253)</f>
        <v>3</v>
      </c>
      <c r="AE361" s="215">
        <f>IF(ISBLANK('Capabilities - Sec Controls'!AC253),"", 'Capabilities - Sec Controls'!AC253)</f>
        <v>4</v>
      </c>
      <c r="AF361" s="215">
        <f>IF(ISBLANK('Capabilities - Sec Controls'!AD253),"", 'Capabilities - Sec Controls'!AD253)</f>
        <v>10</v>
      </c>
      <c r="AG361" s="1" t="str">
        <f>IF(ISBLANK('Capabilities - Sec Controls'!AE253),"", 'Capabilities - Sec Controls'!AE253)</f>
        <v/>
      </c>
      <c r="AH361" s="1" t="str">
        <f>IF(ISBLANK('Capabilities - Sec Controls'!AF253),"", 'Capabilities - Sec Controls'!AF253)</f>
        <v>X</v>
      </c>
      <c r="AI361" s="1" t="str">
        <f>IF(ISBLANK('Capabilities - Sec Controls'!AG253),"", 'Capabilities - Sec Controls'!AG253)</f>
        <v>X</v>
      </c>
      <c r="AJ361" s="1" t="str">
        <f>IF(ISBLANK('Capabilities - Sec Controls'!AH253),"", 'Capabilities - Sec Controls'!AH253)</f>
        <v>A</v>
      </c>
      <c r="AK361" s="1" t="str">
        <f>IF(ISBLANK('Capabilities - Sec Controls'!AI253),"", 'Capabilities - Sec Controls'!AI253)</f>
        <v/>
      </c>
      <c r="AL361" s="1" t="str">
        <f>IF(ISBLANK('Capabilities - Sec Controls'!AJ253),"", 'Capabilities - Sec Controls'!AJ253)</f>
        <v>X</v>
      </c>
      <c r="AM361" s="1" t="str">
        <f>IF(ISBLANK('Capabilities - Sec Controls'!AK253),"", 'Capabilities - Sec Controls'!AK253)</f>
        <v>X</v>
      </c>
      <c r="AN361" s="1" t="str">
        <f>IF(ISBLANK('Capabilities - Sec Controls'!AL253),"", 'Capabilities - Sec Controls'!AL253)</f>
        <v>X</v>
      </c>
      <c r="AO361" s="1" t="str">
        <f>IF(ISBLANK('Capabilities - Sec Controls'!AM253),"", 'Capabilities - Sec Controls'!AM253)</f>
        <v/>
      </c>
      <c r="AP361" s="1" t="str">
        <f>IF(ISBLANK('Capabilities - Sec Controls'!AN253),"", 'Capabilities - Sec Controls'!AN253)</f>
        <v>B</v>
      </c>
      <c r="AQ361" s="1" t="str">
        <f>IF(ISBLANK('Capabilities - Sec Controls'!AO253),"", 'Capabilities - Sec Controls'!AO253)</f>
        <v>B</v>
      </c>
      <c r="AR361" s="1" t="str">
        <f>IF(ISBLANK('Capabilities - Sec Controls'!AP253),"", 'Capabilities - Sec Controls'!AP253)</f>
        <v>B</v>
      </c>
      <c r="AS361" s="1" t="str">
        <f>IF(ISBLANK('Capabilities - Sec Controls'!AQ253),"", 'Capabilities - Sec Controls'!AQ253)</f>
        <v/>
      </c>
      <c r="AT361" s="1" t="str">
        <f>IF(ISBLANK('Capabilities - Sec Controls'!AR253),"", 'Capabilities - Sec Controls'!AR253)</f>
        <v>X</v>
      </c>
      <c r="AU361" s="1" t="str">
        <f>IF(ISBLANK('Capabilities - Sec Controls'!AS253),"", 'Capabilities - Sec Controls'!AS253)</f>
        <v/>
      </c>
      <c r="AV361" s="1" t="str">
        <f>IF(ISBLANK('Capabilities - Sec Controls'!AT253),"", 'Capabilities - Sec Controls'!AT253)</f>
        <v>A</v>
      </c>
    </row>
    <row r="362" spans="1:48" ht="42" hidden="1" customHeight="1" x14ac:dyDescent="0.25">
      <c r="A362"/>
      <c r="D362" t="b">
        <f t="shared" si="15"/>
        <v>1</v>
      </c>
      <c r="E362" s="1" t="str">
        <f>IF(ISBLANK('Capabilities - Sec Controls'!A254),"", 'Capabilities - Sec Controls'!A254)</f>
        <v>S &amp; RM</v>
      </c>
      <c r="F362" s="1" t="str">
        <f>IF(ISBLANK('Capabilities - Sec Controls'!B254),"", 'Capabilities - Sec Controls'!B254)</f>
        <v>Infrastructure Protection Services</v>
      </c>
      <c r="G362" s="1" t="str">
        <f>IF(ISBLANK('Capabilities - Sec Controls'!C254),"", 'Capabilities - Sec Controls'!C254)</f>
        <v>Network</v>
      </c>
      <c r="H362" s="1" t="str">
        <f>IF(ISBLANK('Capabilities - Sec Controls'!D254),"", 'Capabilities - Sec Controls'!D254)</f>
        <v>Black Listing Filtering</v>
      </c>
      <c r="I362" s="1" t="str">
        <f>IF(ISBLANK('Capabilities - Sec Controls'!E254),"", 'Capabilities - Sec Controls'!E254)</f>
        <v>The system has a capability that has its firewall use blacklists, which prevent incoming or outgoing network connections between the system and systems with blacklisted IP addresses.</v>
      </c>
      <c r="J362" s="1" t="str">
        <f>IF(ISBLANK('Capabilities - Sec Controls'!F254),"", 'Capabilities - Sec Controls'!F254)</f>
        <v>Black Listing Filtering</v>
      </c>
      <c r="K362" s="1" t="str">
        <f>IF(ISBLANK('Capabilities - Sec Controls'!I254),"", 'Capabilities - Sec Controls'!I254)</f>
        <v>CA-3,CM-7,SC-7</v>
      </c>
      <c r="L362" s="1" t="str">
        <f>IF(ISBLANK('Capabilities - Sec Controls'!J254),"", 'Capabilities - Sec Controls'!J254)</f>
        <v/>
      </c>
      <c r="M362" s="1" t="str">
        <f>IF(ISBLANK('Capabilities - Sec Controls'!K254),"", 'Capabilities - Sec Controls'!K254)</f>
        <v>CA-3,CM-7,SC-7</v>
      </c>
      <c r="N362" s="1" t="str">
        <f>IF(ISBLANK('Capabilities - Sec Controls'!L254),"", 'Capabilities - Sec Controls'!L254)</f>
        <v/>
      </c>
      <c r="O362" s="1" t="str">
        <f>IF(ISBLANK('Capabilities - Sec Controls'!M254),"", 'Capabilities - Sec Controls'!M254)</f>
        <v>CA-3(5),CM-7(4),SC-7(5)</v>
      </c>
      <c r="P362" s="1" t="str">
        <f>IF(ISBLANK('Capabilities - Sec Controls'!N254),"", 'Capabilities - Sec Controls'!N254)</f>
        <v/>
      </c>
      <c r="Q362" s="1" t="str">
        <f>IF(ISBLANK('Capabilities - Sec Controls'!O254),"", 'Capabilities - Sec Controls'!O254)</f>
        <v>CA-3(5),SC-7(5)</v>
      </c>
      <c r="R362" s="1" t="str">
        <f>IF(ISBLANK('Capabilities - Sec Controls'!P254),"", 'Capabilities - Sec Controls'!P254)</f>
        <v>CM-7(4)</v>
      </c>
      <c r="S362" s="1" t="str">
        <f>IF(ISBLANK('Capabilities - Sec Controls'!Q254),"", 'Capabilities - Sec Controls'!Q254)</f>
        <v/>
      </c>
      <c r="T362" s="1" t="str">
        <f>IF(ISBLANK('Capabilities - Sec Controls'!R254),"", 'Capabilities - Sec Controls'!R254)</f>
        <v/>
      </c>
      <c r="U362" s="1" t="str">
        <f>IF(ISBLANK('Capabilities - Sec Controls'!S254),"", 'Capabilities - Sec Controls'!S254)</f>
        <v/>
      </c>
      <c r="V362" s="1" t="str">
        <f>IF(ISBLANK('Capabilities - Sec Controls'!T254),"", 'Capabilities - Sec Controls'!T254)</f>
        <v/>
      </c>
      <c r="W362" s="1" t="str">
        <f>IF(ISBLANK('Capabilities - Sec Controls'!U254),"", 'Capabilities - Sec Controls'!U254)</f>
        <v/>
      </c>
      <c r="X362" s="1" t="str">
        <f>IF(ISBLANK('Capabilities - Sec Controls'!V254),"", 'Capabilities - Sec Controls'!V254)</f>
        <v/>
      </c>
      <c r="Y362" s="1" t="str">
        <f>IF(ISBLANK('Capabilities - Sec Controls'!W254),"", 'Capabilities - Sec Controls'!W254)</f>
        <v/>
      </c>
      <c r="Z362" s="1" t="str">
        <f>IF(ISBLANK('Capabilities - Sec Controls'!X254),"", 'Capabilities - Sec Controls'!X254)</f>
        <v/>
      </c>
      <c r="AA362" s="1" t="str">
        <f>IF(ISBLANK('Capabilities - Sec Controls'!Y254),"", 'Capabilities - Sec Controls'!Y254)</f>
        <v/>
      </c>
      <c r="AB362" s="1" t="str">
        <f>IF(ISBLANK('Capabilities - Sec Controls'!Z254),"", 'Capabilities - Sec Controls'!Z254)</f>
        <v/>
      </c>
      <c r="AC362" s="215">
        <f>IF(ISBLANK('Capabilities - Sec Controls'!AA254),"", 'Capabilities - Sec Controls'!AA254)</f>
        <v>3</v>
      </c>
      <c r="AD362" s="215">
        <f>IF(ISBLANK('Capabilities - Sec Controls'!AB254),"", 'Capabilities - Sec Controls'!AB254)</f>
        <v>1</v>
      </c>
      <c r="AE362" s="215">
        <f>IF(ISBLANK('Capabilities - Sec Controls'!AC254),"", 'Capabilities - Sec Controls'!AC254)</f>
        <v>2</v>
      </c>
      <c r="AF362" s="215">
        <f>IF(ISBLANK('Capabilities - Sec Controls'!AD254),"", 'Capabilities - Sec Controls'!AD254)</f>
        <v>6</v>
      </c>
      <c r="AG362" s="1" t="str">
        <f>IF(ISBLANK('Capabilities - Sec Controls'!AE254),"", 'Capabilities - Sec Controls'!AE254)</f>
        <v/>
      </c>
      <c r="AH362" s="1" t="str">
        <f>IF(ISBLANK('Capabilities - Sec Controls'!AF254),"", 'Capabilities - Sec Controls'!AF254)</f>
        <v>X</v>
      </c>
      <c r="AI362" s="1" t="str">
        <f>IF(ISBLANK('Capabilities - Sec Controls'!AG254),"", 'Capabilities - Sec Controls'!AG254)</f>
        <v>A</v>
      </c>
      <c r="AJ362" s="1" t="str">
        <f>IF(ISBLANK('Capabilities - Sec Controls'!AH254),"", 'Capabilities - Sec Controls'!AH254)</f>
        <v>A</v>
      </c>
      <c r="AK362" s="1" t="str">
        <f>IF(ISBLANK('Capabilities - Sec Controls'!AI254),"", 'Capabilities - Sec Controls'!AI254)</f>
        <v/>
      </c>
      <c r="AL362" s="1" t="str">
        <f>IF(ISBLANK('Capabilities - Sec Controls'!AJ254),"", 'Capabilities - Sec Controls'!AJ254)</f>
        <v>X</v>
      </c>
      <c r="AM362" s="1" t="str">
        <f>IF(ISBLANK('Capabilities - Sec Controls'!AK254),"", 'Capabilities - Sec Controls'!AK254)</f>
        <v>X</v>
      </c>
      <c r="AN362" s="1" t="str">
        <f>IF(ISBLANK('Capabilities - Sec Controls'!AL254),"", 'Capabilities - Sec Controls'!AL254)</f>
        <v>X</v>
      </c>
      <c r="AO362" s="1" t="str">
        <f>IF(ISBLANK('Capabilities - Sec Controls'!AM254),"", 'Capabilities - Sec Controls'!AM254)</f>
        <v/>
      </c>
      <c r="AP362" s="1" t="str">
        <f>IF(ISBLANK('Capabilities - Sec Controls'!AN254),"", 'Capabilities - Sec Controls'!AN254)</f>
        <v>B</v>
      </c>
      <c r="AQ362" s="1" t="str">
        <f>IF(ISBLANK('Capabilities - Sec Controls'!AO254),"", 'Capabilities - Sec Controls'!AO254)</f>
        <v>B</v>
      </c>
      <c r="AR362" s="1" t="str">
        <f>IF(ISBLANK('Capabilities - Sec Controls'!AP254),"", 'Capabilities - Sec Controls'!AP254)</f>
        <v>B</v>
      </c>
      <c r="AS362" s="1" t="str">
        <f>IF(ISBLANK('Capabilities - Sec Controls'!AQ254),"", 'Capabilities - Sec Controls'!AQ254)</f>
        <v/>
      </c>
      <c r="AT362" s="1" t="str">
        <f>IF(ISBLANK('Capabilities - Sec Controls'!AR254),"", 'Capabilities - Sec Controls'!AR254)</f>
        <v>X</v>
      </c>
      <c r="AU362" s="1" t="str">
        <f>IF(ISBLANK('Capabilities - Sec Controls'!AS254),"", 'Capabilities - Sec Controls'!AS254)</f>
        <v/>
      </c>
      <c r="AV362" s="1" t="str">
        <f>IF(ISBLANK('Capabilities - Sec Controls'!AT254),"", 'Capabilities - Sec Controls'!AT254)</f>
        <v>A</v>
      </c>
    </row>
    <row r="363" spans="1:48" ht="42" hidden="1" customHeight="1" x14ac:dyDescent="0.25">
      <c r="A363" s="180" t="s">
        <v>3362</v>
      </c>
      <c r="B363" s="181" t="s">
        <v>3405</v>
      </c>
      <c r="C363" s="181"/>
      <c r="D363" s="181" t="b">
        <f>AND(D364,D367,D376,D382)</f>
        <v>1</v>
      </c>
      <c r="E363" s="181"/>
      <c r="F363" s="181"/>
      <c r="G363" s="181"/>
      <c r="H363" s="181"/>
      <c r="I363" s="181"/>
      <c r="J363" s="181"/>
      <c r="K363" s="181"/>
      <c r="L363" s="181"/>
      <c r="M363" s="181"/>
      <c r="N363" s="181"/>
      <c r="O363" s="181"/>
      <c r="P363" s="181"/>
      <c r="Q363" s="181"/>
      <c r="R363" s="181"/>
      <c r="S363" s="181"/>
      <c r="T363" s="181"/>
      <c r="U363" s="181"/>
      <c r="V363" s="181"/>
      <c r="W363" s="181"/>
      <c r="X363" s="181"/>
      <c r="Y363" s="181"/>
      <c r="Z363" s="181"/>
      <c r="AA363" s="181"/>
      <c r="AB363" s="181"/>
      <c r="AC363" s="213"/>
      <c r="AD363" s="213"/>
      <c r="AE363" s="213"/>
      <c r="AF363" s="213"/>
      <c r="AG363" s="181"/>
      <c r="AH363" s="181"/>
      <c r="AI363" s="181"/>
      <c r="AJ363" s="181"/>
      <c r="AK363" s="181"/>
      <c r="AL363" s="181"/>
      <c r="AM363" s="181"/>
      <c r="AN363" s="181"/>
      <c r="AO363" s="181"/>
      <c r="AP363" s="181"/>
      <c r="AQ363" s="181"/>
      <c r="AR363" s="181"/>
      <c r="AS363" s="181"/>
      <c r="AT363" s="181"/>
      <c r="AU363" s="181"/>
      <c r="AV363" s="181"/>
    </row>
    <row r="364" spans="1:48" ht="42" hidden="1" customHeight="1" x14ac:dyDescent="0.25">
      <c r="A364" s="210" t="s">
        <v>3363</v>
      </c>
      <c r="B364" s="211" t="s">
        <v>3364</v>
      </c>
      <c r="C364" s="211"/>
      <c r="D364" s="211" t="b">
        <f>AND(D365:D366)</f>
        <v>1</v>
      </c>
      <c r="E364" s="211"/>
      <c r="F364" s="210"/>
      <c r="G364" s="210"/>
      <c r="H364" s="210"/>
      <c r="I364" s="210"/>
      <c r="J364" s="210"/>
      <c r="K364" s="210"/>
      <c r="L364" s="210"/>
      <c r="M364" s="210"/>
      <c r="N364" s="210"/>
      <c r="O364" s="210"/>
      <c r="P364" s="210"/>
      <c r="Q364" s="210"/>
      <c r="R364" s="210"/>
      <c r="S364" s="210"/>
      <c r="T364" s="210"/>
      <c r="U364" s="210"/>
      <c r="V364" s="210"/>
      <c r="W364" s="210"/>
      <c r="X364" s="210"/>
      <c r="Y364" s="210"/>
      <c r="Z364" s="210"/>
      <c r="AA364" s="210"/>
      <c r="AB364" s="210"/>
      <c r="AC364" s="214"/>
      <c r="AD364" s="214"/>
      <c r="AE364" s="214"/>
      <c r="AF364" s="214"/>
      <c r="AG364" s="210"/>
      <c r="AH364" s="210"/>
      <c r="AI364" s="210"/>
      <c r="AJ364" s="210"/>
      <c r="AK364" s="210"/>
      <c r="AL364" s="210"/>
      <c r="AM364" s="210"/>
      <c r="AN364" s="210"/>
      <c r="AO364" s="210"/>
      <c r="AP364" s="210"/>
      <c r="AQ364" s="210"/>
      <c r="AR364" s="210"/>
      <c r="AS364" s="210"/>
      <c r="AT364" s="210"/>
      <c r="AU364" s="210"/>
      <c r="AV364" s="210"/>
    </row>
    <row r="365" spans="1:48" ht="42" hidden="1" customHeight="1" x14ac:dyDescent="0.25">
      <c r="A365"/>
      <c r="D365" t="b">
        <f>IF(Resp79="Yes", FALSE, TRUE)</f>
        <v>1</v>
      </c>
      <c r="E365" s="1" t="str">
        <f>IF(ISBLANK('Capabilities - Sec Controls'!A13),"", 'Capabilities - Sec Controls'!A13)</f>
        <v>BOSS</v>
      </c>
      <c r="F365" s="1" t="str">
        <f>IF(ISBLANK('Capabilities - Sec Controls'!B13),"", 'Capabilities - Sec Controls'!B13)</f>
        <v>Security Monitoring Services</v>
      </c>
      <c r="G365" s="1" t="str">
        <f>IF(ISBLANK('Capabilities - Sec Controls'!C13),"", 'Capabilities - Sec Controls'!C13)</f>
        <v>Event Mining</v>
      </c>
      <c r="H365" s="1" t="str">
        <f>IF(ISBLANK('Capabilities - Sec Controls'!D13),"", 'Capabilities - Sec Controls'!D13)</f>
        <v/>
      </c>
      <c r="I365" s="1" t="str">
        <f>IF(ISBLANK('Capabilities - Sec Controls'!E13),"", 'Capabilities - Sec Controls'!E13)</f>
        <v xml:space="preserve">The system has a capability that analyzes system events for behavior anomalies. The capability performs analysis on the anomalies to create normative baselines and can determine variances from the baseline based configured rules (e.g. variance of 25%). </v>
      </c>
      <c r="J365" s="1" t="str">
        <f>IF(ISBLANK('Capabilities - Sec Controls'!F13),"", 'Capabilities - Sec Controls'!F13)</f>
        <v>Event Mining</v>
      </c>
      <c r="K365" s="1" t="str">
        <f>IF(ISBLANK('Capabilities - Sec Controls'!I13),"", 'Capabilities - Sec Controls'!I13)</f>
        <v>AU-6,CA-7,RA-5,SI-4</v>
      </c>
      <c r="L365" s="1" t="str">
        <f>IF(ISBLANK('Capabilities - Sec Controls'!J13),"", 'Capabilities - Sec Controls'!J13)</f>
        <v/>
      </c>
      <c r="M365" s="1" t="str">
        <f>IF(ISBLANK('Capabilities - Sec Controls'!K13),"", 'Capabilities - Sec Controls'!K13)</f>
        <v>AU-6,CA-7,RA-5,SI-4</v>
      </c>
      <c r="N365" s="1" t="str">
        <f>IF(ISBLANK('Capabilities - Sec Controls'!L13),"", 'Capabilities - Sec Controls'!L13)</f>
        <v/>
      </c>
      <c r="O365" s="1" t="str">
        <f>IF(ISBLANK('Capabilities - Sec Controls'!M13),"", 'Capabilities - Sec Controls'!M13)</f>
        <v>AU-6(3),SI-4(2)</v>
      </c>
      <c r="P365" s="1" t="str">
        <f>IF(ISBLANK('Capabilities - Sec Controls'!N13),"", 'Capabilities - Sec Controls'!N13)</f>
        <v>RA-5(6),RA-5</v>
      </c>
      <c r="Q365" s="1" t="str">
        <f>IF(ISBLANK('Capabilities - Sec Controls'!O13),"", 'Capabilities - Sec Controls'!O13)</f>
        <v>AU-6(3),RA-5(6),SI-4(2)</v>
      </c>
      <c r="R365" s="1" t="str">
        <f>IF(ISBLANK('Capabilities - Sec Controls'!P13),"", 'Capabilities - Sec Controls'!P13)</f>
        <v/>
      </c>
      <c r="S365" s="1" t="str">
        <f>IF(ISBLANK('Capabilities - Sec Controls'!Q13),"", 'Capabilities - Sec Controls'!Q13)</f>
        <v/>
      </c>
      <c r="T365" s="1" t="str">
        <f>IF(ISBLANK('Capabilities - Sec Controls'!R13),"", 'Capabilities - Sec Controls'!R13)</f>
        <v>AU-6(4),CA-7(3),SI-4(11),SI-4(13),SI-4(18)</v>
      </c>
      <c r="U365" s="1" t="str">
        <f>IF(ISBLANK('Capabilities - Sec Controls'!S13),"", 'Capabilities - Sec Controls'!S13)</f>
        <v>CA-7(3),SI-4(11),SI-4(13),SI-4(18)</v>
      </c>
      <c r="V365" s="1" t="str">
        <f>IF(ISBLANK('Capabilities - Sec Controls'!T13),"", 'Capabilities - Sec Controls'!T13)</f>
        <v>AU-6(4)</v>
      </c>
      <c r="W365" s="1" t="str">
        <f>IF(ISBLANK('Capabilities - Sec Controls'!U13),"", 'Capabilities - Sec Controls'!U13)</f>
        <v/>
      </c>
      <c r="X365" s="1" t="str">
        <f>IF(ISBLANK('Capabilities - Sec Controls'!V13),"", 'Capabilities - Sec Controls'!V13)</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65" s="1" t="str">
        <f>IF(ISBLANK('Capabilities - Sec Controls'!W13),"", 'Capabilities - Sec Controls'!W13)</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65" s="1" t="str">
        <f>IF(ISBLANK('Capabilities - Sec Controls'!X13),"", 'Capabilities - Sec Controls'!X13)</f>
        <v>AC-2(11), AC-2(13), AC-6(3), AC-6(7), AC-6(8), AC-18(4), AC-21(2)
AU-13, 
CM-3(1), CM-5(1), CM-5(3), CM-5(4), CM-6(2), CM-8(4)
MA-4(3)
PE-2(3), PE-3(1), PE-6(4)
PS-4(2), PS-6(3)
RA-5(4), RA-5(6), RA-5(10)
SC-3, SC-7(8), SC-7(10), SC-7(11), SC-7(14),  SC-7(15), SC-7(18), SC-7(21), SC-24 
SI-7(10), SI-10(5)</v>
      </c>
      <c r="AA365" s="1" t="str">
        <f>IF(ISBLANK('Capabilities - Sec Controls'!Y13),"", 'Capabilities - Sec Controls'!Y13)</f>
        <v>The controls in the "Capability implementation" columns are in accordance with FedRAMP &amp; SP 800-53 baselines, however, event mining might not be implemented for the low or moderate impact information. If the decission is made that this capability is necessary for a low or moderate impact system, the controls from the high impact baseline listed here will be necessary.</v>
      </c>
      <c r="AB365" s="1" t="str">
        <f>IF(ISBLANK('Capabilities - Sec Controls'!Z13),"", 'Capabilities - Sec Controls'!Z13)</f>
        <v/>
      </c>
      <c r="AC365" s="215">
        <f>IF(ISBLANK('Capabilities - Sec Controls'!AA13),"", 'Capabilities - Sec Controls'!AA13)</f>
        <v>2</v>
      </c>
      <c r="AD365" s="215">
        <f>IF(ISBLANK('Capabilities - Sec Controls'!AB13),"", 'Capabilities - Sec Controls'!AB13)</f>
        <v>2</v>
      </c>
      <c r="AE365" s="215">
        <f>IF(ISBLANK('Capabilities - Sec Controls'!AC13),"", 'Capabilities - Sec Controls'!AC13)</f>
        <v>2</v>
      </c>
      <c r="AF365" s="215">
        <f>IF(ISBLANK('Capabilities - Sec Controls'!AD13),"", 'Capabilities - Sec Controls'!AD13)</f>
        <v>6</v>
      </c>
      <c r="AG365" s="1" t="str">
        <f>IF(ISBLANK('Capabilities - Sec Controls'!AE13),"", 'Capabilities - Sec Controls'!AE13)</f>
        <v/>
      </c>
      <c r="AH365" s="1" t="str">
        <f>IF(ISBLANK('Capabilities - Sec Controls'!AF13),"", 'Capabilities - Sec Controls'!AF13)</f>
        <v>X</v>
      </c>
      <c r="AI365" s="1" t="str">
        <f>IF(ISBLANK('Capabilities - Sec Controls'!AG13),"", 'Capabilities - Sec Controls'!AG13)</f>
        <v>X</v>
      </c>
      <c r="AJ365" s="1" t="str">
        <f>IF(ISBLANK('Capabilities - Sec Controls'!AH13),"", 'Capabilities - Sec Controls'!AH13)</f>
        <v>A</v>
      </c>
      <c r="AK365" s="1" t="str">
        <f>IF(ISBLANK('Capabilities - Sec Controls'!AI13),"", 'Capabilities - Sec Controls'!AI13)</f>
        <v/>
      </c>
      <c r="AL365" s="1" t="str">
        <f>IF(ISBLANK('Capabilities - Sec Controls'!AJ13),"", 'Capabilities - Sec Controls'!AJ13)</f>
        <v>A</v>
      </c>
      <c r="AM365" s="1" t="str">
        <f>IF(ISBLANK('Capabilities - Sec Controls'!AK13),"", 'Capabilities - Sec Controls'!AK13)</f>
        <v>X</v>
      </c>
      <c r="AN365" s="1" t="str">
        <f>IF(ISBLANK('Capabilities - Sec Controls'!AL13),"", 'Capabilities - Sec Controls'!AL13)</f>
        <v>X</v>
      </c>
      <c r="AO365" s="1" t="str">
        <f>IF(ISBLANK('Capabilities - Sec Controls'!AM13),"", 'Capabilities - Sec Controls'!AM13)</f>
        <v/>
      </c>
      <c r="AP365" s="1" t="str">
        <f>IF(ISBLANK('Capabilities - Sec Controls'!AN13),"", 'Capabilities - Sec Controls'!AN13)</f>
        <v>B</v>
      </c>
      <c r="AQ365" s="1" t="str">
        <f>IF(ISBLANK('Capabilities - Sec Controls'!AO13),"", 'Capabilities - Sec Controls'!AO13)</f>
        <v>B</v>
      </c>
      <c r="AR365" s="1" t="str">
        <f>IF(ISBLANK('Capabilities - Sec Controls'!AP13),"", 'Capabilities - Sec Controls'!AP13)</f>
        <v>B</v>
      </c>
      <c r="AS365" s="1" t="str">
        <f>IF(ISBLANK('Capabilities - Sec Controls'!AQ13),"", 'Capabilities - Sec Controls'!AQ13)</f>
        <v/>
      </c>
      <c r="AT365" s="1" t="str">
        <f>IF(ISBLANK('Capabilities - Sec Controls'!AR13),"", 'Capabilities - Sec Controls'!AR13)</f>
        <v>A</v>
      </c>
      <c r="AU365" s="1" t="str">
        <f>IF(ISBLANK('Capabilities - Sec Controls'!AS13),"", 'Capabilities - Sec Controls'!AS13)</f>
        <v/>
      </c>
      <c r="AV365" s="1" t="str">
        <f>IF(ISBLANK('Capabilities - Sec Controls'!AT13),"", 'Capabilities - Sec Controls'!AT13)</f>
        <v/>
      </c>
    </row>
    <row r="366" spans="1:48" ht="42" hidden="1" customHeight="1" x14ac:dyDescent="0.25">
      <c r="A366"/>
      <c r="D366" t="b">
        <f>IF(Resp79="Yes", FALSE, TRUE)</f>
        <v>1</v>
      </c>
      <c r="E366" s="1" t="str">
        <f>IF(ISBLANK('Capabilities - Sec Controls'!A16),"", 'Capabilities - Sec Controls'!A16)</f>
        <v>BOSS</v>
      </c>
      <c r="F366" s="1" t="str">
        <f>IF(ISBLANK('Capabilities - Sec Controls'!B16),"", 'Capabilities - Sec Controls'!B16)</f>
        <v>Security Monitoring Services</v>
      </c>
      <c r="G366" s="1" t="str">
        <f>IF(ISBLANK('Capabilities - Sec Controls'!C16),"", 'Capabilities - Sec Controls'!C16)</f>
        <v>User Behaviors and Profile Patterns</v>
      </c>
      <c r="H366" s="1" t="str">
        <f>IF(ISBLANK('Capabilities - Sec Controls'!D16),"", 'Capabilities - Sec Controls'!D16)</f>
        <v/>
      </c>
      <c r="I366" s="1" t="str">
        <f>IF(ISBLANK('Capabilities - Sec Controls'!E16),"", 'Capabilities - Sec Controls'!E16)</f>
        <v xml:space="preserve">The system has a capability that detects anomalies to user behavior patterns and system events. The capability performs analysis on the anomalies to create normative baselines and can determine variances from the baseline based configured rules (e.g. variance of 25%). </v>
      </c>
      <c r="J366" s="1" t="str">
        <f>IF(ISBLANK('Capabilities - Sec Controls'!F16),"", 'Capabilities - Sec Controls'!F16)</f>
        <v>User Behaviors and Profile Patterns</v>
      </c>
      <c r="K366" s="1" t="str">
        <f>IF(ISBLANK('Capabilities - Sec Controls'!I16),"", 'Capabilities - Sec Controls'!I16)</f>
        <v>AC-2,AU-1,AU-2,AU-3,AU-6,AU-12</v>
      </c>
      <c r="L366" s="1" t="str">
        <f>IF(ISBLANK('Capabilities - Sec Controls'!J16),"", 'Capabilities - Sec Controls'!J16)</f>
        <v/>
      </c>
      <c r="M366" s="1" t="str">
        <f>IF(ISBLANK('Capabilities - Sec Controls'!K16),"", 'Capabilities - Sec Controls'!K16)</f>
        <v>AC-2,AU-1,AU-2,AU-3,AU-6,AU-12</v>
      </c>
      <c r="N366" s="1" t="str">
        <f>IF(ISBLANK('Capabilities - Sec Controls'!L16),"", 'Capabilities - Sec Controls'!L16)</f>
        <v/>
      </c>
      <c r="O366" s="1" t="str">
        <f>IF(ISBLANK('Capabilities - Sec Controls'!M16),"", 'Capabilities - Sec Controls'!M16)</f>
        <v>AU-2(3),AU-3(1)</v>
      </c>
      <c r="P366" s="1" t="str">
        <f>IF(ISBLANK('Capabilities - Sec Controls'!N16),"", 'Capabilities - Sec Controls'!N16)</f>
        <v>AC-2(12),AU-6(7)</v>
      </c>
      <c r="Q366" s="1" t="str">
        <f>IF(ISBLANK('Capabilities - Sec Controls'!O16),"", 'Capabilities - Sec Controls'!O16)</f>
        <v>AC-2(12),AU-2(3),AU-3(1)</v>
      </c>
      <c r="R366" s="1" t="str">
        <f>IF(ISBLANK('Capabilities - Sec Controls'!P16),"", 'Capabilities - Sec Controls'!P16)</f>
        <v>AU-6(7)</v>
      </c>
      <c r="S366" s="1" t="str">
        <f>IF(ISBLANK('Capabilities - Sec Controls'!Q16),"", 'Capabilities - Sec Controls'!Q16)</f>
        <v/>
      </c>
      <c r="T366" s="1" t="str">
        <f>IF(ISBLANK('Capabilities - Sec Controls'!R16),"", 'Capabilities - Sec Controls'!R16)</f>
        <v>AU-6(8)</v>
      </c>
      <c r="U366" s="1" t="str">
        <f>IF(ISBLANK('Capabilities - Sec Controls'!S16),"", 'Capabilities - Sec Controls'!S16)</f>
        <v>AU-6(8)</v>
      </c>
      <c r="V366" s="1" t="str">
        <f>IF(ISBLANK('Capabilities - Sec Controls'!T16),"", 'Capabilities - Sec Controls'!T16)</f>
        <v/>
      </c>
      <c r="W366" s="1" t="str">
        <f>IF(ISBLANK('Capabilities - Sec Controls'!U16),"", 'Capabilities - Sec Controls'!U16)</f>
        <v>PM-12, PM-13</v>
      </c>
      <c r="X366" s="1" t="str">
        <f>IF(ISBLANK('Capabilities - Sec Controls'!V16),"", 'Capabilities - Sec Controls'!V16)</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66" s="1" t="str">
        <f>IF(ISBLANK('Capabilities - Sec Controls'!W16),"", 'Capabilities - Sec Controls'!W16)</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66" s="1" t="str">
        <f>IF(ISBLANK('Capabilities - Sec Controls'!X16),"", 'Capabilities - Sec Controls'!X16)</f>
        <v>AC-2(11), AC-2(13), AC-6(3), AC-6(7), AC-6(8), AC-18(4), AC-21(2)
AU-13, 
CM-3(1), CM-5(1), CM-5(3), CM-5(4), CM-6(2), CM-8(4)
MA-4(3)
PE-2(3), PE-3(1), PE-6(4)
PS-4(2), PS-6(3)
RA-5(4), RA-5(6), RA-5(10)
SC-3, SC-7(8), SC-7(10), SC-7(11), SC-7(14),  SC-7(15), SC-7(18), SC-7(21), SC-24 
SI-7(10), SI-10(5)</v>
      </c>
      <c r="AA366" s="1" t="str">
        <f>IF(ISBLANK('Capabilities - Sec Controls'!Y16),"", 'Capabilities - Sec Controls'!Y16)</f>
        <v/>
      </c>
      <c r="AB366" s="1" t="str">
        <f>IF(ISBLANK('Capabilities - Sec Controls'!Z16),"", 'Capabilities - Sec Controls'!Z16)</f>
        <v/>
      </c>
      <c r="AC366" s="215">
        <f>IF(ISBLANK('Capabilities - Sec Controls'!AA16),"", 'Capabilities - Sec Controls'!AA16)</f>
        <v>3</v>
      </c>
      <c r="AD366" s="215">
        <f>IF(ISBLANK('Capabilities - Sec Controls'!AB16),"", 'Capabilities - Sec Controls'!AB16)</f>
        <v>2</v>
      </c>
      <c r="AE366" s="215">
        <f>IF(ISBLANK('Capabilities - Sec Controls'!AC16),"", 'Capabilities - Sec Controls'!AC16)</f>
        <v>2</v>
      </c>
      <c r="AF366" s="215">
        <f>IF(ISBLANK('Capabilities - Sec Controls'!AD16),"", 'Capabilities - Sec Controls'!AD16)</f>
        <v>7</v>
      </c>
      <c r="AG366" s="1" t="str">
        <f>IF(ISBLANK('Capabilities - Sec Controls'!AE16),"", 'Capabilities - Sec Controls'!AE16)</f>
        <v/>
      </c>
      <c r="AH366" s="1" t="str">
        <f>IF(ISBLANK('Capabilities - Sec Controls'!AF16),"", 'Capabilities - Sec Controls'!AF16)</f>
        <v>X</v>
      </c>
      <c r="AI366" s="1" t="str">
        <f>IF(ISBLANK('Capabilities - Sec Controls'!AG16),"", 'Capabilities - Sec Controls'!AG16)</f>
        <v>X</v>
      </c>
      <c r="AJ366" s="1" t="str">
        <f>IF(ISBLANK('Capabilities - Sec Controls'!AH16),"", 'Capabilities - Sec Controls'!AH16)</f>
        <v>A</v>
      </c>
      <c r="AK366" s="1" t="str">
        <f>IF(ISBLANK('Capabilities - Sec Controls'!AI16),"", 'Capabilities - Sec Controls'!AI16)</f>
        <v/>
      </c>
      <c r="AL366" s="1" t="str">
        <f>IF(ISBLANK('Capabilities - Sec Controls'!AJ16),"", 'Capabilities - Sec Controls'!AJ16)</f>
        <v>A</v>
      </c>
      <c r="AM366" s="1" t="str">
        <f>IF(ISBLANK('Capabilities - Sec Controls'!AK16),"", 'Capabilities - Sec Controls'!AK16)</f>
        <v>X</v>
      </c>
      <c r="AN366" s="1" t="str">
        <f>IF(ISBLANK('Capabilities - Sec Controls'!AL16),"", 'Capabilities - Sec Controls'!AL16)</f>
        <v>X</v>
      </c>
      <c r="AO366" s="1" t="str">
        <f>IF(ISBLANK('Capabilities - Sec Controls'!AM16),"", 'Capabilities - Sec Controls'!AM16)</f>
        <v/>
      </c>
      <c r="AP366" s="1" t="str">
        <f>IF(ISBLANK('Capabilities - Sec Controls'!AN16),"", 'Capabilities - Sec Controls'!AN16)</f>
        <v>B</v>
      </c>
      <c r="AQ366" s="1" t="str">
        <f>IF(ISBLANK('Capabilities - Sec Controls'!AO16),"", 'Capabilities - Sec Controls'!AO16)</f>
        <v>B</v>
      </c>
      <c r="AR366" s="1" t="str">
        <f>IF(ISBLANK('Capabilities - Sec Controls'!AP16),"", 'Capabilities - Sec Controls'!AP16)</f>
        <v>B</v>
      </c>
      <c r="AS366" s="1" t="str">
        <f>IF(ISBLANK('Capabilities - Sec Controls'!AQ16),"", 'Capabilities - Sec Controls'!AQ16)</f>
        <v/>
      </c>
      <c r="AT366" s="1" t="str">
        <f>IF(ISBLANK('Capabilities - Sec Controls'!AR16),"", 'Capabilities - Sec Controls'!AR16)</f>
        <v>A</v>
      </c>
      <c r="AU366" s="1" t="str">
        <f>IF(ISBLANK('Capabilities - Sec Controls'!AS16),"", 'Capabilities - Sec Controls'!AS16)</f>
        <v/>
      </c>
      <c r="AV366" s="1" t="str">
        <f>IF(ISBLANK('Capabilities - Sec Controls'!AT16),"", 'Capabilities - Sec Controls'!AT16)</f>
        <v>A</v>
      </c>
    </row>
    <row r="367" spans="1:48" ht="42" hidden="1" customHeight="1" x14ac:dyDescent="0.25">
      <c r="A367" s="210" t="s">
        <v>3365</v>
      </c>
      <c r="B367" s="211" t="s">
        <v>3366</v>
      </c>
      <c r="C367" s="211"/>
      <c r="D367" s="211" t="b">
        <f>AND(D368:D375)</f>
        <v>1</v>
      </c>
      <c r="E367" s="211"/>
      <c r="F367" s="210"/>
      <c r="G367" s="210"/>
      <c r="H367" s="210"/>
      <c r="I367" s="210"/>
      <c r="J367" s="210"/>
      <c r="K367" s="210"/>
      <c r="L367" s="210"/>
      <c r="M367" s="210"/>
      <c r="N367" s="210"/>
      <c r="O367" s="210"/>
      <c r="P367" s="210"/>
      <c r="Q367" s="210"/>
      <c r="R367" s="210"/>
      <c r="S367" s="210"/>
      <c r="T367" s="210"/>
      <c r="U367" s="210"/>
      <c r="V367" s="210"/>
      <c r="W367" s="210"/>
      <c r="X367" s="210"/>
      <c r="Y367" s="210"/>
      <c r="Z367" s="210"/>
      <c r="AA367" s="210"/>
      <c r="AB367" s="210"/>
      <c r="AC367" s="214"/>
      <c r="AD367" s="214"/>
      <c r="AE367" s="214"/>
      <c r="AF367" s="214"/>
      <c r="AG367" s="210"/>
      <c r="AH367" s="210"/>
      <c r="AI367" s="210"/>
      <c r="AJ367" s="210"/>
      <c r="AK367" s="210"/>
      <c r="AL367" s="210"/>
      <c r="AM367" s="210"/>
      <c r="AN367" s="210"/>
      <c r="AO367" s="210"/>
      <c r="AP367" s="210"/>
      <c r="AQ367" s="210"/>
      <c r="AR367" s="210"/>
      <c r="AS367" s="210"/>
      <c r="AT367" s="210"/>
      <c r="AU367" s="210"/>
      <c r="AV367" s="210"/>
    </row>
    <row r="368" spans="1:48" ht="42" hidden="1" customHeight="1" x14ac:dyDescent="0.25">
      <c r="A368"/>
      <c r="D368" t="b">
        <f>IF(Resp80="Yes", FALSE, TRUE)</f>
        <v>1</v>
      </c>
      <c r="E368" s="1" t="str">
        <f>IF(ISBLANK('Capabilities - Sec Controls'!A54),"", 'Capabilities - Sec Controls'!A54)</f>
        <v>BOSS</v>
      </c>
      <c r="F368" s="1" t="str">
        <f>IF(ISBLANK('Capabilities - Sec Controls'!B54),"", 'Capabilities - Sec Controls'!B54)</f>
        <v>Security Monitoring Services</v>
      </c>
      <c r="G368" s="1" t="str">
        <f>IF(ISBLANK('Capabilities - Sec Controls'!C54),"", 'Capabilities - Sec Controls'!C54)</f>
        <v>Branding Protection</v>
      </c>
      <c r="H368" s="1" t="str">
        <f>IF(ISBLANK('Capabilities - Sec Controls'!D54),"", 'Capabilities - Sec Controls'!D54)</f>
        <v/>
      </c>
      <c r="I368" s="1" t="str">
        <f>IF(ISBLANK('Capabilities - Sec Controls'!E54),"", 'Capabilities - Sec Controls'!E54)</f>
        <v>The system's organization has a capability that provides branding protection, including monitoring external entities for activities that pose risk to the organization's brand, such as impostor websites.</v>
      </c>
      <c r="J368" s="1" t="str">
        <f>IF(ISBLANK('Capabilities - Sec Controls'!F54),"", 'Capabilities - Sec Controls'!F54)</f>
        <v>Branding Protection</v>
      </c>
      <c r="K368" s="1" t="str">
        <f>IF(ISBLANK('Capabilities - Sec Controls'!I54),"", 'Capabilities - Sec Controls'!I54)</f>
        <v/>
      </c>
      <c r="L368" s="1" t="str">
        <f>IF(ISBLANK('Capabilities - Sec Controls'!J54),"", 'Capabilities - Sec Controls'!J54)</f>
        <v/>
      </c>
      <c r="M368" s="1" t="str">
        <f>IF(ISBLANK('Capabilities - Sec Controls'!K54),"", 'Capabilities - Sec Controls'!K54)</f>
        <v/>
      </c>
      <c r="N368" s="1" t="str">
        <f>IF(ISBLANK('Capabilities - Sec Controls'!L54),"", 'Capabilities - Sec Controls'!L54)</f>
        <v/>
      </c>
      <c r="O368" s="1" t="str">
        <f>IF(ISBLANK('Capabilities - Sec Controls'!M54),"", 'Capabilities - Sec Controls'!M54)</f>
        <v/>
      </c>
      <c r="P368" s="1" t="str">
        <f>IF(ISBLANK('Capabilities - Sec Controls'!N54),"", 'Capabilities - Sec Controls'!N54)</f>
        <v/>
      </c>
      <c r="Q368" s="1" t="str">
        <f>IF(ISBLANK('Capabilities - Sec Controls'!O54),"", 'Capabilities - Sec Controls'!O54)</f>
        <v/>
      </c>
      <c r="R368" s="1" t="str">
        <f>IF(ISBLANK('Capabilities - Sec Controls'!P54),"", 'Capabilities - Sec Controls'!P54)</f>
        <v/>
      </c>
      <c r="S368" s="1" t="str">
        <f>IF(ISBLANK('Capabilities - Sec Controls'!Q54),"", 'Capabilities - Sec Controls'!Q54)</f>
        <v/>
      </c>
      <c r="T368" s="1" t="str">
        <f>IF(ISBLANK('Capabilities - Sec Controls'!R54),"", 'Capabilities - Sec Controls'!R54)</f>
        <v>AU-13,AU-13(1),AU-13(2)</v>
      </c>
      <c r="U368" s="1" t="str">
        <f>IF(ISBLANK('Capabilities - Sec Controls'!S54),"", 'Capabilities - Sec Controls'!S54)</f>
        <v/>
      </c>
      <c r="V368" s="1" t="str">
        <f>IF(ISBLANK('Capabilities - Sec Controls'!T54),"", 'Capabilities - Sec Controls'!T54)</f>
        <v>AU-13,AU-13(1),AU-13(2)</v>
      </c>
      <c r="W368" s="1" t="str">
        <f>IF(ISBLANK('Capabilities - Sec Controls'!U54),"", 'Capabilities - Sec Controls'!U54)</f>
        <v/>
      </c>
      <c r="X368" s="1" t="str">
        <f>IF(ISBLANK('Capabilities - Sec Controls'!V54),"", 'Capabilities - Sec Controls'!V54)</f>
        <v/>
      </c>
      <c r="Y368" s="1" t="str">
        <f>IF(ISBLANK('Capabilities - Sec Controls'!W54),"", 'Capabilities - Sec Controls'!W54)</f>
        <v/>
      </c>
      <c r="Z368" s="1" t="str">
        <f>IF(ISBLANK('Capabilities - Sec Controls'!X54),"", 'Capabilities - Sec Controls'!X54)</f>
        <v/>
      </c>
      <c r="AA368" s="1" t="str">
        <f>IF(ISBLANK('Capabilities - Sec Controls'!Y54),"", 'Capabilities - Sec Controls'!Y54)</f>
        <v>AU-13 and its enhancements are not selected in SP 800-53-defined baselines nor in the overall FedRAMP-defined baselines. They are placed in the high impact baseline here specifically to address implementation of a branding protection capability should an organization wish to contract with a cloud service provider to provide such a capability.</v>
      </c>
      <c r="AB368" s="1" t="str">
        <f>IF(ISBLANK('Capabilities - Sec Controls'!Z54),"", 'Capabilities - Sec Controls'!Z54)</f>
        <v/>
      </c>
      <c r="AC368" s="215">
        <f>IF(ISBLANK('Capabilities - Sec Controls'!AA54),"", 'Capabilities - Sec Controls'!AA54)</f>
        <v>2</v>
      </c>
      <c r="AD368" s="215">
        <f>IF(ISBLANK('Capabilities - Sec Controls'!AB54),"", 'Capabilities - Sec Controls'!AB54)</f>
        <v>3</v>
      </c>
      <c r="AE368" s="215">
        <f>IF(ISBLANK('Capabilities - Sec Controls'!AC54),"", 'Capabilities - Sec Controls'!AC54)</f>
        <v>3</v>
      </c>
      <c r="AF368" s="215">
        <f>IF(ISBLANK('Capabilities - Sec Controls'!AD54),"", 'Capabilities - Sec Controls'!AD54)</f>
        <v>8</v>
      </c>
      <c r="AG368" s="1" t="str">
        <f>IF(ISBLANK('Capabilities - Sec Controls'!AE54),"", 'Capabilities - Sec Controls'!AE54)</f>
        <v/>
      </c>
      <c r="AH368" s="1" t="str">
        <f>IF(ISBLANK('Capabilities - Sec Controls'!AF54),"", 'Capabilities - Sec Controls'!AF54)</f>
        <v>A</v>
      </c>
      <c r="AI368" s="1" t="str">
        <f>IF(ISBLANK('Capabilities - Sec Controls'!AG54),"", 'Capabilities - Sec Controls'!AG54)</f>
        <v>A</v>
      </c>
      <c r="AJ368" s="1" t="str">
        <f>IF(ISBLANK('Capabilities - Sec Controls'!AH54),"", 'Capabilities - Sec Controls'!AH54)</f>
        <v>A</v>
      </c>
      <c r="AK368" s="1" t="str">
        <f>IF(ISBLANK('Capabilities - Sec Controls'!AI54),"", 'Capabilities - Sec Controls'!AI54)</f>
        <v/>
      </c>
      <c r="AL368" s="1" t="str">
        <f>IF(ISBLANK('Capabilities - Sec Controls'!AJ54),"", 'Capabilities - Sec Controls'!AJ54)</f>
        <v>A</v>
      </c>
      <c r="AM368" s="1" t="str">
        <f>IF(ISBLANK('Capabilities - Sec Controls'!AK54),"", 'Capabilities - Sec Controls'!AK54)</f>
        <v>A</v>
      </c>
      <c r="AN368" s="1" t="str">
        <f>IF(ISBLANK('Capabilities - Sec Controls'!AL54),"", 'Capabilities - Sec Controls'!AL54)</f>
        <v>A</v>
      </c>
      <c r="AO368" s="1" t="str">
        <f>IF(ISBLANK('Capabilities - Sec Controls'!AM54),"", 'Capabilities - Sec Controls'!AM54)</f>
        <v/>
      </c>
      <c r="AP368" s="1" t="str">
        <f>IF(ISBLANK('Capabilities - Sec Controls'!AN54),"", 'Capabilities - Sec Controls'!AN54)</f>
        <v>B</v>
      </c>
      <c r="AQ368" s="1" t="str">
        <f>IF(ISBLANK('Capabilities - Sec Controls'!AO54),"", 'Capabilities - Sec Controls'!AO54)</f>
        <v>B</v>
      </c>
      <c r="AR368" s="1" t="str">
        <f>IF(ISBLANK('Capabilities - Sec Controls'!AP54),"", 'Capabilities - Sec Controls'!AP54)</f>
        <v>B</v>
      </c>
      <c r="AS368" s="1" t="str">
        <f>IF(ISBLANK('Capabilities - Sec Controls'!AQ54),"", 'Capabilities - Sec Controls'!AQ54)</f>
        <v/>
      </c>
      <c r="AT368" s="1" t="str">
        <f>IF(ISBLANK('Capabilities - Sec Controls'!AR54),"", 'Capabilities - Sec Controls'!AR54)</f>
        <v>A</v>
      </c>
      <c r="AU368" s="1" t="str">
        <f>IF(ISBLANK('Capabilities - Sec Controls'!AS54),"", 'Capabilities - Sec Controls'!AS54)</f>
        <v/>
      </c>
      <c r="AV368" s="1" t="str">
        <f>IF(ISBLANK('Capabilities - Sec Controls'!AT54),"", 'Capabilities - Sec Controls'!AT54)</f>
        <v>A</v>
      </c>
    </row>
    <row r="369" spans="1:48" ht="42" hidden="1" customHeight="1" x14ac:dyDescent="0.25">
      <c r="A369"/>
      <c r="D369" t="b">
        <f>IF(Resp81="Yes", FALSE, TRUE)</f>
        <v>1</v>
      </c>
      <c r="E369" s="1" t="str">
        <f>IF(ISBLANK('Capabilities - Sec Controls'!A129),"", 'Capabilities - Sec Controls'!A129)</f>
        <v>Application Services</v>
      </c>
      <c r="F369" s="1" t="str">
        <f>IF(ISBLANK('Capabilities - Sec Controls'!B129),"", 'Capabilities - Sec Controls'!B129)</f>
        <v>Security Knowledge Lifecycle</v>
      </c>
      <c r="G369" s="1" t="str">
        <f>IF(ISBLANK('Capabilities - Sec Controls'!C129),"", 'Capabilities - Sec Controls'!C129)</f>
        <v>Attack Patterns</v>
      </c>
      <c r="H369" s="1" t="str">
        <f>IF(ISBLANK('Capabilities - Sec Controls'!D129),"", 'Capabilities - Sec Controls'!D129)</f>
        <v/>
      </c>
      <c r="I369" s="1" t="str">
        <f>IF(ISBLANK('Capabilities - Sec Controls'!E129),"", 'Capabilities - Sec Controls'!E129)</f>
        <v>The system's organization has a capability that identifies, analyzes, and evaluates attack patterns to be used by application developers  so they are aware of what they must defend against.</v>
      </c>
      <c r="J369" s="1" t="str">
        <f>IF(ISBLANK('Capabilities - Sec Controls'!F129),"", 'Capabilities - Sec Controls'!F129)</f>
        <v>Attack Patterns</v>
      </c>
      <c r="K369" s="1" t="str">
        <f>IF(ISBLANK('Capabilities - Sec Controls'!I129),"", 'Capabilities - Sec Controls'!I129)</f>
        <v>RA-5,SC-5,SI-4</v>
      </c>
      <c r="L369" s="1" t="str">
        <f>IF(ISBLANK('Capabilities - Sec Controls'!J129),"", 'Capabilities - Sec Controls'!J129)</f>
        <v>SA-11</v>
      </c>
      <c r="M369" s="1" t="str">
        <f>IF(ISBLANK('Capabilities - Sec Controls'!K129),"", 'Capabilities - Sec Controls'!K129)</f>
        <v>RA-5,SC-5,SI-4</v>
      </c>
      <c r="N369" s="1" t="str">
        <f>IF(ISBLANK('Capabilities - Sec Controls'!L129),"", 'Capabilities - Sec Controls'!L129)</f>
        <v>SA-11</v>
      </c>
      <c r="O369" s="1" t="str">
        <f>IF(ISBLANK('Capabilities - Sec Controls'!M129),"", 'Capabilities - Sec Controls'!M129)</f>
        <v>RA-5(1),RA-5(2),SI-4(2)</v>
      </c>
      <c r="P369" s="1" t="str">
        <f>IF(ISBLANK('Capabilities - Sec Controls'!N129),"", 'Capabilities - Sec Controls'!N129)</f>
        <v/>
      </c>
      <c r="Q369" s="1" t="str">
        <f>IF(ISBLANK('Capabilities - Sec Controls'!O129),"", 'Capabilities - Sec Controls'!O129)</f>
        <v>RA-5(1),RA-5(2),SI-4(2)</v>
      </c>
      <c r="R369" s="1" t="str">
        <f>IF(ISBLANK('Capabilities - Sec Controls'!P129),"", 'Capabilities - Sec Controls'!P129)</f>
        <v/>
      </c>
      <c r="S369" s="1" t="str">
        <f>IF(ISBLANK('Capabilities - Sec Controls'!Q129),"", 'Capabilities - Sec Controls'!Q129)</f>
        <v>SA-15</v>
      </c>
      <c r="T369" s="1" t="str">
        <f>IF(ISBLANK('Capabilities - Sec Controls'!R129),"", 'Capabilities - Sec Controls'!R129)</f>
        <v>RA-5(6),RA-5(10),SA-11(6),SA-15(5),SC-5(3),SI-4(13)</v>
      </c>
      <c r="U369" s="1" t="str">
        <f>IF(ISBLANK('Capabilities - Sec Controls'!S129),"", 'Capabilities - Sec Controls'!S129)</f>
        <v>RA-5(10),SA-15,SC-5(3),SI-4(13)</v>
      </c>
      <c r="V369" s="1" t="str">
        <f>IF(ISBLANK('Capabilities - Sec Controls'!T129),"", 'Capabilities - Sec Controls'!T129)</f>
        <v>RA-5(6),SA-11(6),SA-15(5)</v>
      </c>
      <c r="W369" s="1" t="str">
        <f>IF(ISBLANK('Capabilities - Sec Controls'!U129),"", 'Capabilities - Sec Controls'!U129)</f>
        <v/>
      </c>
      <c r="X369" s="1" t="str">
        <f>IF(ISBLANK('Capabilities - Sec Controls'!V129),"", 'Capabilities - Sec Controls'!V129)</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69" s="1" t="str">
        <f>IF(ISBLANK('Capabilities - Sec Controls'!W129),"", 'Capabilities - Sec Controls'!W129)</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69" s="1" t="str">
        <f>IF(ISBLANK('Capabilities - Sec Controls'!X129),"", 'Capabilities - Sec Controls'!X129)</f>
        <v>AC-2(11), AC-2(13), AC-6(3), AC-6(7), AC-6(8), AC-18(4), AC-21(2)
AU-13, 
CM-3(1), CM-5(1), CM-5(3), CM-5(4), CM-6(2), CM-8(4)
MA-4(3)
PE-2(3), PE-3(1), PE-6(4)
PS-4(2), PS-6(3)
RA-5(4), RA-5(6), RA-5(10)
SC-3, SC-7(8), SC-7(10), SC-7(11), SC-7(14),  SC-7(15), SC-7(18), SC-7(21), SC-24 
SI-7(10), SI-10(5)</v>
      </c>
      <c r="AA369" s="1" t="str">
        <f>IF(ISBLANK('Capabilities - Sec Controls'!Y129),"", 'Capabilities - Sec Controls'!Y129)</f>
        <v>RA-5(6), RA-5(10), SA-11(6), SA-15(5), and SC-5(3) are not selected in SP 800-53-defined baselines nor in the overall FedRAMP-defined baselines. They are placed in the high impact baseline here specifically to support implementation of an attack pattern capability across the enterprise should an organization wish to contract with a cloud service provider to provide such a capability.</v>
      </c>
      <c r="AB369" s="1" t="str">
        <f>IF(ISBLANK('Capabilities - Sec Controls'!Z129),"", 'Capabilities - Sec Controls'!Z129)</f>
        <v/>
      </c>
      <c r="AC369" s="215">
        <f>IF(ISBLANK('Capabilities - Sec Controls'!AA129),"", 'Capabilities - Sec Controls'!AA129)</f>
        <v>2</v>
      </c>
      <c r="AD369" s="215">
        <f>IF(ISBLANK('Capabilities - Sec Controls'!AB129),"", 'Capabilities - Sec Controls'!AB129)</f>
        <v>2</v>
      </c>
      <c r="AE369" s="215">
        <f>IF(ISBLANK('Capabilities - Sec Controls'!AC129),"", 'Capabilities - Sec Controls'!AC129)</f>
        <v>2</v>
      </c>
      <c r="AF369" s="215">
        <f>IF(ISBLANK('Capabilities - Sec Controls'!AD129),"", 'Capabilities - Sec Controls'!AD129)</f>
        <v>6</v>
      </c>
      <c r="AG369" s="1" t="str">
        <f>IF(ISBLANK('Capabilities - Sec Controls'!AE129),"", 'Capabilities - Sec Controls'!AE129)</f>
        <v/>
      </c>
      <c r="AH369" s="1" t="str">
        <f>IF(ISBLANK('Capabilities - Sec Controls'!AF129),"", 'Capabilities - Sec Controls'!AF129)</f>
        <v>X</v>
      </c>
      <c r="AI369" s="1" t="str">
        <f>IF(ISBLANK('Capabilities - Sec Controls'!AG129),"", 'Capabilities - Sec Controls'!AG129)</f>
        <v>A</v>
      </c>
      <c r="AJ369" s="1" t="str">
        <f>IF(ISBLANK('Capabilities - Sec Controls'!AH129),"", 'Capabilities - Sec Controls'!AH129)</f>
        <v>A</v>
      </c>
      <c r="AK369" s="1" t="str">
        <f>IF(ISBLANK('Capabilities - Sec Controls'!AI129),"", 'Capabilities - Sec Controls'!AI129)</f>
        <v/>
      </c>
      <c r="AL369" s="1" t="str">
        <f>IF(ISBLANK('Capabilities - Sec Controls'!AJ129),"", 'Capabilities - Sec Controls'!AJ129)</f>
        <v>X</v>
      </c>
      <c r="AM369" s="1" t="str">
        <f>IF(ISBLANK('Capabilities - Sec Controls'!AK129),"", 'Capabilities - Sec Controls'!AK129)</f>
        <v>X*</v>
      </c>
      <c r="AN369" s="1" t="str">
        <f>IF(ISBLANK('Capabilities - Sec Controls'!AL129),"", 'Capabilities - Sec Controls'!AL129)</f>
        <v>X*</v>
      </c>
      <c r="AO369" s="1" t="str">
        <f>IF(ISBLANK('Capabilities - Sec Controls'!AM129),"", 'Capabilities - Sec Controls'!AM129)</f>
        <v/>
      </c>
      <c r="AP369" s="1" t="str">
        <f>IF(ISBLANK('Capabilities - Sec Controls'!AN129),"", 'Capabilities - Sec Controls'!AN129)</f>
        <v>B</v>
      </c>
      <c r="AQ369" s="1" t="str">
        <f>IF(ISBLANK('Capabilities - Sec Controls'!AO129),"", 'Capabilities - Sec Controls'!AO129)</f>
        <v>B</v>
      </c>
      <c r="AR369" s="1" t="str">
        <f>IF(ISBLANK('Capabilities - Sec Controls'!AP129),"", 'Capabilities - Sec Controls'!AP129)</f>
        <v>B</v>
      </c>
      <c r="AS369" s="1" t="str">
        <f>IF(ISBLANK('Capabilities - Sec Controls'!AQ129),"", 'Capabilities - Sec Controls'!AQ129)</f>
        <v/>
      </c>
      <c r="AT369" s="1" t="str">
        <f>IF(ISBLANK('Capabilities - Sec Controls'!AR129),"", 'Capabilities - Sec Controls'!AR129)</f>
        <v>A</v>
      </c>
      <c r="AU369" s="1" t="str">
        <f>IF(ISBLANK('Capabilities - Sec Controls'!AS129),"", 'Capabilities - Sec Controls'!AS129)</f>
        <v/>
      </c>
      <c r="AV369" s="1" t="str">
        <f>IF(ISBLANK('Capabilities - Sec Controls'!AT129),"", 'Capabilities - Sec Controls'!AT129)</f>
        <v>A</v>
      </c>
    </row>
    <row r="370" spans="1:48" ht="42" hidden="1" customHeight="1" x14ac:dyDescent="0.25">
      <c r="A370"/>
      <c r="D370" t="b">
        <f>IF(Resp82="Yes", FALSE, TRUE)</f>
        <v>1</v>
      </c>
      <c r="E370" s="1" t="str">
        <f>IF(ISBLANK('Capabilities - Sec Controls'!A9),"", 'Capabilities - Sec Controls'!A9)</f>
        <v>BOSS</v>
      </c>
      <c r="F370" s="1" t="str">
        <f>IF(ISBLANK('Capabilities - Sec Controls'!B9),"", 'Capabilities - Sec Controls'!B9)</f>
        <v>Security Monitoring Services</v>
      </c>
      <c r="G370" s="1" t="str">
        <f>IF(ISBLANK('Capabilities - Sec Controls'!C9),"", 'Capabilities - Sec Controls'!C9)</f>
        <v>Threat Intelligence</v>
      </c>
      <c r="H370" s="1" t="str">
        <f>IF(ISBLANK('Capabilities - Sec Controls'!D9),"", 'Capabilities - Sec Controls'!D9)</f>
        <v/>
      </c>
      <c r="I370" s="1" t="str">
        <f>IF(ISBLANK('Capabilities - Sec Controls'!E9),"", 'Capabilities - Sec Controls'!E9)</f>
        <v xml:space="preserve">The system has a capability that collects information from IDS sensors to be used for threat intelligence analysis. The capability can import threat intelligence information from industry peers and vendors.  </v>
      </c>
      <c r="J370" s="1" t="str">
        <f>IF(ISBLANK('Capabilities - Sec Controls'!F9),"", 'Capabilities - Sec Controls'!F9)</f>
        <v>Market Threat Intelligence</v>
      </c>
      <c r="K370" s="1" t="str">
        <f>IF(ISBLANK('Capabilities - Sec Controls'!I9),"", 'Capabilities - Sec Controls'!I9)</f>
        <v>AU-6,CA-2,IR-4,IR-5</v>
      </c>
      <c r="L370" s="1" t="str">
        <f>IF(ISBLANK('Capabilities - Sec Controls'!J9),"", 'Capabilities - Sec Controls'!J9)</f>
        <v/>
      </c>
      <c r="M370" s="1" t="str">
        <f>IF(ISBLANK('Capabilities - Sec Controls'!K9),"", 'Capabilities - Sec Controls'!K9)</f>
        <v>AU-6,CA-2,IR-4,IR-5</v>
      </c>
      <c r="N370" s="1" t="str">
        <f>IF(ISBLANK('Capabilities - Sec Controls'!L9),"", 'Capabilities - Sec Controls'!L9)</f>
        <v/>
      </c>
      <c r="O370" s="1" t="str">
        <f>IF(ISBLANK('Capabilities - Sec Controls'!M9),"", 'Capabilities - Sec Controls'!M9)</f>
        <v>AU-6(1),AU-6(3)</v>
      </c>
      <c r="P370" s="1" t="str">
        <f>IF(ISBLANK('Capabilities - Sec Controls'!N9),"", 'Capabilities - Sec Controls'!N9)</f>
        <v>CA-2(2)</v>
      </c>
      <c r="Q370" s="1" t="str">
        <f>IF(ISBLANK('Capabilities - Sec Controls'!O9),"", 'Capabilities - Sec Controls'!O9)</f>
        <v>AU-6(1),AU-6(3),CA-2(2)</v>
      </c>
      <c r="R370" s="1" t="str">
        <f>IF(ISBLANK('Capabilities - Sec Controls'!P9),"", 'Capabilities - Sec Controls'!P9)</f>
        <v/>
      </c>
      <c r="S370" s="1" t="str">
        <f>IF(ISBLANK('Capabilities - Sec Controls'!Q9),"", 'Capabilities - Sec Controls'!Q9)</f>
        <v>AU-6(5),AU-6(6),IR-4(4),IR-5(1)</v>
      </c>
      <c r="T370" s="1" t="str">
        <f>IF(ISBLANK('Capabilities - Sec Controls'!R9),"", 'Capabilities - Sec Controls'!R9)</f>
        <v>IR-4(6),IR-4(7),IR-4(8),SI-4(19),AU-6(9)</v>
      </c>
      <c r="U370" s="1" t="str">
        <f>IF(ISBLANK('Capabilities - Sec Controls'!S9),"", 'Capabilities - Sec Controls'!S9)</f>
        <v>AU-6(5),AU-6(6),IR-4(4),IR-4(6),IR-4(7),IR-4(8),IR-5(1)</v>
      </c>
      <c r="V370" s="1" t="str">
        <f>IF(ISBLANK('Capabilities - Sec Controls'!T9),"", 'Capabilities - Sec Controls'!T9)</f>
        <v>SI-4(19),AU-6(9)</v>
      </c>
      <c r="W370" s="1" t="str">
        <f>IF(ISBLANK('Capabilities - Sec Controls'!U9),"", 'Capabilities - Sec Controls'!U9)</f>
        <v>PM-12</v>
      </c>
      <c r="X370" s="1" t="str">
        <f>IF(ISBLANK('Capabilities - Sec Controls'!V9),"", 'Capabilities - Sec Controls'!V9)</f>
        <v/>
      </c>
      <c r="Y370" s="1" t="str">
        <f>IF(ISBLANK('Capabilities - Sec Controls'!W9),"", 'Capabilities - Sec Controls'!W9)</f>
        <v/>
      </c>
      <c r="Z370" s="1" t="str">
        <f>IF(ISBLANK('Capabilities - Sec Controls'!X9),"", 'Capabilities - Sec Controls'!X9)</f>
        <v/>
      </c>
      <c r="AA370" s="1" t="str">
        <f>IF(ISBLANK('Capabilities - Sec Controls'!Y9),"", 'Capabilities - Sec Controls'!Y9)</f>
        <v/>
      </c>
      <c r="AB370" s="1" t="str">
        <f>IF(ISBLANK('Capabilities - Sec Controls'!Z9),"", 'Capabilities - Sec Controls'!Z9)</f>
        <v/>
      </c>
      <c r="AC370" s="215">
        <f>IF(ISBLANK('Capabilities - Sec Controls'!AA9),"", 'Capabilities - Sec Controls'!AA9)</f>
        <v>1</v>
      </c>
      <c r="AD370" s="215">
        <f>IF(ISBLANK('Capabilities - Sec Controls'!AB9),"", 'Capabilities - Sec Controls'!AB9)</f>
        <v>1</v>
      </c>
      <c r="AE370" s="215">
        <f>IF(ISBLANK('Capabilities - Sec Controls'!AC9),"", 'Capabilities - Sec Controls'!AC9)</f>
        <v>1</v>
      </c>
      <c r="AF370" s="215">
        <f>IF(ISBLANK('Capabilities - Sec Controls'!AD9),"", 'Capabilities - Sec Controls'!AD9)</f>
        <v>3</v>
      </c>
      <c r="AG370" s="1" t="str">
        <f>IF(ISBLANK('Capabilities - Sec Controls'!AE9),"", 'Capabilities - Sec Controls'!AE9)</f>
        <v/>
      </c>
      <c r="AH370" s="1" t="str">
        <f>IF(ISBLANK('Capabilities - Sec Controls'!AF9),"", 'Capabilities - Sec Controls'!AF9)</f>
        <v>A</v>
      </c>
      <c r="AI370" s="1" t="str">
        <f>IF(ISBLANK('Capabilities - Sec Controls'!AG9),"", 'Capabilities - Sec Controls'!AG9)</f>
        <v>A</v>
      </c>
      <c r="AJ370" s="1" t="str">
        <f>IF(ISBLANK('Capabilities - Sec Controls'!AH9),"", 'Capabilities - Sec Controls'!AH9)</f>
        <v>A</v>
      </c>
      <c r="AK370" s="1" t="str">
        <f>IF(ISBLANK('Capabilities - Sec Controls'!AI9),"", 'Capabilities - Sec Controls'!AI9)</f>
        <v/>
      </c>
      <c r="AL370" s="1" t="str">
        <f>IF(ISBLANK('Capabilities - Sec Controls'!AJ9),"", 'Capabilities - Sec Controls'!AJ9)</f>
        <v>X</v>
      </c>
      <c r="AM370" s="1" t="str">
        <f>IF(ISBLANK('Capabilities - Sec Controls'!AK9),"", 'Capabilities - Sec Controls'!AK9)</f>
        <v>X</v>
      </c>
      <c r="AN370" s="1" t="str">
        <f>IF(ISBLANK('Capabilities - Sec Controls'!AL9),"", 'Capabilities - Sec Controls'!AL9)</f>
        <v>X</v>
      </c>
      <c r="AO370" s="1" t="str">
        <f>IF(ISBLANK('Capabilities - Sec Controls'!AM9),"", 'Capabilities - Sec Controls'!AM9)</f>
        <v/>
      </c>
      <c r="AP370" s="1" t="str">
        <f>IF(ISBLANK('Capabilities - Sec Controls'!AN9),"", 'Capabilities - Sec Controls'!AN9)</f>
        <v>B</v>
      </c>
      <c r="AQ370" s="1" t="str">
        <f>IF(ISBLANK('Capabilities - Sec Controls'!AO9),"", 'Capabilities - Sec Controls'!AO9)</f>
        <v>B</v>
      </c>
      <c r="AR370" s="1" t="str">
        <f>IF(ISBLANK('Capabilities - Sec Controls'!AP9),"", 'Capabilities - Sec Controls'!AP9)</f>
        <v>B</v>
      </c>
      <c r="AS370" s="1" t="str">
        <f>IF(ISBLANK('Capabilities - Sec Controls'!AQ9),"", 'Capabilities - Sec Controls'!AQ9)</f>
        <v/>
      </c>
      <c r="AT370" s="1" t="str">
        <f>IF(ISBLANK('Capabilities - Sec Controls'!AR9),"", 'Capabilities - Sec Controls'!AR9)</f>
        <v>A</v>
      </c>
      <c r="AU370" s="1" t="str">
        <f>IF(ISBLANK('Capabilities - Sec Controls'!AS9),"", 'Capabilities - Sec Controls'!AS9)</f>
        <v/>
      </c>
      <c r="AV370" s="1" t="str">
        <f>IF(ISBLANK('Capabilities - Sec Controls'!AT9),"", 'Capabilities - Sec Controls'!AT9)</f>
        <v>A</v>
      </c>
    </row>
    <row r="371" spans="1:48" ht="42" hidden="1" customHeight="1" x14ac:dyDescent="0.25">
      <c r="A371"/>
      <c r="D371" t="b">
        <f>IF(Resp82="Yes", FALSE, TRUE)</f>
        <v>1</v>
      </c>
      <c r="E371" s="1" t="str">
        <f>IF(ISBLANK('Capabilities - Sec Controls'!A28),"", 'Capabilities - Sec Controls'!A28)</f>
        <v>BOSS</v>
      </c>
      <c r="F371" s="1" t="str">
        <f>IF(ISBLANK('Capabilities - Sec Controls'!B28),"", 'Capabilities - Sec Controls'!B28)</f>
        <v>Security Monitoring Services</v>
      </c>
      <c r="G371" s="1" t="str">
        <f>IF(ISBLANK('Capabilities - Sec Controls'!C28),"", 'Capabilities - Sec Controls'!C28)</f>
        <v>Database Monitoring</v>
      </c>
      <c r="H371" s="1" t="str">
        <f>IF(ISBLANK('Capabilities - Sec Controls'!D28),"", 'Capabilities - Sec Controls'!D28)</f>
        <v/>
      </c>
      <c r="I371" s="1" t="str">
        <f>IF(ISBLANK('Capabilities - Sec Controls'!E28),"", 'Capabilities - Sec Controls'!E28)</f>
        <v xml:space="preserve">The system has a capability to collect database management system (DBMS) events related to logins, queries, transactions, and administrative activity. DBMS events are monitored for the purpose of performing threat analysis. </v>
      </c>
      <c r="J371" s="1" t="str">
        <f>IF(ISBLANK('Capabilities - Sec Controls'!F28),"", 'Capabilities - Sec Controls'!F28)</f>
        <v>Database Monitoring</v>
      </c>
      <c r="K371" s="1" t="str">
        <f>IF(ISBLANK('Capabilities - Sec Controls'!I28),"", 'Capabilities - Sec Controls'!I28)</f>
        <v>AU-1,AU-2,AU-3,AU-8,AU-12,CA-7,SI-4</v>
      </c>
      <c r="L371" s="1" t="str">
        <f>IF(ISBLANK('Capabilities - Sec Controls'!J28),"", 'Capabilities - Sec Controls'!J28)</f>
        <v/>
      </c>
      <c r="M371" s="1" t="str">
        <f>IF(ISBLANK('Capabilities - Sec Controls'!K28),"", 'Capabilities - Sec Controls'!K28)</f>
        <v>AU-1,AU-2,AU-3,AU-8,AU-12,CA-7,SI-4</v>
      </c>
      <c r="N371" s="1" t="str">
        <f>IF(ISBLANK('Capabilities - Sec Controls'!L28),"", 'Capabilities - Sec Controls'!L28)</f>
        <v/>
      </c>
      <c r="O371" s="1" t="str">
        <f>IF(ISBLANK('Capabilities - Sec Controls'!M28),"", 'Capabilities - Sec Controls'!M28)</f>
        <v>AU-2(3),AU-3(1),AU-8(1),CA-7(1),SI-4(4)</v>
      </c>
      <c r="P371" s="1" t="str">
        <f>IF(ISBLANK('Capabilities - Sec Controls'!N28),"", 'Capabilities - Sec Controls'!N28)</f>
        <v>SI-4(1)</v>
      </c>
      <c r="Q371" s="1" t="str">
        <f>IF(ISBLANK('Capabilities - Sec Controls'!O28),"", 'Capabilities - Sec Controls'!O28)</f>
        <v>AU-2(3),AU-3(1),AU-8(1),CA-7(1),SI-4(1),SI-4(4)</v>
      </c>
      <c r="R371" s="1" t="str">
        <f>IF(ISBLANK('Capabilities - Sec Controls'!P28),"", 'Capabilities - Sec Controls'!P28)</f>
        <v/>
      </c>
      <c r="S371" s="1" t="str">
        <f>IF(ISBLANK('Capabilities - Sec Controls'!Q28),"", 'Capabilities - Sec Controls'!Q28)</f>
        <v>AU-12(1),AU-12(3)</v>
      </c>
      <c r="T371" s="1" t="str">
        <f>IF(ISBLANK('Capabilities - Sec Controls'!R28),"", 'Capabilities - Sec Controls'!R28)</f>
        <v>AU-3(2),SI-4(14),SI-4(19),CA-7(3),SI-4(20),SI-4(22),SI-4(23)</v>
      </c>
      <c r="U371" s="1" t="str">
        <f>IF(ISBLANK('Capabilities - Sec Controls'!S28),"", 'Capabilities - Sec Controls'!S28)</f>
        <v>AU-12(1),AU-12(3),CA-7(3),SI-4(22)</v>
      </c>
      <c r="V371" s="1" t="str">
        <f>IF(ISBLANK('Capabilities - Sec Controls'!T28),"", 'Capabilities - Sec Controls'!T28)</f>
        <v>AU-3(2),SI-4(14),SI-4(19),SI-4(20),SI-4(23)</v>
      </c>
      <c r="W371" s="1" t="str">
        <f>IF(ISBLANK('Capabilities - Sec Controls'!U28),"", 'Capabilities - Sec Controls'!U28)</f>
        <v/>
      </c>
      <c r="X371" s="1" t="str">
        <f>IF(ISBLANK('Capabilities - Sec Controls'!V28),"", 'Capabilities - Sec Controls'!V28)</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71" s="1" t="str">
        <f>IF(ISBLANK('Capabilities - Sec Controls'!W28),"", 'Capabilities - Sec Controls'!W28)</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71" s="1" t="str">
        <f>IF(ISBLANK('Capabilities - Sec Controls'!X28),"", 'Capabilities - Sec Controls'!X28)</f>
        <v>AC-2(11), AC-2(13), AC-6(3), AC-6(7), AC-6(8), AC-18(4), AC-21(2)
AU-13, 
CM-3(1), CM-5(1), CM-5(3), CM-5(4), CM-6(2), CM-8(4)
MA-4(3)
PE-2(3), PE-3(1), PE-6(4)
PS-4(2), PS-6(3)
RA-5(4), RA-5(6), RA-5(10)
SC-3, SC-7(8), SC-7(10), SC-7(11), SC-7(14),  SC-7(15), SC-7(18), SC-7(21), SC-24 
SI-7(10), SI-10(5)</v>
      </c>
      <c r="AA371" s="1" t="str">
        <f>IF(ISBLANK('Capabilities - Sec Controls'!Y28),"", 'Capabilities - Sec Controls'!Y28)</f>
        <v/>
      </c>
      <c r="AB371" s="1" t="str">
        <f>IF(ISBLANK('Capabilities - Sec Controls'!Z28),"", 'Capabilities - Sec Controls'!Z28)</f>
        <v/>
      </c>
      <c r="AC371" s="215">
        <f>IF(ISBLANK('Capabilities - Sec Controls'!AA28),"", 'Capabilities - Sec Controls'!AA28)</f>
        <v>2</v>
      </c>
      <c r="AD371" s="215">
        <f>IF(ISBLANK('Capabilities - Sec Controls'!AB28),"", 'Capabilities - Sec Controls'!AB28)</f>
        <v>3</v>
      </c>
      <c r="AE371" s="215">
        <f>IF(ISBLANK('Capabilities - Sec Controls'!AC28),"", 'Capabilities - Sec Controls'!AC28)</f>
        <v>3</v>
      </c>
      <c r="AF371" s="215">
        <f>IF(ISBLANK('Capabilities - Sec Controls'!AD28),"", 'Capabilities - Sec Controls'!AD28)</f>
        <v>8</v>
      </c>
      <c r="AG371" s="1" t="str">
        <f>IF(ISBLANK('Capabilities - Sec Controls'!AE28),"", 'Capabilities - Sec Controls'!AE28)</f>
        <v/>
      </c>
      <c r="AH371" s="1" t="str">
        <f>IF(ISBLANK('Capabilities - Sec Controls'!AF28),"", 'Capabilities - Sec Controls'!AF28)</f>
        <v>X</v>
      </c>
      <c r="AI371" s="1" t="str">
        <f>IF(ISBLANK('Capabilities - Sec Controls'!AG28),"", 'Capabilities - Sec Controls'!AG28)</f>
        <v>A</v>
      </c>
      <c r="AJ371" s="1" t="str">
        <f>IF(ISBLANK('Capabilities - Sec Controls'!AH28),"", 'Capabilities - Sec Controls'!AH28)</f>
        <v/>
      </c>
      <c r="AK371" s="1" t="str">
        <f>IF(ISBLANK('Capabilities - Sec Controls'!AI28),"", 'Capabilities - Sec Controls'!AI28)</f>
        <v/>
      </c>
      <c r="AL371" s="1" t="str">
        <f>IF(ISBLANK('Capabilities - Sec Controls'!AJ28),"", 'Capabilities - Sec Controls'!AJ28)</f>
        <v>A</v>
      </c>
      <c r="AM371" s="1" t="str">
        <f>IF(ISBLANK('Capabilities - Sec Controls'!AK28),"", 'Capabilities - Sec Controls'!AK28)</f>
        <v>X</v>
      </c>
      <c r="AN371" s="1" t="str">
        <f>IF(ISBLANK('Capabilities - Sec Controls'!AL28),"", 'Capabilities - Sec Controls'!AL28)</f>
        <v>X</v>
      </c>
      <c r="AO371" s="1" t="str">
        <f>IF(ISBLANK('Capabilities - Sec Controls'!AM28),"", 'Capabilities - Sec Controls'!AM28)</f>
        <v/>
      </c>
      <c r="AP371" s="1" t="str">
        <f>IF(ISBLANK('Capabilities - Sec Controls'!AN28),"", 'Capabilities - Sec Controls'!AN28)</f>
        <v>B</v>
      </c>
      <c r="AQ371" s="1" t="str">
        <f>IF(ISBLANK('Capabilities - Sec Controls'!AO28),"", 'Capabilities - Sec Controls'!AO28)</f>
        <v>B</v>
      </c>
      <c r="AR371" s="1" t="str">
        <f>IF(ISBLANK('Capabilities - Sec Controls'!AP28),"", 'Capabilities - Sec Controls'!AP28)</f>
        <v>B</v>
      </c>
      <c r="AS371" s="1" t="str">
        <f>IF(ISBLANK('Capabilities - Sec Controls'!AQ28),"", 'Capabilities - Sec Controls'!AQ28)</f>
        <v/>
      </c>
      <c r="AT371" s="1" t="str">
        <f>IF(ISBLANK('Capabilities - Sec Controls'!AR28),"", 'Capabilities - Sec Controls'!AR28)</f>
        <v>A</v>
      </c>
      <c r="AU371" s="1" t="str">
        <f>IF(ISBLANK('Capabilities - Sec Controls'!AS28),"", 'Capabilities - Sec Controls'!AS28)</f>
        <v/>
      </c>
      <c r="AV371" s="1" t="str">
        <f>IF(ISBLANK('Capabilities - Sec Controls'!AT28),"", 'Capabilities - Sec Controls'!AT28)</f>
        <v/>
      </c>
    </row>
    <row r="372" spans="1:48" ht="42" hidden="1" customHeight="1" x14ac:dyDescent="0.25">
      <c r="A372"/>
      <c r="D372" t="b">
        <f>IF(Resp82="Yes", FALSE, TRUE)</f>
        <v>1</v>
      </c>
      <c r="E372" s="1" t="str">
        <f>IF(ISBLANK('Capabilities - Sec Controls'!A29),"", 'Capabilities - Sec Controls'!A29)</f>
        <v>BOSS</v>
      </c>
      <c r="F372" s="1" t="str">
        <f>IF(ISBLANK('Capabilities - Sec Controls'!B29),"", 'Capabilities - Sec Controls'!B29)</f>
        <v>Security Monitoring Services</v>
      </c>
      <c r="G372" s="1" t="str">
        <f>IF(ISBLANK('Capabilities - Sec Controls'!C29),"", 'Capabilities - Sec Controls'!C29)</f>
        <v>Application Monitoring</v>
      </c>
      <c r="H372" s="1" t="str">
        <f>IF(ISBLANK('Capabilities - Sec Controls'!D29),"", 'Capabilities - Sec Controls'!D29)</f>
        <v/>
      </c>
      <c r="I372" s="1" t="str">
        <f>IF(ISBLANK('Capabilities - Sec Controls'!E29),"", 'Capabilities - Sec Controls'!E29)</f>
        <v xml:space="preserve">The system has a capability to collect application events including (but not limited to) login/unsuccessful login activity, queries, transactions, and administrative activity. The events are analyzed and monitored for threats. </v>
      </c>
      <c r="J372" s="1" t="str">
        <f>IF(ISBLANK('Capabilities - Sec Controls'!F29),"", 'Capabilities - Sec Controls'!F29)</f>
        <v>Application Monitoring</v>
      </c>
      <c r="K372" s="1" t="str">
        <f>IF(ISBLANK('Capabilities - Sec Controls'!I29),"", 'Capabilities - Sec Controls'!I29)</f>
        <v>AU-1,AU-2,AU-3,AU-8,AU-12,CA-7,SI-4</v>
      </c>
      <c r="L372" s="1" t="str">
        <f>IF(ISBLANK('Capabilities - Sec Controls'!J29),"", 'Capabilities - Sec Controls'!J29)</f>
        <v/>
      </c>
      <c r="M372" s="1" t="str">
        <f>IF(ISBLANK('Capabilities - Sec Controls'!K29),"", 'Capabilities - Sec Controls'!K29)</f>
        <v>AU-1,AU-2,AU-3,AU-8,AU-12,CA-7,SI-4</v>
      </c>
      <c r="N372" s="1" t="str">
        <f>IF(ISBLANK('Capabilities - Sec Controls'!L29),"", 'Capabilities - Sec Controls'!L29)</f>
        <v/>
      </c>
      <c r="O372" s="1" t="str">
        <f>IF(ISBLANK('Capabilities - Sec Controls'!M29),"", 'Capabilities - Sec Controls'!M29)</f>
        <v>AU-2(3),AU-3(1),AU-8(1),CA-7(1),SI-4(4)</v>
      </c>
      <c r="P372" s="1" t="str">
        <f>IF(ISBLANK('Capabilities - Sec Controls'!N29),"", 'Capabilities - Sec Controls'!N29)</f>
        <v>SI-4(1)</v>
      </c>
      <c r="Q372" s="1" t="str">
        <f>IF(ISBLANK('Capabilities - Sec Controls'!O29),"", 'Capabilities - Sec Controls'!O29)</f>
        <v>AU-2(3),AU-3(1),AU-8(1),CA-7(1),SI-4(1),SI-4(4)</v>
      </c>
      <c r="R372" s="1" t="str">
        <f>IF(ISBLANK('Capabilities - Sec Controls'!P29),"", 'Capabilities - Sec Controls'!P29)</f>
        <v/>
      </c>
      <c r="S372" s="1" t="str">
        <f>IF(ISBLANK('Capabilities - Sec Controls'!Q29),"", 'Capabilities - Sec Controls'!Q29)</f>
        <v>AU-12(1),AU-12(3)</v>
      </c>
      <c r="T372" s="1" t="str">
        <f>IF(ISBLANK('Capabilities - Sec Controls'!R29),"", 'Capabilities - Sec Controls'!R29)</f>
        <v>AU-3(2),SI-4(14),SI-4(19),CA-7(3),SI-4(20),SI-4(22),SI-4(23)</v>
      </c>
      <c r="U372" s="1" t="str">
        <f>IF(ISBLANK('Capabilities - Sec Controls'!S29),"", 'Capabilities - Sec Controls'!S29)</f>
        <v>AU-12(1),AU-12(3),CA-7(3),SI-4(22)</v>
      </c>
      <c r="V372" s="1" t="str">
        <f>IF(ISBLANK('Capabilities - Sec Controls'!T29),"", 'Capabilities - Sec Controls'!T29)</f>
        <v>AU-3(2),SI-4(14),SI-4(19),SI-4(20),SI-4(23)</v>
      </c>
      <c r="W372" s="1" t="str">
        <f>IF(ISBLANK('Capabilities - Sec Controls'!U29),"", 'Capabilities - Sec Controls'!U29)</f>
        <v/>
      </c>
      <c r="X372" s="1" t="str">
        <f>IF(ISBLANK('Capabilities - Sec Controls'!V29),"", 'Capabilities - Sec Controls'!V29)</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72" s="1" t="str">
        <f>IF(ISBLANK('Capabilities - Sec Controls'!W29),"", 'Capabilities - Sec Controls'!W29)</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72" s="1" t="str">
        <f>IF(ISBLANK('Capabilities - Sec Controls'!X29),"", 'Capabilities - Sec Controls'!X29)</f>
        <v>AC-2(11), AC-2(13), AC-6(3), AC-6(7), AC-6(8), AC-18(4), AC-21(2)
AU-13, 
CM-3(1), CM-5(1), CM-5(3), CM-5(4), CM-6(2), CM-8(4)
MA-4(3)
PE-2(3), PE-3(1), PE-6(4)
PS-4(2), PS-6(3)
RA-5(4), RA-5(6), RA-5(10)
SC-3, SC-7(8), SC-7(10), SC-7(11), SC-7(14),  SC-7(15), SC-7(18), SC-7(21), SC-24 
SI-7(10), SI-10(5)</v>
      </c>
      <c r="AA372" s="1" t="str">
        <f>IF(ISBLANK('Capabilities - Sec Controls'!Y29),"", 'Capabilities - Sec Controls'!Y29)</f>
        <v/>
      </c>
      <c r="AB372" s="1" t="str">
        <f>IF(ISBLANK('Capabilities - Sec Controls'!Z29),"", 'Capabilities - Sec Controls'!Z29)</f>
        <v/>
      </c>
      <c r="AC372" s="215">
        <f>IF(ISBLANK('Capabilities - Sec Controls'!AA29),"", 'Capabilities - Sec Controls'!AA29)</f>
        <v>2</v>
      </c>
      <c r="AD372" s="215">
        <f>IF(ISBLANK('Capabilities - Sec Controls'!AB29),"", 'Capabilities - Sec Controls'!AB29)</f>
        <v>3</v>
      </c>
      <c r="AE372" s="215">
        <f>IF(ISBLANK('Capabilities - Sec Controls'!AC29),"", 'Capabilities - Sec Controls'!AC29)</f>
        <v>3</v>
      </c>
      <c r="AF372" s="215">
        <f>IF(ISBLANK('Capabilities - Sec Controls'!AD29),"", 'Capabilities - Sec Controls'!AD29)</f>
        <v>8</v>
      </c>
      <c r="AG372" s="1" t="str">
        <f>IF(ISBLANK('Capabilities - Sec Controls'!AE29),"", 'Capabilities - Sec Controls'!AE29)</f>
        <v/>
      </c>
      <c r="AH372" s="1" t="str">
        <f>IF(ISBLANK('Capabilities - Sec Controls'!AF29),"", 'Capabilities - Sec Controls'!AF29)</f>
        <v>X</v>
      </c>
      <c r="AI372" s="1" t="str">
        <f>IF(ISBLANK('Capabilities - Sec Controls'!AG29),"", 'Capabilities - Sec Controls'!AG29)</f>
        <v>X</v>
      </c>
      <c r="AJ372" s="1" t="str">
        <f>IF(ISBLANK('Capabilities - Sec Controls'!AH29),"", 'Capabilities - Sec Controls'!AH29)</f>
        <v>X</v>
      </c>
      <c r="AK372" s="1" t="str">
        <f>IF(ISBLANK('Capabilities - Sec Controls'!AI29),"", 'Capabilities - Sec Controls'!AI29)</f>
        <v/>
      </c>
      <c r="AL372" s="1" t="str">
        <f>IF(ISBLANK('Capabilities - Sec Controls'!AJ29),"", 'Capabilities - Sec Controls'!AJ29)</f>
        <v>A</v>
      </c>
      <c r="AM372" s="1" t="str">
        <f>IF(ISBLANK('Capabilities - Sec Controls'!AK29),"", 'Capabilities - Sec Controls'!AK29)</f>
        <v>X</v>
      </c>
      <c r="AN372" s="1" t="str">
        <f>IF(ISBLANK('Capabilities - Sec Controls'!AL29),"", 'Capabilities - Sec Controls'!AL29)</f>
        <v>X</v>
      </c>
      <c r="AO372" s="1" t="str">
        <f>IF(ISBLANK('Capabilities - Sec Controls'!AM29),"", 'Capabilities - Sec Controls'!AM29)</f>
        <v/>
      </c>
      <c r="AP372" s="1" t="str">
        <f>IF(ISBLANK('Capabilities - Sec Controls'!AN29),"", 'Capabilities - Sec Controls'!AN29)</f>
        <v>B</v>
      </c>
      <c r="AQ372" s="1" t="str">
        <f>IF(ISBLANK('Capabilities - Sec Controls'!AO29),"", 'Capabilities - Sec Controls'!AO29)</f>
        <v>B</v>
      </c>
      <c r="AR372" s="1" t="str">
        <f>IF(ISBLANK('Capabilities - Sec Controls'!AP29),"", 'Capabilities - Sec Controls'!AP29)</f>
        <v>B</v>
      </c>
      <c r="AS372" s="1" t="str">
        <f>IF(ISBLANK('Capabilities - Sec Controls'!AQ29),"", 'Capabilities - Sec Controls'!AQ29)</f>
        <v/>
      </c>
      <c r="AT372" s="1" t="str">
        <f>IF(ISBLANK('Capabilities - Sec Controls'!AR29),"", 'Capabilities - Sec Controls'!AR29)</f>
        <v>A</v>
      </c>
      <c r="AU372" s="1" t="str">
        <f>IF(ISBLANK('Capabilities - Sec Controls'!AS29),"", 'Capabilities - Sec Controls'!AS29)</f>
        <v/>
      </c>
      <c r="AV372" s="1" t="str">
        <f>IF(ISBLANK('Capabilities - Sec Controls'!AT29),"", 'Capabilities - Sec Controls'!AT29)</f>
        <v/>
      </c>
    </row>
    <row r="373" spans="1:48" ht="42" hidden="1" customHeight="1" x14ac:dyDescent="0.25">
      <c r="A373"/>
      <c r="D373" t="b">
        <f>IF(Resp82="Yes", FALSE, TRUE)</f>
        <v>1</v>
      </c>
      <c r="E373" s="1" t="str">
        <f>IF(ISBLANK('Capabilities - Sec Controls'!A30),"", 'Capabilities - Sec Controls'!A30)</f>
        <v>BOSS</v>
      </c>
      <c r="F373" s="1" t="str">
        <f>IF(ISBLANK('Capabilities - Sec Controls'!B30),"", 'Capabilities - Sec Controls'!B30)</f>
        <v>Security Monitoring Services</v>
      </c>
      <c r="G373" s="1" t="str">
        <f>IF(ISBLANK('Capabilities - Sec Controls'!C30),"", 'Capabilities - Sec Controls'!C30)</f>
        <v>End-Point Monitoring</v>
      </c>
      <c r="H373" s="1" t="str">
        <f>IF(ISBLANK('Capabilities - Sec Controls'!D30),"", 'Capabilities - Sec Controls'!D30)</f>
        <v/>
      </c>
      <c r="I373" s="1" t="str">
        <f>IF(ISBLANK('Capabilities - Sec Controls'!E30),"", 'Capabilities - Sec Controls'!E30)</f>
        <v>The system has a capability that generates event logs associated with end user interactions including (but not limited to) logins, queries, transactions, and administrative activity. The events are analyzed and monitored for threats.</v>
      </c>
      <c r="J373" s="1" t="str">
        <f>IF(ISBLANK('Capabilities - Sec Controls'!F30),"", 'Capabilities - Sec Controls'!F30)</f>
        <v>End-Point Monitoring</v>
      </c>
      <c r="K373" s="1" t="str">
        <f>IF(ISBLANK('Capabilities - Sec Controls'!I30),"", 'Capabilities - Sec Controls'!I30)</f>
        <v>AU-1,AU-2,AU-3,AU-8,AU-12,CA-7,SI-4</v>
      </c>
      <c r="L373" s="1" t="str">
        <f>IF(ISBLANK('Capabilities - Sec Controls'!J30),"", 'Capabilities - Sec Controls'!J30)</f>
        <v/>
      </c>
      <c r="M373" s="1" t="str">
        <f>IF(ISBLANK('Capabilities - Sec Controls'!K30),"", 'Capabilities - Sec Controls'!K30)</f>
        <v>AU-1,AU-2,AU-3,AU-8,AU-12,CA-7,SI-4</v>
      </c>
      <c r="N373" s="1" t="str">
        <f>IF(ISBLANK('Capabilities - Sec Controls'!L30),"", 'Capabilities - Sec Controls'!L30)</f>
        <v/>
      </c>
      <c r="O373" s="1" t="str">
        <f>IF(ISBLANK('Capabilities - Sec Controls'!M30),"", 'Capabilities - Sec Controls'!M30)</f>
        <v>AU-2(3),AU-3(1),AU-8(1),CA-7(1),SI-4(4)</v>
      </c>
      <c r="P373" s="1" t="str">
        <f>IF(ISBLANK('Capabilities - Sec Controls'!N30),"", 'Capabilities - Sec Controls'!N30)</f>
        <v>SI-4(1)</v>
      </c>
      <c r="Q373" s="1" t="str">
        <f>IF(ISBLANK('Capabilities - Sec Controls'!O30),"", 'Capabilities - Sec Controls'!O30)</f>
        <v>AU-2(3),AU-3(1),AU-8(1),CA-7(1),SI-4(1),SI-4(4)</v>
      </c>
      <c r="R373" s="1" t="str">
        <f>IF(ISBLANK('Capabilities - Sec Controls'!P30),"", 'Capabilities - Sec Controls'!P30)</f>
        <v/>
      </c>
      <c r="S373" s="1" t="str">
        <f>IF(ISBLANK('Capabilities - Sec Controls'!Q30),"", 'Capabilities - Sec Controls'!Q30)</f>
        <v>AU-12(1),AU-12(3)</v>
      </c>
      <c r="T373" s="1" t="str">
        <f>IF(ISBLANK('Capabilities - Sec Controls'!R30),"", 'Capabilities - Sec Controls'!R30)</f>
        <v>AU-3(2),SI-4(14),SI-4(19),CA-7(3),SI-4(20),SI-4(22),SI-4(23)</v>
      </c>
      <c r="U373" s="1" t="str">
        <f>IF(ISBLANK('Capabilities - Sec Controls'!S30),"", 'Capabilities - Sec Controls'!S30)</f>
        <v>AU-12(1),AU-12(3),CA-7(3),SI-4(22)</v>
      </c>
      <c r="V373" s="1" t="str">
        <f>IF(ISBLANK('Capabilities - Sec Controls'!T30),"", 'Capabilities - Sec Controls'!T30)</f>
        <v>AU-3(2),SI-4(14),SI-4(19),SI-4(20),SI-4(23)</v>
      </c>
      <c r="W373" s="1" t="str">
        <f>IF(ISBLANK('Capabilities - Sec Controls'!U30),"", 'Capabilities - Sec Controls'!U30)</f>
        <v/>
      </c>
      <c r="X373" s="1" t="str">
        <f>IF(ISBLANK('Capabilities - Sec Controls'!V30),"", 'Capabilities - Sec Controls'!V30)</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73" s="1" t="str">
        <f>IF(ISBLANK('Capabilities - Sec Controls'!W30),"", 'Capabilities - Sec Controls'!W30)</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73" s="1" t="str">
        <f>IF(ISBLANK('Capabilities - Sec Controls'!X30),"", 'Capabilities - Sec Controls'!X30)</f>
        <v>AC-2(11), AC-2(13), AC-6(3), AC-6(7), AC-6(8), AC-18(4), AC-21(2)
AU-13, 
CM-3(1), CM-5(1), CM-5(3), CM-5(4), CM-6(2), CM-8(4)
MA-4(3)
PE-2(3), PE-3(1), PE-6(4)
PS-4(2), PS-6(3)
RA-5(4), RA-5(6), RA-5(10)
SC-3, SC-7(8), SC-7(10), SC-7(11), SC-7(14),  SC-7(15), SC-7(18), SC-7(21), SC-24 
SI-7(10), SI-10(5)</v>
      </c>
      <c r="AA373" s="1" t="str">
        <f>IF(ISBLANK('Capabilities - Sec Controls'!Y30),"", 'Capabilities - Sec Controls'!Y30)</f>
        <v/>
      </c>
      <c r="AB373" s="1" t="str">
        <f>IF(ISBLANK('Capabilities - Sec Controls'!Z30),"", 'Capabilities - Sec Controls'!Z30)</f>
        <v/>
      </c>
      <c r="AC373" s="215">
        <f>IF(ISBLANK('Capabilities - Sec Controls'!AA30),"", 'Capabilities - Sec Controls'!AA30)</f>
        <v>2</v>
      </c>
      <c r="AD373" s="215">
        <f>IF(ISBLANK('Capabilities - Sec Controls'!AB30),"", 'Capabilities - Sec Controls'!AB30)</f>
        <v>3</v>
      </c>
      <c r="AE373" s="215">
        <f>IF(ISBLANK('Capabilities - Sec Controls'!AC30),"", 'Capabilities - Sec Controls'!AC30)</f>
        <v>3</v>
      </c>
      <c r="AF373" s="215">
        <f>IF(ISBLANK('Capabilities - Sec Controls'!AD30),"", 'Capabilities - Sec Controls'!AD30)</f>
        <v>8</v>
      </c>
      <c r="AG373" s="1" t="str">
        <f>IF(ISBLANK('Capabilities - Sec Controls'!AE30),"", 'Capabilities - Sec Controls'!AE30)</f>
        <v/>
      </c>
      <c r="AH373" s="1" t="str">
        <f>IF(ISBLANK('Capabilities - Sec Controls'!AF30),"", 'Capabilities - Sec Controls'!AF30)</f>
        <v>X</v>
      </c>
      <c r="AI373" s="1" t="str">
        <f>IF(ISBLANK('Capabilities - Sec Controls'!AG30),"", 'Capabilities - Sec Controls'!AG30)</f>
        <v>X</v>
      </c>
      <c r="AJ373" s="1" t="str">
        <f>IF(ISBLANK('Capabilities - Sec Controls'!AH30),"", 'Capabilities - Sec Controls'!AH30)</f>
        <v>X</v>
      </c>
      <c r="AK373" s="1" t="str">
        <f>IF(ISBLANK('Capabilities - Sec Controls'!AI30),"", 'Capabilities - Sec Controls'!AI30)</f>
        <v/>
      </c>
      <c r="AL373" s="1" t="str">
        <f>IF(ISBLANK('Capabilities - Sec Controls'!AJ30),"", 'Capabilities - Sec Controls'!AJ30)</f>
        <v>A</v>
      </c>
      <c r="AM373" s="1" t="str">
        <f>IF(ISBLANK('Capabilities - Sec Controls'!AK30),"", 'Capabilities - Sec Controls'!AK30)</f>
        <v>A</v>
      </c>
      <c r="AN373" s="1" t="str">
        <f>IF(ISBLANK('Capabilities - Sec Controls'!AL30),"", 'Capabilities - Sec Controls'!AL30)</f>
        <v>A</v>
      </c>
      <c r="AO373" s="1" t="str">
        <f>IF(ISBLANK('Capabilities - Sec Controls'!AM30),"", 'Capabilities - Sec Controls'!AM30)</f>
        <v/>
      </c>
      <c r="AP373" s="1" t="str">
        <f>IF(ISBLANK('Capabilities - Sec Controls'!AN30),"", 'Capabilities - Sec Controls'!AN30)</f>
        <v>B</v>
      </c>
      <c r="AQ373" s="1" t="str">
        <f>IF(ISBLANK('Capabilities - Sec Controls'!AO30),"", 'Capabilities - Sec Controls'!AO30)</f>
        <v>B</v>
      </c>
      <c r="AR373" s="1" t="str">
        <f>IF(ISBLANK('Capabilities - Sec Controls'!AP30),"", 'Capabilities - Sec Controls'!AP30)</f>
        <v>B</v>
      </c>
      <c r="AS373" s="1" t="str">
        <f>IF(ISBLANK('Capabilities - Sec Controls'!AQ30),"", 'Capabilities - Sec Controls'!AQ30)</f>
        <v/>
      </c>
      <c r="AT373" s="1" t="str">
        <f>IF(ISBLANK('Capabilities - Sec Controls'!AR30),"", 'Capabilities - Sec Controls'!AR30)</f>
        <v>A</v>
      </c>
      <c r="AU373" s="1" t="str">
        <f>IF(ISBLANK('Capabilities - Sec Controls'!AS30),"", 'Capabilities - Sec Controls'!AS30)</f>
        <v/>
      </c>
      <c r="AV373" s="1" t="str">
        <f>IF(ISBLANK('Capabilities - Sec Controls'!AT30),"", 'Capabilities - Sec Controls'!AT30)</f>
        <v/>
      </c>
    </row>
    <row r="374" spans="1:48" ht="42" hidden="1" customHeight="1" x14ac:dyDescent="0.25">
      <c r="A374"/>
      <c r="D374" t="b">
        <f>IF(Resp82="Yes", FALSE, TRUE)</f>
        <v>1</v>
      </c>
      <c r="E374" s="1" t="str">
        <f>IF(ISBLANK('Capabilities - Sec Controls'!A248),"", 'Capabilities - Sec Controls'!A248)</f>
        <v>S &amp; RM</v>
      </c>
      <c r="F374" s="1" t="str">
        <f>IF(ISBLANK('Capabilities - Sec Controls'!B248),"", 'Capabilities - Sec Controls'!B248)</f>
        <v>Infrastructure Protection Services</v>
      </c>
      <c r="G374" s="1" t="str">
        <f>IF(ISBLANK('Capabilities - Sec Controls'!C248),"", 'Capabilities - Sec Controls'!C248)</f>
        <v>Server</v>
      </c>
      <c r="H374" s="1" t="str">
        <f>IF(ISBLANK('Capabilities - Sec Controls'!D248),"", 'Capabilities - Sec Controls'!D248)</f>
        <v>Host Firewall</v>
      </c>
      <c r="I374" s="1" t="str">
        <f>IF(ISBLANK('Capabilities - Sec Controls'!E248),"", 'Capabilities - Sec Controls'!E248)</f>
        <v>The system's servers have a capability that restricts incoming or outgoing network transmissions using a host-based firewall with a ruleset that enforces the organization's security policies.</v>
      </c>
      <c r="J374" s="1" t="str">
        <f>IF(ISBLANK('Capabilities - Sec Controls'!F248),"", 'Capabilities - Sec Controls'!F248)</f>
        <v>Host Firewall</v>
      </c>
      <c r="K374" s="1" t="str">
        <f>IF(ISBLANK('Capabilities - Sec Controls'!I248),"", 'Capabilities - Sec Controls'!I248)</f>
        <v>SC-7</v>
      </c>
      <c r="L374" s="1" t="str">
        <f>IF(ISBLANK('Capabilities - Sec Controls'!J248),"", 'Capabilities - Sec Controls'!J248)</f>
        <v/>
      </c>
      <c r="M374" s="1" t="str">
        <f>IF(ISBLANK('Capabilities - Sec Controls'!K248),"", 'Capabilities - Sec Controls'!K248)</f>
        <v>SC-7</v>
      </c>
      <c r="N374" s="1" t="str">
        <f>IF(ISBLANK('Capabilities - Sec Controls'!L248),"", 'Capabilities - Sec Controls'!L248)</f>
        <v/>
      </c>
      <c r="O374" s="1" t="str">
        <f>IF(ISBLANK('Capabilities - Sec Controls'!M248),"", 'Capabilities - Sec Controls'!M248)</f>
        <v/>
      </c>
      <c r="P374" s="1" t="str">
        <f>IF(ISBLANK('Capabilities - Sec Controls'!N248),"", 'Capabilities - Sec Controls'!N248)</f>
        <v>SC-7(12)</v>
      </c>
      <c r="Q374" s="1" t="str">
        <f>IF(ISBLANK('Capabilities - Sec Controls'!O248),"", 'Capabilities - Sec Controls'!O248)</f>
        <v>SC-7(12)</v>
      </c>
      <c r="R374" s="1" t="str">
        <f>IF(ISBLANK('Capabilities - Sec Controls'!P248),"", 'Capabilities - Sec Controls'!P248)</f>
        <v/>
      </c>
      <c r="S374" s="1" t="str">
        <f>IF(ISBLANK('Capabilities - Sec Controls'!Q248),"", 'Capabilities - Sec Controls'!Q248)</f>
        <v/>
      </c>
      <c r="T374" s="1" t="str">
        <f>IF(ISBLANK('Capabilities - Sec Controls'!R248),"", 'Capabilities - Sec Controls'!R248)</f>
        <v/>
      </c>
      <c r="U374" s="1" t="str">
        <f>IF(ISBLANK('Capabilities - Sec Controls'!S248),"", 'Capabilities - Sec Controls'!S248)</f>
        <v/>
      </c>
      <c r="V374" s="1" t="str">
        <f>IF(ISBLANK('Capabilities - Sec Controls'!T248),"", 'Capabilities - Sec Controls'!T248)</f>
        <v/>
      </c>
      <c r="W374" s="1" t="str">
        <f>IF(ISBLANK('Capabilities - Sec Controls'!U248),"", 'Capabilities - Sec Controls'!U248)</f>
        <v/>
      </c>
      <c r="X374" s="1" t="str">
        <f>IF(ISBLANK('Capabilities - Sec Controls'!V248),"", 'Capabilities - Sec Controls'!V248)</f>
        <v/>
      </c>
      <c r="Y374" s="1" t="str">
        <f>IF(ISBLANK('Capabilities - Sec Controls'!W248),"", 'Capabilities - Sec Controls'!W248)</f>
        <v/>
      </c>
      <c r="Z374" s="1" t="str">
        <f>IF(ISBLANK('Capabilities - Sec Controls'!X248),"", 'Capabilities - Sec Controls'!X248)</f>
        <v/>
      </c>
      <c r="AA374" s="1" t="str">
        <f>IF(ISBLANK('Capabilities - Sec Controls'!Y248),"", 'Capabilities - Sec Controls'!Y248)</f>
        <v xml:space="preserve">Why are the two "host firewall" descriptions different? The differences do not appear to be related to differences between servers or endpoints. If anything, the two descriptions are reversed since the "personal" firewall would be more applicable to an end-point than to a server. </v>
      </c>
      <c r="AB374" s="1" t="str">
        <f>IF(ISBLANK('Capabilities - Sec Controls'!Z248),"", 'Capabilities - Sec Controls'!Z248)</f>
        <v/>
      </c>
      <c r="AC374" s="215">
        <f>IF(ISBLANK('Capabilities - Sec Controls'!AA248),"", 'Capabilities - Sec Controls'!AA248)</f>
        <v>3</v>
      </c>
      <c r="AD374" s="215">
        <f>IF(ISBLANK('Capabilities - Sec Controls'!AB248),"", 'Capabilities - Sec Controls'!AB248)</f>
        <v>2</v>
      </c>
      <c r="AE374" s="215">
        <f>IF(ISBLANK('Capabilities - Sec Controls'!AC248),"", 'Capabilities - Sec Controls'!AC248)</f>
        <v>3</v>
      </c>
      <c r="AF374" s="215">
        <f>IF(ISBLANK('Capabilities - Sec Controls'!AD248),"", 'Capabilities - Sec Controls'!AD248)</f>
        <v>8</v>
      </c>
      <c r="AG374" s="1" t="str">
        <f>IF(ISBLANK('Capabilities - Sec Controls'!AE248),"", 'Capabilities - Sec Controls'!AE248)</f>
        <v/>
      </c>
      <c r="AH374" s="1" t="str">
        <f>IF(ISBLANK('Capabilities - Sec Controls'!AF248),"", 'Capabilities - Sec Controls'!AF248)</f>
        <v>X</v>
      </c>
      <c r="AI374" s="1" t="str">
        <f>IF(ISBLANK('Capabilities - Sec Controls'!AG248),"", 'Capabilities - Sec Controls'!AG248)</f>
        <v>A</v>
      </c>
      <c r="AJ374" s="1" t="str">
        <f>IF(ISBLANK('Capabilities - Sec Controls'!AH248),"", 'Capabilities - Sec Controls'!AH248)</f>
        <v>A</v>
      </c>
      <c r="AK374" s="1" t="str">
        <f>IF(ISBLANK('Capabilities - Sec Controls'!AI248),"", 'Capabilities - Sec Controls'!AI248)</f>
        <v/>
      </c>
      <c r="AL374" s="1" t="str">
        <f>IF(ISBLANK('Capabilities - Sec Controls'!AJ248),"", 'Capabilities - Sec Controls'!AJ248)</f>
        <v>X</v>
      </c>
      <c r="AM374" s="1" t="str">
        <f>IF(ISBLANK('Capabilities - Sec Controls'!AK248),"", 'Capabilities - Sec Controls'!AK248)</f>
        <v>X*</v>
      </c>
      <c r="AN374" s="1" t="str">
        <f>IF(ISBLANK('Capabilities - Sec Controls'!AL248),"", 'Capabilities - Sec Controls'!AL248)</f>
        <v>X*</v>
      </c>
      <c r="AO374" s="1" t="str">
        <f>IF(ISBLANK('Capabilities - Sec Controls'!AM248),"", 'Capabilities - Sec Controls'!AM248)</f>
        <v/>
      </c>
      <c r="AP374" s="1" t="str">
        <f>IF(ISBLANK('Capabilities - Sec Controls'!AN248),"", 'Capabilities - Sec Controls'!AN248)</f>
        <v>B</v>
      </c>
      <c r="AQ374" s="1" t="str">
        <f>IF(ISBLANK('Capabilities - Sec Controls'!AO248),"", 'Capabilities - Sec Controls'!AO248)</f>
        <v>B</v>
      </c>
      <c r="AR374" s="1" t="str">
        <f>IF(ISBLANK('Capabilities - Sec Controls'!AP248),"", 'Capabilities - Sec Controls'!AP248)</f>
        <v>B</v>
      </c>
      <c r="AS374" s="1" t="str">
        <f>IF(ISBLANK('Capabilities - Sec Controls'!AQ248),"", 'Capabilities - Sec Controls'!AQ248)</f>
        <v/>
      </c>
      <c r="AT374" s="1" t="str">
        <f>IF(ISBLANK('Capabilities - Sec Controls'!AR248),"", 'Capabilities - Sec Controls'!AR248)</f>
        <v>A</v>
      </c>
      <c r="AU374" s="1" t="str">
        <f>IF(ISBLANK('Capabilities - Sec Controls'!AS248),"", 'Capabilities - Sec Controls'!AS248)</f>
        <v/>
      </c>
      <c r="AV374" s="1" t="str">
        <f>IF(ISBLANK('Capabilities - Sec Controls'!AT248),"", 'Capabilities - Sec Controls'!AT248)</f>
        <v/>
      </c>
    </row>
    <row r="375" spans="1:48" ht="42" hidden="1" customHeight="1" x14ac:dyDescent="0.25">
      <c r="A375"/>
      <c r="D375" t="b">
        <f>IF(Resp83="Yes", FALSE, TRUE)</f>
        <v>1</v>
      </c>
      <c r="E375" s="1" t="str">
        <f>IF(ISBLANK('Capabilities - Sec Controls'!A197),"", 'Capabilities - Sec Controls'!A197)</f>
        <v>Information Services</v>
      </c>
      <c r="F375" s="1" t="str">
        <f>IF(ISBLANK('Capabilities - Sec Controls'!B197),"", 'Capabilities - Sec Controls'!B197)</f>
        <v>ITOS</v>
      </c>
      <c r="G375" s="1" t="str">
        <f>IF(ISBLANK('Capabilities - Sec Controls'!C197),"", 'Capabilities - Sec Controls'!C197)</f>
        <v>Knowledge Management</v>
      </c>
      <c r="H375" s="1" t="str">
        <f>IF(ISBLANK('Capabilities - Sec Controls'!D197),"", 'Capabilities - Sec Controls'!D197)</f>
        <v/>
      </c>
      <c r="I375" s="1" t="str">
        <f>IF(ISBLANK('Capabilities - Sec Controls'!E197),"", 'Capabilities - Sec Controls'!E197)</f>
        <v>The system has a capability that enables organizing information and providing search capabilities to improve handling new problems and incidents by referring to past experiences. Examples include security FAQs best practices, and job aids.</v>
      </c>
      <c r="J375" s="1" t="str">
        <f>IF(ISBLANK('Capabilities - Sec Controls'!F197),"", 'Capabilities - Sec Controls'!F197)</f>
        <v>Knowledge Management</v>
      </c>
      <c r="K375" s="1" t="str">
        <f>IF(ISBLANK('Capabilities - Sec Controls'!I197),"", 'Capabilities - Sec Controls'!I197)</f>
        <v/>
      </c>
      <c r="L375" s="1" t="str">
        <f>IF(ISBLANK('Capabilities - Sec Controls'!J197),"", 'Capabilities - Sec Controls'!J197)</f>
        <v/>
      </c>
      <c r="M375" s="1" t="str">
        <f>IF(ISBLANK('Capabilities - Sec Controls'!K197),"", 'Capabilities - Sec Controls'!K197)</f>
        <v/>
      </c>
      <c r="N375" s="1" t="str">
        <f>IF(ISBLANK('Capabilities - Sec Controls'!L197),"", 'Capabilities - Sec Controls'!L197)</f>
        <v/>
      </c>
      <c r="O375" s="1" t="str">
        <f>IF(ISBLANK('Capabilities - Sec Controls'!M197),"", 'Capabilities - Sec Controls'!M197)</f>
        <v/>
      </c>
      <c r="P375" s="1" t="str">
        <f>IF(ISBLANK('Capabilities - Sec Controls'!N197),"", 'Capabilities - Sec Controls'!N197)</f>
        <v/>
      </c>
      <c r="Q375" s="1" t="str">
        <f>IF(ISBLANK('Capabilities - Sec Controls'!O197),"", 'Capabilities - Sec Controls'!O197)</f>
        <v/>
      </c>
      <c r="R375" s="1" t="str">
        <f>IF(ISBLANK('Capabilities - Sec Controls'!P197),"", 'Capabilities - Sec Controls'!P197)</f>
        <v/>
      </c>
      <c r="S375" s="1" t="str">
        <f>IF(ISBLANK('Capabilities - Sec Controls'!Q197),"", 'Capabilities - Sec Controls'!Q197)</f>
        <v/>
      </c>
      <c r="T375" s="1" t="str">
        <f>IF(ISBLANK('Capabilities - Sec Controls'!R197),"", 'Capabilities - Sec Controls'!R197)</f>
        <v/>
      </c>
      <c r="U375" s="1" t="str">
        <f>IF(ISBLANK('Capabilities - Sec Controls'!S197),"", 'Capabilities - Sec Controls'!S197)</f>
        <v/>
      </c>
      <c r="V375" s="1" t="str">
        <f>IF(ISBLANK('Capabilities - Sec Controls'!T197),"", 'Capabilities - Sec Controls'!T197)</f>
        <v/>
      </c>
      <c r="W375" s="1" t="str">
        <f>IF(ISBLANK('Capabilities - Sec Controls'!U197),"", 'Capabilities - Sec Controls'!U197)</f>
        <v/>
      </c>
      <c r="X375" s="1" t="str">
        <f>IF(ISBLANK('Capabilities - Sec Controls'!V197),"", 'Capabilities - Sec Controls'!V197)</f>
        <v/>
      </c>
      <c r="Y375" s="1" t="str">
        <f>IF(ISBLANK('Capabilities - Sec Controls'!W197),"", 'Capabilities - Sec Controls'!W197)</f>
        <v/>
      </c>
      <c r="Z375" s="1" t="str">
        <f>IF(ISBLANK('Capabilities - Sec Controls'!X197),"", 'Capabilities - Sec Controls'!X197)</f>
        <v/>
      </c>
      <c r="AA375" s="1" t="str">
        <f>IF(ISBLANK('Capabilities - Sec Controls'!Y197),"", 'Capabilities - Sec Controls'!Y197)</f>
        <v xml:space="preserve">Not a security capability. see columns m-o for controls needed to protect knowledge management information PL-7 is not selected in SP 800-53-defined baselines nor in the overall FedRAMP-defined baselines. They are noted in { } and  placed in the high impact baseline here specifically to support implementation of information security associated with the Information Services ITOS Knowledge Management capability should an organization wish to contract with a cloud service provider to provide such a capability. </v>
      </c>
      <c r="AB375" s="1" t="str">
        <f>IF(ISBLANK('Capabilities - Sec Controls'!Z197),"", 'Capabilities - Sec Controls'!Z197)</f>
        <v/>
      </c>
      <c r="AC375" s="215">
        <f>IF(ISBLANK('Capabilities - Sec Controls'!AA197),"", 'Capabilities - Sec Controls'!AA197)</f>
        <v>1</v>
      </c>
      <c r="AD375" s="215">
        <f>IF(ISBLANK('Capabilities - Sec Controls'!AB197),"", 'Capabilities - Sec Controls'!AB197)</f>
        <v>1</v>
      </c>
      <c r="AE375" s="215">
        <f>IF(ISBLANK('Capabilities - Sec Controls'!AC197),"", 'Capabilities - Sec Controls'!AC197)</f>
        <v>1</v>
      </c>
      <c r="AF375" s="215">
        <f>IF(ISBLANK('Capabilities - Sec Controls'!AD197),"", 'Capabilities - Sec Controls'!AD197)</f>
        <v>3</v>
      </c>
      <c r="AG375" s="1" t="str">
        <f>IF(ISBLANK('Capabilities - Sec Controls'!AE197),"", 'Capabilities - Sec Controls'!AE197)</f>
        <v/>
      </c>
      <c r="AH375" s="1" t="str">
        <f>IF(ISBLANK('Capabilities - Sec Controls'!AF197),"", 'Capabilities - Sec Controls'!AF197)</f>
        <v>A</v>
      </c>
      <c r="AI375" s="1" t="str">
        <f>IF(ISBLANK('Capabilities - Sec Controls'!AG197),"", 'Capabilities - Sec Controls'!AG197)</f>
        <v>A</v>
      </c>
      <c r="AJ375" s="1" t="str">
        <f>IF(ISBLANK('Capabilities - Sec Controls'!AH197),"", 'Capabilities - Sec Controls'!AH197)</f>
        <v>A</v>
      </c>
      <c r="AK375" s="1" t="str">
        <f>IF(ISBLANK('Capabilities - Sec Controls'!AI197),"", 'Capabilities - Sec Controls'!AI197)</f>
        <v/>
      </c>
      <c r="AL375" s="1" t="str">
        <f>IF(ISBLANK('Capabilities - Sec Controls'!AJ197),"", 'Capabilities - Sec Controls'!AJ197)</f>
        <v>A</v>
      </c>
      <c r="AM375" s="1" t="str">
        <f>IF(ISBLANK('Capabilities - Sec Controls'!AK197),"", 'Capabilities - Sec Controls'!AK197)</f>
        <v>A</v>
      </c>
      <c r="AN375" s="1" t="str">
        <f>IF(ISBLANK('Capabilities - Sec Controls'!AL197),"", 'Capabilities - Sec Controls'!AL197)</f>
        <v>A</v>
      </c>
      <c r="AO375" s="1" t="str">
        <f>IF(ISBLANK('Capabilities - Sec Controls'!AM197),"", 'Capabilities - Sec Controls'!AM197)</f>
        <v/>
      </c>
      <c r="AP375" s="1" t="str">
        <f>IF(ISBLANK('Capabilities - Sec Controls'!AN197),"", 'Capabilities - Sec Controls'!AN197)</f>
        <v>B</v>
      </c>
      <c r="AQ375" s="1" t="str">
        <f>IF(ISBLANK('Capabilities - Sec Controls'!AO197),"", 'Capabilities - Sec Controls'!AO197)</f>
        <v>B</v>
      </c>
      <c r="AR375" s="1" t="str">
        <f>IF(ISBLANK('Capabilities - Sec Controls'!AP197),"", 'Capabilities - Sec Controls'!AP197)</f>
        <v>B</v>
      </c>
      <c r="AS375" s="1" t="str">
        <f>IF(ISBLANK('Capabilities - Sec Controls'!AQ197),"", 'Capabilities - Sec Controls'!AQ197)</f>
        <v/>
      </c>
      <c r="AT375" s="1" t="str">
        <f>IF(ISBLANK('Capabilities - Sec Controls'!AR197),"", 'Capabilities - Sec Controls'!AR197)</f>
        <v>A</v>
      </c>
      <c r="AU375" s="1" t="str">
        <f>IF(ISBLANK('Capabilities - Sec Controls'!AS197),"", 'Capabilities - Sec Controls'!AS197)</f>
        <v/>
      </c>
      <c r="AV375" s="1" t="str">
        <f>IF(ISBLANK('Capabilities - Sec Controls'!AT197),"", 'Capabilities - Sec Controls'!AT197)</f>
        <v/>
      </c>
    </row>
    <row r="376" spans="1:48" ht="42" hidden="1" customHeight="1" x14ac:dyDescent="0.25">
      <c r="A376" s="210" t="s">
        <v>3367</v>
      </c>
      <c r="B376" s="211" t="s">
        <v>3368</v>
      </c>
      <c r="C376" s="211"/>
      <c r="D376" s="211" t="b">
        <f>AND(D377:D381)</f>
        <v>1</v>
      </c>
      <c r="E376" s="211"/>
      <c r="F376" s="210"/>
      <c r="G376" s="210"/>
      <c r="H376" s="210"/>
      <c r="I376" s="210"/>
      <c r="J376" s="210"/>
      <c r="K376" s="210"/>
      <c r="L376" s="210"/>
      <c r="M376" s="210"/>
      <c r="N376" s="210"/>
      <c r="O376" s="210"/>
      <c r="P376" s="210"/>
      <c r="Q376" s="210"/>
      <c r="R376" s="210"/>
      <c r="S376" s="210"/>
      <c r="T376" s="210"/>
      <c r="U376" s="210"/>
      <c r="V376" s="210"/>
      <c r="W376" s="210"/>
      <c r="X376" s="210"/>
      <c r="Y376" s="210"/>
      <c r="Z376" s="210"/>
      <c r="AA376" s="210"/>
      <c r="AB376" s="210"/>
      <c r="AC376" s="214"/>
      <c r="AD376" s="214"/>
      <c r="AE376" s="214"/>
      <c r="AF376" s="214"/>
      <c r="AG376" s="210"/>
      <c r="AH376" s="210"/>
      <c r="AI376" s="210"/>
      <c r="AJ376" s="210"/>
      <c r="AK376" s="210"/>
      <c r="AL376" s="210"/>
      <c r="AM376" s="210"/>
      <c r="AN376" s="210"/>
      <c r="AO376" s="210"/>
      <c r="AP376" s="210"/>
      <c r="AQ376" s="210"/>
      <c r="AR376" s="210"/>
      <c r="AS376" s="210"/>
      <c r="AT376" s="210"/>
      <c r="AU376" s="210"/>
      <c r="AV376" s="210"/>
    </row>
    <row r="377" spans="1:48" ht="42" hidden="1" customHeight="1" x14ac:dyDescent="0.25">
      <c r="A377"/>
      <c r="D377" t="b">
        <f>IF(Resp84="Yes", FALSE, TRUE)</f>
        <v>1</v>
      </c>
      <c r="E377" s="1" t="str">
        <f>IF(ISBLANK('Capabilities - Sec Controls'!A14),"", 'Capabilities - Sec Controls'!A14)</f>
        <v>BOSS</v>
      </c>
      <c r="F377" s="1" t="str">
        <f>IF(ISBLANK('Capabilities - Sec Controls'!B14),"", 'Capabilities - Sec Controls'!B14)</f>
        <v>Security Monitoring Services</v>
      </c>
      <c r="G377" s="1" t="str">
        <f>IF(ISBLANK('Capabilities - Sec Controls'!C14),"", 'Capabilities - Sec Controls'!C14)</f>
        <v>Event Correlation</v>
      </c>
      <c r="H377" s="1" t="str">
        <f>IF(ISBLANK('Capabilities - Sec Controls'!D14),"", 'Capabilities - Sec Controls'!D14)</f>
        <v/>
      </c>
      <c r="I377" s="1" t="str">
        <f>IF(ISBLANK('Capabilities - Sec Controls'!E14),"", 'Capabilities - Sec Controls'!E14)</f>
        <v xml:space="preserve">The system has a capability that can perform event correlation so that events from one source can be associated with events from another source for the purpose of detecting threats. </v>
      </c>
      <c r="J377" s="1" t="str">
        <f>IF(ISBLANK('Capabilities - Sec Controls'!F14),"", 'Capabilities - Sec Controls'!F14)</f>
        <v>Event Correlation</v>
      </c>
      <c r="K377" s="1" t="str">
        <f>IF(ISBLANK('Capabilities - Sec Controls'!I14),"", 'Capabilities - Sec Controls'!I14)</f>
        <v>AU-6,CA-7,IR-4,RA-5,SI-4</v>
      </c>
      <c r="L377" s="1" t="str">
        <f>IF(ISBLANK('Capabilities - Sec Controls'!J14),"", 'Capabilities - Sec Controls'!J14)</f>
        <v/>
      </c>
      <c r="M377" s="1" t="str">
        <f>IF(ISBLANK('Capabilities - Sec Controls'!K14),"", 'Capabilities - Sec Controls'!K14)</f>
        <v>AU-6,CA-7,IR-4,RA-5,SI-4</v>
      </c>
      <c r="N377" s="1" t="str">
        <f>IF(ISBLANK('Capabilities - Sec Controls'!L14),"", 'Capabilities - Sec Controls'!L14)</f>
        <v/>
      </c>
      <c r="O377" s="1" t="str">
        <f>IF(ISBLANK('Capabilities - Sec Controls'!M14),"", 'Capabilities - Sec Controls'!M14)</f>
        <v>AU-6(3)</v>
      </c>
      <c r="P377" s="1" t="str">
        <f>IF(ISBLANK('Capabilities - Sec Controls'!N14),"", 'Capabilities - Sec Controls'!N14)</f>
        <v>SI-4(16)</v>
      </c>
      <c r="Q377" s="1" t="str">
        <f>IF(ISBLANK('Capabilities - Sec Controls'!O14),"", 'Capabilities - Sec Controls'!O14)</f>
        <v>AU-6(3),SI-4(16)</v>
      </c>
      <c r="R377" s="1" t="str">
        <f>IF(ISBLANK('Capabilities - Sec Controls'!P14),"", 'Capabilities - Sec Controls'!P14)</f>
        <v/>
      </c>
      <c r="S377" s="1" t="str">
        <f>IF(ISBLANK('Capabilities - Sec Controls'!Q14),"", 'Capabilities - Sec Controls'!Q14)</f>
        <v>AU-6(6),IR-4(4)</v>
      </c>
      <c r="T377" s="1" t="str">
        <f>IF(ISBLANK('Capabilities - Sec Controls'!R14),"", 'Capabilities - Sec Controls'!R14)</f>
        <v>AU-6(9),IR-4(8),RA-5(10)</v>
      </c>
      <c r="U377" s="1" t="str">
        <f>IF(ISBLANK('Capabilities - Sec Controls'!S14),"", 'Capabilities - Sec Controls'!S14)</f>
        <v>AU-6(6),IR-4(4),IR-4(8),RA-5(10)</v>
      </c>
      <c r="V377" s="1" t="str">
        <f>IF(ISBLANK('Capabilities - Sec Controls'!T14),"", 'Capabilities - Sec Controls'!T14)</f>
        <v>AU-6(9)</v>
      </c>
      <c r="W377" s="1" t="str">
        <f>IF(ISBLANK('Capabilities - Sec Controls'!U14),"", 'Capabilities - Sec Controls'!U14)</f>
        <v/>
      </c>
      <c r="X377" s="1" t="str">
        <f>IF(ISBLANK('Capabilities - Sec Controls'!V14),"", 'Capabilities - Sec Controls'!V14)</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77" s="1" t="str">
        <f>IF(ISBLANK('Capabilities - Sec Controls'!W14),"", 'Capabilities - Sec Controls'!W14)</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77" s="1" t="str">
        <f>IF(ISBLANK('Capabilities - Sec Controls'!X14),"", 'Capabilities - Sec Controls'!X14)</f>
        <v>AC-2(11), AC-2(13), AC-6(3), AC-6(7), AC-6(8), AC-18(4), AC-21(2)
AU-13, 
CM-3(1), CM-5(1), CM-5(3), CM-5(4), CM-6(2), CM-8(4)
MA-4(3)
PE-2(3), PE-3(1), PE-6(4)
PS-4(2), PS-6(3)
RA-5(4), RA-5(6), RA-5(10)
SC-3, SC-7(8), SC-7(10), SC-7(11), SC-7(14),  SC-7(15), SC-7(18), SC-7(21), SC-24 
SI-7(10), SI-10(5)</v>
      </c>
      <c r="AA377" s="1" t="str">
        <f>IF(ISBLANK('Capabilities - Sec Controls'!Y14),"", 'Capabilities - Sec Controls'!Y14)</f>
        <v/>
      </c>
      <c r="AB377" s="1" t="str">
        <f>IF(ISBLANK('Capabilities - Sec Controls'!Z14),"", 'Capabilities - Sec Controls'!Z14)</f>
        <v/>
      </c>
      <c r="AC377" s="215">
        <f>IF(ISBLANK('Capabilities - Sec Controls'!AA14),"", 'Capabilities - Sec Controls'!AA14)</f>
        <v>2</v>
      </c>
      <c r="AD377" s="215">
        <f>IF(ISBLANK('Capabilities - Sec Controls'!AB14),"", 'Capabilities - Sec Controls'!AB14)</f>
        <v>3</v>
      </c>
      <c r="AE377" s="215">
        <f>IF(ISBLANK('Capabilities - Sec Controls'!AC14),"", 'Capabilities - Sec Controls'!AC14)</f>
        <v>2</v>
      </c>
      <c r="AF377" s="215">
        <f>IF(ISBLANK('Capabilities - Sec Controls'!AD14),"", 'Capabilities - Sec Controls'!AD14)</f>
        <v>7</v>
      </c>
      <c r="AG377" s="1" t="str">
        <f>IF(ISBLANK('Capabilities - Sec Controls'!AE14),"", 'Capabilities - Sec Controls'!AE14)</f>
        <v/>
      </c>
      <c r="AH377" s="1" t="str">
        <f>IF(ISBLANK('Capabilities - Sec Controls'!AF14),"", 'Capabilities - Sec Controls'!AF14)</f>
        <v>X</v>
      </c>
      <c r="AI377" s="1" t="str">
        <f>IF(ISBLANK('Capabilities - Sec Controls'!AG14),"", 'Capabilities - Sec Controls'!AG14)</f>
        <v>X</v>
      </c>
      <c r="AJ377" s="1" t="str">
        <f>IF(ISBLANK('Capabilities - Sec Controls'!AH14),"", 'Capabilities - Sec Controls'!AH14)</f>
        <v>A</v>
      </c>
      <c r="AK377" s="1" t="str">
        <f>IF(ISBLANK('Capabilities - Sec Controls'!AI14),"", 'Capabilities - Sec Controls'!AI14)</f>
        <v/>
      </c>
      <c r="AL377" s="1" t="str">
        <f>IF(ISBLANK('Capabilities - Sec Controls'!AJ14),"", 'Capabilities - Sec Controls'!AJ14)</f>
        <v>A</v>
      </c>
      <c r="AM377" s="1" t="str">
        <f>IF(ISBLANK('Capabilities - Sec Controls'!AK14),"", 'Capabilities - Sec Controls'!AK14)</f>
        <v>X</v>
      </c>
      <c r="AN377" s="1" t="str">
        <f>IF(ISBLANK('Capabilities - Sec Controls'!AL14),"", 'Capabilities - Sec Controls'!AL14)</f>
        <v>X</v>
      </c>
      <c r="AO377" s="1" t="str">
        <f>IF(ISBLANK('Capabilities - Sec Controls'!AM14),"", 'Capabilities - Sec Controls'!AM14)</f>
        <v/>
      </c>
      <c r="AP377" s="1" t="str">
        <f>IF(ISBLANK('Capabilities - Sec Controls'!AN14),"", 'Capabilities - Sec Controls'!AN14)</f>
        <v>B</v>
      </c>
      <c r="AQ377" s="1" t="str">
        <f>IF(ISBLANK('Capabilities - Sec Controls'!AO14),"", 'Capabilities - Sec Controls'!AO14)</f>
        <v>B</v>
      </c>
      <c r="AR377" s="1" t="str">
        <f>IF(ISBLANK('Capabilities - Sec Controls'!AP14),"", 'Capabilities - Sec Controls'!AP14)</f>
        <v>B</v>
      </c>
      <c r="AS377" s="1" t="str">
        <f>IF(ISBLANK('Capabilities - Sec Controls'!AQ14),"", 'Capabilities - Sec Controls'!AQ14)</f>
        <v/>
      </c>
      <c r="AT377" s="1" t="str">
        <f>IF(ISBLANK('Capabilities - Sec Controls'!AR14),"", 'Capabilities - Sec Controls'!AR14)</f>
        <v>X</v>
      </c>
      <c r="AU377" s="1" t="str">
        <f>IF(ISBLANK('Capabilities - Sec Controls'!AS14),"", 'Capabilities - Sec Controls'!AS14)</f>
        <v/>
      </c>
      <c r="AV377" s="1" t="str">
        <f>IF(ISBLANK('Capabilities - Sec Controls'!AT14),"", 'Capabilities - Sec Controls'!AT14)</f>
        <v/>
      </c>
    </row>
    <row r="378" spans="1:48" ht="42" hidden="1" customHeight="1" x14ac:dyDescent="0.25">
      <c r="A378"/>
      <c r="D378" t="b">
        <f>IF(Resp84="Yes", FALSE, TRUE)</f>
        <v>1</v>
      </c>
      <c r="E378" s="1" t="str">
        <f>IF(ISBLANK('Capabilities - Sec Controls'!A47),"", 'Capabilities - Sec Controls'!A47)</f>
        <v>BOSS</v>
      </c>
      <c r="F378" s="1" t="str">
        <f>IF(ISBLANK('Capabilities - Sec Controls'!B47),"", 'Capabilities - Sec Controls'!B47)</f>
        <v>Security Monitoring Services</v>
      </c>
      <c r="G378" s="1" t="str">
        <f>IF(ISBLANK('Capabilities - Sec Controls'!C47),"", 'Capabilities - Sec Controls'!C47)</f>
        <v>Security Information and Event Managemetn (SIEM) Platform</v>
      </c>
      <c r="H378" s="1" t="str">
        <f>IF(ISBLANK('Capabilities - Sec Controls'!D47),"", 'Capabilities - Sec Controls'!D47)</f>
        <v/>
      </c>
      <c r="I378" s="1" t="str">
        <f>IF(ISBLANK('Capabilities - Sec Controls'!E47),"", 'Capabilities - Sec Controls'!E47)</f>
        <v xml:space="preserve">The system has a Security Information and Event Management (SIEM) capability that collects, correlates, and reports on multiple sources of security event information for the purpose of maintaining situational awareness. </v>
      </c>
      <c r="J378" s="1" t="str">
        <f>IF(ISBLANK('Capabilities - Sec Controls'!F47),"", 'Capabilities - Sec Controls'!F47)</f>
        <v>SIEM Platform</v>
      </c>
      <c r="K378" s="1" t="str">
        <f>IF(ISBLANK('Capabilities - Sec Controls'!I47),"", 'Capabilities - Sec Controls'!I47)</f>
        <v>AU-6,AU-12,SI-4</v>
      </c>
      <c r="L378" s="1" t="str">
        <f>IF(ISBLANK('Capabilities - Sec Controls'!J47),"", 'Capabilities - Sec Controls'!J47)</f>
        <v/>
      </c>
      <c r="M378" s="1" t="str">
        <f>IF(ISBLANK('Capabilities - Sec Controls'!K47),"", 'Capabilities - Sec Controls'!K47)</f>
        <v>AU-6,AU-12,SI-4</v>
      </c>
      <c r="N378" s="1" t="str">
        <f>IF(ISBLANK('Capabilities - Sec Controls'!L47),"", 'Capabilities - Sec Controls'!L47)</f>
        <v/>
      </c>
      <c r="O378" s="1" t="str">
        <f>IF(ISBLANK('Capabilities - Sec Controls'!M47),"", 'Capabilities - Sec Controls'!M47)</f>
        <v>AU-6(1),AU-6(3),SI-4(5)</v>
      </c>
      <c r="P378" s="1" t="str">
        <f>IF(ISBLANK('Capabilities - Sec Controls'!N47),"", 'Capabilities - Sec Controls'!N47)</f>
        <v/>
      </c>
      <c r="Q378" s="1" t="str">
        <f>IF(ISBLANK('Capabilities - Sec Controls'!O47),"", 'Capabilities - Sec Controls'!O47)</f>
        <v>AU-6(1),AU-6(3),SI-4(5)</v>
      </c>
      <c r="R378" s="1" t="str">
        <f>IF(ISBLANK('Capabilities - Sec Controls'!P47),"", 'Capabilities - Sec Controls'!P47)</f>
        <v/>
      </c>
      <c r="S378" s="1" t="str">
        <f>IF(ISBLANK('Capabilities - Sec Controls'!Q47),"", 'Capabilities - Sec Controls'!Q47)</f>
        <v>AU-6(5),AU-6(6),AU-12(1),AU-12(3)</v>
      </c>
      <c r="T378" s="1" t="str">
        <f>IF(ISBLANK('Capabilities - Sec Controls'!R47),"", 'Capabilities - Sec Controls'!R47)</f>
        <v>AU-6(9),SI-4(3),SI-4(16),SI-4(17),SI-4(23)</v>
      </c>
      <c r="U378" s="1" t="str">
        <f>IF(ISBLANK('Capabilities - Sec Controls'!S47),"", 'Capabilities - Sec Controls'!S47)</f>
        <v>AU-6(5),AU-6(6),AU-12(1),AU-12(3)</v>
      </c>
      <c r="V378" s="1" t="str">
        <f>IF(ISBLANK('Capabilities - Sec Controls'!T47),"", 'Capabilities - Sec Controls'!T47)</f>
        <v>AU-6(9),SI-4(3),SI-4(16),SI-4(17),SI-4(23)</v>
      </c>
      <c r="W378" s="1" t="str">
        <f>IF(ISBLANK('Capabilities - Sec Controls'!U47),"", 'Capabilities - Sec Controls'!U47)</f>
        <v/>
      </c>
      <c r="X378" s="1" t="str">
        <f>IF(ISBLANK('Capabilities - Sec Controls'!V47),"", 'Capabilities - Sec Controls'!V47)</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78" s="1" t="str">
        <f>IF(ISBLANK('Capabilities - Sec Controls'!W47),"", 'Capabilities - Sec Controls'!W47)</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78" s="1" t="str">
        <f>IF(ISBLANK('Capabilities - Sec Controls'!X47),"", 'Capabilities - Sec Controls'!X47)</f>
        <v>AC-2(11), AC-2(13), AC-6(3), AC-6(7), AC-6(8), AC-18(4), AC-21(2)
AU-13, 
CM-3(1), CM-5(1), CM-5(3), CM-5(4), CM-6(2), CM-8(4)
MA-4(3)
PE-2(3), PE-3(1), PE-6(4)
PS-4(2), PS-6(3)
RA-5(4), RA-5(6), RA-5(10)
SC-3, SC-7(8), SC-7(10), SC-7(11), SC-7(14),  SC-7(15), SC-7(18), SC-7(21), SC-24 
SI-7(10), SI-10(5)</v>
      </c>
      <c r="AA378" s="1" t="str">
        <f>IF(ISBLANK('Capabilities - Sec Controls'!Y47),"", 'Capabilities - Sec Controls'!Y47)</f>
        <v/>
      </c>
      <c r="AB378" s="1" t="str">
        <f>IF(ISBLANK('Capabilities - Sec Controls'!Z47),"", 'Capabilities - Sec Controls'!Z47)</f>
        <v/>
      </c>
      <c r="AC378" s="215">
        <f>IF(ISBLANK('Capabilities - Sec Controls'!AA47),"", 'Capabilities - Sec Controls'!AA47)</f>
        <v>3</v>
      </c>
      <c r="AD378" s="215">
        <f>IF(ISBLANK('Capabilities - Sec Controls'!AB47),"", 'Capabilities - Sec Controls'!AB47)</f>
        <v>3</v>
      </c>
      <c r="AE378" s="215">
        <f>IF(ISBLANK('Capabilities - Sec Controls'!AC47),"", 'Capabilities - Sec Controls'!AC47)</f>
        <v>3</v>
      </c>
      <c r="AF378" s="215">
        <f>IF(ISBLANK('Capabilities - Sec Controls'!AD47),"", 'Capabilities - Sec Controls'!AD47)</f>
        <v>9</v>
      </c>
      <c r="AG378" s="1" t="str">
        <f>IF(ISBLANK('Capabilities - Sec Controls'!AE47),"", 'Capabilities - Sec Controls'!AE47)</f>
        <v/>
      </c>
      <c r="AH378" s="1" t="str">
        <f>IF(ISBLANK('Capabilities - Sec Controls'!AF47),"", 'Capabilities - Sec Controls'!AF47)</f>
        <v>X</v>
      </c>
      <c r="AI378" s="1" t="str">
        <f>IF(ISBLANK('Capabilities - Sec Controls'!AG47),"", 'Capabilities - Sec Controls'!AG47)</f>
        <v>X</v>
      </c>
      <c r="AJ378" s="1" t="str">
        <f>IF(ISBLANK('Capabilities - Sec Controls'!AH47),"", 'Capabilities - Sec Controls'!AH47)</f>
        <v>A</v>
      </c>
      <c r="AK378" s="1" t="str">
        <f>IF(ISBLANK('Capabilities - Sec Controls'!AI47),"", 'Capabilities - Sec Controls'!AI47)</f>
        <v/>
      </c>
      <c r="AL378" s="1" t="str">
        <f>IF(ISBLANK('Capabilities - Sec Controls'!AJ47),"", 'Capabilities - Sec Controls'!AJ47)</f>
        <v>A</v>
      </c>
      <c r="AM378" s="1" t="str">
        <f>IF(ISBLANK('Capabilities - Sec Controls'!AK47),"", 'Capabilities - Sec Controls'!AK47)</f>
        <v>X</v>
      </c>
      <c r="AN378" s="1" t="str">
        <f>IF(ISBLANK('Capabilities - Sec Controls'!AL47),"", 'Capabilities - Sec Controls'!AL47)</f>
        <v>X</v>
      </c>
      <c r="AO378" s="1" t="str">
        <f>IF(ISBLANK('Capabilities - Sec Controls'!AM47),"", 'Capabilities - Sec Controls'!AM47)</f>
        <v/>
      </c>
      <c r="AP378" s="1" t="str">
        <f>IF(ISBLANK('Capabilities - Sec Controls'!AN47),"", 'Capabilities - Sec Controls'!AN47)</f>
        <v>B</v>
      </c>
      <c r="AQ378" s="1" t="str">
        <f>IF(ISBLANK('Capabilities - Sec Controls'!AO47),"", 'Capabilities - Sec Controls'!AO47)</f>
        <v>B</v>
      </c>
      <c r="AR378" s="1" t="str">
        <f>IF(ISBLANK('Capabilities - Sec Controls'!AP47),"", 'Capabilities - Sec Controls'!AP47)</f>
        <v>B</v>
      </c>
      <c r="AS378" s="1" t="str">
        <f>IF(ISBLANK('Capabilities - Sec Controls'!AQ47),"", 'Capabilities - Sec Controls'!AQ47)</f>
        <v/>
      </c>
      <c r="AT378" s="1" t="str">
        <f>IF(ISBLANK('Capabilities - Sec Controls'!AR47),"", 'Capabilities - Sec Controls'!AR47)</f>
        <v>X</v>
      </c>
      <c r="AU378" s="1" t="str">
        <f>IF(ISBLANK('Capabilities - Sec Controls'!AS47),"", 'Capabilities - Sec Controls'!AS47)</f>
        <v/>
      </c>
      <c r="AV378" s="1" t="str">
        <f>IF(ISBLANK('Capabilities - Sec Controls'!AT47),"", 'Capabilities - Sec Controls'!AT47)</f>
        <v>A</v>
      </c>
    </row>
    <row r="379" spans="1:48" ht="42" hidden="1" customHeight="1" x14ac:dyDescent="0.25">
      <c r="A379"/>
      <c r="D379" t="b">
        <f>IF(Resp84="Yes", FALSE, TRUE)</f>
        <v>1</v>
      </c>
      <c r="E379" s="1" t="str">
        <f>IF(ISBLANK('Capabilities - Sec Controls'!A53),"", 'Capabilities - Sec Controls'!A53)</f>
        <v>BOSS</v>
      </c>
      <c r="F379" s="1" t="str">
        <f>IF(ISBLANK('Capabilities - Sec Controls'!B53),"", 'Capabilities - Sec Controls'!B53)</f>
        <v>Security Monitoring Services</v>
      </c>
      <c r="G379" s="1" t="str">
        <f>IF(ISBLANK('Capabilities - Sec Controls'!C53),"", 'Capabilities - Sec Controls'!C53)</f>
        <v>Security Operation Center (SOC) Portal</v>
      </c>
      <c r="H379" s="1" t="str">
        <f>IF(ISBLANK('Capabilities - Sec Controls'!D53),"", 'Capabilities - Sec Controls'!D53)</f>
        <v/>
      </c>
      <c r="I379" s="1" t="str">
        <f>IF(ISBLANK('Capabilities - Sec Controls'!E53),"", 'Capabilities - Sec Controls'!E53)</f>
        <v>The system's organization has a capability that maintains a portal and dashboard for the organization's Security Operations Center (SOC) to provide real-time security monitoring and reporting.</v>
      </c>
      <c r="J379" s="1" t="str">
        <f>IF(ISBLANK('Capabilities - Sec Controls'!F53),"", 'Capabilities - Sec Controls'!F53)</f>
        <v>SOC Portal</v>
      </c>
      <c r="K379" s="1" t="str">
        <f>IF(ISBLANK('Capabilities - Sec Controls'!I53),"", 'Capabilities - Sec Controls'!I53)</f>
        <v>AU-12,CA-7,SI-4</v>
      </c>
      <c r="L379" s="1" t="str">
        <f>IF(ISBLANK('Capabilities - Sec Controls'!J53),"", 'Capabilities - Sec Controls'!J53)</f>
        <v/>
      </c>
      <c r="M379" s="1" t="str">
        <f>IF(ISBLANK('Capabilities - Sec Controls'!K53),"", 'Capabilities - Sec Controls'!K53)</f>
        <v>AU-12,CA-7,SI-4</v>
      </c>
      <c r="N379" s="1" t="str">
        <f>IF(ISBLANK('Capabilities - Sec Controls'!L53),"", 'Capabilities - Sec Controls'!L53)</f>
        <v/>
      </c>
      <c r="O379" s="1" t="str">
        <f>IF(ISBLANK('Capabilities - Sec Controls'!M53),"", 'Capabilities - Sec Controls'!M53)</f>
        <v>CA-7(1),SI-4(5)</v>
      </c>
      <c r="P379" s="1" t="str">
        <f>IF(ISBLANK('Capabilities - Sec Controls'!N53),"", 'Capabilities - Sec Controls'!N53)</f>
        <v/>
      </c>
      <c r="Q379" s="1" t="str">
        <f>IF(ISBLANK('Capabilities - Sec Controls'!O53),"", 'Capabilities - Sec Controls'!O53)</f>
        <v>CA-7(1),SI-4(5)</v>
      </c>
      <c r="R379" s="1" t="str">
        <f>IF(ISBLANK('Capabilities - Sec Controls'!P53),"", 'Capabilities - Sec Controls'!P53)</f>
        <v/>
      </c>
      <c r="S379" s="1" t="str">
        <f>IF(ISBLANK('Capabilities - Sec Controls'!Q53),"", 'Capabilities - Sec Controls'!Q53)</f>
        <v>AU-12(1),AU-12(3)</v>
      </c>
      <c r="T379" s="1" t="str">
        <f>IF(ISBLANK('Capabilities - Sec Controls'!R53),"", 'Capabilities - Sec Controls'!R53)</f>
        <v>SI-4(3),SI-4(16),SI-4(17),SI-4(23)</v>
      </c>
      <c r="U379" s="1" t="str">
        <f>IF(ISBLANK('Capabilities - Sec Controls'!S53),"", 'Capabilities - Sec Controls'!S53)</f>
        <v>AU-12(1),AU-12(3)</v>
      </c>
      <c r="V379" s="1" t="str">
        <f>IF(ISBLANK('Capabilities - Sec Controls'!T53),"", 'Capabilities - Sec Controls'!T53)</f>
        <v>SI-4(3),SI-4(16),SI-4(17),SI-4(23)</v>
      </c>
      <c r="W379" s="1" t="str">
        <f>IF(ISBLANK('Capabilities - Sec Controls'!U53),"", 'Capabilities - Sec Controls'!U53)</f>
        <v/>
      </c>
      <c r="X379" s="1" t="str">
        <f>IF(ISBLANK('Capabilities - Sec Controls'!V53),"", 'Capabilities - Sec Controls'!V53)</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79" s="1" t="str">
        <f>IF(ISBLANK('Capabilities - Sec Controls'!W53),"", 'Capabilities - Sec Controls'!W53)</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79" s="1" t="str">
        <f>IF(ISBLANK('Capabilities - Sec Controls'!X53),"", 'Capabilities - Sec Controls'!X53)</f>
        <v>AC-2(11), AC-2(13), AC-6(3), AC-6(7), AC-6(8), AC-18(4), AC-21(2)
AU-13, 
CM-3(1), CM-5(1), CM-5(3), CM-5(4), CM-6(2), CM-8(4)
MA-4(3)
PE-2(3), PE-3(1), PE-6(4)
PS-4(2), PS-6(3)
RA-5(4), RA-5(6), RA-5(10)
SC-3, SC-7(8), SC-7(10), SC-7(11), SC-7(14),  SC-7(15), SC-7(18), SC-7(21), SC-24 
SI-7(10), SI-10(5)</v>
      </c>
      <c r="AA379" s="1" t="str">
        <f>IF(ISBLANK('Capabilities - Sec Controls'!Y53),"", 'Capabilities - Sec Controls'!Y53)</f>
        <v/>
      </c>
      <c r="AB379" s="1" t="str">
        <f>IF(ISBLANK('Capabilities - Sec Controls'!Z53),"", 'Capabilities - Sec Controls'!Z53)</f>
        <v/>
      </c>
      <c r="AC379" s="215">
        <f>IF(ISBLANK('Capabilities - Sec Controls'!AA53),"", 'Capabilities - Sec Controls'!AA53)</f>
        <v>1</v>
      </c>
      <c r="AD379" s="215">
        <f>IF(ISBLANK('Capabilities - Sec Controls'!AB53),"", 'Capabilities - Sec Controls'!AB53)</f>
        <v>1</v>
      </c>
      <c r="AE379" s="215">
        <f>IF(ISBLANK('Capabilities - Sec Controls'!AC53),"", 'Capabilities - Sec Controls'!AC53)</f>
        <v>1</v>
      </c>
      <c r="AF379" s="215">
        <f>IF(ISBLANK('Capabilities - Sec Controls'!AD53),"", 'Capabilities - Sec Controls'!AD53)</f>
        <v>3</v>
      </c>
      <c r="AG379" s="1" t="str">
        <f>IF(ISBLANK('Capabilities - Sec Controls'!AE53),"", 'Capabilities - Sec Controls'!AE53)</f>
        <v/>
      </c>
      <c r="AH379" s="1" t="str">
        <f>IF(ISBLANK('Capabilities - Sec Controls'!AF53),"", 'Capabilities - Sec Controls'!AF53)</f>
        <v>A</v>
      </c>
      <c r="AI379" s="1" t="str">
        <f>IF(ISBLANK('Capabilities - Sec Controls'!AG53),"", 'Capabilities - Sec Controls'!AG53)</f>
        <v>A</v>
      </c>
      <c r="AJ379" s="1" t="str">
        <f>IF(ISBLANK('Capabilities - Sec Controls'!AH53),"", 'Capabilities - Sec Controls'!AH53)</f>
        <v>A</v>
      </c>
      <c r="AK379" s="1" t="str">
        <f>IF(ISBLANK('Capabilities - Sec Controls'!AI53),"", 'Capabilities - Sec Controls'!AI53)</f>
        <v/>
      </c>
      <c r="AL379" s="1" t="str">
        <f>IF(ISBLANK('Capabilities - Sec Controls'!AJ53),"", 'Capabilities - Sec Controls'!AJ53)</f>
        <v>A</v>
      </c>
      <c r="AM379" s="1" t="str">
        <f>IF(ISBLANK('Capabilities - Sec Controls'!AK53),"", 'Capabilities - Sec Controls'!AK53)</f>
        <v>A</v>
      </c>
      <c r="AN379" s="1" t="str">
        <f>IF(ISBLANK('Capabilities - Sec Controls'!AL53),"", 'Capabilities - Sec Controls'!AL53)</f>
        <v>A</v>
      </c>
      <c r="AO379" s="1" t="str">
        <f>IF(ISBLANK('Capabilities - Sec Controls'!AM53),"", 'Capabilities - Sec Controls'!AM53)</f>
        <v/>
      </c>
      <c r="AP379" s="1" t="str">
        <f>IF(ISBLANK('Capabilities - Sec Controls'!AN53),"", 'Capabilities - Sec Controls'!AN53)</f>
        <v>B</v>
      </c>
      <c r="AQ379" s="1" t="str">
        <f>IF(ISBLANK('Capabilities - Sec Controls'!AO53),"", 'Capabilities - Sec Controls'!AO53)</f>
        <v>B</v>
      </c>
      <c r="AR379" s="1" t="str">
        <f>IF(ISBLANK('Capabilities - Sec Controls'!AP53),"", 'Capabilities - Sec Controls'!AP53)</f>
        <v>B</v>
      </c>
      <c r="AS379" s="1" t="str">
        <f>IF(ISBLANK('Capabilities - Sec Controls'!AQ53),"", 'Capabilities - Sec Controls'!AQ53)</f>
        <v/>
      </c>
      <c r="AT379" s="1" t="str">
        <f>IF(ISBLANK('Capabilities - Sec Controls'!AR53),"", 'Capabilities - Sec Controls'!AR53)</f>
        <v>X</v>
      </c>
      <c r="AU379" s="1" t="str">
        <f>IF(ISBLANK('Capabilities - Sec Controls'!AS53),"", 'Capabilities - Sec Controls'!AS53)</f>
        <v/>
      </c>
      <c r="AV379" s="1" t="str">
        <f>IF(ISBLANK('Capabilities - Sec Controls'!AT53),"", 'Capabilities - Sec Controls'!AT53)</f>
        <v/>
      </c>
    </row>
    <row r="380" spans="1:48" ht="42" hidden="1" customHeight="1" x14ac:dyDescent="0.25">
      <c r="A380"/>
      <c r="D380" t="b">
        <f>IF(Resp84="Yes", FALSE, TRUE)</f>
        <v>1</v>
      </c>
      <c r="E380" s="1" t="str">
        <f>IF(ISBLANK('Capabilities - Sec Controls'!A60),"", 'Capabilities - Sec Controls'!A60)</f>
        <v>ITOS</v>
      </c>
      <c r="F380" s="1" t="str">
        <f>IF(ISBLANK('Capabilities - Sec Controls'!B60),"", 'Capabilities - Sec Controls'!B60)</f>
        <v>Service Support</v>
      </c>
      <c r="G380" s="1" t="str">
        <f>IF(ISBLANK('Capabilities - Sec Controls'!C60),"", 'Capabilities - Sec Controls'!C60)</f>
        <v>Problem Management</v>
      </c>
      <c r="H380" s="1" t="str">
        <f>IF(ISBLANK('Capabilities - Sec Controls'!D60),"", 'Capabilities - Sec Controls'!D60)</f>
        <v>Event Classification</v>
      </c>
      <c r="I380" s="1" t="str">
        <f>IF(ISBLANK('Capabilities - Sec Controls'!E60),"", 'Capabilities - Sec Controls'!E60)</f>
        <v>The system's organization has a capability that provides event classification for event analysis and correlation purposes.</v>
      </c>
      <c r="J380" s="1" t="str">
        <f>IF(ISBLANK('Capabilities - Sec Controls'!F60),"", 'Capabilities - Sec Controls'!F60)</f>
        <v>Event Classification</v>
      </c>
      <c r="K380" s="1" t="str">
        <f>IF(ISBLANK('Capabilities - Sec Controls'!I60),"", 'Capabilities - Sec Controls'!I60)</f>
        <v>AU-1,AU-2,AU-3,AU-6,AU-12,CA-7</v>
      </c>
      <c r="L380" s="1" t="str">
        <f>IF(ISBLANK('Capabilities - Sec Controls'!J60),"", 'Capabilities - Sec Controls'!J60)</f>
        <v/>
      </c>
      <c r="M380" s="1" t="str">
        <f>IF(ISBLANK('Capabilities - Sec Controls'!K60),"", 'Capabilities - Sec Controls'!K60)</f>
        <v>AU-1,AU-2,AU-3,AU-6,AU-12,CA-7</v>
      </c>
      <c r="N380" s="1" t="str">
        <f>IF(ISBLANK('Capabilities - Sec Controls'!L60),"", 'Capabilities - Sec Controls'!L60)</f>
        <v/>
      </c>
      <c r="O380" s="1" t="str">
        <f>IF(ISBLANK('Capabilities - Sec Controls'!M60),"", 'Capabilities - Sec Controls'!M60)</f>
        <v>AU-2(3),AU-3(1),AU-6(1),AU-6(3),CA-7(1)</v>
      </c>
      <c r="P380" s="1" t="str">
        <f>IF(ISBLANK('Capabilities - Sec Controls'!N60),"", 'Capabilities - Sec Controls'!N60)</f>
        <v/>
      </c>
      <c r="Q380" s="1" t="str">
        <f>IF(ISBLANK('Capabilities - Sec Controls'!O60),"", 'Capabilities - Sec Controls'!O60)</f>
        <v>AU-2(3),AU-3(1),AU-6(1),AU-6(3),CA-7(1)</v>
      </c>
      <c r="R380" s="1" t="str">
        <f>IF(ISBLANK('Capabilities - Sec Controls'!P60),"", 'Capabilities - Sec Controls'!P60)</f>
        <v/>
      </c>
      <c r="S380" s="1" t="str">
        <f>IF(ISBLANK('Capabilities - Sec Controls'!Q60),"", 'Capabilities - Sec Controls'!Q60)</f>
        <v>AU-6(5)</v>
      </c>
      <c r="T380" s="1" t="str">
        <f>IF(ISBLANK('Capabilities - Sec Controls'!R60),"", 'Capabilities - Sec Controls'!R60)</f>
        <v>AU-3(2),AU-12(2)</v>
      </c>
      <c r="U380" s="1" t="str">
        <f>IF(ISBLANK('Capabilities - Sec Controls'!S60),"", 'Capabilities - Sec Controls'!S60)</f>
        <v>AU-6(5),AU-12(2)</v>
      </c>
      <c r="V380" s="1" t="str">
        <f>IF(ISBLANK('Capabilities - Sec Controls'!T60),"", 'Capabilities - Sec Controls'!T60)</f>
        <v>AU-3(2)</v>
      </c>
      <c r="W380" s="1" t="str">
        <f>IF(ISBLANK('Capabilities - Sec Controls'!U60),"", 'Capabilities - Sec Controls'!U60)</f>
        <v/>
      </c>
      <c r="X380" s="1" t="str">
        <f>IF(ISBLANK('Capabilities - Sec Controls'!V60),"", 'Capabilities - Sec Controls'!V60)</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80" s="1" t="str">
        <f>IF(ISBLANK('Capabilities - Sec Controls'!W60),"", 'Capabilities - Sec Controls'!W60)</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80" s="1" t="str">
        <f>IF(ISBLANK('Capabilities - Sec Controls'!X60),"", 'Capabilities - Sec Controls'!X60)</f>
        <v>AC-2(11), AC-2(13), AC-6(3), AC-6(7), AC-6(8), AC-18(4), AC-21(2)
AU-13, 
CM-3(1), CM-5(1), CM-5(3), CM-5(4), CM-6(2), CM-8(4)
MA-4(3)
PE-2(3), PE-3(1), PE-6(4)
PS-4(2), PS-6(3)
RA-5(4), RA-5(6), RA-5(10)
SC-3, SC-7(8), SC-7(10), SC-7(11), SC-7(14),  SC-7(15), SC-7(18), SC-7(21), SC-24 
SI-7(10), SI-10(5)</v>
      </c>
      <c r="AA380" s="1" t="str">
        <f>IF(ISBLANK('Capabilities - Sec Controls'!Y60),"", 'Capabilities - Sec Controls'!Y60)</f>
        <v>While not selected in SP 800-53 or FedRAMP baslines, AU-12(2) is selected here to facilitate event classification</v>
      </c>
      <c r="AB380" s="1" t="str">
        <f>IF(ISBLANK('Capabilities - Sec Controls'!Z60),"", 'Capabilities - Sec Controls'!Z60)</f>
        <v/>
      </c>
      <c r="AC380" s="215">
        <f>IF(ISBLANK('Capabilities - Sec Controls'!AA60),"", 'Capabilities - Sec Controls'!AA60)</f>
        <v>1</v>
      </c>
      <c r="AD380" s="215">
        <f>IF(ISBLANK('Capabilities - Sec Controls'!AB60),"", 'Capabilities - Sec Controls'!AB60)</f>
        <v>2</v>
      </c>
      <c r="AE380" s="215">
        <f>IF(ISBLANK('Capabilities - Sec Controls'!AC60),"", 'Capabilities - Sec Controls'!AC60)</f>
        <v>2</v>
      </c>
      <c r="AF380" s="215">
        <f>IF(ISBLANK('Capabilities - Sec Controls'!AD60),"", 'Capabilities - Sec Controls'!AD60)</f>
        <v>5</v>
      </c>
      <c r="AG380" s="1" t="str">
        <f>IF(ISBLANK('Capabilities - Sec Controls'!AE60),"", 'Capabilities - Sec Controls'!AE60)</f>
        <v/>
      </c>
      <c r="AH380" s="1" t="str">
        <f>IF(ISBLANK('Capabilities - Sec Controls'!AF60),"", 'Capabilities - Sec Controls'!AF60)</f>
        <v>X</v>
      </c>
      <c r="AI380" s="1" t="str">
        <f>IF(ISBLANK('Capabilities - Sec Controls'!AG60),"", 'Capabilities - Sec Controls'!AG60)</f>
        <v>X</v>
      </c>
      <c r="AJ380" s="1" t="str">
        <f>IF(ISBLANK('Capabilities - Sec Controls'!AH60),"", 'Capabilities - Sec Controls'!AH60)</f>
        <v>X</v>
      </c>
      <c r="AK380" s="1" t="str">
        <f>IF(ISBLANK('Capabilities - Sec Controls'!AI60),"", 'Capabilities - Sec Controls'!AI60)</f>
        <v/>
      </c>
      <c r="AL380" s="1" t="str">
        <f>IF(ISBLANK('Capabilities - Sec Controls'!AJ60),"", 'Capabilities - Sec Controls'!AJ60)</f>
        <v>A</v>
      </c>
      <c r="AM380" s="1" t="str">
        <f>IF(ISBLANK('Capabilities - Sec Controls'!AK60),"", 'Capabilities - Sec Controls'!AK60)</f>
        <v>X*</v>
      </c>
      <c r="AN380" s="1" t="str">
        <f>IF(ISBLANK('Capabilities - Sec Controls'!AL60),"", 'Capabilities - Sec Controls'!AL60)</f>
        <v>X*</v>
      </c>
      <c r="AO380" s="1" t="str">
        <f>IF(ISBLANK('Capabilities - Sec Controls'!AM60),"", 'Capabilities - Sec Controls'!AM60)</f>
        <v/>
      </c>
      <c r="AP380" s="1" t="str">
        <f>IF(ISBLANK('Capabilities - Sec Controls'!AN60),"", 'Capabilities - Sec Controls'!AN60)</f>
        <v>B</v>
      </c>
      <c r="AQ380" s="1" t="str">
        <f>IF(ISBLANK('Capabilities - Sec Controls'!AO60),"", 'Capabilities - Sec Controls'!AO60)</f>
        <v>B</v>
      </c>
      <c r="AR380" s="1" t="str">
        <f>IF(ISBLANK('Capabilities - Sec Controls'!AP60),"", 'Capabilities - Sec Controls'!AP60)</f>
        <v>B</v>
      </c>
      <c r="AS380" s="1" t="str">
        <f>IF(ISBLANK('Capabilities - Sec Controls'!AQ60),"", 'Capabilities - Sec Controls'!AQ60)</f>
        <v/>
      </c>
      <c r="AT380" s="1" t="str">
        <f>IF(ISBLANK('Capabilities - Sec Controls'!AR60),"", 'Capabilities - Sec Controls'!AR60)</f>
        <v>X</v>
      </c>
      <c r="AU380" s="1" t="str">
        <f>IF(ISBLANK('Capabilities - Sec Controls'!AS60),"", 'Capabilities - Sec Controls'!AS60)</f>
        <v/>
      </c>
      <c r="AV380" s="1" t="str">
        <f>IF(ISBLANK('Capabilities - Sec Controls'!AT60),"", 'Capabilities - Sec Controls'!AT60)</f>
        <v>A</v>
      </c>
    </row>
    <row r="381" spans="1:48" ht="42" hidden="1" customHeight="1" x14ac:dyDescent="0.25">
      <c r="A381"/>
      <c r="D381" t="b">
        <f>IF(Resp84="Yes", FALSE, TRUE)</f>
        <v>1</v>
      </c>
      <c r="E381" s="1" t="str">
        <f>IF(ISBLANK('Capabilities - Sec Controls'!A186),"", 'Capabilities - Sec Controls'!A186)</f>
        <v>Information Services</v>
      </c>
      <c r="F381" s="1" t="str">
        <f>IF(ISBLANK('Capabilities - Sec Controls'!B186),"", 'Capabilities - Sec Controls'!B186)</f>
        <v>Security Monitoring</v>
      </c>
      <c r="G381" s="1" t="str">
        <f>IF(ISBLANK('Capabilities - Sec Controls'!C186),"", 'Capabilities - Sec Controls'!C186)</f>
        <v>Transformation Services</v>
      </c>
      <c r="H381" s="1" t="str">
        <f>IF(ISBLANK('Capabilities - Sec Controls'!D186),"", 'Capabilities - Sec Controls'!D186)</f>
        <v/>
      </c>
      <c r="I381" s="1" t="str">
        <f>IF(ISBLANK('Capabilities - Sec Controls'!E186),"", 'Capabilities - Sec Controls'!E186)</f>
        <v>The system has a capability that translates and normalizes data from security monitoring events to facilitate data mining and event correlation.</v>
      </c>
      <c r="J381" s="1" t="str">
        <f>IF(ISBLANK('Capabilities - Sec Controls'!F186),"", 'Capabilities - Sec Controls'!F186)</f>
        <v>Transformation Services</v>
      </c>
      <c r="K381" s="1" t="str">
        <f>IF(ISBLANK('Capabilities - Sec Controls'!I186),"", 'Capabilities - Sec Controls'!I186)</f>
        <v>AU-6,AU-12,SI-4</v>
      </c>
      <c r="L381" s="1" t="str">
        <f>IF(ISBLANK('Capabilities - Sec Controls'!J186),"", 'Capabilities - Sec Controls'!J186)</f>
        <v/>
      </c>
      <c r="M381" s="1" t="str">
        <f>IF(ISBLANK('Capabilities - Sec Controls'!K186),"", 'Capabilities - Sec Controls'!K186)</f>
        <v>AU-6,AU-12,SI-4</v>
      </c>
      <c r="N381" s="1" t="str">
        <f>IF(ISBLANK('Capabilities - Sec Controls'!L186),"", 'Capabilities - Sec Controls'!L186)</f>
        <v/>
      </c>
      <c r="O381" s="1" t="str">
        <f>IF(ISBLANK('Capabilities - Sec Controls'!M186),"", 'Capabilities - Sec Controls'!M186)</f>
        <v>AU-6(1),AU-6(3),SI-4(5)</v>
      </c>
      <c r="P381" s="1" t="str">
        <f>IF(ISBLANK('Capabilities - Sec Controls'!N186),"", 'Capabilities - Sec Controls'!N186)</f>
        <v/>
      </c>
      <c r="Q381" s="1" t="str">
        <f>IF(ISBLANK('Capabilities - Sec Controls'!O186),"", 'Capabilities - Sec Controls'!O186)</f>
        <v>AU-6(1),AU-6(3),SI-4(5)</v>
      </c>
      <c r="R381" s="1" t="str">
        <f>IF(ISBLANK('Capabilities - Sec Controls'!P186),"", 'Capabilities - Sec Controls'!P186)</f>
        <v/>
      </c>
      <c r="S381" s="1" t="str">
        <f>IF(ISBLANK('Capabilities - Sec Controls'!Q186),"", 'Capabilities - Sec Controls'!Q186)</f>
        <v>AU-6(5),AU-6(6),AU-12(1)</v>
      </c>
      <c r="T381" s="1" t="str">
        <f>IF(ISBLANK('Capabilities - Sec Controls'!R186),"", 'Capabilities - Sec Controls'!R186)</f>
        <v>AU-6(9),SI-4(3),SI-4(16),SI-4(17)</v>
      </c>
      <c r="U381" s="1" t="str">
        <f>IF(ISBLANK('Capabilities - Sec Controls'!S186),"", 'Capabilities - Sec Controls'!S186)</f>
        <v>AU-6(5),AU-6(6),AU-12(1)</v>
      </c>
      <c r="V381" s="1" t="str">
        <f>IF(ISBLANK('Capabilities - Sec Controls'!T186),"", 'Capabilities - Sec Controls'!T186)</f>
        <v>AU-6(9),SI-4(3),SI-4(16),SI-4(17)</v>
      </c>
      <c r="W381" s="1" t="str">
        <f>IF(ISBLANK('Capabilities - Sec Controls'!U186),"", 'Capabilities - Sec Controls'!U186)</f>
        <v xml:space="preserve"> </v>
      </c>
      <c r="X381" s="1" t="str">
        <f>IF(ISBLANK('Capabilities - Sec Controls'!V186),"", 'Capabilities - Sec Controls'!V186)</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81" s="1" t="str">
        <f>IF(ISBLANK('Capabilities - Sec Controls'!W186),"", 'Capabilities - Sec Controls'!W186)</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81" s="1" t="str">
        <f>IF(ISBLANK('Capabilities - Sec Controls'!X186),"", 'Capabilities - Sec Controls'!X186)</f>
        <v>AC-2(11), AC-2(13), AC-6(3), AC-6(7), AC-6(8), AC-18(4), AC-21(2)
AU-13, 
CM-3(1), CM-5(1), CM-5(3), CM-5(4), CM-6(2), CM-8(4)
MA-4(3)
PE-2(3), PE-3(1), PE-6(4)
PS-4(2), PS-6(3)
RA-5(4), RA-5(6), RA-5(10)
SC-3, SC-7(8), SC-7(10), SC-7(11), SC-7(14),  SC-7(15), SC-7(18), SC-7(21), SC-24 
SI-7(10), SI-10(5)</v>
      </c>
      <c r="AA381" s="1" t="str">
        <f>IF(ISBLANK('Capabilities - Sec Controls'!Y186),"", 'Capabilities - Sec Controls'!Y186)</f>
        <v>AU-6(9), SI-4(3), SI-4(16), and SI-4(17) are not selected in SP 800-53-defined baselines nor in the overall FedRAMP-defined baselines. They are placed in the high impact baseline here specifically to support implementation of a transformation services capability across the enterprise should an organization wish to contract with a cloud service provider to provide such a capability.</v>
      </c>
      <c r="AB381" s="1" t="str">
        <f>IF(ISBLANK('Capabilities - Sec Controls'!Z186),"", 'Capabilities - Sec Controls'!Z186)</f>
        <v/>
      </c>
      <c r="AC381" s="215">
        <f>IF(ISBLANK('Capabilities - Sec Controls'!AA186),"", 'Capabilities - Sec Controls'!AA186)</f>
        <v>1</v>
      </c>
      <c r="AD381" s="215">
        <f>IF(ISBLANK('Capabilities - Sec Controls'!AB186),"", 'Capabilities - Sec Controls'!AB186)</f>
        <v>3</v>
      </c>
      <c r="AE381" s="215">
        <f>IF(ISBLANK('Capabilities - Sec Controls'!AC186),"", 'Capabilities - Sec Controls'!AC186)</f>
        <v>3</v>
      </c>
      <c r="AF381" s="215">
        <f>IF(ISBLANK('Capabilities - Sec Controls'!AD186),"", 'Capabilities - Sec Controls'!AD186)</f>
        <v>7</v>
      </c>
      <c r="AG381" s="1" t="str">
        <f>IF(ISBLANK('Capabilities - Sec Controls'!AE186),"", 'Capabilities - Sec Controls'!AE186)</f>
        <v/>
      </c>
      <c r="AH381" s="1" t="str">
        <f>IF(ISBLANK('Capabilities - Sec Controls'!AF186),"", 'Capabilities - Sec Controls'!AF186)</f>
        <v>X</v>
      </c>
      <c r="AI381" s="1" t="str">
        <f>IF(ISBLANK('Capabilities - Sec Controls'!AG186),"", 'Capabilities - Sec Controls'!AG186)</f>
        <v>X</v>
      </c>
      <c r="AJ381" s="1" t="str">
        <f>IF(ISBLANK('Capabilities - Sec Controls'!AH186),"", 'Capabilities - Sec Controls'!AH186)</f>
        <v>A</v>
      </c>
      <c r="AK381" s="1" t="str">
        <f>IF(ISBLANK('Capabilities - Sec Controls'!AI186),"", 'Capabilities - Sec Controls'!AI186)</f>
        <v/>
      </c>
      <c r="AL381" s="1" t="str">
        <f>IF(ISBLANK('Capabilities - Sec Controls'!AJ186),"", 'Capabilities - Sec Controls'!AJ186)</f>
        <v>X</v>
      </c>
      <c r="AM381" s="1" t="str">
        <f>IF(ISBLANK('Capabilities - Sec Controls'!AK186),"", 'Capabilities - Sec Controls'!AK186)</f>
        <v>X</v>
      </c>
      <c r="AN381" s="1" t="str">
        <f>IF(ISBLANK('Capabilities - Sec Controls'!AL186),"", 'Capabilities - Sec Controls'!AL186)</f>
        <v>X</v>
      </c>
      <c r="AO381" s="1" t="str">
        <f>IF(ISBLANK('Capabilities - Sec Controls'!AM186),"", 'Capabilities - Sec Controls'!AM186)</f>
        <v/>
      </c>
      <c r="AP381" s="1" t="str">
        <f>IF(ISBLANK('Capabilities - Sec Controls'!AN186),"", 'Capabilities - Sec Controls'!AN186)</f>
        <v>B</v>
      </c>
      <c r="AQ381" s="1" t="str">
        <f>IF(ISBLANK('Capabilities - Sec Controls'!AO186),"", 'Capabilities - Sec Controls'!AO186)</f>
        <v>B</v>
      </c>
      <c r="AR381" s="1" t="str">
        <f>IF(ISBLANK('Capabilities - Sec Controls'!AP186),"", 'Capabilities - Sec Controls'!AP186)</f>
        <v>B</v>
      </c>
      <c r="AS381" s="1" t="str">
        <f>IF(ISBLANK('Capabilities - Sec Controls'!AQ186),"", 'Capabilities - Sec Controls'!AQ186)</f>
        <v/>
      </c>
      <c r="AT381" s="1" t="str">
        <f>IF(ISBLANK('Capabilities - Sec Controls'!AR186),"", 'Capabilities - Sec Controls'!AR186)</f>
        <v>A</v>
      </c>
      <c r="AU381" s="1" t="str">
        <f>IF(ISBLANK('Capabilities - Sec Controls'!AS186),"", 'Capabilities - Sec Controls'!AS186)</f>
        <v/>
      </c>
      <c r="AV381" s="1" t="str">
        <f>IF(ISBLANK('Capabilities - Sec Controls'!AT186),"", 'Capabilities - Sec Controls'!AT186)</f>
        <v/>
      </c>
    </row>
    <row r="382" spans="1:48" ht="42" hidden="1" customHeight="1" x14ac:dyDescent="0.25">
      <c r="A382" s="210" t="s">
        <v>3369</v>
      </c>
      <c r="B382" s="211" t="s">
        <v>3370</v>
      </c>
      <c r="C382" s="211"/>
      <c r="D382" s="211" t="b">
        <f>AND(D383:D384)</f>
        <v>1</v>
      </c>
      <c r="E382" s="211"/>
      <c r="F382" s="210"/>
      <c r="G382" s="210"/>
      <c r="H382" s="210"/>
      <c r="I382" s="210"/>
      <c r="J382" s="210"/>
      <c r="K382" s="210"/>
      <c r="L382" s="210"/>
      <c r="M382" s="210"/>
      <c r="N382" s="210"/>
      <c r="O382" s="210"/>
      <c r="P382" s="210"/>
      <c r="Q382" s="210"/>
      <c r="R382" s="210"/>
      <c r="S382" s="210"/>
      <c r="T382" s="210"/>
      <c r="U382" s="210"/>
      <c r="V382" s="210"/>
      <c r="W382" s="210"/>
      <c r="X382" s="210"/>
      <c r="Y382" s="210"/>
      <c r="Z382" s="210"/>
      <c r="AA382" s="210"/>
      <c r="AB382" s="210"/>
      <c r="AC382" s="214"/>
      <c r="AD382" s="214"/>
      <c r="AE382" s="214"/>
      <c r="AF382" s="214"/>
      <c r="AG382" s="210"/>
      <c r="AH382" s="210"/>
      <c r="AI382" s="210"/>
      <c r="AJ382" s="210"/>
      <c r="AK382" s="210"/>
      <c r="AL382" s="210"/>
      <c r="AM382" s="210"/>
      <c r="AN382" s="210"/>
      <c r="AO382" s="210"/>
      <c r="AP382" s="210"/>
      <c r="AQ382" s="210"/>
      <c r="AR382" s="210"/>
      <c r="AS382" s="210"/>
      <c r="AT382" s="210"/>
      <c r="AU382" s="210"/>
      <c r="AV382" s="210"/>
    </row>
    <row r="383" spans="1:48" ht="42" hidden="1" customHeight="1" x14ac:dyDescent="0.25">
      <c r="A383"/>
      <c r="D383" t="b">
        <f>IF(Resp85="Yes", FALSE, TRUE)</f>
        <v>1</v>
      </c>
      <c r="E383" s="1" t="str">
        <f>IF(ISBLANK('Capabilities - Sec Controls'!A13),"", 'Capabilities - Sec Controls'!A13)</f>
        <v>BOSS</v>
      </c>
      <c r="F383" s="1" t="str">
        <f>IF(ISBLANK('Capabilities - Sec Controls'!B13),"", 'Capabilities - Sec Controls'!B13)</f>
        <v>Security Monitoring Services</v>
      </c>
      <c r="G383" s="1" t="str">
        <f>IF(ISBLANK('Capabilities - Sec Controls'!C13),"", 'Capabilities - Sec Controls'!C13)</f>
        <v>Event Mining</v>
      </c>
      <c r="H383" s="1" t="str">
        <f>IF(ISBLANK('Capabilities - Sec Controls'!D13),"", 'Capabilities - Sec Controls'!D13)</f>
        <v/>
      </c>
      <c r="I383" s="1" t="str">
        <f>IF(ISBLANK('Capabilities - Sec Controls'!E13),"", 'Capabilities - Sec Controls'!E13)</f>
        <v xml:space="preserve">The system has a capability that analyzes system events for behavior anomalies. The capability performs analysis on the anomalies to create normative baselines and can determine variances from the baseline based configured rules (e.g. variance of 25%). </v>
      </c>
      <c r="J383" s="1" t="str">
        <f>IF(ISBLANK('Capabilities - Sec Controls'!F13),"", 'Capabilities - Sec Controls'!F13)</f>
        <v>Event Mining</v>
      </c>
      <c r="K383" s="1" t="str">
        <f>IF(ISBLANK('Capabilities - Sec Controls'!I13),"", 'Capabilities - Sec Controls'!I13)</f>
        <v>AU-6,CA-7,RA-5,SI-4</v>
      </c>
      <c r="L383" s="1" t="str">
        <f>IF(ISBLANK('Capabilities - Sec Controls'!J13),"", 'Capabilities - Sec Controls'!J13)</f>
        <v/>
      </c>
      <c r="M383" s="1" t="str">
        <f>IF(ISBLANK('Capabilities - Sec Controls'!K13),"", 'Capabilities - Sec Controls'!K13)</f>
        <v>AU-6,CA-7,RA-5,SI-4</v>
      </c>
      <c r="N383" s="1" t="str">
        <f>IF(ISBLANK('Capabilities - Sec Controls'!L13),"", 'Capabilities - Sec Controls'!L13)</f>
        <v/>
      </c>
      <c r="O383" s="1" t="str">
        <f>IF(ISBLANK('Capabilities - Sec Controls'!M13),"", 'Capabilities - Sec Controls'!M13)</f>
        <v>AU-6(3),SI-4(2)</v>
      </c>
      <c r="P383" s="1" t="str">
        <f>IF(ISBLANK('Capabilities - Sec Controls'!N13),"", 'Capabilities - Sec Controls'!N13)</f>
        <v>RA-5(6),RA-5</v>
      </c>
      <c r="Q383" s="1" t="str">
        <f>IF(ISBLANK('Capabilities - Sec Controls'!O13),"", 'Capabilities - Sec Controls'!O13)</f>
        <v>AU-6(3),RA-5(6),SI-4(2)</v>
      </c>
      <c r="R383" s="1" t="str">
        <f>IF(ISBLANK('Capabilities - Sec Controls'!P13),"", 'Capabilities - Sec Controls'!P13)</f>
        <v/>
      </c>
      <c r="S383" s="1" t="str">
        <f>IF(ISBLANK('Capabilities - Sec Controls'!Q13),"", 'Capabilities - Sec Controls'!Q13)</f>
        <v/>
      </c>
      <c r="T383" s="1" t="str">
        <f>IF(ISBLANK('Capabilities - Sec Controls'!R13),"", 'Capabilities - Sec Controls'!R13)</f>
        <v>AU-6(4),CA-7(3),SI-4(11),SI-4(13),SI-4(18)</v>
      </c>
      <c r="U383" s="1" t="str">
        <f>IF(ISBLANK('Capabilities - Sec Controls'!S13),"", 'Capabilities - Sec Controls'!S13)</f>
        <v>CA-7(3),SI-4(11),SI-4(13),SI-4(18)</v>
      </c>
      <c r="V383" s="1" t="str">
        <f>IF(ISBLANK('Capabilities - Sec Controls'!T13),"", 'Capabilities - Sec Controls'!T13)</f>
        <v>AU-6(4)</v>
      </c>
      <c r="W383" s="1" t="str">
        <f>IF(ISBLANK('Capabilities - Sec Controls'!U13),"", 'Capabilities - Sec Controls'!U13)</f>
        <v/>
      </c>
      <c r="X383" s="1" t="str">
        <f>IF(ISBLANK('Capabilities - Sec Controls'!V13),"", 'Capabilities - Sec Controls'!V13)</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83" s="1" t="str">
        <f>IF(ISBLANK('Capabilities - Sec Controls'!W13),"", 'Capabilities - Sec Controls'!W13)</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83" s="1" t="str">
        <f>IF(ISBLANK('Capabilities - Sec Controls'!X13),"", 'Capabilities - Sec Controls'!X13)</f>
        <v>AC-2(11), AC-2(13), AC-6(3), AC-6(7), AC-6(8), AC-18(4), AC-21(2)
AU-13, 
CM-3(1), CM-5(1), CM-5(3), CM-5(4), CM-6(2), CM-8(4)
MA-4(3)
PE-2(3), PE-3(1), PE-6(4)
PS-4(2), PS-6(3)
RA-5(4), RA-5(6), RA-5(10)
SC-3, SC-7(8), SC-7(10), SC-7(11), SC-7(14),  SC-7(15), SC-7(18), SC-7(21), SC-24 
SI-7(10), SI-10(5)</v>
      </c>
      <c r="AA383" s="1" t="str">
        <f>IF(ISBLANK('Capabilities - Sec Controls'!Y13),"", 'Capabilities - Sec Controls'!Y13)</f>
        <v>The controls in the "Capability implementation" columns are in accordance with FedRAMP &amp; SP 800-53 baselines, however, event mining might not be implemented for the low or moderate impact information. If the decission is made that this capability is necessary for a low or moderate impact system, the controls from the high impact baseline listed here will be necessary.</v>
      </c>
      <c r="AB383" s="1" t="str">
        <f>IF(ISBLANK('Capabilities - Sec Controls'!Z13),"", 'Capabilities - Sec Controls'!Z13)</f>
        <v/>
      </c>
      <c r="AC383" s="215">
        <f>IF(ISBLANK('Capabilities - Sec Controls'!AA13),"", 'Capabilities - Sec Controls'!AA13)</f>
        <v>2</v>
      </c>
      <c r="AD383" s="215">
        <f>IF(ISBLANK('Capabilities - Sec Controls'!AB13),"", 'Capabilities - Sec Controls'!AB13)</f>
        <v>2</v>
      </c>
      <c r="AE383" s="215">
        <f>IF(ISBLANK('Capabilities - Sec Controls'!AC13),"", 'Capabilities - Sec Controls'!AC13)</f>
        <v>2</v>
      </c>
      <c r="AF383" s="215">
        <f>IF(ISBLANK('Capabilities - Sec Controls'!AD13),"", 'Capabilities - Sec Controls'!AD13)</f>
        <v>6</v>
      </c>
      <c r="AG383" s="1" t="str">
        <f>IF(ISBLANK('Capabilities - Sec Controls'!AE13),"", 'Capabilities - Sec Controls'!AE13)</f>
        <v/>
      </c>
      <c r="AH383" s="1" t="str">
        <f>IF(ISBLANK('Capabilities - Sec Controls'!AF13),"", 'Capabilities - Sec Controls'!AF13)</f>
        <v>X</v>
      </c>
      <c r="AI383" s="1" t="str">
        <f>IF(ISBLANK('Capabilities - Sec Controls'!AG13),"", 'Capabilities - Sec Controls'!AG13)</f>
        <v>X</v>
      </c>
      <c r="AJ383" s="1" t="str">
        <f>IF(ISBLANK('Capabilities - Sec Controls'!AH13),"", 'Capabilities - Sec Controls'!AH13)</f>
        <v>A</v>
      </c>
      <c r="AK383" s="1" t="str">
        <f>IF(ISBLANK('Capabilities - Sec Controls'!AI13),"", 'Capabilities - Sec Controls'!AI13)</f>
        <v/>
      </c>
      <c r="AL383" s="1" t="str">
        <f>IF(ISBLANK('Capabilities - Sec Controls'!AJ13),"", 'Capabilities - Sec Controls'!AJ13)</f>
        <v>A</v>
      </c>
      <c r="AM383" s="1" t="str">
        <f>IF(ISBLANK('Capabilities - Sec Controls'!AK13),"", 'Capabilities - Sec Controls'!AK13)</f>
        <v>X</v>
      </c>
      <c r="AN383" s="1" t="str">
        <f>IF(ISBLANK('Capabilities - Sec Controls'!AL13),"", 'Capabilities - Sec Controls'!AL13)</f>
        <v>X</v>
      </c>
      <c r="AO383" s="1" t="str">
        <f>IF(ISBLANK('Capabilities - Sec Controls'!AM13),"", 'Capabilities - Sec Controls'!AM13)</f>
        <v/>
      </c>
      <c r="AP383" s="1" t="str">
        <f>IF(ISBLANK('Capabilities - Sec Controls'!AN13),"", 'Capabilities - Sec Controls'!AN13)</f>
        <v>B</v>
      </c>
      <c r="AQ383" s="1" t="str">
        <f>IF(ISBLANK('Capabilities - Sec Controls'!AO13),"", 'Capabilities - Sec Controls'!AO13)</f>
        <v>B</v>
      </c>
      <c r="AR383" s="1" t="str">
        <f>IF(ISBLANK('Capabilities - Sec Controls'!AP13),"", 'Capabilities - Sec Controls'!AP13)</f>
        <v>B</v>
      </c>
      <c r="AS383" s="1" t="str">
        <f>IF(ISBLANK('Capabilities - Sec Controls'!AQ13),"", 'Capabilities - Sec Controls'!AQ13)</f>
        <v/>
      </c>
      <c r="AT383" s="1" t="str">
        <f>IF(ISBLANK('Capabilities - Sec Controls'!AR13),"", 'Capabilities - Sec Controls'!AR13)</f>
        <v>A</v>
      </c>
      <c r="AU383" s="1" t="str">
        <f>IF(ISBLANK('Capabilities - Sec Controls'!AS13),"", 'Capabilities - Sec Controls'!AS13)</f>
        <v/>
      </c>
      <c r="AV383" s="1" t="str">
        <f>IF(ISBLANK('Capabilities - Sec Controls'!AT13),"", 'Capabilities - Sec Controls'!AT13)</f>
        <v/>
      </c>
    </row>
    <row r="384" spans="1:48" ht="42" hidden="1" customHeight="1" x14ac:dyDescent="0.25">
      <c r="A384"/>
      <c r="D384" t="b">
        <f>IF(Resp85="Yes", FALSE, TRUE)</f>
        <v>1</v>
      </c>
      <c r="E384" s="1" t="str">
        <f>IF(ISBLANK('Capabilities - Sec Controls'!A16),"", 'Capabilities - Sec Controls'!A16)</f>
        <v>BOSS</v>
      </c>
      <c r="F384" s="1" t="str">
        <f>IF(ISBLANK('Capabilities - Sec Controls'!B16),"", 'Capabilities - Sec Controls'!B16)</f>
        <v>Security Monitoring Services</v>
      </c>
      <c r="G384" s="1" t="str">
        <f>IF(ISBLANK('Capabilities - Sec Controls'!C16),"", 'Capabilities - Sec Controls'!C16)</f>
        <v>User Behaviors and Profile Patterns</v>
      </c>
      <c r="H384" s="1" t="str">
        <f>IF(ISBLANK('Capabilities - Sec Controls'!D16),"", 'Capabilities - Sec Controls'!D16)</f>
        <v/>
      </c>
      <c r="I384" s="1" t="str">
        <f>IF(ISBLANK('Capabilities - Sec Controls'!E16),"", 'Capabilities - Sec Controls'!E16)</f>
        <v xml:space="preserve">The system has a capability that detects anomalies to user behavior patterns and system events. The capability performs analysis on the anomalies to create normative baselines and can determine variances from the baseline based configured rules (e.g. variance of 25%). </v>
      </c>
      <c r="J384" s="1" t="str">
        <f>IF(ISBLANK('Capabilities - Sec Controls'!F16),"", 'Capabilities - Sec Controls'!F16)</f>
        <v>User Behaviors and Profile Patterns</v>
      </c>
      <c r="K384" s="1" t="str">
        <f>IF(ISBLANK('Capabilities - Sec Controls'!I16),"", 'Capabilities - Sec Controls'!I16)</f>
        <v>AC-2,AU-1,AU-2,AU-3,AU-6,AU-12</v>
      </c>
      <c r="L384" s="1" t="str">
        <f>IF(ISBLANK('Capabilities - Sec Controls'!J16),"", 'Capabilities - Sec Controls'!J16)</f>
        <v/>
      </c>
      <c r="M384" s="1" t="str">
        <f>IF(ISBLANK('Capabilities - Sec Controls'!K16),"", 'Capabilities - Sec Controls'!K16)</f>
        <v>AC-2,AU-1,AU-2,AU-3,AU-6,AU-12</v>
      </c>
      <c r="N384" s="1" t="str">
        <f>IF(ISBLANK('Capabilities - Sec Controls'!L16),"", 'Capabilities - Sec Controls'!L16)</f>
        <v/>
      </c>
      <c r="O384" s="1" t="str">
        <f>IF(ISBLANK('Capabilities - Sec Controls'!M16),"", 'Capabilities - Sec Controls'!M16)</f>
        <v>AU-2(3),AU-3(1)</v>
      </c>
      <c r="P384" s="1" t="str">
        <f>IF(ISBLANK('Capabilities - Sec Controls'!N16),"", 'Capabilities - Sec Controls'!N16)</f>
        <v>AC-2(12),AU-6(7)</v>
      </c>
      <c r="Q384" s="1" t="str">
        <f>IF(ISBLANK('Capabilities - Sec Controls'!O16),"", 'Capabilities - Sec Controls'!O16)</f>
        <v>AC-2(12),AU-2(3),AU-3(1)</v>
      </c>
      <c r="R384" s="1" t="str">
        <f>IF(ISBLANK('Capabilities - Sec Controls'!P16),"", 'Capabilities - Sec Controls'!P16)</f>
        <v>AU-6(7)</v>
      </c>
      <c r="S384" s="1" t="str">
        <f>IF(ISBLANK('Capabilities - Sec Controls'!Q16),"", 'Capabilities - Sec Controls'!Q16)</f>
        <v/>
      </c>
      <c r="T384" s="1" t="str">
        <f>IF(ISBLANK('Capabilities - Sec Controls'!R16),"", 'Capabilities - Sec Controls'!R16)</f>
        <v>AU-6(8)</v>
      </c>
      <c r="U384" s="1" t="str">
        <f>IF(ISBLANK('Capabilities - Sec Controls'!S16),"", 'Capabilities - Sec Controls'!S16)</f>
        <v>AU-6(8)</v>
      </c>
      <c r="V384" s="1" t="str">
        <f>IF(ISBLANK('Capabilities - Sec Controls'!T16),"", 'Capabilities - Sec Controls'!T16)</f>
        <v/>
      </c>
      <c r="W384" s="1" t="str">
        <f>IF(ISBLANK('Capabilities - Sec Controls'!U16),"", 'Capabilities - Sec Controls'!U16)</f>
        <v>PM-12, PM-13</v>
      </c>
      <c r="X384" s="1" t="str">
        <f>IF(ISBLANK('Capabilities - Sec Controls'!V16),"", 'Capabilities - Sec Controls'!V16)</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84" s="1" t="str">
        <f>IF(ISBLANK('Capabilities - Sec Controls'!W16),"", 'Capabilities - Sec Controls'!W16)</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84" s="1" t="str">
        <f>IF(ISBLANK('Capabilities - Sec Controls'!X16),"", 'Capabilities - Sec Controls'!X16)</f>
        <v>AC-2(11), AC-2(13), AC-6(3), AC-6(7), AC-6(8), AC-18(4), AC-21(2)
AU-13, 
CM-3(1), CM-5(1), CM-5(3), CM-5(4), CM-6(2), CM-8(4)
MA-4(3)
PE-2(3), PE-3(1), PE-6(4)
PS-4(2), PS-6(3)
RA-5(4), RA-5(6), RA-5(10)
SC-3, SC-7(8), SC-7(10), SC-7(11), SC-7(14),  SC-7(15), SC-7(18), SC-7(21), SC-24 
SI-7(10), SI-10(5)</v>
      </c>
      <c r="AA384" s="1" t="str">
        <f>IF(ISBLANK('Capabilities - Sec Controls'!Y16),"", 'Capabilities - Sec Controls'!Y16)</f>
        <v/>
      </c>
      <c r="AB384" s="1" t="str">
        <f>IF(ISBLANK('Capabilities - Sec Controls'!Z16),"", 'Capabilities - Sec Controls'!Z16)</f>
        <v/>
      </c>
      <c r="AC384" s="215">
        <f>IF(ISBLANK('Capabilities - Sec Controls'!AA16),"", 'Capabilities - Sec Controls'!AA16)</f>
        <v>3</v>
      </c>
      <c r="AD384" s="215">
        <f>IF(ISBLANK('Capabilities - Sec Controls'!AB16),"", 'Capabilities - Sec Controls'!AB16)</f>
        <v>2</v>
      </c>
      <c r="AE384" s="215">
        <f>IF(ISBLANK('Capabilities - Sec Controls'!AC16),"", 'Capabilities - Sec Controls'!AC16)</f>
        <v>2</v>
      </c>
      <c r="AF384" s="215">
        <f>IF(ISBLANK('Capabilities - Sec Controls'!AD16),"", 'Capabilities - Sec Controls'!AD16)</f>
        <v>7</v>
      </c>
      <c r="AG384" s="1" t="str">
        <f>IF(ISBLANK('Capabilities - Sec Controls'!AE16),"", 'Capabilities - Sec Controls'!AE16)</f>
        <v/>
      </c>
      <c r="AH384" s="1" t="str">
        <f>IF(ISBLANK('Capabilities - Sec Controls'!AF16),"", 'Capabilities - Sec Controls'!AF16)</f>
        <v>X</v>
      </c>
      <c r="AI384" s="1" t="str">
        <f>IF(ISBLANK('Capabilities - Sec Controls'!AG16),"", 'Capabilities - Sec Controls'!AG16)</f>
        <v>X</v>
      </c>
      <c r="AJ384" s="1" t="str">
        <f>IF(ISBLANK('Capabilities - Sec Controls'!AH16),"", 'Capabilities - Sec Controls'!AH16)</f>
        <v>A</v>
      </c>
      <c r="AK384" s="1" t="str">
        <f>IF(ISBLANK('Capabilities - Sec Controls'!AI16),"", 'Capabilities - Sec Controls'!AI16)</f>
        <v/>
      </c>
      <c r="AL384" s="1" t="str">
        <f>IF(ISBLANK('Capabilities - Sec Controls'!AJ16),"", 'Capabilities - Sec Controls'!AJ16)</f>
        <v>A</v>
      </c>
      <c r="AM384" s="1" t="str">
        <f>IF(ISBLANK('Capabilities - Sec Controls'!AK16),"", 'Capabilities - Sec Controls'!AK16)</f>
        <v>X</v>
      </c>
      <c r="AN384" s="1" t="str">
        <f>IF(ISBLANK('Capabilities - Sec Controls'!AL16),"", 'Capabilities - Sec Controls'!AL16)</f>
        <v>X</v>
      </c>
      <c r="AO384" s="1" t="str">
        <f>IF(ISBLANK('Capabilities - Sec Controls'!AM16),"", 'Capabilities - Sec Controls'!AM16)</f>
        <v/>
      </c>
      <c r="AP384" s="1" t="str">
        <f>IF(ISBLANK('Capabilities - Sec Controls'!AN16),"", 'Capabilities - Sec Controls'!AN16)</f>
        <v>B</v>
      </c>
      <c r="AQ384" s="1" t="str">
        <f>IF(ISBLANK('Capabilities - Sec Controls'!AO16),"", 'Capabilities - Sec Controls'!AO16)</f>
        <v>B</v>
      </c>
      <c r="AR384" s="1" t="str">
        <f>IF(ISBLANK('Capabilities - Sec Controls'!AP16),"", 'Capabilities - Sec Controls'!AP16)</f>
        <v>B</v>
      </c>
      <c r="AS384" s="1" t="str">
        <f>IF(ISBLANK('Capabilities - Sec Controls'!AQ16),"", 'Capabilities - Sec Controls'!AQ16)</f>
        <v/>
      </c>
      <c r="AT384" s="1" t="str">
        <f>IF(ISBLANK('Capabilities - Sec Controls'!AR16),"", 'Capabilities - Sec Controls'!AR16)</f>
        <v>A</v>
      </c>
      <c r="AU384" s="1" t="str">
        <f>IF(ISBLANK('Capabilities - Sec Controls'!AS16),"", 'Capabilities - Sec Controls'!AS16)</f>
        <v/>
      </c>
      <c r="AV384" s="1" t="str">
        <f>IF(ISBLANK('Capabilities - Sec Controls'!AT16),"", 'Capabilities - Sec Controls'!AT16)</f>
        <v>A</v>
      </c>
    </row>
    <row r="385" spans="1:48" ht="42" hidden="1" customHeight="1" x14ac:dyDescent="0.25">
      <c r="A385" s="180" t="s">
        <v>3371</v>
      </c>
      <c r="B385" s="181" t="s">
        <v>3406</v>
      </c>
      <c r="C385" s="181"/>
      <c r="D385" s="181" t="b">
        <f>AND(D386,D400,D404,D406)</f>
        <v>1</v>
      </c>
      <c r="E385" s="181"/>
      <c r="F385" s="181"/>
      <c r="G385" s="181"/>
      <c r="H385" s="181"/>
      <c r="I385" s="181"/>
      <c r="J385" s="181"/>
      <c r="K385" s="181"/>
      <c r="L385" s="181"/>
      <c r="M385" s="181"/>
      <c r="N385" s="181"/>
      <c r="O385" s="181"/>
      <c r="P385" s="181"/>
      <c r="Q385" s="181"/>
      <c r="R385" s="181"/>
      <c r="S385" s="181"/>
      <c r="T385" s="181"/>
      <c r="U385" s="181"/>
      <c r="V385" s="181"/>
      <c r="W385" s="181"/>
      <c r="X385" s="181"/>
      <c r="Y385" s="181"/>
      <c r="Z385" s="181"/>
      <c r="AA385" s="181"/>
      <c r="AB385" s="181"/>
      <c r="AC385" s="213"/>
      <c r="AD385" s="213"/>
      <c r="AE385" s="213"/>
      <c r="AF385" s="213"/>
      <c r="AG385" s="181"/>
      <c r="AH385" s="181"/>
      <c r="AI385" s="181"/>
      <c r="AJ385" s="181"/>
      <c r="AK385" s="181"/>
      <c r="AL385" s="181"/>
      <c r="AM385" s="181"/>
      <c r="AN385" s="181"/>
      <c r="AO385" s="181"/>
      <c r="AP385" s="181"/>
      <c r="AQ385" s="181"/>
      <c r="AR385" s="181"/>
      <c r="AS385" s="181"/>
      <c r="AT385" s="181"/>
      <c r="AU385" s="181"/>
      <c r="AV385" s="181"/>
    </row>
    <row r="386" spans="1:48" ht="42" hidden="1" customHeight="1" x14ac:dyDescent="0.25">
      <c r="A386" s="210" t="s">
        <v>3372</v>
      </c>
      <c r="B386" s="211" t="s">
        <v>3373</v>
      </c>
      <c r="C386" s="211"/>
      <c r="D386" s="211" t="b">
        <f>AND(D387:D399)</f>
        <v>1</v>
      </c>
      <c r="E386" s="211"/>
      <c r="F386" s="210"/>
      <c r="G386" s="210"/>
      <c r="H386" s="210"/>
      <c r="I386" s="210"/>
      <c r="J386" s="210"/>
      <c r="K386" s="210"/>
      <c r="L386" s="210"/>
      <c r="M386" s="210"/>
      <c r="N386" s="210"/>
      <c r="O386" s="210"/>
      <c r="P386" s="210"/>
      <c r="Q386" s="210"/>
      <c r="R386" s="210"/>
      <c r="S386" s="210"/>
      <c r="T386" s="210"/>
      <c r="U386" s="210"/>
      <c r="V386" s="210"/>
      <c r="W386" s="210"/>
      <c r="X386" s="210"/>
      <c r="Y386" s="210"/>
      <c r="Z386" s="210"/>
      <c r="AA386" s="210"/>
      <c r="AB386" s="210"/>
      <c r="AC386" s="214"/>
      <c r="AD386" s="214"/>
      <c r="AE386" s="214"/>
      <c r="AF386" s="214"/>
      <c r="AG386" s="210"/>
      <c r="AH386" s="210"/>
      <c r="AI386" s="210"/>
      <c r="AJ386" s="210"/>
      <c r="AK386" s="210"/>
      <c r="AL386" s="210"/>
      <c r="AM386" s="210"/>
      <c r="AN386" s="210"/>
      <c r="AO386" s="210"/>
      <c r="AP386" s="210"/>
      <c r="AQ386" s="210"/>
      <c r="AR386" s="210"/>
      <c r="AS386" s="210"/>
      <c r="AT386" s="210"/>
      <c r="AU386" s="210"/>
      <c r="AV386" s="210"/>
    </row>
    <row r="387" spans="1:48" ht="42" hidden="1" customHeight="1" x14ac:dyDescent="0.25">
      <c r="A387"/>
      <c r="D387" t="b">
        <f t="shared" ref="D387:D399" si="16">IF(Resp86="Yes", FALSE, TRUE)</f>
        <v>1</v>
      </c>
      <c r="E387" s="1" t="str">
        <f>IF(ISBLANK('Capabilities - Sec Controls'!A10),"", 'Capabilities - Sec Controls'!A10)</f>
        <v>BOSS</v>
      </c>
      <c r="F387" s="1" t="str">
        <f>IF(ISBLANK('Capabilities - Sec Controls'!B10),"", 'Capabilities - Sec Controls'!B10)</f>
        <v>Security Monitoring Services</v>
      </c>
      <c r="G387" s="1" t="str">
        <f>IF(ISBLANK('Capabilities - Sec Controls'!C10),"", 'Capabilities - Sec Controls'!C10)</f>
        <v>Knowledge Base</v>
      </c>
      <c r="H387" s="1" t="str">
        <f>IF(ISBLANK('Capabilities - Sec Controls'!D10),"", 'Capabilities - Sec Controls'!D10)</f>
        <v/>
      </c>
      <c r="I387" s="1" t="str">
        <f>IF(ISBLANK('Capabilities - Sec Controls'!E10),"", 'Capabilities - Sec Controls'!E10)</f>
        <v xml:space="preserve">The system has a capability that enables a monitoring center to research threats and vulnerabilities, and manage security events. </v>
      </c>
      <c r="J387" s="1" t="str">
        <f>IF(ISBLANK('Capabilities - Sec Controls'!F10),"", 'Capabilities - Sec Controls'!F10)</f>
        <v>Knowledge Base</v>
      </c>
      <c r="K387" s="1" t="str">
        <f>IF(ISBLANK('Capabilities - Sec Controls'!I10),"", 'Capabilities - Sec Controls'!I10)</f>
        <v>PL-2,SA-5</v>
      </c>
      <c r="L387" s="1" t="str">
        <f>IF(ISBLANK('Capabilities - Sec Controls'!J10),"", 'Capabilities - Sec Controls'!J10)</f>
        <v/>
      </c>
      <c r="M387" s="1" t="str">
        <f>IF(ISBLANK('Capabilities - Sec Controls'!K10),"", 'Capabilities - Sec Controls'!K10)</f>
        <v>PL-2,SA-5</v>
      </c>
      <c r="N387" s="1" t="str">
        <f>IF(ISBLANK('Capabilities - Sec Controls'!L10),"", 'Capabilities - Sec Controls'!L10)</f>
        <v/>
      </c>
      <c r="O387" s="1" t="str">
        <f>IF(ISBLANK('Capabilities - Sec Controls'!M10),"", 'Capabilities - Sec Controls'!M10)</f>
        <v>PL-8</v>
      </c>
      <c r="P387" s="1" t="str">
        <f>IF(ISBLANK('Capabilities - Sec Controls'!N10),"", 'Capabilities - Sec Controls'!N10)</f>
        <v>PL-7</v>
      </c>
      <c r="Q387" s="1" t="str">
        <f>IF(ISBLANK('Capabilities - Sec Controls'!O10),"", 'Capabilities - Sec Controls'!O10)</f>
        <v>PL-8</v>
      </c>
      <c r="R387" s="1" t="str">
        <f>IF(ISBLANK('Capabilities - Sec Controls'!P10),"", 'Capabilities - Sec Controls'!P10)</f>
        <v>PL-7</v>
      </c>
      <c r="S387" s="1" t="str">
        <f>IF(ISBLANK('Capabilities - Sec Controls'!Q10),"", 'Capabilities - Sec Controls'!Q10)</f>
        <v/>
      </c>
      <c r="T387" s="1" t="str">
        <f>IF(ISBLANK('Capabilities - Sec Controls'!R10),"", 'Capabilities - Sec Controls'!R10)</f>
        <v/>
      </c>
      <c r="U387" s="1" t="str">
        <f>IF(ISBLANK('Capabilities - Sec Controls'!S10),"", 'Capabilities - Sec Controls'!S10)</f>
        <v/>
      </c>
      <c r="V387" s="1" t="str">
        <f>IF(ISBLANK('Capabilities - Sec Controls'!T10),"", 'Capabilities - Sec Controls'!T10)</f>
        <v/>
      </c>
      <c r="W387" s="1" t="str">
        <f>IF(ISBLANK('Capabilities - Sec Controls'!U10),"", 'Capabilities - Sec Controls'!U10)</f>
        <v/>
      </c>
      <c r="X387" s="1" t="str">
        <f>IF(ISBLANK('Capabilities - Sec Controls'!V10),"", 'Capabilities - Sec Controls'!V10)</f>
        <v/>
      </c>
      <c r="Y387" s="1" t="str">
        <f>IF(ISBLANK('Capabilities - Sec Controls'!W10),"", 'Capabilities - Sec Controls'!W10)</f>
        <v/>
      </c>
      <c r="Z387" s="1" t="str">
        <f>IF(ISBLANK('Capabilities - Sec Controls'!X10),"", 'Capabilities - Sec Controls'!X10)</f>
        <v/>
      </c>
      <c r="AA387" s="1" t="str">
        <f>IF(ISBLANK('Capabilities - Sec Controls'!Y10),"", 'Capabilities - Sec Controls'!Y10)</f>
        <v/>
      </c>
      <c r="AB387" s="1" t="str">
        <f>IF(ISBLANK('Capabilities - Sec Controls'!Z10),"", 'Capabilities - Sec Controls'!Z10)</f>
        <v/>
      </c>
      <c r="AC387" s="215">
        <f>IF(ISBLANK('Capabilities - Sec Controls'!AA10),"", 'Capabilities - Sec Controls'!AA10)</f>
        <v>1</v>
      </c>
      <c r="AD387" s="215">
        <f>IF(ISBLANK('Capabilities - Sec Controls'!AB10),"", 'Capabilities - Sec Controls'!AB10)</f>
        <v>2</v>
      </c>
      <c r="AE387" s="215">
        <f>IF(ISBLANK('Capabilities - Sec Controls'!AC10),"", 'Capabilities - Sec Controls'!AC10)</f>
        <v>2</v>
      </c>
      <c r="AF387" s="215">
        <f>IF(ISBLANK('Capabilities - Sec Controls'!AD10),"", 'Capabilities - Sec Controls'!AD10)</f>
        <v>5</v>
      </c>
      <c r="AG387" s="1" t="str">
        <f>IF(ISBLANK('Capabilities - Sec Controls'!AE10),"", 'Capabilities - Sec Controls'!AE10)</f>
        <v/>
      </c>
      <c r="AH387" s="1" t="str">
        <f>IF(ISBLANK('Capabilities - Sec Controls'!AF10),"", 'Capabilities - Sec Controls'!AF10)</f>
        <v>A</v>
      </c>
      <c r="AI387" s="1" t="str">
        <f>IF(ISBLANK('Capabilities - Sec Controls'!AG10),"", 'Capabilities - Sec Controls'!AG10)</f>
        <v>A</v>
      </c>
      <c r="AJ387" s="1" t="str">
        <f>IF(ISBLANK('Capabilities - Sec Controls'!AH10),"", 'Capabilities - Sec Controls'!AH10)</f>
        <v>A</v>
      </c>
      <c r="AK387" s="1" t="str">
        <f>IF(ISBLANK('Capabilities - Sec Controls'!AI10),"", 'Capabilities - Sec Controls'!AI10)</f>
        <v/>
      </c>
      <c r="AL387" s="1" t="str">
        <f>IF(ISBLANK('Capabilities - Sec Controls'!AJ10),"", 'Capabilities - Sec Controls'!AJ10)</f>
        <v>A</v>
      </c>
      <c r="AM387" s="1" t="str">
        <f>IF(ISBLANK('Capabilities - Sec Controls'!AK10),"", 'Capabilities - Sec Controls'!AK10)</f>
        <v>A</v>
      </c>
      <c r="AN387" s="1" t="str">
        <f>IF(ISBLANK('Capabilities - Sec Controls'!AL10),"", 'Capabilities - Sec Controls'!AL10)</f>
        <v>A</v>
      </c>
      <c r="AO387" s="1" t="str">
        <f>IF(ISBLANK('Capabilities - Sec Controls'!AM10),"", 'Capabilities - Sec Controls'!AM10)</f>
        <v/>
      </c>
      <c r="AP387" s="1" t="str">
        <f>IF(ISBLANK('Capabilities - Sec Controls'!AN10),"", 'Capabilities - Sec Controls'!AN10)</f>
        <v>B</v>
      </c>
      <c r="AQ387" s="1" t="str">
        <f>IF(ISBLANK('Capabilities - Sec Controls'!AO10),"", 'Capabilities - Sec Controls'!AO10)</f>
        <v>B</v>
      </c>
      <c r="AR387" s="1" t="str">
        <f>IF(ISBLANK('Capabilities - Sec Controls'!AP10),"", 'Capabilities - Sec Controls'!AP10)</f>
        <v>B</v>
      </c>
      <c r="AS387" s="1" t="str">
        <f>IF(ISBLANK('Capabilities - Sec Controls'!AQ10),"", 'Capabilities - Sec Controls'!AQ10)</f>
        <v/>
      </c>
      <c r="AT387" s="1" t="str">
        <f>IF(ISBLANK('Capabilities - Sec Controls'!AR10),"", 'Capabilities - Sec Controls'!AR10)</f>
        <v>A</v>
      </c>
      <c r="AU387" s="1" t="str">
        <f>IF(ISBLANK('Capabilities - Sec Controls'!AS10),"", 'Capabilities - Sec Controls'!AS10)</f>
        <v/>
      </c>
      <c r="AV387" s="1" t="str">
        <f>IF(ISBLANK('Capabilities - Sec Controls'!AT10),"", 'Capabilities - Sec Controls'!AT10)</f>
        <v/>
      </c>
    </row>
    <row r="388" spans="1:48" ht="42" hidden="1" customHeight="1" x14ac:dyDescent="0.25">
      <c r="A388"/>
      <c r="D388" t="b">
        <f t="shared" si="16"/>
        <v>1</v>
      </c>
      <c r="E388" s="1" t="str">
        <f>IF(ISBLANK('Capabilities - Sec Controls'!A44),"", 'Capabilities - Sec Controls'!A44)</f>
        <v>BOSS</v>
      </c>
      <c r="F388" s="1" t="str">
        <f>IF(ISBLANK('Capabilities - Sec Controls'!B44),"", 'Capabilities - Sec Controls'!B44)</f>
        <v>Security Monitoring Services</v>
      </c>
      <c r="G388" s="1" t="str">
        <f>IF(ISBLANK('Capabilities - Sec Controls'!C44),"", 'Capabilities - Sec Controls'!C44)</f>
        <v>Honey Pot</v>
      </c>
      <c r="H388" s="1" t="str">
        <f>IF(ISBLANK('Capabilities - Sec Controls'!D44),"", 'Capabilities - Sec Controls'!D44)</f>
        <v/>
      </c>
      <c r="I388" s="1" t="str">
        <f>IF(ISBLANK('Capabilities - Sec Controls'!E44),"", 'Capabilities - Sec Controls'!E44)</f>
        <v>The system has a capability that incorporates a strategy of setting up resources which an attacker believes are real but are in fact designed specifically to catch the attacker. [Note: This is the OWASP definition of Honeypot.]</v>
      </c>
      <c r="J388" s="1" t="str">
        <f>IF(ISBLANK('Capabilities - Sec Controls'!F44),"", 'Capabilities - Sec Controls'!F44)</f>
        <v>Honey Pot</v>
      </c>
      <c r="K388" s="1" t="str">
        <f>IF(ISBLANK('Capabilities - Sec Controls'!I44),"", 'Capabilities - Sec Controls'!I44)</f>
        <v/>
      </c>
      <c r="L388" s="1" t="str">
        <f>IF(ISBLANK('Capabilities - Sec Controls'!J44),"", 'Capabilities - Sec Controls'!J44)</f>
        <v/>
      </c>
      <c r="M388" s="1" t="str">
        <f>IF(ISBLANK('Capabilities - Sec Controls'!K44),"", 'Capabilities - Sec Controls'!K44)</f>
        <v/>
      </c>
      <c r="N388" s="1" t="str">
        <f>IF(ISBLANK('Capabilities - Sec Controls'!L44),"", 'Capabilities - Sec Controls'!L44)</f>
        <v/>
      </c>
      <c r="O388" s="1" t="str">
        <f>IF(ISBLANK('Capabilities - Sec Controls'!M44),"", 'Capabilities - Sec Controls'!M44)</f>
        <v/>
      </c>
      <c r="P388" s="1" t="str">
        <f>IF(ISBLANK('Capabilities - Sec Controls'!N44),"", 'Capabilities - Sec Controls'!N44)</f>
        <v/>
      </c>
      <c r="Q388" s="1" t="str">
        <f>IF(ISBLANK('Capabilities - Sec Controls'!O44),"", 'Capabilities - Sec Controls'!O44)</f>
        <v/>
      </c>
      <c r="R388" s="1" t="str">
        <f>IF(ISBLANK('Capabilities - Sec Controls'!P44),"", 'Capabilities - Sec Controls'!P44)</f>
        <v/>
      </c>
      <c r="S388" s="1" t="str">
        <f>IF(ISBLANK('Capabilities - Sec Controls'!Q44),"", 'Capabilities - Sec Controls'!Q44)</f>
        <v/>
      </c>
      <c r="T388" s="1" t="str">
        <f>IF(ISBLANK('Capabilities - Sec Controls'!R44),"", 'Capabilities - Sec Controls'!R44)</f>
        <v>SC-26,SC-35</v>
      </c>
      <c r="U388" s="1" t="str">
        <f>IF(ISBLANK('Capabilities - Sec Controls'!S44),"", 'Capabilities - Sec Controls'!S44)</f>
        <v/>
      </c>
      <c r="V388" s="1" t="str">
        <f>IF(ISBLANK('Capabilities - Sec Controls'!T44),"", 'Capabilities - Sec Controls'!T44)</f>
        <v>SC-26,SC-35</v>
      </c>
      <c r="W388" s="1" t="str">
        <f>IF(ISBLANK('Capabilities - Sec Controls'!U44),"", 'Capabilities - Sec Controls'!U44)</f>
        <v/>
      </c>
      <c r="X388" s="1" t="str">
        <f>IF(ISBLANK('Capabilities - Sec Controls'!V44),"", 'Capabilities - Sec Controls'!V44)</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88" s="1" t="str">
        <f>IF(ISBLANK('Capabilities - Sec Controls'!W44),"", 'Capabilities - Sec Controls'!W44)</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88" s="1" t="str">
        <f>IF(ISBLANK('Capabilities - Sec Controls'!X44),"", 'Capabilities - Sec Controls'!X44)</f>
        <v>AC-2(11), AC-2(13), AC-6(3), AC-6(7), AC-6(8), AC-18(4), AC-21(2)
AU-13, 
CM-3(1), CM-5(1), CM-5(3), CM-5(4), CM-6(2), CM-8(4)
MA-4(3)
PE-2(3), PE-3(1), PE-6(4)
PS-4(2), PS-6(3)
RA-5(4), RA-5(6), RA-5(10)
SC-3, SC-7(8), SC-7(10), SC-7(11), SC-7(14),  SC-7(15), SC-7(18), SC-7(21), SC-24 
SI-7(10), SI-10(5)</v>
      </c>
      <c r="AA388" s="1" t="str">
        <f>IF(ISBLANK('Capabilities - Sec Controls'!Y44),"", 'Capabilities - Sec Controls'!Y44)</f>
        <v xml:space="preserve">SC-26 and SC-35 are not selected in SP 800-53-defined baselines nor in the overall FedRAMP-defined baselines. They are placed in the high impact baseline here specifically to address implementation of a honeypot capability should an organization wish to contract with a cloud service provider to provide such capabilities. </v>
      </c>
      <c r="AB388" s="1" t="str">
        <f>IF(ISBLANK('Capabilities - Sec Controls'!Z44),"", 'Capabilities - Sec Controls'!Z44)</f>
        <v/>
      </c>
      <c r="AC388" s="215">
        <f>IF(ISBLANK('Capabilities - Sec Controls'!AA44),"", 'Capabilities - Sec Controls'!AA44)</f>
        <v>2</v>
      </c>
      <c r="AD388" s="215">
        <f>IF(ISBLANK('Capabilities - Sec Controls'!AB44),"", 'Capabilities - Sec Controls'!AB44)</f>
        <v>1</v>
      </c>
      <c r="AE388" s="215">
        <f>IF(ISBLANK('Capabilities - Sec Controls'!AC44),"", 'Capabilities - Sec Controls'!AC44)</f>
        <v>2</v>
      </c>
      <c r="AF388" s="215">
        <f>IF(ISBLANK('Capabilities - Sec Controls'!AD44),"", 'Capabilities - Sec Controls'!AD44)</f>
        <v>5</v>
      </c>
      <c r="AG388" s="1" t="str">
        <f>IF(ISBLANK('Capabilities - Sec Controls'!AE44),"", 'Capabilities - Sec Controls'!AE44)</f>
        <v/>
      </c>
      <c r="AH388" s="1" t="str">
        <f>IF(ISBLANK('Capabilities - Sec Controls'!AF44),"", 'Capabilities - Sec Controls'!AF44)</f>
        <v>A</v>
      </c>
      <c r="AI388" s="1" t="str">
        <f>IF(ISBLANK('Capabilities - Sec Controls'!AG44),"", 'Capabilities - Sec Controls'!AG44)</f>
        <v>A</v>
      </c>
      <c r="AJ388" s="1" t="str">
        <f>IF(ISBLANK('Capabilities - Sec Controls'!AH44),"", 'Capabilities - Sec Controls'!AH44)</f>
        <v/>
      </c>
      <c r="AK388" s="1" t="str">
        <f>IF(ISBLANK('Capabilities - Sec Controls'!AI44),"", 'Capabilities - Sec Controls'!AI44)</f>
        <v/>
      </c>
      <c r="AL388" s="1" t="str">
        <f>IF(ISBLANK('Capabilities - Sec Controls'!AJ44),"", 'Capabilities - Sec Controls'!AJ44)</f>
        <v/>
      </c>
      <c r="AM388" s="1" t="str">
        <f>IF(ISBLANK('Capabilities - Sec Controls'!AK44),"", 'Capabilities - Sec Controls'!AK44)</f>
        <v>A</v>
      </c>
      <c r="AN388" s="1" t="str">
        <f>IF(ISBLANK('Capabilities - Sec Controls'!AL44),"", 'Capabilities - Sec Controls'!AL44)</f>
        <v>A</v>
      </c>
      <c r="AO388" s="1" t="str">
        <f>IF(ISBLANK('Capabilities - Sec Controls'!AM44),"", 'Capabilities - Sec Controls'!AM44)</f>
        <v/>
      </c>
      <c r="AP388" s="1" t="str">
        <f>IF(ISBLANK('Capabilities - Sec Controls'!AN44),"", 'Capabilities - Sec Controls'!AN44)</f>
        <v/>
      </c>
      <c r="AQ388" s="1" t="str">
        <f>IF(ISBLANK('Capabilities - Sec Controls'!AO44),"", 'Capabilities - Sec Controls'!AO44)</f>
        <v/>
      </c>
      <c r="AR388" s="1" t="str">
        <f>IF(ISBLANK('Capabilities - Sec Controls'!AP44),"", 'Capabilities - Sec Controls'!AP44)</f>
        <v/>
      </c>
      <c r="AS388" s="1" t="str">
        <f>IF(ISBLANK('Capabilities - Sec Controls'!AQ44),"", 'Capabilities - Sec Controls'!AQ44)</f>
        <v/>
      </c>
      <c r="AT388" s="1" t="str">
        <f>IF(ISBLANK('Capabilities - Sec Controls'!AR44),"", 'Capabilities - Sec Controls'!AR44)</f>
        <v/>
      </c>
      <c r="AU388" s="1" t="str">
        <f>IF(ISBLANK('Capabilities - Sec Controls'!AS44),"", 'Capabilities - Sec Controls'!AS44)</f>
        <v/>
      </c>
      <c r="AV388" s="1" t="str">
        <f>IF(ISBLANK('Capabilities - Sec Controls'!AT44),"", 'Capabilities - Sec Controls'!AT44)</f>
        <v/>
      </c>
    </row>
    <row r="389" spans="1:48" ht="42" hidden="1" customHeight="1" x14ac:dyDescent="0.25">
      <c r="A389"/>
      <c r="D389" t="b">
        <f t="shared" si="16"/>
        <v>1</v>
      </c>
      <c r="E389" s="1" t="str">
        <f>IF(ISBLANK('Capabilities - Sec Controls'!A48),"", 'Capabilities - Sec Controls'!A48)</f>
        <v>BOSS</v>
      </c>
      <c r="F389" s="1" t="str">
        <f>IF(ISBLANK('Capabilities - Sec Controls'!B48),"", 'Capabilities - Sec Controls'!B48)</f>
        <v>Security Monitoring Services</v>
      </c>
      <c r="G389" s="1" t="str">
        <f>IF(ISBLANK('Capabilities - Sec Controls'!C48),"", 'Capabilities - Sec Controls'!C48)</f>
        <v>Anti Phishing</v>
      </c>
      <c r="H389" s="1" t="str">
        <f>IF(ISBLANK('Capabilities - Sec Controls'!D48),"", 'Capabilities - Sec Controls'!D48)</f>
        <v/>
      </c>
      <c r="I389" s="1" t="str">
        <f>IF(ISBLANK('Capabilities - Sec Controls'!E48),"", 'Capabilities - Sec Controls'!E48)</f>
        <v xml:space="preserve">The system has a capability that detects phishing attacks targeted at organizational email users. </v>
      </c>
      <c r="J389" s="1" t="str">
        <f>IF(ISBLANK('Capabilities - Sec Controls'!F48),"", 'Capabilities - Sec Controls'!F48)</f>
        <v>Anti Phishing</v>
      </c>
      <c r="K389" s="1" t="str">
        <f>IF(ISBLANK('Capabilities - Sec Controls'!I48),"", 'Capabilities - Sec Controls'!I48)</f>
        <v>SC-7,SI-4</v>
      </c>
      <c r="L389" s="1" t="str">
        <f>IF(ISBLANK('Capabilities - Sec Controls'!J48),"", 'Capabilities - Sec Controls'!J48)</f>
        <v>SI-8</v>
      </c>
      <c r="M389" s="1" t="str">
        <f>IF(ISBLANK('Capabilities - Sec Controls'!K48),"", 'Capabilities - Sec Controls'!K48)</f>
        <v>SC-7,SI-4</v>
      </c>
      <c r="N389" s="1" t="str">
        <f>IF(ISBLANK('Capabilities - Sec Controls'!L48),"", 'Capabilities - Sec Controls'!L48)</f>
        <v>SI-8</v>
      </c>
      <c r="O389" s="1" t="str">
        <f>IF(ISBLANK('Capabilities - Sec Controls'!M48),"", 'Capabilities - Sec Controls'!M48)</f>
        <v>SI-8(1),SI-8(2)</v>
      </c>
      <c r="P389" s="1" t="str">
        <f>IF(ISBLANK('Capabilities - Sec Controls'!N48),"", 'Capabilities - Sec Controls'!N48)</f>
        <v/>
      </c>
      <c r="Q389" s="1" t="str">
        <f>IF(ISBLANK('Capabilities - Sec Controls'!O48),"", 'Capabilities - Sec Controls'!O48)</f>
        <v>SI-8(1),SI-8(2)</v>
      </c>
      <c r="R389" s="1" t="str">
        <f>IF(ISBLANK('Capabilities - Sec Controls'!P48),"", 'Capabilities - Sec Controls'!P48)</f>
        <v/>
      </c>
      <c r="S389" s="1" t="str">
        <f>IF(ISBLANK('Capabilities - Sec Controls'!Q48),"", 'Capabilities - Sec Controls'!Q48)</f>
        <v/>
      </c>
      <c r="T389" s="1" t="str">
        <f>IF(ISBLANK('Capabilities - Sec Controls'!R48),"", 'Capabilities - Sec Controls'!R48)</f>
        <v>SC-7(11),SI-4(10),SI-4(23)</v>
      </c>
      <c r="U389" s="1" t="str">
        <f>IF(ISBLANK('Capabilities - Sec Controls'!S48),"", 'Capabilities - Sec Controls'!S48)</f>
        <v/>
      </c>
      <c r="V389" s="1" t="str">
        <f>IF(ISBLANK('Capabilities - Sec Controls'!T48),"", 'Capabilities - Sec Controls'!T48)</f>
        <v>SC-7(11),SI-4(10),SI-4(23)</v>
      </c>
      <c r="W389" s="1" t="str">
        <f>IF(ISBLANK('Capabilities - Sec Controls'!U48),"", 'Capabilities - Sec Controls'!U48)</f>
        <v/>
      </c>
      <c r="X389" s="1" t="str">
        <f>IF(ISBLANK('Capabilities - Sec Controls'!V48),"", 'Capabilities - Sec Controls'!V48)</f>
        <v/>
      </c>
      <c r="Y389" s="1" t="str">
        <f>IF(ISBLANK('Capabilities - Sec Controls'!W48),"", 'Capabilities - Sec Controls'!W48)</f>
        <v/>
      </c>
      <c r="Z389" s="1" t="str">
        <f>IF(ISBLANK('Capabilities - Sec Controls'!X48),"", 'Capabilities - Sec Controls'!X48)</f>
        <v/>
      </c>
      <c r="AA389" s="1" t="str">
        <f>IF(ISBLANK('Capabilities - Sec Controls'!Y48),"", 'Capabilities - Sec Controls'!Y48)</f>
        <v/>
      </c>
      <c r="AB389" s="1" t="str">
        <f>IF(ISBLANK('Capabilities - Sec Controls'!Z48),"", 'Capabilities - Sec Controls'!Z48)</f>
        <v/>
      </c>
      <c r="AC389" s="215">
        <f>IF(ISBLANK('Capabilities - Sec Controls'!AA48),"", 'Capabilities - Sec Controls'!AA48)</f>
        <v>2</v>
      </c>
      <c r="AD389" s="215">
        <f>IF(ISBLANK('Capabilities - Sec Controls'!AB48),"", 'Capabilities - Sec Controls'!AB48)</f>
        <v>2</v>
      </c>
      <c r="AE389" s="215">
        <f>IF(ISBLANK('Capabilities - Sec Controls'!AC48),"", 'Capabilities - Sec Controls'!AC48)</f>
        <v>2</v>
      </c>
      <c r="AF389" s="215">
        <f>IF(ISBLANK('Capabilities - Sec Controls'!AD48),"", 'Capabilities - Sec Controls'!AD48)</f>
        <v>6</v>
      </c>
      <c r="AG389" s="1" t="str">
        <f>IF(ISBLANK('Capabilities - Sec Controls'!AE48),"", 'Capabilities - Sec Controls'!AE48)</f>
        <v/>
      </c>
      <c r="AH389" s="1" t="str">
        <f>IF(ISBLANK('Capabilities - Sec Controls'!AF48),"", 'Capabilities - Sec Controls'!AF48)</f>
        <v>A</v>
      </c>
      <c r="AI389" s="1" t="str">
        <f>IF(ISBLANK('Capabilities - Sec Controls'!AG48),"", 'Capabilities - Sec Controls'!AG48)</f>
        <v>A</v>
      </c>
      <c r="AJ389" s="1" t="str">
        <f>IF(ISBLANK('Capabilities - Sec Controls'!AH48),"", 'Capabilities - Sec Controls'!AH48)</f>
        <v>A</v>
      </c>
      <c r="AK389" s="1" t="str">
        <f>IF(ISBLANK('Capabilities - Sec Controls'!AI48),"", 'Capabilities - Sec Controls'!AI48)</f>
        <v/>
      </c>
      <c r="AL389" s="1" t="str">
        <f>IF(ISBLANK('Capabilities - Sec Controls'!AJ48),"", 'Capabilities - Sec Controls'!AJ48)</f>
        <v>A</v>
      </c>
      <c r="AM389" s="1" t="str">
        <f>IF(ISBLANK('Capabilities - Sec Controls'!AK48),"", 'Capabilities - Sec Controls'!AK48)</f>
        <v>A</v>
      </c>
      <c r="AN389" s="1" t="str">
        <f>IF(ISBLANK('Capabilities - Sec Controls'!AL48),"", 'Capabilities - Sec Controls'!AL48)</f>
        <v>A</v>
      </c>
      <c r="AO389" s="1" t="str">
        <f>IF(ISBLANK('Capabilities - Sec Controls'!AM48),"", 'Capabilities - Sec Controls'!AM48)</f>
        <v/>
      </c>
      <c r="AP389" s="1" t="str">
        <f>IF(ISBLANK('Capabilities - Sec Controls'!AN48),"", 'Capabilities - Sec Controls'!AN48)</f>
        <v>B</v>
      </c>
      <c r="AQ389" s="1" t="str">
        <f>IF(ISBLANK('Capabilities - Sec Controls'!AO48),"", 'Capabilities - Sec Controls'!AO48)</f>
        <v>B</v>
      </c>
      <c r="AR389" s="1" t="str">
        <f>IF(ISBLANK('Capabilities - Sec Controls'!AP48),"", 'Capabilities - Sec Controls'!AP48)</f>
        <v>B</v>
      </c>
      <c r="AS389" s="1" t="str">
        <f>IF(ISBLANK('Capabilities - Sec Controls'!AQ48),"", 'Capabilities - Sec Controls'!AQ48)</f>
        <v/>
      </c>
      <c r="AT389" s="1" t="str">
        <f>IF(ISBLANK('Capabilities - Sec Controls'!AR48),"", 'Capabilities - Sec Controls'!AR48)</f>
        <v>A</v>
      </c>
      <c r="AU389" s="1" t="str">
        <f>IF(ISBLANK('Capabilities - Sec Controls'!AS48),"", 'Capabilities - Sec Controls'!AS48)</f>
        <v/>
      </c>
      <c r="AV389" s="1" t="str">
        <f>IF(ISBLANK('Capabilities - Sec Controls'!AT48),"", 'Capabilities - Sec Controls'!AT48)</f>
        <v/>
      </c>
    </row>
    <row r="390" spans="1:48" ht="42" hidden="1" customHeight="1" x14ac:dyDescent="0.25">
      <c r="A390"/>
      <c r="D390" t="b">
        <f t="shared" si="16"/>
        <v>1</v>
      </c>
      <c r="E390" s="1" t="str">
        <f>IF(ISBLANK('Capabilities - Sec Controls'!A182),"", 'Capabilities - Sec Controls'!A182)</f>
        <v>Information Services</v>
      </c>
      <c r="F390" s="1" t="str">
        <f>IF(ISBLANK('Capabilities - Sec Controls'!B182),"", 'Capabilities - Sec Controls'!B182)</f>
        <v>Security Monitoring</v>
      </c>
      <c r="G390" s="1" t="str">
        <f>IF(ISBLANK('Capabilities - Sec Controls'!C182),"", 'Capabilities - Sec Controls'!C182)</f>
        <v>NIPS Events</v>
      </c>
      <c r="H390" s="1" t="str">
        <f>IF(ISBLANK('Capabilities - Sec Controls'!D182),"", 'Capabilities - Sec Controls'!D182)</f>
        <v/>
      </c>
      <c r="I390" s="1" t="str">
        <f>IF(ISBLANK('Capabilities - Sec Controls'!E182),"", 'Capabilities - Sec Controls'!E182)</f>
        <v>The system has a capability that handles events generated by the network intrusion prevention system.</v>
      </c>
      <c r="J390" s="1" t="str">
        <f>IF(ISBLANK('Capabilities - Sec Controls'!F182),"", 'Capabilities - Sec Controls'!F182)</f>
        <v>NIPS Events</v>
      </c>
      <c r="K390" s="1" t="str">
        <f>IF(ISBLANK('Capabilities - Sec Controls'!I182),"", 'Capabilities - Sec Controls'!I182)</f>
        <v>SI-4</v>
      </c>
      <c r="L390" s="1" t="str">
        <f>IF(ISBLANK('Capabilities - Sec Controls'!J182),"", 'Capabilities - Sec Controls'!J182)</f>
        <v/>
      </c>
      <c r="M390" s="1" t="str">
        <f>IF(ISBLANK('Capabilities - Sec Controls'!K182),"", 'Capabilities - Sec Controls'!K182)</f>
        <v>SI-4</v>
      </c>
      <c r="N390" s="1" t="str">
        <f>IF(ISBLANK('Capabilities - Sec Controls'!L182),"", 'Capabilities - Sec Controls'!L182)</f>
        <v/>
      </c>
      <c r="O390" s="1" t="str">
        <f>IF(ISBLANK('Capabilities - Sec Controls'!M182),"", 'Capabilities - Sec Controls'!M182)</f>
        <v>SI-4(2),SI-4(4)</v>
      </c>
      <c r="P390" s="1" t="str">
        <f>IF(ISBLANK('Capabilities - Sec Controls'!N182),"", 'Capabilities - Sec Controls'!N182)</f>
        <v>SI-4(1),SI-4(14)</v>
      </c>
      <c r="Q390" s="1" t="str">
        <f>IF(ISBLANK('Capabilities - Sec Controls'!O182),"", 'Capabilities - Sec Controls'!O182)</f>
        <v>SI-4(1),SI-4(2),SI-4(4),SI-4(14)</v>
      </c>
      <c r="R390" s="1" t="str">
        <f>IF(ISBLANK('Capabilities - Sec Controls'!P182),"", 'Capabilities - Sec Controls'!P182)</f>
        <v/>
      </c>
      <c r="S390" s="1" t="str">
        <f>IF(ISBLANK('Capabilities - Sec Controls'!Q182),"", 'Capabilities - Sec Controls'!Q182)</f>
        <v/>
      </c>
      <c r="T390" s="1" t="str">
        <f>IF(ISBLANK('Capabilities - Sec Controls'!R182),"", 'Capabilities - Sec Controls'!R182)</f>
        <v>SI-4(11),SI-4(13),SI-4(18),SI-4(15)</v>
      </c>
      <c r="U390" s="1" t="str">
        <f>IF(ISBLANK('Capabilities - Sec Controls'!S182),"", 'Capabilities - Sec Controls'!S182)</f>
        <v>SI-4(11),SI-4(13),SI-4(18)</v>
      </c>
      <c r="V390" s="1" t="str">
        <f>IF(ISBLANK('Capabilities - Sec Controls'!T182),"", 'Capabilities - Sec Controls'!T182)</f>
        <v>SI-4(15)</v>
      </c>
      <c r="W390" s="1" t="str">
        <f>IF(ISBLANK('Capabilities - Sec Controls'!U182),"", 'Capabilities - Sec Controls'!U182)</f>
        <v/>
      </c>
      <c r="X390" s="1" t="str">
        <f>IF(ISBLANK('Capabilities - Sec Controls'!V182),"", 'Capabilities - Sec Controls'!V182)</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90" s="1" t="str">
        <f>IF(ISBLANK('Capabilities - Sec Controls'!W182),"", 'Capabilities - Sec Controls'!W182)</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90" s="1" t="str">
        <f>IF(ISBLANK('Capabilities - Sec Controls'!X182),"", 'Capabilities - Sec Controls'!X182)</f>
        <v>AC-2(11), AC-2(13), AC-6(3), AC-6(7), AC-6(8), AC-18(4), AC-21(2)
AU-13, 
CM-3(1), CM-5(1), CM-5(3), CM-5(4), CM-6(2), CM-8(4)
MA-4(3)
PE-2(3), PE-3(1), PE-6(4)
PS-4(2), PS-6(3)
RA-5(4), RA-5(6), RA-5(10)
SC-3, SC-7(8), SC-7(10), SC-7(11), SC-7(14),  SC-7(15), SC-7(18), SC-7(21), SC-24 
SI-7(10), SI-10(5)</v>
      </c>
      <c r="AA390" s="1" t="str">
        <f>IF(ISBLANK('Capabilities - Sec Controls'!Y182),"", 'Capabilities - Sec Controls'!Y182)</f>
        <v xml:space="preserve"> SI-4(15)  is not selected in SP 800-53-defined baselines nor in the overall FedRAMP-defined baselines. They are noted in { } and  placed in the high impact baseline here specifically to support implementation of information security associated with theInformation Services Security Monitoring NIPS Events capability should an organization wish to contract with a cloud service provider to provide such a capability. </v>
      </c>
      <c r="AB390" s="1" t="str">
        <f>IF(ISBLANK('Capabilities - Sec Controls'!Z182),"", 'Capabilities - Sec Controls'!Z182)</f>
        <v/>
      </c>
      <c r="AC390" s="215">
        <f>IF(ISBLANK('Capabilities - Sec Controls'!AA182),"", 'Capabilities - Sec Controls'!AA182)</f>
        <v>3</v>
      </c>
      <c r="AD390" s="215">
        <f>IF(ISBLANK('Capabilities - Sec Controls'!AB182),"", 'Capabilities - Sec Controls'!AB182)</f>
        <v>3</v>
      </c>
      <c r="AE390" s="215">
        <f>IF(ISBLANK('Capabilities - Sec Controls'!AC182),"", 'Capabilities - Sec Controls'!AC182)</f>
        <v>3</v>
      </c>
      <c r="AF390" s="215">
        <f>IF(ISBLANK('Capabilities - Sec Controls'!AD182),"", 'Capabilities - Sec Controls'!AD182)</f>
        <v>9</v>
      </c>
      <c r="AG390" s="1" t="str">
        <f>IF(ISBLANK('Capabilities - Sec Controls'!AE182),"", 'Capabilities - Sec Controls'!AE182)</f>
        <v/>
      </c>
      <c r="AH390" s="1" t="str">
        <f>IF(ISBLANK('Capabilities - Sec Controls'!AF182),"", 'Capabilities - Sec Controls'!AF182)</f>
        <v>X</v>
      </c>
      <c r="AI390" s="1" t="str">
        <f>IF(ISBLANK('Capabilities - Sec Controls'!AG182),"", 'Capabilities - Sec Controls'!AG182)</f>
        <v>A</v>
      </c>
      <c r="AJ390" s="1" t="str">
        <f>IF(ISBLANK('Capabilities - Sec Controls'!AH182),"", 'Capabilities - Sec Controls'!AH182)</f>
        <v>A</v>
      </c>
      <c r="AK390" s="1" t="str">
        <f>IF(ISBLANK('Capabilities - Sec Controls'!AI182),"", 'Capabilities - Sec Controls'!AI182)</f>
        <v/>
      </c>
      <c r="AL390" s="1" t="str">
        <f>IF(ISBLANK('Capabilities - Sec Controls'!AJ182),"", 'Capabilities - Sec Controls'!AJ182)</f>
        <v>X</v>
      </c>
      <c r="AM390" s="1" t="str">
        <f>IF(ISBLANK('Capabilities - Sec Controls'!AK182),"", 'Capabilities - Sec Controls'!AK182)</f>
        <v>X*</v>
      </c>
      <c r="AN390" s="1" t="str">
        <f>IF(ISBLANK('Capabilities - Sec Controls'!AL182),"", 'Capabilities - Sec Controls'!AL182)</f>
        <v>X*</v>
      </c>
      <c r="AO390" s="1" t="str">
        <f>IF(ISBLANK('Capabilities - Sec Controls'!AM182),"", 'Capabilities - Sec Controls'!AM182)</f>
        <v/>
      </c>
      <c r="AP390" s="1" t="str">
        <f>IF(ISBLANK('Capabilities - Sec Controls'!AN182),"", 'Capabilities - Sec Controls'!AN182)</f>
        <v>B</v>
      </c>
      <c r="AQ390" s="1" t="str">
        <f>IF(ISBLANK('Capabilities - Sec Controls'!AO182),"", 'Capabilities - Sec Controls'!AO182)</f>
        <v>B</v>
      </c>
      <c r="AR390" s="1" t="str">
        <f>IF(ISBLANK('Capabilities - Sec Controls'!AP182),"", 'Capabilities - Sec Controls'!AP182)</f>
        <v>B</v>
      </c>
      <c r="AS390" s="1" t="str">
        <f>IF(ISBLANK('Capabilities - Sec Controls'!AQ182),"", 'Capabilities - Sec Controls'!AQ182)</f>
        <v/>
      </c>
      <c r="AT390" s="1" t="str">
        <f>IF(ISBLANK('Capabilities - Sec Controls'!AR182),"", 'Capabilities - Sec Controls'!AR182)</f>
        <v>X</v>
      </c>
      <c r="AU390" s="1" t="str">
        <f>IF(ISBLANK('Capabilities - Sec Controls'!AS182),"", 'Capabilities - Sec Controls'!AS182)</f>
        <v/>
      </c>
      <c r="AV390" s="1" t="str">
        <f>IF(ISBLANK('Capabilities - Sec Controls'!AT182),"", 'Capabilities - Sec Controls'!AT182)</f>
        <v/>
      </c>
    </row>
    <row r="391" spans="1:48" ht="42" hidden="1" customHeight="1" x14ac:dyDescent="0.25">
      <c r="A391"/>
      <c r="D391" t="b">
        <f t="shared" si="16"/>
        <v>1</v>
      </c>
      <c r="E391" s="1" t="str">
        <f>IF(ISBLANK('Capabilities - Sec Controls'!A187),"", 'Capabilities - Sec Controls'!A187)</f>
        <v>Information Services</v>
      </c>
      <c r="F391" s="1" t="str">
        <f>IF(ISBLANK('Capabilities - Sec Controls'!B187),"", 'Capabilities - Sec Controls'!B187)</f>
        <v>Security Monitoring</v>
      </c>
      <c r="G391" s="1" t="str">
        <f>IF(ISBLANK('Capabilities - Sec Controls'!C187),"", 'Capabilities - Sec Controls'!C187)</f>
        <v>Session Events</v>
      </c>
      <c r="H391" s="1" t="str">
        <f>IF(ISBLANK('Capabilities - Sec Controls'!D187),"", 'Capabilities - Sec Controls'!D187)</f>
        <v/>
      </c>
      <c r="I391" s="1" t="str">
        <f>IF(ISBLANK('Capabilities - Sec Controls'!E187),"", 'Capabilities - Sec Controls'!E187)</f>
        <v>The system has a capability that identifies and analyzes all events generated by the initiation or termination of a user session with a computing resource.</v>
      </c>
      <c r="J391" s="1" t="str">
        <f>IF(ISBLANK('Capabilities - Sec Controls'!F187),"", 'Capabilities - Sec Controls'!F187)</f>
        <v>Session Events</v>
      </c>
      <c r="K391" s="1" t="str">
        <f>IF(ISBLANK('Capabilities - Sec Controls'!I187),"", 'Capabilities - Sec Controls'!I187)</f>
        <v>AU-1,AU-2,AU-3,AU-6,AU-8,AU-12,SI-4</v>
      </c>
      <c r="L391" s="1" t="str">
        <f>IF(ISBLANK('Capabilities - Sec Controls'!J187),"", 'Capabilities - Sec Controls'!J187)</f>
        <v/>
      </c>
      <c r="M391" s="1" t="str">
        <f>IF(ISBLANK('Capabilities - Sec Controls'!K187),"", 'Capabilities - Sec Controls'!K187)</f>
        <v>AU-1,AU-2,AU-3,AU-6,AU-8,AU-12,SI-4</v>
      </c>
      <c r="N391" s="1" t="str">
        <f>IF(ISBLANK('Capabilities - Sec Controls'!L187),"", 'Capabilities - Sec Controls'!L187)</f>
        <v/>
      </c>
      <c r="O391" s="1" t="str">
        <f>IF(ISBLANK('Capabilities - Sec Controls'!M187),"", 'Capabilities - Sec Controls'!M187)</f>
        <v>AU-2(3),AU-3(1),AU-6(1),AU-6(3),AU-8(1),SI-4(2),SI-4(5)</v>
      </c>
      <c r="P391" s="1" t="str">
        <f>IF(ISBLANK('Capabilities - Sec Controls'!N187),"", 'Capabilities - Sec Controls'!N187)</f>
        <v/>
      </c>
      <c r="Q391" s="1" t="str">
        <f>IF(ISBLANK('Capabilities - Sec Controls'!O187),"", 'Capabilities - Sec Controls'!O187)</f>
        <v>AU-2(3),AU-3(1),AU-6(1),AU-6(3),AU-8(1),SI-4(2),SI-4(5)</v>
      </c>
      <c r="R391" s="1" t="str">
        <f>IF(ISBLANK('Capabilities - Sec Controls'!P187),"", 'Capabilities - Sec Controls'!P187)</f>
        <v/>
      </c>
      <c r="S391" s="1" t="str">
        <f>IF(ISBLANK('Capabilities - Sec Controls'!Q187),"", 'Capabilities - Sec Controls'!Q187)</f>
        <v>AU-6(5),AU-6(6),AU-12(1)</v>
      </c>
      <c r="T391" s="1" t="str">
        <f>IF(ISBLANK('Capabilities - Sec Controls'!R187),"", 'Capabilities - Sec Controls'!R187)</f>
        <v>AU-3(2)</v>
      </c>
      <c r="U391" s="1" t="str">
        <f>IF(ISBLANK('Capabilities - Sec Controls'!S187),"", 'Capabilities - Sec Controls'!S187)</f>
        <v>AU-6(5),AU-6(6),AU-12(1)</v>
      </c>
      <c r="V391" s="1" t="str">
        <f>IF(ISBLANK('Capabilities - Sec Controls'!T187),"", 'Capabilities - Sec Controls'!T187)</f>
        <v>AU-3(2)</v>
      </c>
      <c r="W391" s="1" t="str">
        <f>IF(ISBLANK('Capabilities - Sec Controls'!U187),"", 'Capabilities - Sec Controls'!U187)</f>
        <v/>
      </c>
      <c r="X391" s="1" t="str">
        <f>IF(ISBLANK('Capabilities - Sec Controls'!V187),"", 'Capabilities - Sec Controls'!V187)</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91" s="1" t="str">
        <f>IF(ISBLANK('Capabilities - Sec Controls'!W187),"", 'Capabilities - Sec Controls'!W187)</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91" s="1" t="str">
        <f>IF(ISBLANK('Capabilities - Sec Controls'!X187),"", 'Capabilities - Sec Controls'!X187)</f>
        <v>AC-2(11), AC-2(13), AC-6(3), AC-6(7), AC-6(8), AC-18(4), AC-21(2)
AU-13, 
CM-3(1), CM-5(1), CM-5(3), CM-5(4), CM-6(2), CM-8(4)
MA-4(3)
PE-2(3), PE-3(1), PE-6(4)
PS-4(2), PS-6(3)
RA-5(4), RA-5(6), RA-5(10)
SC-3, SC-7(8), SC-7(10), SC-7(11), SC-7(14),  SC-7(15), SC-7(18), SC-7(21), SC-24 
SI-7(10), SI-10(5)</v>
      </c>
      <c r="AA391" s="1" t="str">
        <f>IF(ISBLANK('Capabilities - Sec Controls'!Y187),"", 'Capabilities - Sec Controls'!Y187)</f>
        <v/>
      </c>
      <c r="AB391" s="1" t="str">
        <f>IF(ISBLANK('Capabilities - Sec Controls'!Z187),"", 'Capabilities - Sec Controls'!Z187)</f>
        <v/>
      </c>
      <c r="AC391" s="215">
        <f>IF(ISBLANK('Capabilities - Sec Controls'!AA187),"", 'Capabilities - Sec Controls'!AA187)</f>
        <v>1</v>
      </c>
      <c r="AD391" s="215">
        <f>IF(ISBLANK('Capabilities - Sec Controls'!AB187),"", 'Capabilities - Sec Controls'!AB187)</f>
        <v>3</v>
      </c>
      <c r="AE391" s="215">
        <f>IF(ISBLANK('Capabilities - Sec Controls'!AC187),"", 'Capabilities - Sec Controls'!AC187)</f>
        <v>3</v>
      </c>
      <c r="AF391" s="215">
        <f>IF(ISBLANK('Capabilities - Sec Controls'!AD187),"", 'Capabilities - Sec Controls'!AD187)</f>
        <v>7</v>
      </c>
      <c r="AG391" s="1" t="str">
        <f>IF(ISBLANK('Capabilities - Sec Controls'!AE187),"", 'Capabilities - Sec Controls'!AE187)</f>
        <v/>
      </c>
      <c r="AH391" s="1" t="str">
        <f>IF(ISBLANK('Capabilities - Sec Controls'!AF187),"", 'Capabilities - Sec Controls'!AF187)</f>
        <v>X</v>
      </c>
      <c r="AI391" s="1" t="str">
        <f>IF(ISBLANK('Capabilities - Sec Controls'!AG187),"", 'Capabilities - Sec Controls'!AG187)</f>
        <v>X</v>
      </c>
      <c r="AJ391" s="1" t="str">
        <f>IF(ISBLANK('Capabilities - Sec Controls'!AH187),"", 'Capabilities - Sec Controls'!AH187)</f>
        <v>A</v>
      </c>
      <c r="AK391" s="1" t="str">
        <f>IF(ISBLANK('Capabilities - Sec Controls'!AI187),"", 'Capabilities - Sec Controls'!AI187)</f>
        <v/>
      </c>
      <c r="AL391" s="1" t="str">
        <f>IF(ISBLANK('Capabilities - Sec Controls'!AJ187),"", 'Capabilities - Sec Controls'!AJ187)</f>
        <v>X</v>
      </c>
      <c r="AM391" s="1" t="str">
        <f>IF(ISBLANK('Capabilities - Sec Controls'!AK187),"", 'Capabilities - Sec Controls'!AK187)</f>
        <v>X</v>
      </c>
      <c r="AN391" s="1" t="str">
        <f>IF(ISBLANK('Capabilities - Sec Controls'!AL187),"", 'Capabilities - Sec Controls'!AL187)</f>
        <v>X</v>
      </c>
      <c r="AO391" s="1" t="str">
        <f>IF(ISBLANK('Capabilities - Sec Controls'!AM187),"", 'Capabilities - Sec Controls'!AM187)</f>
        <v/>
      </c>
      <c r="AP391" s="1" t="str">
        <f>IF(ISBLANK('Capabilities - Sec Controls'!AN187),"", 'Capabilities - Sec Controls'!AN187)</f>
        <v>B</v>
      </c>
      <c r="AQ391" s="1" t="str">
        <f>IF(ISBLANK('Capabilities - Sec Controls'!AO187),"", 'Capabilities - Sec Controls'!AO187)</f>
        <v>B</v>
      </c>
      <c r="AR391" s="1" t="str">
        <f>IF(ISBLANK('Capabilities - Sec Controls'!AP187),"", 'Capabilities - Sec Controls'!AP187)</f>
        <v>B</v>
      </c>
      <c r="AS391" s="1" t="str">
        <f>IF(ISBLANK('Capabilities - Sec Controls'!AQ187),"", 'Capabilities - Sec Controls'!AQ187)</f>
        <v/>
      </c>
      <c r="AT391" s="1" t="str">
        <f>IF(ISBLANK('Capabilities - Sec Controls'!AR187),"", 'Capabilities - Sec Controls'!AR187)</f>
        <v>A</v>
      </c>
      <c r="AU391" s="1" t="str">
        <f>IF(ISBLANK('Capabilities - Sec Controls'!AS187),"", 'Capabilities - Sec Controls'!AS187)</f>
        <v/>
      </c>
      <c r="AV391" s="1" t="str">
        <f>IF(ISBLANK('Capabilities - Sec Controls'!AT187),"", 'Capabilities - Sec Controls'!AT187)</f>
        <v/>
      </c>
    </row>
    <row r="392" spans="1:48" ht="42" hidden="1" customHeight="1" x14ac:dyDescent="0.25">
      <c r="A392"/>
      <c r="D392" t="b">
        <f t="shared" si="16"/>
        <v>1</v>
      </c>
      <c r="E392" s="1" t="str">
        <f>IF(ISBLANK('Capabilities - Sec Controls'!A188),"", 'Capabilities - Sec Controls'!A188)</f>
        <v>Information Services</v>
      </c>
      <c r="F392" s="1" t="str">
        <f>IF(ISBLANK('Capabilities - Sec Controls'!B188),"", 'Capabilities - Sec Controls'!B188)</f>
        <v>Security Monitoring</v>
      </c>
      <c r="G392" s="1" t="str">
        <f>IF(ISBLANK('Capabilities - Sec Controls'!C188),"", 'Capabilities - Sec Controls'!C188)</f>
        <v>Application Events</v>
      </c>
      <c r="H392" s="1" t="str">
        <f>IF(ISBLANK('Capabilities - Sec Controls'!D188),"", 'Capabilities - Sec Controls'!D188)</f>
        <v/>
      </c>
      <c r="I392" s="1" t="str">
        <f>IF(ISBLANK('Capabilities - Sec Controls'!E188),"", 'Capabilities - Sec Controls'!E188)</f>
        <v xml:space="preserve">The system has a capability that identifies and analyzes all events generated by applications that may be useful for security monitoring purposes, such as access to sensitive data or execution of fraud-prone transactions. </v>
      </c>
      <c r="J392" s="1" t="str">
        <f>IF(ISBLANK('Capabilities - Sec Controls'!F188),"", 'Capabilities - Sec Controls'!F188)</f>
        <v>Application Events</v>
      </c>
      <c r="K392" s="1" t="str">
        <f>IF(ISBLANK('Capabilities - Sec Controls'!I188),"", 'Capabilities - Sec Controls'!I188)</f>
        <v>AU-1,AU-2,AU-3,AU-6,AU-8,AU-12,SI-4</v>
      </c>
      <c r="L392" s="1" t="str">
        <f>IF(ISBLANK('Capabilities - Sec Controls'!J188),"", 'Capabilities - Sec Controls'!J188)</f>
        <v/>
      </c>
      <c r="M392" s="1" t="str">
        <f>IF(ISBLANK('Capabilities - Sec Controls'!K188),"", 'Capabilities - Sec Controls'!K188)</f>
        <v>AU-1,AU-2,AU-3,AU-6,AU-8,AU-12,SI-4</v>
      </c>
      <c r="N392" s="1" t="str">
        <f>IF(ISBLANK('Capabilities - Sec Controls'!L188),"", 'Capabilities - Sec Controls'!L188)</f>
        <v/>
      </c>
      <c r="O392" s="1" t="str">
        <f>IF(ISBLANK('Capabilities - Sec Controls'!M188),"", 'Capabilities - Sec Controls'!M188)</f>
        <v>AU-2(3),AU-3(1),AU-6(1),AU-6(3),AU-8(1),SI-4(2),SI-4(5)</v>
      </c>
      <c r="P392" s="1" t="str">
        <f>IF(ISBLANK('Capabilities - Sec Controls'!N188),"", 'Capabilities - Sec Controls'!N188)</f>
        <v/>
      </c>
      <c r="Q392" s="1" t="str">
        <f>IF(ISBLANK('Capabilities - Sec Controls'!O188),"", 'Capabilities - Sec Controls'!O188)</f>
        <v>AU-2(3),AU-3(1),AU-6(1),AU-6(3),AU-8(1),SI-4(2),SI-4(5)</v>
      </c>
      <c r="R392" s="1" t="str">
        <f>IF(ISBLANK('Capabilities - Sec Controls'!P188),"", 'Capabilities - Sec Controls'!P188)</f>
        <v/>
      </c>
      <c r="S392" s="1" t="str">
        <f>IF(ISBLANK('Capabilities - Sec Controls'!Q188),"", 'Capabilities - Sec Controls'!Q188)</f>
        <v>AU-6(5),AU-6(6),AU-12(1)</v>
      </c>
      <c r="T392" s="1" t="str">
        <f>IF(ISBLANK('Capabilities - Sec Controls'!R188),"", 'Capabilities - Sec Controls'!R188)</f>
        <v>AU-3(2)</v>
      </c>
      <c r="U392" s="1" t="str">
        <f>IF(ISBLANK('Capabilities - Sec Controls'!S188),"", 'Capabilities - Sec Controls'!S188)</f>
        <v>AU-6(5),AU-6(6),AU-12(1)</v>
      </c>
      <c r="V392" s="1" t="str">
        <f>IF(ISBLANK('Capabilities - Sec Controls'!T188),"", 'Capabilities - Sec Controls'!T188)</f>
        <v>AU-3(2)</v>
      </c>
      <c r="W392" s="1" t="str">
        <f>IF(ISBLANK('Capabilities - Sec Controls'!U188),"", 'Capabilities - Sec Controls'!U188)</f>
        <v/>
      </c>
      <c r="X392" s="1" t="str">
        <f>IF(ISBLANK('Capabilities - Sec Controls'!V188),"", 'Capabilities - Sec Controls'!V188)</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92" s="1" t="str">
        <f>IF(ISBLANK('Capabilities - Sec Controls'!W188),"", 'Capabilities - Sec Controls'!W188)</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92" s="1" t="str">
        <f>IF(ISBLANK('Capabilities - Sec Controls'!X188),"", 'Capabilities - Sec Controls'!X188)</f>
        <v>AC-2(11), AC-2(13), AC-6(3), AC-6(7), AC-6(8), AC-18(4), AC-21(2)
AU-13, 
CM-3(1), CM-5(1), CM-5(3), CM-5(4), CM-6(2), CM-8(4)
MA-4(3)
PE-2(3), PE-3(1), PE-6(4)
PS-4(2), PS-6(3)
RA-5(4), RA-5(6), RA-5(10)
SC-3, SC-7(8), SC-7(10), SC-7(11), SC-7(14),  SC-7(15), SC-7(18), SC-7(21), SC-24 
SI-7(10), SI-10(5)</v>
      </c>
      <c r="AA392" s="1" t="str">
        <f>IF(ISBLANK('Capabilities - Sec Controls'!Y188),"", 'Capabilities - Sec Controls'!Y188)</f>
        <v/>
      </c>
      <c r="AB392" s="1" t="str">
        <f>IF(ISBLANK('Capabilities - Sec Controls'!Z188),"", 'Capabilities - Sec Controls'!Z188)</f>
        <v/>
      </c>
      <c r="AC392" s="215">
        <f>IF(ISBLANK('Capabilities - Sec Controls'!AA188),"", 'Capabilities - Sec Controls'!AA188)</f>
        <v>1</v>
      </c>
      <c r="AD392" s="215">
        <f>IF(ISBLANK('Capabilities - Sec Controls'!AB188),"", 'Capabilities - Sec Controls'!AB188)</f>
        <v>3</v>
      </c>
      <c r="AE392" s="215">
        <f>IF(ISBLANK('Capabilities - Sec Controls'!AC188),"", 'Capabilities - Sec Controls'!AC188)</f>
        <v>3</v>
      </c>
      <c r="AF392" s="215">
        <f>IF(ISBLANK('Capabilities - Sec Controls'!AD188),"", 'Capabilities - Sec Controls'!AD188)</f>
        <v>7</v>
      </c>
      <c r="AG392" s="1" t="str">
        <f>IF(ISBLANK('Capabilities - Sec Controls'!AE188),"", 'Capabilities - Sec Controls'!AE188)</f>
        <v/>
      </c>
      <c r="AH392" s="1" t="str">
        <f>IF(ISBLANK('Capabilities - Sec Controls'!AF188),"", 'Capabilities - Sec Controls'!AF188)</f>
        <v>X</v>
      </c>
      <c r="AI392" s="1" t="str">
        <f>IF(ISBLANK('Capabilities - Sec Controls'!AG188),"", 'Capabilities - Sec Controls'!AG188)</f>
        <v>X</v>
      </c>
      <c r="AJ392" s="1" t="str">
        <f>IF(ISBLANK('Capabilities - Sec Controls'!AH188),"", 'Capabilities - Sec Controls'!AH188)</f>
        <v>A</v>
      </c>
      <c r="AK392" s="1" t="str">
        <f>IF(ISBLANK('Capabilities - Sec Controls'!AI188),"", 'Capabilities - Sec Controls'!AI188)</f>
        <v/>
      </c>
      <c r="AL392" s="1" t="str">
        <f>IF(ISBLANK('Capabilities - Sec Controls'!AJ188),"", 'Capabilities - Sec Controls'!AJ188)</f>
        <v>A</v>
      </c>
      <c r="AM392" s="1" t="str">
        <f>IF(ISBLANK('Capabilities - Sec Controls'!AK188),"", 'Capabilities - Sec Controls'!AK188)</f>
        <v>A</v>
      </c>
      <c r="AN392" s="1" t="str">
        <f>IF(ISBLANK('Capabilities - Sec Controls'!AL188),"", 'Capabilities - Sec Controls'!AL188)</f>
        <v>X</v>
      </c>
      <c r="AO392" s="1" t="str">
        <f>IF(ISBLANK('Capabilities - Sec Controls'!AM188),"", 'Capabilities - Sec Controls'!AM188)</f>
        <v/>
      </c>
      <c r="AP392" s="1" t="str">
        <f>IF(ISBLANK('Capabilities - Sec Controls'!AN188),"", 'Capabilities - Sec Controls'!AN188)</f>
        <v>B</v>
      </c>
      <c r="AQ392" s="1" t="str">
        <f>IF(ISBLANK('Capabilities - Sec Controls'!AO188),"", 'Capabilities - Sec Controls'!AO188)</f>
        <v>B</v>
      </c>
      <c r="AR392" s="1" t="str">
        <f>IF(ISBLANK('Capabilities - Sec Controls'!AP188),"", 'Capabilities - Sec Controls'!AP188)</f>
        <v>B</v>
      </c>
      <c r="AS392" s="1" t="str">
        <f>IF(ISBLANK('Capabilities - Sec Controls'!AQ188),"", 'Capabilities - Sec Controls'!AQ188)</f>
        <v/>
      </c>
      <c r="AT392" s="1" t="str">
        <f>IF(ISBLANK('Capabilities - Sec Controls'!AR188),"", 'Capabilities - Sec Controls'!AR188)</f>
        <v>A</v>
      </c>
      <c r="AU392" s="1" t="str">
        <f>IF(ISBLANK('Capabilities - Sec Controls'!AS188),"", 'Capabilities - Sec Controls'!AS188)</f>
        <v/>
      </c>
      <c r="AV392" s="1" t="str">
        <f>IF(ISBLANK('Capabilities - Sec Controls'!AT188),"", 'Capabilities - Sec Controls'!AT188)</f>
        <v/>
      </c>
    </row>
    <row r="393" spans="1:48" ht="42" hidden="1" customHeight="1" x14ac:dyDescent="0.25">
      <c r="A393"/>
      <c r="D393" t="b">
        <f t="shared" si="16"/>
        <v>1</v>
      </c>
      <c r="E393" s="1" t="str">
        <f>IF(ISBLANK('Capabilities - Sec Controls'!A189),"", 'Capabilities - Sec Controls'!A189)</f>
        <v>Information Services</v>
      </c>
      <c r="F393" s="1" t="str">
        <f>IF(ISBLANK('Capabilities - Sec Controls'!B189),"", 'Capabilities - Sec Controls'!B189)</f>
        <v>Security Monitoring</v>
      </c>
      <c r="G393" s="1" t="str">
        <f>IF(ISBLANK('Capabilities - Sec Controls'!C189),"", 'Capabilities - Sec Controls'!C189)</f>
        <v>Network Events</v>
      </c>
      <c r="H393" s="1" t="str">
        <f>IF(ISBLANK('Capabilities - Sec Controls'!D189),"", 'Capabilities - Sec Controls'!D189)</f>
        <v/>
      </c>
      <c r="I393" s="1" t="str">
        <f>IF(ISBLANK('Capabilities - Sec Controls'!E189),"", 'Capabilities - Sec Controls'!E189)</f>
        <v xml:space="preserve">The system has a capability that identifies and analyzes all events generated by devices within the network infrastructure, including network health, KPIs, and threshold alarms. </v>
      </c>
      <c r="J393" s="1" t="str">
        <f>IF(ISBLANK('Capabilities - Sec Controls'!F189),"", 'Capabilities - Sec Controls'!F189)</f>
        <v>Network Events</v>
      </c>
      <c r="K393" s="1" t="str">
        <f>IF(ISBLANK('Capabilities - Sec Controls'!I189),"", 'Capabilities - Sec Controls'!I189)</f>
        <v>AU-1,AU-2,AU-3,AU-6,AU-8,AU-12,SI-4</v>
      </c>
      <c r="L393" s="1" t="str">
        <f>IF(ISBLANK('Capabilities - Sec Controls'!J189),"", 'Capabilities - Sec Controls'!J189)</f>
        <v/>
      </c>
      <c r="M393" s="1" t="str">
        <f>IF(ISBLANK('Capabilities - Sec Controls'!K189),"", 'Capabilities - Sec Controls'!K189)</f>
        <v>AU-1,AU-2,AU-3,AU-6,AU-8,AU-12,SI-4</v>
      </c>
      <c r="N393" s="1" t="str">
        <f>IF(ISBLANK('Capabilities - Sec Controls'!L189),"", 'Capabilities - Sec Controls'!L189)</f>
        <v/>
      </c>
      <c r="O393" s="1" t="str">
        <f>IF(ISBLANK('Capabilities - Sec Controls'!M189),"", 'Capabilities - Sec Controls'!M189)</f>
        <v>AU-2(3),AU-3(1),AU-6(1),AU-6(3),AU-8(1),SI-4(2),SI-4(5)</v>
      </c>
      <c r="P393" s="1" t="str">
        <f>IF(ISBLANK('Capabilities - Sec Controls'!N189),"", 'Capabilities - Sec Controls'!N189)</f>
        <v/>
      </c>
      <c r="Q393" s="1" t="str">
        <f>IF(ISBLANK('Capabilities - Sec Controls'!O189),"", 'Capabilities - Sec Controls'!O189)</f>
        <v>AU-2(3),AU-3(1),AU-6(1),AU-6(3),AU-8(1),SI-4(2),SI-4(5)</v>
      </c>
      <c r="R393" s="1" t="str">
        <f>IF(ISBLANK('Capabilities - Sec Controls'!P189),"", 'Capabilities - Sec Controls'!P189)</f>
        <v/>
      </c>
      <c r="S393" s="1" t="str">
        <f>IF(ISBLANK('Capabilities - Sec Controls'!Q189),"", 'Capabilities - Sec Controls'!Q189)</f>
        <v>AU-6(5),AU-6(6),AU-12(1)</v>
      </c>
      <c r="T393" s="1" t="str">
        <f>IF(ISBLANK('Capabilities - Sec Controls'!R189),"", 'Capabilities - Sec Controls'!R189)</f>
        <v>AU-3(2)</v>
      </c>
      <c r="U393" s="1" t="str">
        <f>IF(ISBLANK('Capabilities - Sec Controls'!S189),"", 'Capabilities - Sec Controls'!S189)</f>
        <v>AU-6(5),AU-6(6),AU-12(1)</v>
      </c>
      <c r="V393" s="1" t="str">
        <f>IF(ISBLANK('Capabilities - Sec Controls'!T189),"", 'Capabilities - Sec Controls'!T189)</f>
        <v>AU-3(2)</v>
      </c>
      <c r="W393" s="1" t="str">
        <f>IF(ISBLANK('Capabilities - Sec Controls'!U189),"", 'Capabilities - Sec Controls'!U189)</f>
        <v/>
      </c>
      <c r="X393" s="1" t="str">
        <f>IF(ISBLANK('Capabilities - Sec Controls'!V189),"", 'Capabilities - Sec Controls'!V189)</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93" s="1" t="str">
        <f>IF(ISBLANK('Capabilities - Sec Controls'!W189),"", 'Capabilities - Sec Controls'!W189)</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93" s="1" t="str">
        <f>IF(ISBLANK('Capabilities - Sec Controls'!X189),"", 'Capabilities - Sec Controls'!X189)</f>
        <v>AC-2(11), AC-2(13), AC-6(3), AC-6(7), AC-6(8), AC-18(4), AC-21(2)
AU-13, 
CM-3(1), CM-5(1), CM-5(3), CM-5(4), CM-6(2), CM-8(4)
MA-4(3)
PE-2(3), PE-3(1), PE-6(4)
PS-4(2), PS-6(3)
RA-5(4), RA-5(6), RA-5(10)
SC-3, SC-7(8), SC-7(10), SC-7(11), SC-7(14),  SC-7(15), SC-7(18), SC-7(21), SC-24 
SI-7(10), SI-10(5)</v>
      </c>
      <c r="AA393" s="1" t="str">
        <f>IF(ISBLANK('Capabilities - Sec Controls'!Y189),"", 'Capabilities - Sec Controls'!Y189)</f>
        <v/>
      </c>
      <c r="AB393" s="1" t="str">
        <f>IF(ISBLANK('Capabilities - Sec Controls'!Z189),"", 'Capabilities - Sec Controls'!Z189)</f>
        <v/>
      </c>
      <c r="AC393" s="215">
        <f>IF(ISBLANK('Capabilities - Sec Controls'!AA189),"", 'Capabilities - Sec Controls'!AA189)</f>
        <v>1</v>
      </c>
      <c r="AD393" s="215">
        <f>IF(ISBLANK('Capabilities - Sec Controls'!AB189),"", 'Capabilities - Sec Controls'!AB189)</f>
        <v>3</v>
      </c>
      <c r="AE393" s="215">
        <f>IF(ISBLANK('Capabilities - Sec Controls'!AC189),"", 'Capabilities - Sec Controls'!AC189)</f>
        <v>3</v>
      </c>
      <c r="AF393" s="215">
        <f>IF(ISBLANK('Capabilities - Sec Controls'!AD189),"", 'Capabilities - Sec Controls'!AD189)</f>
        <v>7</v>
      </c>
      <c r="AG393" s="1" t="str">
        <f>IF(ISBLANK('Capabilities - Sec Controls'!AE189),"", 'Capabilities - Sec Controls'!AE189)</f>
        <v/>
      </c>
      <c r="AH393" s="1" t="str">
        <f>IF(ISBLANK('Capabilities - Sec Controls'!AF189),"", 'Capabilities - Sec Controls'!AF189)</f>
        <v>X</v>
      </c>
      <c r="AI393" s="1" t="str">
        <f>IF(ISBLANK('Capabilities - Sec Controls'!AG189),"", 'Capabilities - Sec Controls'!AG189)</f>
        <v>X</v>
      </c>
      <c r="AJ393" s="1" t="str">
        <f>IF(ISBLANK('Capabilities - Sec Controls'!AH189),"", 'Capabilities - Sec Controls'!AH189)</f>
        <v>A</v>
      </c>
      <c r="AK393" s="1" t="str">
        <f>IF(ISBLANK('Capabilities - Sec Controls'!AI189),"", 'Capabilities - Sec Controls'!AI189)</f>
        <v/>
      </c>
      <c r="AL393" s="1" t="str">
        <f>IF(ISBLANK('Capabilities - Sec Controls'!AJ189),"", 'Capabilities - Sec Controls'!AJ189)</f>
        <v>A</v>
      </c>
      <c r="AM393" s="1" t="str">
        <f>IF(ISBLANK('Capabilities - Sec Controls'!AK189),"", 'Capabilities - Sec Controls'!AK189)</f>
        <v>X</v>
      </c>
      <c r="AN393" s="1" t="str">
        <f>IF(ISBLANK('Capabilities - Sec Controls'!AL189),"", 'Capabilities - Sec Controls'!AL189)</f>
        <v>X</v>
      </c>
      <c r="AO393" s="1" t="str">
        <f>IF(ISBLANK('Capabilities - Sec Controls'!AM189),"", 'Capabilities - Sec Controls'!AM189)</f>
        <v/>
      </c>
      <c r="AP393" s="1" t="str">
        <f>IF(ISBLANK('Capabilities - Sec Controls'!AN189),"", 'Capabilities - Sec Controls'!AN189)</f>
        <v>B</v>
      </c>
      <c r="AQ393" s="1" t="str">
        <f>IF(ISBLANK('Capabilities - Sec Controls'!AO189),"", 'Capabilities - Sec Controls'!AO189)</f>
        <v>B</v>
      </c>
      <c r="AR393" s="1" t="str">
        <f>IF(ISBLANK('Capabilities - Sec Controls'!AP189),"", 'Capabilities - Sec Controls'!AP189)</f>
        <v>B</v>
      </c>
      <c r="AS393" s="1" t="str">
        <f>IF(ISBLANK('Capabilities - Sec Controls'!AQ189),"", 'Capabilities - Sec Controls'!AQ189)</f>
        <v/>
      </c>
      <c r="AT393" s="1" t="str">
        <f>IF(ISBLANK('Capabilities - Sec Controls'!AR189),"", 'Capabilities - Sec Controls'!AR189)</f>
        <v>X</v>
      </c>
      <c r="AU393" s="1" t="str">
        <f>IF(ISBLANK('Capabilities - Sec Controls'!AS189),"", 'Capabilities - Sec Controls'!AS189)</f>
        <v/>
      </c>
      <c r="AV393" s="1" t="str">
        <f>IF(ISBLANK('Capabilities - Sec Controls'!AT189),"", 'Capabilities - Sec Controls'!AT189)</f>
        <v/>
      </c>
    </row>
    <row r="394" spans="1:48" ht="42" hidden="1" customHeight="1" x14ac:dyDescent="0.25">
      <c r="A394"/>
      <c r="D394" t="b">
        <f t="shared" si="16"/>
        <v>1</v>
      </c>
      <c r="E394" s="1" t="str">
        <f>IF(ISBLANK('Capabilities - Sec Controls'!A190),"", 'Capabilities - Sec Controls'!A190)</f>
        <v>Information Services</v>
      </c>
      <c r="F394" s="1" t="str">
        <f>IF(ISBLANK('Capabilities - Sec Controls'!B190),"", 'Capabilities - Sec Controls'!B190)</f>
        <v>Security Monitoring</v>
      </c>
      <c r="G394" s="1" t="str">
        <f>IF(ISBLANK('Capabilities - Sec Controls'!C190),"", 'Capabilities - Sec Controls'!C190)</f>
        <v>Computer Events</v>
      </c>
      <c r="H394" s="1" t="str">
        <f>IF(ISBLANK('Capabilities - Sec Controls'!D190),"", 'Capabilities - Sec Controls'!D190)</f>
        <v/>
      </c>
      <c r="I394" s="1" t="str">
        <f>IF(ISBLANK('Capabilities - Sec Controls'!E190),"", 'Capabilities - Sec Controls'!E190)</f>
        <v xml:space="preserve">The system has a capability that identifies and analyzes all events generated by servers and endpoint devices, such as startups, shutdowns, configuration changes, and system errors. </v>
      </c>
      <c r="J394" s="1" t="str">
        <f>IF(ISBLANK('Capabilities - Sec Controls'!F190),"", 'Capabilities - Sec Controls'!F190)</f>
        <v>Computer Events</v>
      </c>
      <c r="K394" s="1" t="str">
        <f>IF(ISBLANK('Capabilities - Sec Controls'!I190),"", 'Capabilities - Sec Controls'!I190)</f>
        <v>AU-1,AU-2,AU-3,AU-6,AU-8,AU-12,SI-4</v>
      </c>
      <c r="L394" s="1" t="str">
        <f>IF(ISBLANK('Capabilities - Sec Controls'!J190),"", 'Capabilities - Sec Controls'!J190)</f>
        <v/>
      </c>
      <c r="M394" s="1" t="str">
        <f>IF(ISBLANK('Capabilities - Sec Controls'!K190),"", 'Capabilities - Sec Controls'!K190)</f>
        <v>AU-1,AU-2,AU-3,AU-6,AU-8,AU-12,SI-4</v>
      </c>
      <c r="N394" s="1" t="str">
        <f>IF(ISBLANK('Capabilities - Sec Controls'!L190),"", 'Capabilities - Sec Controls'!L190)</f>
        <v/>
      </c>
      <c r="O394" s="1" t="str">
        <f>IF(ISBLANK('Capabilities - Sec Controls'!M190),"", 'Capabilities - Sec Controls'!M190)</f>
        <v>AU-2(3),AU-3(1),AU-6(1),AU-6(3),AU-8(1),SI-4(2),SI-4(5)</v>
      </c>
      <c r="P394" s="1" t="str">
        <f>IF(ISBLANK('Capabilities - Sec Controls'!N190),"", 'Capabilities - Sec Controls'!N190)</f>
        <v/>
      </c>
      <c r="Q394" s="1" t="str">
        <f>IF(ISBLANK('Capabilities - Sec Controls'!O190),"", 'Capabilities - Sec Controls'!O190)</f>
        <v>AU-2(3),AU-3(1),AU-6(1),AU-6(3),AU-8(1),SI-4(2),SI-4(5)</v>
      </c>
      <c r="R394" s="1" t="str">
        <f>IF(ISBLANK('Capabilities - Sec Controls'!P190),"", 'Capabilities - Sec Controls'!P190)</f>
        <v/>
      </c>
      <c r="S394" s="1" t="str">
        <f>IF(ISBLANK('Capabilities - Sec Controls'!Q190),"", 'Capabilities - Sec Controls'!Q190)</f>
        <v>AU-6(5),AU-6(6),AU-12(1)</v>
      </c>
      <c r="T394" s="1" t="str">
        <f>IF(ISBLANK('Capabilities - Sec Controls'!R190),"", 'Capabilities - Sec Controls'!R190)</f>
        <v>AU-3(2)</v>
      </c>
      <c r="U394" s="1" t="str">
        <f>IF(ISBLANK('Capabilities - Sec Controls'!S190),"", 'Capabilities - Sec Controls'!S190)</f>
        <v>AU-6(5),AU-6(6),AU-12(1)</v>
      </c>
      <c r="V394" s="1" t="str">
        <f>IF(ISBLANK('Capabilities - Sec Controls'!T190),"", 'Capabilities - Sec Controls'!T190)</f>
        <v>AU-3(2)</v>
      </c>
      <c r="W394" s="1" t="str">
        <f>IF(ISBLANK('Capabilities - Sec Controls'!U190),"", 'Capabilities - Sec Controls'!U190)</f>
        <v/>
      </c>
      <c r="X394" s="1" t="str">
        <f>IF(ISBLANK('Capabilities - Sec Controls'!V190),"", 'Capabilities - Sec Controls'!V190)</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94" s="1" t="str">
        <f>IF(ISBLANK('Capabilities - Sec Controls'!W190),"", 'Capabilities - Sec Controls'!W190)</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94" s="1" t="str">
        <f>IF(ISBLANK('Capabilities - Sec Controls'!X190),"", 'Capabilities - Sec Controls'!X190)</f>
        <v>AC-2(11), AC-2(13), AC-6(3), AC-6(7), AC-6(8), AC-18(4), AC-21(2)
AU-13, 
CM-3(1), CM-5(1), CM-5(3), CM-5(4), CM-6(2), CM-8(4)
MA-4(3)
PE-2(3), PE-3(1), PE-6(4)
PS-4(2), PS-6(3)
RA-5(4), RA-5(6), RA-5(10)
SC-3, SC-7(8), SC-7(10), SC-7(11), SC-7(14),  SC-7(15), SC-7(18), SC-7(21), SC-24 
SI-7(10), SI-10(5)</v>
      </c>
      <c r="AA394" s="1" t="str">
        <f>IF(ISBLANK('Capabilities - Sec Controls'!Y190),"", 'Capabilities - Sec Controls'!Y190)</f>
        <v/>
      </c>
      <c r="AB394" s="1" t="str">
        <f>IF(ISBLANK('Capabilities - Sec Controls'!Z190),"", 'Capabilities - Sec Controls'!Z190)</f>
        <v/>
      </c>
      <c r="AC394" s="215">
        <f>IF(ISBLANK('Capabilities - Sec Controls'!AA190),"", 'Capabilities - Sec Controls'!AA190)</f>
        <v>1</v>
      </c>
      <c r="AD394" s="215">
        <f>IF(ISBLANK('Capabilities - Sec Controls'!AB190),"", 'Capabilities - Sec Controls'!AB190)</f>
        <v>3</v>
      </c>
      <c r="AE394" s="215">
        <f>IF(ISBLANK('Capabilities - Sec Controls'!AC190),"", 'Capabilities - Sec Controls'!AC190)</f>
        <v>3</v>
      </c>
      <c r="AF394" s="215">
        <f>IF(ISBLANK('Capabilities - Sec Controls'!AD190),"", 'Capabilities - Sec Controls'!AD190)</f>
        <v>7</v>
      </c>
      <c r="AG394" s="1" t="str">
        <f>IF(ISBLANK('Capabilities - Sec Controls'!AE190),"", 'Capabilities - Sec Controls'!AE190)</f>
        <v/>
      </c>
      <c r="AH394" s="1" t="str">
        <f>IF(ISBLANK('Capabilities - Sec Controls'!AF190),"", 'Capabilities - Sec Controls'!AF190)</f>
        <v>X</v>
      </c>
      <c r="AI394" s="1" t="str">
        <f>IF(ISBLANK('Capabilities - Sec Controls'!AG190),"", 'Capabilities - Sec Controls'!AG190)</f>
        <v>X</v>
      </c>
      <c r="AJ394" s="1" t="str">
        <f>IF(ISBLANK('Capabilities - Sec Controls'!AH190),"", 'Capabilities - Sec Controls'!AH190)</f>
        <v>A</v>
      </c>
      <c r="AK394" s="1" t="str">
        <f>IF(ISBLANK('Capabilities - Sec Controls'!AI190),"", 'Capabilities - Sec Controls'!AI190)</f>
        <v/>
      </c>
      <c r="AL394" s="1" t="str">
        <f>IF(ISBLANK('Capabilities - Sec Controls'!AJ190),"", 'Capabilities - Sec Controls'!AJ190)</f>
        <v>A</v>
      </c>
      <c r="AM394" s="1" t="str">
        <f>IF(ISBLANK('Capabilities - Sec Controls'!AK190),"", 'Capabilities - Sec Controls'!AK190)</f>
        <v>X</v>
      </c>
      <c r="AN394" s="1" t="str">
        <f>IF(ISBLANK('Capabilities - Sec Controls'!AL190),"", 'Capabilities - Sec Controls'!AL190)</f>
        <v>X</v>
      </c>
      <c r="AO394" s="1" t="str">
        <f>IF(ISBLANK('Capabilities - Sec Controls'!AM190),"", 'Capabilities - Sec Controls'!AM190)</f>
        <v/>
      </c>
      <c r="AP394" s="1" t="str">
        <f>IF(ISBLANK('Capabilities - Sec Controls'!AN190),"", 'Capabilities - Sec Controls'!AN190)</f>
        <v>B</v>
      </c>
      <c r="AQ394" s="1" t="str">
        <f>IF(ISBLANK('Capabilities - Sec Controls'!AO190),"", 'Capabilities - Sec Controls'!AO190)</f>
        <v>B</v>
      </c>
      <c r="AR394" s="1" t="str">
        <f>IF(ISBLANK('Capabilities - Sec Controls'!AP190),"", 'Capabilities - Sec Controls'!AP190)</f>
        <v>B</v>
      </c>
      <c r="AS394" s="1" t="str">
        <f>IF(ISBLANK('Capabilities - Sec Controls'!AQ190),"", 'Capabilities - Sec Controls'!AQ190)</f>
        <v/>
      </c>
      <c r="AT394" s="1" t="str">
        <f>IF(ISBLANK('Capabilities - Sec Controls'!AR190),"", 'Capabilities - Sec Controls'!AR190)</f>
        <v>A</v>
      </c>
      <c r="AU394" s="1" t="str">
        <f>IF(ISBLANK('Capabilities - Sec Controls'!AS190),"", 'Capabilities - Sec Controls'!AS190)</f>
        <v/>
      </c>
      <c r="AV394" s="1" t="str">
        <f>IF(ISBLANK('Capabilities - Sec Controls'!AT190),"", 'Capabilities - Sec Controls'!AT190)</f>
        <v/>
      </c>
    </row>
    <row r="395" spans="1:48" ht="42" hidden="1" customHeight="1" x14ac:dyDescent="0.25">
      <c r="A395"/>
      <c r="D395" t="b">
        <f t="shared" si="16"/>
        <v>1</v>
      </c>
      <c r="E395" s="1" t="str">
        <f>IF(ISBLANK('Capabilities - Sec Controls'!A191),"", 'Capabilities - Sec Controls'!A191)</f>
        <v>Information Services</v>
      </c>
      <c r="F395" s="1" t="str">
        <f>IF(ISBLANK('Capabilities - Sec Controls'!B191),"", 'Capabilities - Sec Controls'!B191)</f>
        <v>Security Monitoring</v>
      </c>
      <c r="G395" s="1" t="str">
        <f>IF(ISBLANK('Capabilities - Sec Controls'!C191),"", 'Capabilities - Sec Controls'!C191)</f>
        <v>Host Intrusion Protection Systems (HIPS)</v>
      </c>
      <c r="H395" s="1" t="str">
        <f>IF(ISBLANK('Capabilities - Sec Controls'!D191),"", 'Capabilities - Sec Controls'!D191)</f>
        <v/>
      </c>
      <c r="I395" s="1" t="str">
        <f>IF(ISBLANK('Capabilities - Sec Controls'!E191),"", 'Capabilities - Sec Controls'!E191)</f>
        <v>The system has a capability that supports use of host-based intrusion prevention systems to monitor security events within individual operating system instances.</v>
      </c>
      <c r="J395" s="1" t="str">
        <f>IF(ISBLANK('Capabilities - Sec Controls'!F191),"", 'Capabilities - Sec Controls'!F191)</f>
        <v>HIPS</v>
      </c>
      <c r="K395" s="1" t="str">
        <f>IF(ISBLANK('Capabilities - Sec Controls'!I191),"", 'Capabilities - Sec Controls'!I191)</f>
        <v>SI-4</v>
      </c>
      <c r="L395" s="1" t="str">
        <f>IF(ISBLANK('Capabilities - Sec Controls'!J191),"", 'Capabilities - Sec Controls'!J191)</f>
        <v/>
      </c>
      <c r="M395" s="1" t="str">
        <f>IF(ISBLANK('Capabilities - Sec Controls'!K191),"", 'Capabilities - Sec Controls'!K191)</f>
        <v>SI-4</v>
      </c>
      <c r="N395" s="1" t="str">
        <f>IF(ISBLANK('Capabilities - Sec Controls'!L191),"", 'Capabilities - Sec Controls'!L191)</f>
        <v/>
      </c>
      <c r="O395" s="1" t="str">
        <f>IF(ISBLANK('Capabilities - Sec Controls'!M191),"", 'Capabilities - Sec Controls'!M191)</f>
        <v>SI-4(2),SI-4(4),SI-4(5)</v>
      </c>
      <c r="P395" s="1" t="str">
        <f>IF(ISBLANK('Capabilities - Sec Controls'!N191),"", 'Capabilities - Sec Controls'!N191)</f>
        <v/>
      </c>
      <c r="Q395" s="1" t="str">
        <f>IF(ISBLANK('Capabilities - Sec Controls'!O191),"", 'Capabilities - Sec Controls'!O191)</f>
        <v>SI-4(2),SI-4(4),SI-4(5)</v>
      </c>
      <c r="R395" s="1" t="str">
        <f>IF(ISBLANK('Capabilities - Sec Controls'!P191),"", 'Capabilities - Sec Controls'!P191)</f>
        <v/>
      </c>
      <c r="S395" s="1" t="str">
        <f>IF(ISBLANK('Capabilities - Sec Controls'!Q191),"", 'Capabilities - Sec Controls'!Q191)</f>
        <v/>
      </c>
      <c r="T395" s="1" t="str">
        <f>IF(ISBLANK('Capabilities - Sec Controls'!R191),"", 'Capabilities - Sec Controls'!R191)</f>
        <v>SI-4(23)</v>
      </c>
      <c r="U395" s="1" t="str">
        <f>IF(ISBLANK('Capabilities - Sec Controls'!S191),"", 'Capabilities - Sec Controls'!S191)</f>
        <v/>
      </c>
      <c r="V395" s="1" t="str">
        <f>IF(ISBLANK('Capabilities - Sec Controls'!T191),"", 'Capabilities - Sec Controls'!T191)</f>
        <v>SI-4(23)</v>
      </c>
      <c r="W395" s="1" t="str">
        <f>IF(ISBLANK('Capabilities - Sec Controls'!U191),"", 'Capabilities - Sec Controls'!U191)</f>
        <v/>
      </c>
      <c r="X395" s="1" t="str">
        <f>IF(ISBLANK('Capabilities - Sec Controls'!V191),"", 'Capabilities - Sec Controls'!V191)</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95" s="1" t="str">
        <f>IF(ISBLANK('Capabilities - Sec Controls'!W191),"", 'Capabilities - Sec Controls'!W191)</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95" s="1" t="str">
        <f>IF(ISBLANK('Capabilities - Sec Controls'!X191),"", 'Capabilities - Sec Controls'!X191)</f>
        <v>AC-2(11), AC-2(13), AC-6(3), AC-6(7), AC-6(8), AC-18(4), AC-21(2)
AU-13, 
CM-3(1), CM-5(1), CM-5(3), CM-5(4), CM-6(2), CM-8(4)
MA-4(3)
PE-2(3), PE-3(1), PE-6(4)
PS-4(2), PS-6(3)
RA-5(4), RA-5(6), RA-5(10)
SC-3, SC-7(8), SC-7(10), SC-7(11), SC-7(14),  SC-7(15), SC-7(18), SC-7(21), SC-24 
SI-7(10), SI-10(5)</v>
      </c>
      <c r="AA395" s="1" t="str">
        <f>IF(ISBLANK('Capabilities - Sec Controls'!Y191),"", 'Capabilities - Sec Controls'!Y191)</f>
        <v>SI-4(23) is not selected in SP 800-53-defined baselines nor in the overall FedRAMP-defined baselines. It is placed in the high impact baseline here specifically to support implementation of a host intrusion protection capability across the enterprise should an organization wish to contract with a cloud service provider to provide such a capability.</v>
      </c>
      <c r="AB395" s="1" t="str">
        <f>IF(ISBLANK('Capabilities - Sec Controls'!Z191),"", 'Capabilities - Sec Controls'!Z191)</f>
        <v/>
      </c>
      <c r="AC395" s="215">
        <f>IF(ISBLANK('Capabilities - Sec Controls'!AA191),"", 'Capabilities - Sec Controls'!AA191)</f>
        <v>1</v>
      </c>
      <c r="AD395" s="215">
        <f>IF(ISBLANK('Capabilities - Sec Controls'!AB191),"", 'Capabilities - Sec Controls'!AB191)</f>
        <v>3</v>
      </c>
      <c r="AE395" s="215">
        <f>IF(ISBLANK('Capabilities - Sec Controls'!AC191),"", 'Capabilities - Sec Controls'!AC191)</f>
        <v>3</v>
      </c>
      <c r="AF395" s="215">
        <f>IF(ISBLANK('Capabilities - Sec Controls'!AD191),"", 'Capabilities - Sec Controls'!AD191)</f>
        <v>7</v>
      </c>
      <c r="AG395" s="1" t="str">
        <f>IF(ISBLANK('Capabilities - Sec Controls'!AE191),"", 'Capabilities - Sec Controls'!AE191)</f>
        <v/>
      </c>
      <c r="AH395" s="1" t="str">
        <f>IF(ISBLANK('Capabilities - Sec Controls'!AF191),"", 'Capabilities - Sec Controls'!AF191)</f>
        <v>X</v>
      </c>
      <c r="AI395" s="1" t="str">
        <f>IF(ISBLANK('Capabilities - Sec Controls'!AG191),"", 'Capabilities - Sec Controls'!AG191)</f>
        <v>X</v>
      </c>
      <c r="AJ395" s="1" t="str">
        <f>IF(ISBLANK('Capabilities - Sec Controls'!AH191),"", 'Capabilities - Sec Controls'!AH191)</f>
        <v>A</v>
      </c>
      <c r="AK395" s="1" t="str">
        <f>IF(ISBLANK('Capabilities - Sec Controls'!AI191),"", 'Capabilities - Sec Controls'!AI191)</f>
        <v/>
      </c>
      <c r="AL395" s="1" t="str">
        <f>IF(ISBLANK('Capabilities - Sec Controls'!AJ191),"", 'Capabilities - Sec Controls'!AJ191)</f>
        <v>A</v>
      </c>
      <c r="AM395" s="1" t="str">
        <f>IF(ISBLANK('Capabilities - Sec Controls'!AK191),"", 'Capabilities - Sec Controls'!AK191)</f>
        <v>A</v>
      </c>
      <c r="AN395" s="1" t="str">
        <f>IF(ISBLANK('Capabilities - Sec Controls'!AL191),"", 'Capabilities - Sec Controls'!AL191)</f>
        <v>X</v>
      </c>
      <c r="AO395" s="1" t="str">
        <f>IF(ISBLANK('Capabilities - Sec Controls'!AM191),"", 'Capabilities - Sec Controls'!AM191)</f>
        <v/>
      </c>
      <c r="AP395" s="1" t="str">
        <f>IF(ISBLANK('Capabilities - Sec Controls'!AN191),"", 'Capabilities - Sec Controls'!AN191)</f>
        <v>B</v>
      </c>
      <c r="AQ395" s="1" t="str">
        <f>IF(ISBLANK('Capabilities - Sec Controls'!AO191),"", 'Capabilities - Sec Controls'!AO191)</f>
        <v>B</v>
      </c>
      <c r="AR395" s="1" t="str">
        <f>IF(ISBLANK('Capabilities - Sec Controls'!AP191),"", 'Capabilities - Sec Controls'!AP191)</f>
        <v>B</v>
      </c>
      <c r="AS395" s="1" t="str">
        <f>IF(ISBLANK('Capabilities - Sec Controls'!AQ191),"", 'Capabilities - Sec Controls'!AQ191)</f>
        <v/>
      </c>
      <c r="AT395" s="1" t="str">
        <f>IF(ISBLANK('Capabilities - Sec Controls'!AR191),"", 'Capabilities - Sec Controls'!AR191)</f>
        <v>A</v>
      </c>
      <c r="AU395" s="1" t="str">
        <f>IF(ISBLANK('Capabilities - Sec Controls'!AS191),"", 'Capabilities - Sec Controls'!AS191)</f>
        <v/>
      </c>
      <c r="AV395" s="1" t="str">
        <f>IF(ISBLANK('Capabilities - Sec Controls'!AT191),"", 'Capabilities - Sec Controls'!AT191)</f>
        <v/>
      </c>
    </row>
    <row r="396" spans="1:48" ht="42" hidden="1" customHeight="1" x14ac:dyDescent="0.25">
      <c r="A396"/>
      <c r="D396" t="b">
        <f t="shared" si="16"/>
        <v>1</v>
      </c>
      <c r="E396" s="1" t="str">
        <f>IF(ISBLANK('Capabilities - Sec Controls'!A192),"", 'Capabilities - Sec Controls'!A192)</f>
        <v>Information Services</v>
      </c>
      <c r="F396" s="1" t="str">
        <f>IF(ISBLANK('Capabilities - Sec Controls'!B192),"", 'Capabilities - Sec Controls'!B192)</f>
        <v>Security Monitoring</v>
      </c>
      <c r="G396" s="1" t="str">
        <f>IF(ISBLANK('Capabilities - Sec Controls'!C192),"", 'Capabilities - Sec Controls'!C192)</f>
        <v>Database Events</v>
      </c>
      <c r="H396" s="1" t="str">
        <f>IF(ISBLANK('Capabilities - Sec Controls'!D192),"", 'Capabilities - Sec Controls'!D192)</f>
        <v/>
      </c>
      <c r="I396" s="1" t="str">
        <f>IF(ISBLANK('Capabilities - Sec Controls'!E192),"", 'Capabilities - Sec Controls'!E192)</f>
        <v>The system has a capability that identifies and analyzes all security-related events occurring within the system's database management systems, including administrative changes.</v>
      </c>
      <c r="J396" s="1" t="str">
        <f>IF(ISBLANK('Capabilities - Sec Controls'!F192),"", 'Capabilities - Sec Controls'!F192)</f>
        <v>Database Events</v>
      </c>
      <c r="K396" s="1" t="str">
        <f>IF(ISBLANK('Capabilities - Sec Controls'!I192),"", 'Capabilities - Sec Controls'!I192)</f>
        <v>AU-1,AU-2,AU-3,AU-6,AU-8,AU-12,SI-4</v>
      </c>
      <c r="L396" s="1" t="str">
        <f>IF(ISBLANK('Capabilities - Sec Controls'!J192),"", 'Capabilities - Sec Controls'!J192)</f>
        <v/>
      </c>
      <c r="M396" s="1" t="str">
        <f>IF(ISBLANK('Capabilities - Sec Controls'!K192),"", 'Capabilities - Sec Controls'!K192)</f>
        <v>AU-1,AU-2,AU-3,AU-6,AU-8,AU-12,SI-4</v>
      </c>
      <c r="N396" s="1" t="str">
        <f>IF(ISBLANK('Capabilities - Sec Controls'!L192),"", 'Capabilities - Sec Controls'!L192)</f>
        <v/>
      </c>
      <c r="O396" s="1" t="str">
        <f>IF(ISBLANK('Capabilities - Sec Controls'!M192),"", 'Capabilities - Sec Controls'!M192)</f>
        <v>AU-2(3),AU-3(1),AU-6(1),AU-6(3),AU-8(1),SI-4(2),SI-4(5)</v>
      </c>
      <c r="P396" s="1" t="str">
        <f>IF(ISBLANK('Capabilities - Sec Controls'!N192),"", 'Capabilities - Sec Controls'!N192)</f>
        <v/>
      </c>
      <c r="Q396" s="1" t="str">
        <f>IF(ISBLANK('Capabilities - Sec Controls'!O192),"", 'Capabilities - Sec Controls'!O192)</f>
        <v>AU-2(3),AU-3(1),AU-6(1),AU-6(3),AU-8(1),SI-4(2),SI-4(5)</v>
      </c>
      <c r="R396" s="1" t="str">
        <f>IF(ISBLANK('Capabilities - Sec Controls'!P192),"", 'Capabilities - Sec Controls'!P192)</f>
        <v/>
      </c>
      <c r="S396" s="1" t="str">
        <f>IF(ISBLANK('Capabilities - Sec Controls'!Q192),"", 'Capabilities - Sec Controls'!Q192)</f>
        <v>AU-6(5),AU-6(6),AU-12(1)</v>
      </c>
      <c r="T396" s="1" t="str">
        <f>IF(ISBLANK('Capabilities - Sec Controls'!R192),"", 'Capabilities - Sec Controls'!R192)</f>
        <v>AU-3(2)</v>
      </c>
      <c r="U396" s="1" t="str">
        <f>IF(ISBLANK('Capabilities - Sec Controls'!S192),"", 'Capabilities - Sec Controls'!S192)</f>
        <v>AU-6(5),AU-6(6),AU-12(1)</v>
      </c>
      <c r="V396" s="1" t="str">
        <f>IF(ISBLANK('Capabilities - Sec Controls'!T192),"", 'Capabilities - Sec Controls'!T192)</f>
        <v>AU-3(2)</v>
      </c>
      <c r="W396" s="1" t="str">
        <f>IF(ISBLANK('Capabilities - Sec Controls'!U192),"", 'Capabilities - Sec Controls'!U192)</f>
        <v/>
      </c>
      <c r="X396" s="1" t="str">
        <f>IF(ISBLANK('Capabilities - Sec Controls'!V192),"", 'Capabilities - Sec Controls'!V192)</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96" s="1" t="str">
        <f>IF(ISBLANK('Capabilities - Sec Controls'!W192),"", 'Capabilities - Sec Controls'!W192)</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96" s="1" t="str">
        <f>IF(ISBLANK('Capabilities - Sec Controls'!X192),"", 'Capabilities - Sec Controls'!X192)</f>
        <v>AC-2(11), AC-2(13), AC-6(3), AC-6(7), AC-6(8), AC-18(4), AC-21(2)
AU-13, 
CM-3(1), CM-5(1), CM-5(3), CM-5(4), CM-6(2), CM-8(4)
MA-4(3)
PE-2(3), PE-3(1), PE-6(4)
PS-4(2), PS-6(3)
RA-5(4), RA-5(6), RA-5(10)
SC-3, SC-7(8), SC-7(10), SC-7(11), SC-7(14),  SC-7(15), SC-7(18), SC-7(21), SC-24 
SI-7(10), SI-10(5)</v>
      </c>
      <c r="AA396" s="1" t="str">
        <f>IF(ISBLANK('Capabilities - Sec Controls'!Y192),"", 'Capabilities - Sec Controls'!Y192)</f>
        <v/>
      </c>
      <c r="AB396" s="1" t="str">
        <f>IF(ISBLANK('Capabilities - Sec Controls'!Z192),"", 'Capabilities - Sec Controls'!Z192)</f>
        <v/>
      </c>
      <c r="AC396" s="215">
        <f>IF(ISBLANK('Capabilities - Sec Controls'!AA192),"", 'Capabilities - Sec Controls'!AA192)</f>
        <v>1</v>
      </c>
      <c r="AD396" s="215">
        <f>IF(ISBLANK('Capabilities - Sec Controls'!AB192),"", 'Capabilities - Sec Controls'!AB192)</f>
        <v>3</v>
      </c>
      <c r="AE396" s="215">
        <f>IF(ISBLANK('Capabilities - Sec Controls'!AC192),"", 'Capabilities - Sec Controls'!AC192)</f>
        <v>3</v>
      </c>
      <c r="AF396" s="215">
        <f>IF(ISBLANK('Capabilities - Sec Controls'!AD192),"", 'Capabilities - Sec Controls'!AD192)</f>
        <v>7</v>
      </c>
      <c r="AG396" s="1" t="str">
        <f>IF(ISBLANK('Capabilities - Sec Controls'!AE192),"", 'Capabilities - Sec Controls'!AE192)</f>
        <v/>
      </c>
      <c r="AH396" s="1" t="str">
        <f>IF(ISBLANK('Capabilities - Sec Controls'!AF192),"", 'Capabilities - Sec Controls'!AF192)</f>
        <v>X</v>
      </c>
      <c r="AI396" s="1" t="str">
        <f>IF(ISBLANK('Capabilities - Sec Controls'!AG192),"", 'Capabilities - Sec Controls'!AG192)</f>
        <v>X</v>
      </c>
      <c r="AJ396" s="1" t="str">
        <f>IF(ISBLANK('Capabilities - Sec Controls'!AH192),"", 'Capabilities - Sec Controls'!AH192)</f>
        <v>A</v>
      </c>
      <c r="AK396" s="1" t="str">
        <f>IF(ISBLANK('Capabilities - Sec Controls'!AI192),"", 'Capabilities - Sec Controls'!AI192)</f>
        <v/>
      </c>
      <c r="AL396" s="1" t="str">
        <f>IF(ISBLANK('Capabilities - Sec Controls'!AJ192),"", 'Capabilities - Sec Controls'!AJ192)</f>
        <v>A</v>
      </c>
      <c r="AM396" s="1" t="str">
        <f>IF(ISBLANK('Capabilities - Sec Controls'!AK192),"", 'Capabilities - Sec Controls'!AK192)</f>
        <v>A</v>
      </c>
      <c r="AN396" s="1" t="str">
        <f>IF(ISBLANK('Capabilities - Sec Controls'!AL192),"", 'Capabilities - Sec Controls'!AL192)</f>
        <v>X</v>
      </c>
      <c r="AO396" s="1" t="str">
        <f>IF(ISBLANK('Capabilities - Sec Controls'!AM192),"", 'Capabilities - Sec Controls'!AM192)</f>
        <v/>
      </c>
      <c r="AP396" s="1" t="str">
        <f>IF(ISBLANK('Capabilities - Sec Controls'!AN192),"", 'Capabilities - Sec Controls'!AN192)</f>
        <v>B</v>
      </c>
      <c r="AQ396" s="1" t="str">
        <f>IF(ISBLANK('Capabilities - Sec Controls'!AO192),"", 'Capabilities - Sec Controls'!AO192)</f>
        <v>B</v>
      </c>
      <c r="AR396" s="1" t="str">
        <f>IF(ISBLANK('Capabilities - Sec Controls'!AP192),"", 'Capabilities - Sec Controls'!AP192)</f>
        <v>B</v>
      </c>
      <c r="AS396" s="1" t="str">
        <f>IF(ISBLANK('Capabilities - Sec Controls'!AQ192),"", 'Capabilities - Sec Controls'!AQ192)</f>
        <v/>
      </c>
      <c r="AT396" s="1" t="str">
        <f>IF(ISBLANK('Capabilities - Sec Controls'!AR192),"", 'Capabilities - Sec Controls'!AR192)</f>
        <v>A</v>
      </c>
      <c r="AU396" s="1" t="str">
        <f>IF(ISBLANK('Capabilities - Sec Controls'!AS192),"", 'Capabilities - Sec Controls'!AS192)</f>
        <v/>
      </c>
      <c r="AV396" s="1" t="str">
        <f>IF(ISBLANK('Capabilities - Sec Controls'!AT192),"", 'Capabilities - Sec Controls'!AT192)</f>
        <v/>
      </c>
    </row>
    <row r="397" spans="1:48" ht="42" hidden="1" customHeight="1" x14ac:dyDescent="0.25">
      <c r="A397"/>
      <c r="D397" t="b">
        <f t="shared" si="16"/>
        <v>1</v>
      </c>
      <c r="E397" s="1" t="str">
        <f>IF(ISBLANK('Capabilities - Sec Controls'!A318),"", 'Capabilities - Sec Controls'!A318)</f>
        <v>S &amp; RM</v>
      </c>
      <c r="F397" s="1" t="str">
        <f>IF(ISBLANK('Capabilities - Sec Controls'!B318),"", 'Capabilities - Sec Controls'!B318)</f>
        <v>Infrastructure Protection Services</v>
      </c>
      <c r="G397" s="1" t="str">
        <f>IF(ISBLANK('Capabilities - Sec Controls'!C318),"", 'Capabilities - Sec Controls'!C318)</f>
        <v>Network</v>
      </c>
      <c r="H397" s="1" t="str">
        <f>IF(ISBLANK('Capabilities - Sec Controls'!D318),"", 'Capabilities - Sec Controls'!D318)</f>
        <v xml:space="preserve">Deep Packet Inspection (DPI) </v>
      </c>
      <c r="I397" s="1" t="str">
        <f>IF(ISBLANK('Capabilities - Sec Controls'!E318),"", 'Capabilities - Sec Controls'!E318)</f>
        <v>The system has a capability that performs deep packet inspection, which examines the headers and payloads of packets to look for attacks at all OSI layers, including application protocols and data.</v>
      </c>
      <c r="J397" s="1" t="str">
        <f>IF(ISBLANK('Capabilities - Sec Controls'!F318),"", 'Capabilities - Sec Controls'!F318)</f>
        <v>DPI</v>
      </c>
      <c r="K397" s="1" t="str">
        <f>IF(ISBLANK('Capabilities - Sec Controls'!I318),"", 'Capabilities - Sec Controls'!I318)</f>
        <v>SC-5,SC-7</v>
      </c>
      <c r="L397" s="1" t="str">
        <f>IF(ISBLANK('Capabilities - Sec Controls'!J318),"", 'Capabilities - Sec Controls'!J318)</f>
        <v/>
      </c>
      <c r="M397" s="1" t="str">
        <f>IF(ISBLANK('Capabilities - Sec Controls'!K318),"", 'Capabilities - Sec Controls'!K318)</f>
        <v>SC-5,SC-7</v>
      </c>
      <c r="N397" s="1" t="str">
        <f>IF(ISBLANK('Capabilities - Sec Controls'!L318),"", 'Capabilities - Sec Controls'!L318)</f>
        <v/>
      </c>
      <c r="O397" s="1" t="str">
        <f>IF(ISBLANK('Capabilities - Sec Controls'!M318),"", 'Capabilities - Sec Controls'!M318)</f>
        <v/>
      </c>
      <c r="P397" s="1" t="str">
        <f>IF(ISBLANK('Capabilities - Sec Controls'!N318),"", 'Capabilities - Sec Controls'!N318)</f>
        <v/>
      </c>
      <c r="Q397" s="1" t="str">
        <f>IF(ISBLANK('Capabilities - Sec Controls'!O318),"", 'Capabilities - Sec Controls'!O318)</f>
        <v/>
      </c>
      <c r="R397" s="1" t="str">
        <f>IF(ISBLANK('Capabilities - Sec Controls'!P318),"", 'Capabilities - Sec Controls'!P318)</f>
        <v/>
      </c>
      <c r="S397" s="1" t="str">
        <f>IF(ISBLANK('Capabilities - Sec Controls'!Q318),"", 'Capabilities - Sec Controls'!Q318)</f>
        <v/>
      </c>
      <c r="T397" s="1" t="str">
        <f>IF(ISBLANK('Capabilities - Sec Controls'!R318),"", 'Capabilities - Sec Controls'!R318)</f>
        <v>SC-7(10),SC-7(17)</v>
      </c>
      <c r="U397" s="1" t="str">
        <f>IF(ISBLANK('Capabilities - Sec Controls'!S318),"", 'Capabilities - Sec Controls'!S318)</f>
        <v>SC-7(10)</v>
      </c>
      <c r="V397" s="1" t="str">
        <f>IF(ISBLANK('Capabilities - Sec Controls'!T318),"", 'Capabilities - Sec Controls'!T318)</f>
        <v>SC-7(17)</v>
      </c>
      <c r="W397" s="1" t="str">
        <f>IF(ISBLANK('Capabilities - Sec Controls'!U318),"", 'Capabilities - Sec Controls'!U318)</f>
        <v/>
      </c>
      <c r="X397" s="1" t="str">
        <f>IF(ISBLANK('Capabilities - Sec Controls'!V318),"", 'Capabilities - Sec Controls'!V318)</f>
        <v/>
      </c>
      <c r="Y397" s="1" t="str">
        <f>IF(ISBLANK('Capabilities - Sec Controls'!W318),"", 'Capabilities - Sec Controls'!W318)</f>
        <v/>
      </c>
      <c r="Z397" s="1" t="str">
        <f>IF(ISBLANK('Capabilities - Sec Controls'!X318),"", 'Capabilities - Sec Controls'!X318)</f>
        <v/>
      </c>
      <c r="AA397" s="1" t="str">
        <f>IF(ISBLANK('Capabilities - Sec Controls'!Y318),"", 'Capabilities - Sec Controls'!Y318)</f>
        <v>SC-7(10) and  SC-7(17)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Network Deep Packet Inspection (DPI)   capability should an organization wish to contract with a cloud service provider to provide such a capability.</v>
      </c>
      <c r="AB397" s="1" t="str">
        <f>IF(ISBLANK('Capabilities - Sec Controls'!Z318),"", 'Capabilities - Sec Controls'!Z318)</f>
        <v/>
      </c>
      <c r="AC397" s="215">
        <f>IF(ISBLANK('Capabilities - Sec Controls'!AA318),"", 'Capabilities - Sec Controls'!AA318)</f>
        <v>1</v>
      </c>
      <c r="AD397" s="215">
        <f>IF(ISBLANK('Capabilities - Sec Controls'!AB318),"", 'Capabilities - Sec Controls'!AB318)</f>
        <v>3</v>
      </c>
      <c r="AE397" s="215">
        <f>IF(ISBLANK('Capabilities - Sec Controls'!AC318),"", 'Capabilities - Sec Controls'!AC318)</f>
        <v>2</v>
      </c>
      <c r="AF397" s="215">
        <f>IF(ISBLANK('Capabilities - Sec Controls'!AD318),"", 'Capabilities - Sec Controls'!AD318)</f>
        <v>6</v>
      </c>
      <c r="AG397" s="1" t="str">
        <f>IF(ISBLANK('Capabilities - Sec Controls'!AE318),"", 'Capabilities - Sec Controls'!AE318)</f>
        <v/>
      </c>
      <c r="AH397" s="1" t="str">
        <f>IF(ISBLANK('Capabilities - Sec Controls'!AF318),"", 'Capabilities - Sec Controls'!AF318)</f>
        <v>X</v>
      </c>
      <c r="AI397" s="1" t="str">
        <f>IF(ISBLANK('Capabilities - Sec Controls'!AG318),"", 'Capabilities - Sec Controls'!AG318)</f>
        <v>A</v>
      </c>
      <c r="AJ397" s="1" t="str">
        <f>IF(ISBLANK('Capabilities - Sec Controls'!AH318),"", 'Capabilities - Sec Controls'!AH318)</f>
        <v>A</v>
      </c>
      <c r="AK397" s="1" t="str">
        <f>IF(ISBLANK('Capabilities - Sec Controls'!AI318),"", 'Capabilities - Sec Controls'!AI318)</f>
        <v/>
      </c>
      <c r="AL397" s="1" t="str">
        <f>IF(ISBLANK('Capabilities - Sec Controls'!AJ318),"", 'Capabilities - Sec Controls'!AJ318)</f>
        <v>X</v>
      </c>
      <c r="AM397" s="1" t="str">
        <f>IF(ISBLANK('Capabilities - Sec Controls'!AK318),"", 'Capabilities - Sec Controls'!AK318)</f>
        <v>X</v>
      </c>
      <c r="AN397" s="1" t="str">
        <f>IF(ISBLANK('Capabilities - Sec Controls'!AL318),"", 'Capabilities - Sec Controls'!AL318)</f>
        <v>X</v>
      </c>
      <c r="AO397" s="1" t="str">
        <f>IF(ISBLANK('Capabilities - Sec Controls'!AM318),"", 'Capabilities - Sec Controls'!AM318)</f>
        <v/>
      </c>
      <c r="AP397" s="1" t="str">
        <f>IF(ISBLANK('Capabilities - Sec Controls'!AN318),"", 'Capabilities - Sec Controls'!AN318)</f>
        <v>B</v>
      </c>
      <c r="AQ397" s="1" t="str">
        <f>IF(ISBLANK('Capabilities - Sec Controls'!AO318),"", 'Capabilities - Sec Controls'!AO318)</f>
        <v>B</v>
      </c>
      <c r="AR397" s="1" t="str">
        <f>IF(ISBLANK('Capabilities - Sec Controls'!AP318),"", 'Capabilities - Sec Controls'!AP318)</f>
        <v>B</v>
      </c>
      <c r="AS397" s="1" t="str">
        <f>IF(ISBLANK('Capabilities - Sec Controls'!AQ318),"", 'Capabilities - Sec Controls'!AQ318)</f>
        <v/>
      </c>
      <c r="AT397" s="1" t="str">
        <f>IF(ISBLANK('Capabilities - Sec Controls'!AR318),"", 'Capabilities - Sec Controls'!AR318)</f>
        <v>X</v>
      </c>
      <c r="AU397" s="1" t="str">
        <f>IF(ISBLANK('Capabilities - Sec Controls'!AS318),"", 'Capabilities - Sec Controls'!AS318)</f>
        <v/>
      </c>
      <c r="AV397" s="1" t="str">
        <f>IF(ISBLANK('Capabilities - Sec Controls'!AT318),"", 'Capabilities - Sec Controls'!AT318)</f>
        <v>A</v>
      </c>
    </row>
    <row r="398" spans="1:48" ht="42" hidden="1" customHeight="1" x14ac:dyDescent="0.25">
      <c r="A398"/>
      <c r="D398" t="b">
        <f t="shared" si="16"/>
        <v>1</v>
      </c>
      <c r="E398" s="1" t="str">
        <f>IF(ISBLANK('Capabilities - Sec Controls'!A340),"", 'Capabilities - Sec Controls'!A340)</f>
        <v>S &amp; RM</v>
      </c>
      <c r="F398" s="1" t="str">
        <f>IF(ISBLANK('Capabilities - Sec Controls'!B340),"", 'Capabilities - Sec Controls'!B340)</f>
        <v>Infrastructure Protection Services</v>
      </c>
      <c r="G398" s="1" t="str">
        <f>IF(ISBLANK('Capabilities - Sec Controls'!C340),"", 'Capabilities - Sec Controls'!C340)</f>
        <v>End-Point</v>
      </c>
      <c r="H398" s="1" t="str">
        <f>IF(ISBLANK('Capabilities - Sec Controls'!D340),"", 'Capabilities - Sec Controls'!D340)</f>
        <v>HIPS/HIDS (Intrusion Protection /Detection)</v>
      </c>
      <c r="I398" s="1" t="str">
        <f>IF(ISBLANK('Capabilities - Sec Controls'!E340),"", 'Capabilities - Sec Controls'!E340)</f>
        <v>The system's endpoints have a capability that provides host-based detection and prevention services, such as those offered by host-based intrusion detection systems and host-based intrusion prevention systems, for identifying and thwarting attacks against the endpoints.</v>
      </c>
      <c r="J398" s="1" t="str">
        <f>IF(ISBLANK('Capabilities - Sec Controls'!F340),"", 'Capabilities - Sec Controls'!F340)</f>
        <v>HIPS / HIDS-</v>
      </c>
      <c r="K398" s="1" t="str">
        <f>IF(ISBLANK('Capabilities - Sec Controls'!I340),"", 'Capabilities - Sec Controls'!I340)</f>
        <v>SI-4</v>
      </c>
      <c r="L398" s="1" t="str">
        <f>IF(ISBLANK('Capabilities - Sec Controls'!J340),"", 'Capabilities - Sec Controls'!J340)</f>
        <v/>
      </c>
      <c r="M398" s="1" t="str">
        <f>IF(ISBLANK('Capabilities - Sec Controls'!K340),"", 'Capabilities - Sec Controls'!K340)</f>
        <v>SI-4</v>
      </c>
      <c r="N398" s="1" t="str">
        <f>IF(ISBLANK('Capabilities - Sec Controls'!L340),"", 'Capabilities - Sec Controls'!L340)</f>
        <v/>
      </c>
      <c r="O398" s="1" t="str">
        <f>IF(ISBLANK('Capabilities - Sec Controls'!M340),"", 'Capabilities - Sec Controls'!M340)</f>
        <v>SI-4(2),SI-4(4),SI-4(5)</v>
      </c>
      <c r="P398" s="1" t="str">
        <f>IF(ISBLANK('Capabilities - Sec Controls'!N340),"", 'Capabilities - Sec Controls'!N340)</f>
        <v>SI-4(23)</v>
      </c>
      <c r="Q398" s="1" t="str">
        <f>IF(ISBLANK('Capabilities - Sec Controls'!O340),"", 'Capabilities - Sec Controls'!O340)</f>
        <v>SI-4(2),SI-4(4),SI-4(5),SI-4(23)</v>
      </c>
      <c r="R398" s="1" t="str">
        <f>IF(ISBLANK('Capabilities - Sec Controls'!P340),"", 'Capabilities - Sec Controls'!P340)</f>
        <v/>
      </c>
      <c r="S398" s="1" t="str">
        <f>IF(ISBLANK('Capabilities - Sec Controls'!Q340),"", 'Capabilities - Sec Controls'!Q340)</f>
        <v/>
      </c>
      <c r="T398" s="1" t="str">
        <f>IF(ISBLANK('Capabilities - Sec Controls'!R340),"", 'Capabilities - Sec Controls'!R340)</f>
        <v>SI-4(7),SI-4(11),SI-4(13),SI-4(18)</v>
      </c>
      <c r="U398" s="1" t="str">
        <f>IF(ISBLANK('Capabilities - Sec Controls'!S340),"", 'Capabilities - Sec Controls'!S340)</f>
        <v>SI-4(7),SI-4(11),SI-4(13),SI-4(18)</v>
      </c>
      <c r="V398" s="1" t="str">
        <f>IF(ISBLANK('Capabilities - Sec Controls'!T340),"", 'Capabilities - Sec Controls'!T340)</f>
        <v/>
      </c>
      <c r="W398" s="1" t="str">
        <f>IF(ISBLANK('Capabilities - Sec Controls'!U340),"", 'Capabilities - Sec Controls'!U340)</f>
        <v/>
      </c>
      <c r="X398" s="1" t="str">
        <f>IF(ISBLANK('Capabilities - Sec Controls'!V340),"", 'Capabilities - Sec Controls'!V340)</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98" s="1" t="str">
        <f>IF(ISBLANK('Capabilities - Sec Controls'!W340),"", 'Capabilities - Sec Controls'!W340)</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98" s="1" t="str">
        <f>IF(ISBLANK('Capabilities - Sec Controls'!X340),"", 'Capabilities - Sec Controls'!X340)</f>
        <v>AC-2(11), AC-2(13), AC-6(3), AC-6(7), AC-6(8), AC-18(4), AC-21(2)
AU-13, 
CM-3(1), CM-5(1), CM-5(3), CM-5(4), CM-6(2), CM-8(4)
MA-4(3)
PE-2(3), PE-3(1), PE-6(4)
PS-4(2), PS-6(3)
RA-5(4), RA-5(6), RA-5(10)
SC-3, SC-7(8), SC-7(10), SC-7(11), SC-7(14),  SC-7(15), SC-7(18), SC-7(21), SC-24 
SI-7(10), SI-10(5)</v>
      </c>
      <c r="AA398" s="1" t="str">
        <f>IF(ISBLANK('Capabilities - Sec Controls'!Y340),"", 'Capabilities - Sec Controls'!Y340)</f>
        <v xml:space="preserve">*SI-4(23) is not selected in any NIST baselines or in the FedRAMP high impact baseline but is selected here in the moderate impact baseline to support the capability of HIPS/HIDS. Also, SI-4(7), SI-4(11), SI-4(13), SI-4(18) are selected here in the high impact baseline for consistency with the NIST-recommended controls for the high impact baseline as submitted to FedRAMP </v>
      </c>
      <c r="AB398" s="1" t="str">
        <f>IF(ISBLANK('Capabilities - Sec Controls'!Z340),"", 'Capabilities - Sec Controls'!Z340)</f>
        <v/>
      </c>
      <c r="AC398" s="215">
        <f>IF(ISBLANK('Capabilities - Sec Controls'!AA340),"", 'Capabilities - Sec Controls'!AA340)</f>
        <v>3</v>
      </c>
      <c r="AD398" s="215">
        <f>IF(ISBLANK('Capabilities - Sec Controls'!AB340),"", 'Capabilities - Sec Controls'!AB340)</f>
        <v>3</v>
      </c>
      <c r="AE398" s="215">
        <f>IF(ISBLANK('Capabilities - Sec Controls'!AC340),"", 'Capabilities - Sec Controls'!AC340)</f>
        <v>3</v>
      </c>
      <c r="AF398" s="215">
        <f>IF(ISBLANK('Capabilities - Sec Controls'!AD340),"", 'Capabilities - Sec Controls'!AD340)</f>
        <v>9</v>
      </c>
      <c r="AG398" s="1" t="str">
        <f>IF(ISBLANK('Capabilities - Sec Controls'!AE340),"", 'Capabilities - Sec Controls'!AE340)</f>
        <v/>
      </c>
      <c r="AH398" s="1" t="str">
        <f>IF(ISBLANK('Capabilities - Sec Controls'!AF340),"", 'Capabilities - Sec Controls'!AF340)</f>
        <v>X</v>
      </c>
      <c r="AI398" s="1" t="str">
        <f>IF(ISBLANK('Capabilities - Sec Controls'!AG340),"", 'Capabilities - Sec Controls'!AG340)</f>
        <v>X</v>
      </c>
      <c r="AJ398" s="1" t="str">
        <f>IF(ISBLANK('Capabilities - Sec Controls'!AH340),"", 'Capabilities - Sec Controls'!AH340)</f>
        <v>A</v>
      </c>
      <c r="AK398" s="1" t="str">
        <f>IF(ISBLANK('Capabilities - Sec Controls'!AI340),"", 'Capabilities - Sec Controls'!AI340)</f>
        <v/>
      </c>
      <c r="AL398" s="1" t="str">
        <f>IF(ISBLANK('Capabilities - Sec Controls'!AJ340),"", 'Capabilities - Sec Controls'!AJ340)</f>
        <v>A</v>
      </c>
      <c r="AM398" s="1" t="str">
        <f>IF(ISBLANK('Capabilities - Sec Controls'!AK340),"", 'Capabilities - Sec Controls'!AK340)</f>
        <v>X*</v>
      </c>
      <c r="AN398" s="1" t="str">
        <f>IF(ISBLANK('Capabilities - Sec Controls'!AL340),"", 'Capabilities - Sec Controls'!AL340)</f>
        <v>X*</v>
      </c>
      <c r="AO398" s="1" t="str">
        <f>IF(ISBLANK('Capabilities - Sec Controls'!AM340),"", 'Capabilities - Sec Controls'!AM340)</f>
        <v/>
      </c>
      <c r="AP398" s="1" t="str">
        <f>IF(ISBLANK('Capabilities - Sec Controls'!AN340),"", 'Capabilities - Sec Controls'!AN340)</f>
        <v>B</v>
      </c>
      <c r="AQ398" s="1" t="str">
        <f>IF(ISBLANK('Capabilities - Sec Controls'!AO340),"", 'Capabilities - Sec Controls'!AO340)</f>
        <v>B</v>
      </c>
      <c r="AR398" s="1" t="str">
        <f>IF(ISBLANK('Capabilities - Sec Controls'!AP340),"", 'Capabilities - Sec Controls'!AP340)</f>
        <v>B</v>
      </c>
      <c r="AS398" s="1" t="str">
        <f>IF(ISBLANK('Capabilities - Sec Controls'!AQ340),"", 'Capabilities - Sec Controls'!AQ340)</f>
        <v/>
      </c>
      <c r="AT398" s="1" t="str">
        <f>IF(ISBLANK('Capabilities - Sec Controls'!AR340),"", 'Capabilities - Sec Controls'!AR340)</f>
        <v>A</v>
      </c>
      <c r="AU398" s="1" t="str">
        <f>IF(ISBLANK('Capabilities - Sec Controls'!AS340),"", 'Capabilities - Sec Controls'!AS340)</f>
        <v/>
      </c>
      <c r="AV398" s="1" t="str">
        <f>IF(ISBLANK('Capabilities - Sec Controls'!AT340),"", 'Capabilities - Sec Controls'!AT340)</f>
        <v>A</v>
      </c>
    </row>
    <row r="399" spans="1:48" ht="42" hidden="1" customHeight="1" x14ac:dyDescent="0.25">
      <c r="A399"/>
      <c r="D399" t="b">
        <f t="shared" si="16"/>
        <v>1</v>
      </c>
      <c r="E399" s="1" t="str">
        <f>IF(ISBLANK('Capabilities - Sec Controls'!A342),"", 'Capabilities - Sec Controls'!A342)</f>
        <v>S &amp; RM</v>
      </c>
      <c r="F399" s="1" t="str">
        <f>IF(ISBLANK('Capabilities - Sec Controls'!B342),"", 'Capabilities - Sec Controls'!B342)</f>
        <v>Infrastructure Protection Services</v>
      </c>
      <c r="G399" s="1" t="str">
        <f>IF(ISBLANK('Capabilities - Sec Controls'!C342),"", 'Capabilities - Sec Controls'!C342)</f>
        <v>Network</v>
      </c>
      <c r="H399" s="1" t="str">
        <f>IF(ISBLANK('Capabilities - Sec Controls'!D342),"", 'Capabilities - Sec Controls'!D342)</f>
        <v>NIPS/NIDS</v>
      </c>
      <c r="I399" s="1" t="str">
        <f>IF(ISBLANK('Capabilities - Sec Controls'!E342),"", 'Capabilities - Sec Controls'!E342)</f>
        <v>The system has a capability that provides network-based detection and prevention services, such as those offered by network intrusion detection systems and network intrusion prevention systems, for identifying and thwarting attacks against the system.</v>
      </c>
      <c r="J399" s="1" t="str">
        <f>IF(ISBLANK('Capabilities - Sec Controls'!F342),"", 'Capabilities - Sec Controls'!F342)</f>
        <v>NIPS/NIDS</v>
      </c>
      <c r="K399" s="1" t="str">
        <f>IF(ISBLANK('Capabilities - Sec Controls'!I342),"", 'Capabilities - Sec Controls'!I342)</f>
        <v>SI-4</v>
      </c>
      <c r="L399" s="1" t="str">
        <f>IF(ISBLANK('Capabilities - Sec Controls'!J342),"", 'Capabilities - Sec Controls'!J342)</f>
        <v/>
      </c>
      <c r="M399" s="1" t="str">
        <f>IF(ISBLANK('Capabilities - Sec Controls'!K342),"", 'Capabilities - Sec Controls'!K342)</f>
        <v>SI-4</v>
      </c>
      <c r="N399" s="1" t="str">
        <f>IF(ISBLANK('Capabilities - Sec Controls'!L342),"", 'Capabilities - Sec Controls'!L342)</f>
        <v/>
      </c>
      <c r="O399" s="1" t="str">
        <f>IF(ISBLANK('Capabilities - Sec Controls'!M342),"", 'Capabilities - Sec Controls'!M342)</f>
        <v>SI-4(2),SI-4(4),SI-4(5)</v>
      </c>
      <c r="P399" s="1" t="str">
        <f>IF(ISBLANK('Capabilities - Sec Controls'!N342),"", 'Capabilities - Sec Controls'!N342)</f>
        <v/>
      </c>
      <c r="Q399" s="1" t="str">
        <f>IF(ISBLANK('Capabilities - Sec Controls'!O342),"", 'Capabilities - Sec Controls'!O342)</f>
        <v>SI-4(2),SI-4(4),SI-4(5)</v>
      </c>
      <c r="R399" s="1" t="str">
        <f>IF(ISBLANK('Capabilities - Sec Controls'!P342),"", 'Capabilities - Sec Controls'!P342)</f>
        <v/>
      </c>
      <c r="S399" s="1" t="str">
        <f>IF(ISBLANK('Capabilities - Sec Controls'!Q342),"", 'Capabilities - Sec Controls'!Q342)</f>
        <v/>
      </c>
      <c r="T399" s="1" t="str">
        <f>IF(ISBLANK('Capabilities - Sec Controls'!R342),"", 'Capabilities - Sec Controls'!R342)</f>
        <v>SI-4(7),SI-4(11),SI-4(13),SI-4(14),SI-4(15),SI-4(16),SI-4(18),SI-4(22)</v>
      </c>
      <c r="U399" s="1" t="str">
        <f>IF(ISBLANK('Capabilities - Sec Controls'!S342),"", 'Capabilities - Sec Controls'!S342)</f>
        <v>SI-4(7),SI-4(11),SI-4(13),SI-4(18),SI-4(22)</v>
      </c>
      <c r="V399" s="1" t="str">
        <f>IF(ISBLANK('Capabilities - Sec Controls'!T342),"", 'Capabilities - Sec Controls'!T342)</f>
        <v>SI-4(14),SI-4(15),SI-4(16)</v>
      </c>
      <c r="W399" s="1" t="str">
        <f>IF(ISBLANK('Capabilities - Sec Controls'!U342),"", 'Capabilities - Sec Controls'!U342)</f>
        <v/>
      </c>
      <c r="X399" s="1" t="str">
        <f>IF(ISBLANK('Capabilities - Sec Controls'!V342),"", 'Capabilities - Sec Controls'!V342)</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399" s="1" t="str">
        <f>IF(ISBLANK('Capabilities - Sec Controls'!W342),"", 'Capabilities - Sec Controls'!W342)</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399" s="1" t="str">
        <f>IF(ISBLANK('Capabilities - Sec Controls'!X342),"", 'Capabilities - Sec Controls'!X342)</f>
        <v>AC-2(11), AC-2(13), AC-6(3), AC-6(7), AC-6(8), AC-18(4), AC-21(2)
AU-13, 
CM-3(1), CM-5(1), CM-5(3), CM-5(4), CM-6(2), CM-8(4)
MA-4(3)
PE-2(3), PE-3(1), PE-6(4)
PS-4(2), PS-6(3)
RA-5(4), RA-5(6), RA-5(10)
SC-3, SC-7(8), SC-7(10), SC-7(11), SC-7(14),  SC-7(15), SC-7(18), SC-7(21), SC-24 
SI-7(10), SI-10(5)</v>
      </c>
      <c r="AA399" s="1" t="str">
        <f>IF(ISBLANK('Capabilities - Sec Controls'!Y342),"", 'Capabilities - Sec Controls'!Y342)</f>
        <v xml:space="preserve">SI-4 enhancements selected in the high impact baseline are in support of the specific NIPS/NIDS capability and may or may not be included in the NIST and/or FedRAMP high baseline. </v>
      </c>
      <c r="AB399" s="1" t="str">
        <f>IF(ISBLANK('Capabilities - Sec Controls'!Z342),"", 'Capabilities - Sec Controls'!Z342)</f>
        <v/>
      </c>
      <c r="AC399" s="215">
        <f>IF(ISBLANK('Capabilities - Sec Controls'!AA342),"", 'Capabilities - Sec Controls'!AA342)</f>
        <v>1</v>
      </c>
      <c r="AD399" s="215">
        <f>IF(ISBLANK('Capabilities - Sec Controls'!AB342),"", 'Capabilities - Sec Controls'!AB342)</f>
        <v>3</v>
      </c>
      <c r="AE399" s="215">
        <f>IF(ISBLANK('Capabilities - Sec Controls'!AC342),"", 'Capabilities - Sec Controls'!AC342)</f>
        <v>1</v>
      </c>
      <c r="AF399" s="215">
        <f>IF(ISBLANK('Capabilities - Sec Controls'!AD342),"", 'Capabilities - Sec Controls'!AD342)</f>
        <v>5</v>
      </c>
      <c r="AG399" s="1" t="str">
        <f>IF(ISBLANK('Capabilities - Sec Controls'!AE342),"", 'Capabilities - Sec Controls'!AE342)</f>
        <v/>
      </c>
      <c r="AH399" s="1" t="str">
        <f>IF(ISBLANK('Capabilities - Sec Controls'!AF342),"", 'Capabilities - Sec Controls'!AF342)</f>
        <v>X</v>
      </c>
      <c r="AI399" s="1" t="str">
        <f>IF(ISBLANK('Capabilities - Sec Controls'!AG342),"", 'Capabilities - Sec Controls'!AG342)</f>
        <v>A</v>
      </c>
      <c r="AJ399" s="1" t="str">
        <f>IF(ISBLANK('Capabilities - Sec Controls'!AH342),"", 'Capabilities - Sec Controls'!AH342)</f>
        <v>A</v>
      </c>
      <c r="AK399" s="1" t="str">
        <f>IF(ISBLANK('Capabilities - Sec Controls'!AI342),"", 'Capabilities - Sec Controls'!AI342)</f>
        <v/>
      </c>
      <c r="AL399" s="1" t="str">
        <f>IF(ISBLANK('Capabilities - Sec Controls'!AJ342),"", 'Capabilities - Sec Controls'!AJ342)</f>
        <v>X</v>
      </c>
      <c r="AM399" s="1" t="str">
        <f>IF(ISBLANK('Capabilities - Sec Controls'!AK342),"", 'Capabilities - Sec Controls'!AK342)</f>
        <v>X</v>
      </c>
      <c r="AN399" s="1" t="str">
        <f>IF(ISBLANK('Capabilities - Sec Controls'!AL342),"", 'Capabilities - Sec Controls'!AL342)</f>
        <v>X</v>
      </c>
      <c r="AO399" s="1" t="str">
        <f>IF(ISBLANK('Capabilities - Sec Controls'!AM342),"", 'Capabilities - Sec Controls'!AM342)</f>
        <v/>
      </c>
      <c r="AP399" s="1" t="str">
        <f>IF(ISBLANK('Capabilities - Sec Controls'!AN342),"", 'Capabilities - Sec Controls'!AN342)</f>
        <v>B</v>
      </c>
      <c r="AQ399" s="1" t="str">
        <f>IF(ISBLANK('Capabilities - Sec Controls'!AO342),"", 'Capabilities - Sec Controls'!AO342)</f>
        <v>B</v>
      </c>
      <c r="AR399" s="1" t="str">
        <f>IF(ISBLANK('Capabilities - Sec Controls'!AP342),"", 'Capabilities - Sec Controls'!AP342)</f>
        <v>B</v>
      </c>
      <c r="AS399" s="1" t="str">
        <f>IF(ISBLANK('Capabilities - Sec Controls'!AQ342),"", 'Capabilities - Sec Controls'!AQ342)</f>
        <v/>
      </c>
      <c r="AT399" s="1" t="str">
        <f>IF(ISBLANK('Capabilities - Sec Controls'!AR342),"", 'Capabilities - Sec Controls'!AR342)</f>
        <v>X</v>
      </c>
      <c r="AU399" s="1" t="str">
        <f>IF(ISBLANK('Capabilities - Sec Controls'!AS342),"", 'Capabilities - Sec Controls'!AS342)</f>
        <v/>
      </c>
      <c r="AV399" s="1" t="str">
        <f>IF(ISBLANK('Capabilities - Sec Controls'!AT342),"", 'Capabilities - Sec Controls'!AT342)</f>
        <v>A</v>
      </c>
    </row>
    <row r="400" spans="1:48" ht="42" hidden="1" customHeight="1" x14ac:dyDescent="0.25">
      <c r="A400" s="210" t="s">
        <v>3374</v>
      </c>
      <c r="B400" s="211" t="s">
        <v>3375</v>
      </c>
      <c r="C400" s="211" t="s">
        <v>3419</v>
      </c>
      <c r="D400" s="211" t="b">
        <f>AND(D401:D403)</f>
        <v>1</v>
      </c>
      <c r="E400" s="211"/>
      <c r="F400" s="210"/>
      <c r="G400" s="210"/>
      <c r="H400" s="210"/>
      <c r="I400" s="210"/>
      <c r="J400" s="210"/>
      <c r="K400" s="210"/>
      <c r="L400" s="210"/>
      <c r="M400" s="210"/>
      <c r="N400" s="210"/>
      <c r="O400" s="210"/>
      <c r="P400" s="210"/>
      <c r="Q400" s="210"/>
      <c r="R400" s="210"/>
      <c r="S400" s="210"/>
      <c r="T400" s="210"/>
      <c r="U400" s="210"/>
      <c r="V400" s="210"/>
      <c r="W400" s="210"/>
      <c r="X400" s="210"/>
      <c r="Y400" s="210"/>
      <c r="Z400" s="210"/>
      <c r="AA400" s="210"/>
      <c r="AB400" s="210"/>
      <c r="AC400" s="214"/>
      <c r="AD400" s="214"/>
      <c r="AE400" s="214"/>
      <c r="AF400" s="214"/>
      <c r="AG400" s="210"/>
      <c r="AH400" s="210"/>
      <c r="AI400" s="210"/>
      <c r="AJ400" s="210"/>
      <c r="AK400" s="210"/>
      <c r="AL400" s="210"/>
      <c r="AM400" s="210"/>
      <c r="AN400" s="210"/>
      <c r="AO400" s="210"/>
      <c r="AP400" s="210"/>
      <c r="AQ400" s="210"/>
      <c r="AR400" s="210"/>
      <c r="AS400" s="210"/>
      <c r="AT400" s="210"/>
      <c r="AU400" s="210"/>
      <c r="AV400" s="210"/>
    </row>
    <row r="401" spans="1:48" ht="42" hidden="1" customHeight="1" x14ac:dyDescent="0.25">
      <c r="A401"/>
      <c r="D401" t="b">
        <f>IF(Resp87="Yes", FALSE, TRUE)</f>
        <v>1</v>
      </c>
      <c r="E401" s="1" t="str">
        <f>IF(ISBLANK('Capabilities - Sec Controls'!A15),"", 'Capabilities - Sec Controls'!A15)</f>
        <v>BOSS</v>
      </c>
      <c r="F401" s="1" t="str">
        <f>IF(ISBLANK('Capabilities - Sec Controls'!B15),"", 'Capabilities - Sec Controls'!B15)</f>
        <v>Security Monitoring Services</v>
      </c>
      <c r="G401" s="1" t="str">
        <f>IF(ISBLANK('Capabilities - Sec Controls'!C15),"", 'Capabilities - Sec Controls'!C15)</f>
        <v>Email Journaling</v>
      </c>
      <c r="H401" s="1" t="str">
        <f>IF(ISBLANK('Capabilities - Sec Controls'!D15),"", 'Capabilities - Sec Controls'!D15)</f>
        <v/>
      </c>
      <c r="I401" s="1" t="str">
        <f>IF(ISBLANK('Capabilities - Sec Controls'!E15),"", 'Capabilities - Sec Controls'!E15)</f>
        <v>The system has a capability that monitors email to detect and reduce data leaks and the spread of malware. (Suggest separating out data leaks from spread of malware into 2 different capabilities.)</v>
      </c>
      <c r="J401" s="1" t="str">
        <f>IF(ISBLANK('Capabilities - Sec Controls'!F15),"", 'Capabilities - Sec Controls'!F15)</f>
        <v>Email Journaling</v>
      </c>
      <c r="K401" s="1" t="str">
        <f>IF(ISBLANK('Capabilities - Sec Controls'!I15),"", 'Capabilities - Sec Controls'!I15)</f>
        <v>SI-3,SI-4</v>
      </c>
      <c r="L401" s="1" t="str">
        <f>IF(ISBLANK('Capabilities - Sec Controls'!J15),"", 'Capabilities - Sec Controls'!J15)</f>
        <v/>
      </c>
      <c r="M401" s="1" t="str">
        <f>IF(ISBLANK('Capabilities - Sec Controls'!K15),"", 'Capabilities - Sec Controls'!K15)</f>
        <v>SI-3,SI-4</v>
      </c>
      <c r="N401" s="1" t="str">
        <f>IF(ISBLANK('Capabilities - Sec Controls'!L15),"", 'Capabilities - Sec Controls'!L15)</f>
        <v/>
      </c>
      <c r="O401" s="1" t="str">
        <f>IF(ISBLANK('Capabilities - Sec Controls'!M15),"", 'Capabilities - Sec Controls'!M15)</f>
        <v>SI-4(5)</v>
      </c>
      <c r="P401" s="1" t="str">
        <f>IF(ISBLANK('Capabilities - Sec Controls'!N15),"", 'Capabilities - Sec Controls'!N15)</f>
        <v>SI-3(7)</v>
      </c>
      <c r="Q401" s="1" t="str">
        <f>IF(ISBLANK('Capabilities - Sec Controls'!O15),"", 'Capabilities - Sec Controls'!O15)</f>
        <v>SI-3(7),SI-4(5)</v>
      </c>
      <c r="R401" s="1" t="str">
        <f>IF(ISBLANK('Capabilities - Sec Controls'!P15),"", 'Capabilities - Sec Controls'!P15)</f>
        <v/>
      </c>
      <c r="S401" s="1" t="str">
        <f>IF(ISBLANK('Capabilities - Sec Controls'!Q15),"", 'Capabilities - Sec Controls'!Q15)</f>
        <v/>
      </c>
      <c r="T401" s="1" t="str">
        <f>IF(ISBLANK('Capabilities - Sec Controls'!R15),"", 'Capabilities - Sec Controls'!R15)</f>
        <v>SI-4(10),SI-4(12)</v>
      </c>
      <c r="U401" s="1" t="str">
        <f>IF(ISBLANK('Capabilities - Sec Controls'!S15),"", 'Capabilities - Sec Controls'!S15)</f>
        <v/>
      </c>
      <c r="V401" s="1" t="str">
        <f>IF(ISBLANK('Capabilities - Sec Controls'!T15),"", 'Capabilities - Sec Controls'!T15)</f>
        <v>SI-4(10),SI-4(12)</v>
      </c>
      <c r="W401" s="1" t="str">
        <f>IF(ISBLANK('Capabilities - Sec Controls'!U15),"", 'Capabilities - Sec Controls'!U15)</f>
        <v/>
      </c>
      <c r="X401" s="1" t="str">
        <f>IF(ISBLANK('Capabilities - Sec Controls'!V15),"", 'Capabilities - Sec Controls'!V15)</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401" s="1" t="str">
        <f>IF(ISBLANK('Capabilities - Sec Controls'!W15),"", 'Capabilities - Sec Controls'!W15)</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401" s="1" t="str">
        <f>IF(ISBLANK('Capabilities - Sec Controls'!X15),"", 'Capabilities - Sec Controls'!X15)</f>
        <v>AC-2(11), AC-2(13), AC-6(3), AC-6(7), AC-6(8), AC-18(4), AC-21(2)
AU-13, 
CM-3(1), CM-5(1), CM-5(3), CM-5(4), CM-6(2), CM-8(4)
MA-4(3)
PE-2(3), PE-3(1), PE-6(4)
PS-4(2), PS-6(3)
RA-5(4), RA-5(6), RA-5(10)
SC-3, SC-7(8), SC-7(10), SC-7(11), SC-7(14),  SC-7(15), SC-7(18), SC-7(21), SC-24 
SI-7(10), SI-10(5)</v>
      </c>
      <c r="AA401" s="1" t="str">
        <f>IF(ISBLANK('Capabilities - Sec Controls'!Y15),"", 'Capabilities - Sec Controls'!Y15)</f>
        <v/>
      </c>
      <c r="AB401" s="1" t="str">
        <f>IF(ISBLANK('Capabilities - Sec Controls'!Z15),"", 'Capabilities - Sec Controls'!Z15)</f>
        <v/>
      </c>
      <c r="AC401" s="215">
        <f>IF(ISBLANK('Capabilities - Sec Controls'!AA15),"", 'Capabilities - Sec Controls'!AA15)</f>
        <v>2</v>
      </c>
      <c r="AD401" s="215">
        <f>IF(ISBLANK('Capabilities - Sec Controls'!AB15),"", 'Capabilities - Sec Controls'!AB15)</f>
        <v>3</v>
      </c>
      <c r="AE401" s="215">
        <f>IF(ISBLANK('Capabilities - Sec Controls'!AC15),"", 'Capabilities - Sec Controls'!AC15)</f>
        <v>2</v>
      </c>
      <c r="AF401" s="215">
        <f>IF(ISBLANK('Capabilities - Sec Controls'!AD15),"", 'Capabilities - Sec Controls'!AD15)</f>
        <v>7</v>
      </c>
      <c r="AG401" s="1" t="str">
        <f>IF(ISBLANK('Capabilities - Sec Controls'!AE15),"", 'Capabilities - Sec Controls'!AE15)</f>
        <v/>
      </c>
      <c r="AH401" s="1" t="str">
        <f>IF(ISBLANK('Capabilities - Sec Controls'!AF15),"", 'Capabilities - Sec Controls'!AF15)</f>
        <v>X</v>
      </c>
      <c r="AI401" s="1" t="str">
        <f>IF(ISBLANK('Capabilities - Sec Controls'!AG15),"", 'Capabilities - Sec Controls'!AG15)</f>
        <v>X</v>
      </c>
      <c r="AJ401" s="1" t="str">
        <f>IF(ISBLANK('Capabilities - Sec Controls'!AH15),"", 'Capabilities - Sec Controls'!AH15)</f>
        <v>A</v>
      </c>
      <c r="AK401" s="1" t="str">
        <f>IF(ISBLANK('Capabilities - Sec Controls'!AI15),"", 'Capabilities - Sec Controls'!AI15)</f>
        <v/>
      </c>
      <c r="AL401" s="1" t="str">
        <f>IF(ISBLANK('Capabilities - Sec Controls'!AJ15),"", 'Capabilities - Sec Controls'!AJ15)</f>
        <v>A</v>
      </c>
      <c r="AM401" s="1" t="str">
        <f>IF(ISBLANK('Capabilities - Sec Controls'!AK15),"", 'Capabilities - Sec Controls'!AK15)</f>
        <v>X</v>
      </c>
      <c r="AN401" s="1" t="str">
        <f>IF(ISBLANK('Capabilities - Sec Controls'!AL15),"", 'Capabilities - Sec Controls'!AL15)</f>
        <v>X</v>
      </c>
      <c r="AO401" s="1" t="str">
        <f>IF(ISBLANK('Capabilities - Sec Controls'!AM15),"", 'Capabilities - Sec Controls'!AM15)</f>
        <v/>
      </c>
      <c r="AP401" s="1" t="str">
        <f>IF(ISBLANK('Capabilities - Sec Controls'!AN15),"", 'Capabilities - Sec Controls'!AN15)</f>
        <v>B</v>
      </c>
      <c r="AQ401" s="1" t="str">
        <f>IF(ISBLANK('Capabilities - Sec Controls'!AO15),"", 'Capabilities - Sec Controls'!AO15)</f>
        <v>B</v>
      </c>
      <c r="AR401" s="1" t="str">
        <f>IF(ISBLANK('Capabilities - Sec Controls'!AP15),"", 'Capabilities - Sec Controls'!AP15)</f>
        <v>B</v>
      </c>
      <c r="AS401" s="1" t="str">
        <f>IF(ISBLANK('Capabilities - Sec Controls'!AQ15),"", 'Capabilities - Sec Controls'!AQ15)</f>
        <v/>
      </c>
      <c r="AT401" s="1" t="str">
        <f>IF(ISBLANK('Capabilities - Sec Controls'!AR15),"", 'Capabilities - Sec Controls'!AR15)</f>
        <v>A</v>
      </c>
      <c r="AU401" s="1" t="str">
        <f>IF(ISBLANK('Capabilities - Sec Controls'!AS15),"", 'Capabilities - Sec Controls'!AS15)</f>
        <v/>
      </c>
      <c r="AV401" s="1" t="str">
        <f>IF(ISBLANK('Capabilities - Sec Controls'!AT15),"", 'Capabilities - Sec Controls'!AT15)</f>
        <v/>
      </c>
    </row>
    <row r="402" spans="1:48" ht="42" hidden="1" customHeight="1" x14ac:dyDescent="0.25">
      <c r="A402"/>
      <c r="D402" t="b">
        <f>IF(Resp87="Yes", FALSE, TRUE)</f>
        <v>1</v>
      </c>
      <c r="E402" s="1" t="str">
        <f>IF(ISBLANK('Capabilities - Sec Controls'!A337),"", 'Capabilities - Sec Controls'!A337)</f>
        <v>S &amp; RM</v>
      </c>
      <c r="F402" s="1" t="str">
        <f>IF(ISBLANK('Capabilities - Sec Controls'!B337),"", 'Capabilities - Sec Controls'!B337)</f>
        <v>Infrastructure Protection Services</v>
      </c>
      <c r="G402" s="1" t="str">
        <f>IF(ISBLANK('Capabilities - Sec Controls'!C337),"", 'Capabilities - Sec Controls'!C337)</f>
        <v>Server</v>
      </c>
      <c r="H402" s="1" t="str">
        <f>IF(ISBLANK('Capabilities - Sec Controls'!D337),"", 'Capabilities - Sec Controls'!D337)</f>
        <v>Anti-virus</v>
      </c>
      <c r="I402" s="1" t="str">
        <f>IF(ISBLANK('Capabilities - Sec Controls'!E337),"", 'Capabilities - Sec Controls'!E337)</f>
        <v>The system's servers have a capability that provides antimalware features used to prevent, detect, and remove all forms of malware to which the servers may be susceptible.</v>
      </c>
      <c r="J402" s="1" t="str">
        <f>IF(ISBLANK('Capabilities - Sec Controls'!F337),"", 'Capabilities - Sec Controls'!F337)</f>
        <v>Anti-virus</v>
      </c>
      <c r="K402" s="1" t="str">
        <f>IF(ISBLANK('Capabilities - Sec Controls'!I337),"", 'Capabilities - Sec Controls'!I337)</f>
        <v>SI-2,SI-3,SI-4</v>
      </c>
      <c r="L402" s="1" t="str">
        <f>IF(ISBLANK('Capabilities - Sec Controls'!J337),"", 'Capabilities - Sec Controls'!J337)</f>
        <v/>
      </c>
      <c r="M402" s="1" t="str">
        <f>IF(ISBLANK('Capabilities - Sec Controls'!K337),"", 'Capabilities - Sec Controls'!K337)</f>
        <v>SI-2,SI-3,SI-4</v>
      </c>
      <c r="N402" s="1" t="str">
        <f>IF(ISBLANK('Capabilities - Sec Controls'!L337),"", 'Capabilities - Sec Controls'!L337)</f>
        <v/>
      </c>
      <c r="O402" s="1" t="str">
        <f>IF(ISBLANK('Capabilities - Sec Controls'!M337),"", 'Capabilities - Sec Controls'!M337)</f>
        <v>SI-3(2),SI-3(2),SI-4(2),SI-4(4)</v>
      </c>
      <c r="P402" s="1" t="str">
        <f>IF(ISBLANK('Capabilities - Sec Controls'!N337),"", 'Capabilities - Sec Controls'!N337)</f>
        <v>SI-2(1),SI-3(1)</v>
      </c>
      <c r="Q402" s="1" t="str">
        <f>IF(ISBLANK('Capabilities - Sec Controls'!O337),"", 'Capabilities - Sec Controls'!O337)</f>
        <v>SI-3(1),SI-3(2),SI-4(2),SI-4(4)</v>
      </c>
      <c r="R402" s="1" t="str">
        <f>IF(ISBLANK('Capabilities - Sec Controls'!P337),"", 'Capabilities - Sec Controls'!P337)</f>
        <v>SI-2(1)</v>
      </c>
      <c r="S402" s="1" t="str">
        <f>IF(ISBLANK('Capabilities - Sec Controls'!Q337),"", 'Capabilities - Sec Controls'!Q337)</f>
        <v/>
      </c>
      <c r="T402" s="1" t="str">
        <f>IF(ISBLANK('Capabilities - Sec Controls'!R337),"", 'Capabilities - Sec Controls'!R337)</f>
        <v>SI-2(2)</v>
      </c>
      <c r="U402" s="1" t="str">
        <f>IF(ISBLANK('Capabilities - Sec Controls'!S337),"", 'Capabilities - Sec Controls'!S337)</f>
        <v/>
      </c>
      <c r="V402" s="1" t="str">
        <f>IF(ISBLANK('Capabilities - Sec Controls'!T337),"", 'Capabilities - Sec Controls'!T337)</f>
        <v>SI-2(2)</v>
      </c>
      <c r="W402" s="1" t="str">
        <f>IF(ISBLANK('Capabilities - Sec Controls'!U337),"", 'Capabilities - Sec Controls'!U337)</f>
        <v/>
      </c>
      <c r="X402" s="1" t="str">
        <f>IF(ISBLANK('Capabilities - Sec Controls'!V337),"", 'Capabilities - Sec Controls'!V337)</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402" s="1" t="str">
        <f>IF(ISBLANK('Capabilities - Sec Controls'!W337),"", 'Capabilities - Sec Controls'!W337)</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402" s="1" t="str">
        <f>IF(ISBLANK('Capabilities - Sec Controls'!X337),"", 'Capabilities - Sec Controls'!X337)</f>
        <v>AC-2(11), AC-2(13), AC-6(3), AC-6(7), AC-6(8), AC-18(4), AC-21(2)
AU-13, 
CM-3(1), CM-5(1), CM-5(3), CM-5(4), CM-6(2), CM-8(4)
MA-4(3)
PE-2(3), PE-3(1), PE-6(4)
PS-4(2), PS-6(3)
RA-5(4), RA-5(6), RA-5(10)
SC-3, SC-7(8), SC-7(10), SC-7(11), SC-7(14),  SC-7(15), SC-7(18), SC-7(21), SC-24 
SI-7(10), SI-10(5)</v>
      </c>
      <c r="AA402" s="1" t="str">
        <f>IF(ISBLANK('Capabilities - Sec Controls'!Y337),"", 'Capabilities - Sec Controls'!Y337)</f>
        <v xml:space="preserve">The description is nowhere near the capability of "anti-virus" -note that the controls cited support the capability of "anti-virus" rather that the description of protecting information from being read by administrators, etc. </v>
      </c>
      <c r="AB402" s="1" t="str">
        <f>IF(ISBLANK('Capabilities - Sec Controls'!Z337),"", 'Capabilities - Sec Controls'!Z337)</f>
        <v/>
      </c>
      <c r="AC402" s="215">
        <f>IF(ISBLANK('Capabilities - Sec Controls'!AA337),"", 'Capabilities - Sec Controls'!AA337)</f>
        <v>3</v>
      </c>
      <c r="AD402" s="215">
        <f>IF(ISBLANK('Capabilities - Sec Controls'!AB337),"", 'Capabilities - Sec Controls'!AB337)</f>
        <v>3</v>
      </c>
      <c r="AE402" s="215">
        <f>IF(ISBLANK('Capabilities - Sec Controls'!AC337),"", 'Capabilities - Sec Controls'!AC337)</f>
        <v>3</v>
      </c>
      <c r="AF402" s="215">
        <f>IF(ISBLANK('Capabilities - Sec Controls'!AD337),"", 'Capabilities - Sec Controls'!AD337)</f>
        <v>9</v>
      </c>
      <c r="AG402" s="1" t="str">
        <f>IF(ISBLANK('Capabilities - Sec Controls'!AE337),"", 'Capabilities - Sec Controls'!AE337)</f>
        <v/>
      </c>
      <c r="AH402" s="1" t="str">
        <f>IF(ISBLANK('Capabilities - Sec Controls'!AF337),"", 'Capabilities - Sec Controls'!AF337)</f>
        <v>X</v>
      </c>
      <c r="AI402" s="1" t="str">
        <f>IF(ISBLANK('Capabilities - Sec Controls'!AG337),"", 'Capabilities - Sec Controls'!AG337)</f>
        <v>X</v>
      </c>
      <c r="AJ402" s="1" t="str">
        <f>IF(ISBLANK('Capabilities - Sec Controls'!AH337),"", 'Capabilities - Sec Controls'!AH337)</f>
        <v>A</v>
      </c>
      <c r="AK402" s="1" t="str">
        <f>IF(ISBLANK('Capabilities - Sec Controls'!AI337),"", 'Capabilities - Sec Controls'!AI337)</f>
        <v/>
      </c>
      <c r="AL402" s="1" t="str">
        <f>IF(ISBLANK('Capabilities - Sec Controls'!AJ337),"", 'Capabilities - Sec Controls'!AJ337)</f>
        <v>X</v>
      </c>
      <c r="AM402" s="1" t="str">
        <f>IF(ISBLANK('Capabilities - Sec Controls'!AK337),"", 'Capabilities - Sec Controls'!AK337)</f>
        <v>X</v>
      </c>
      <c r="AN402" s="1" t="str">
        <f>IF(ISBLANK('Capabilities - Sec Controls'!AL337),"", 'Capabilities - Sec Controls'!AL337)</f>
        <v>X</v>
      </c>
      <c r="AO402" s="1" t="str">
        <f>IF(ISBLANK('Capabilities - Sec Controls'!AM337),"", 'Capabilities - Sec Controls'!AM337)</f>
        <v/>
      </c>
      <c r="AP402" s="1" t="str">
        <f>IF(ISBLANK('Capabilities - Sec Controls'!AN337),"", 'Capabilities - Sec Controls'!AN337)</f>
        <v>B</v>
      </c>
      <c r="AQ402" s="1" t="str">
        <f>IF(ISBLANK('Capabilities - Sec Controls'!AO337),"", 'Capabilities - Sec Controls'!AO337)</f>
        <v>B</v>
      </c>
      <c r="AR402" s="1" t="str">
        <f>IF(ISBLANK('Capabilities - Sec Controls'!AP337),"", 'Capabilities - Sec Controls'!AP337)</f>
        <v>B</v>
      </c>
      <c r="AS402" s="1" t="str">
        <f>IF(ISBLANK('Capabilities - Sec Controls'!AQ337),"", 'Capabilities - Sec Controls'!AQ337)</f>
        <v/>
      </c>
      <c r="AT402" s="1" t="str">
        <f>IF(ISBLANK('Capabilities - Sec Controls'!AR337),"", 'Capabilities - Sec Controls'!AR337)</f>
        <v>A</v>
      </c>
      <c r="AU402" s="1" t="str">
        <f>IF(ISBLANK('Capabilities - Sec Controls'!AS337),"", 'Capabilities - Sec Controls'!AS337)</f>
        <v/>
      </c>
      <c r="AV402" s="1" t="str">
        <f>IF(ISBLANK('Capabilities - Sec Controls'!AT337),"", 'Capabilities - Sec Controls'!AT337)</f>
        <v/>
      </c>
    </row>
    <row r="403" spans="1:48" ht="42" hidden="1" customHeight="1" x14ac:dyDescent="0.25">
      <c r="A403"/>
      <c r="D403" t="b">
        <f>IF(Resp87="Yes", FALSE, TRUE)</f>
        <v>1</v>
      </c>
      <c r="E403" s="1" t="str">
        <f>IF(ISBLANK('Capabilities - Sec Controls'!A339),"", 'Capabilities - Sec Controls'!A339)</f>
        <v>S &amp; RM</v>
      </c>
      <c r="F403" s="1" t="str">
        <f>IF(ISBLANK('Capabilities - Sec Controls'!B339),"", 'Capabilities - Sec Controls'!B339)</f>
        <v>Infrastructure Protection Services</v>
      </c>
      <c r="G403" s="1" t="str">
        <f>IF(ISBLANK('Capabilities - Sec Controls'!C339),"", 'Capabilities - Sec Controls'!C339)</f>
        <v>End-Point</v>
      </c>
      <c r="H403" s="1" t="str">
        <f>IF(ISBLANK('Capabilities - Sec Controls'!D339),"", 'Capabilities - Sec Controls'!D339)</f>
        <v>Anti-Virus, Anti-Spam, Anti-Malware</v>
      </c>
      <c r="I403" s="1" t="str">
        <f>IF(ISBLANK('Capabilities - Sec Controls'!E339),"", 'Capabilities - Sec Controls'!E339)</f>
        <v>The system's endpoints have a capability that provides antimalware features used to prevent, detect, and remove all forms of malware to which the endpoints may be susceptible.</v>
      </c>
      <c r="J403" s="1" t="str">
        <f>IF(ISBLANK('Capabilities - Sec Controls'!F339),"", 'Capabilities - Sec Controls'!F339)</f>
        <v>Anti-Virus, Anti-Spam, Anti-Malware</v>
      </c>
      <c r="K403" s="1" t="str">
        <f>IF(ISBLANK('Capabilities - Sec Controls'!I339),"", 'Capabilities - Sec Controls'!I339)</f>
        <v>SI-2,SI-3,SI-4</v>
      </c>
      <c r="L403" s="1" t="str">
        <f>IF(ISBLANK('Capabilities - Sec Controls'!J339),"", 'Capabilities - Sec Controls'!J339)</f>
        <v>SI-8</v>
      </c>
      <c r="M403" s="1" t="str">
        <f>IF(ISBLANK('Capabilities - Sec Controls'!K339),"", 'Capabilities - Sec Controls'!K339)</f>
        <v>SI-2,SI-3,SI-4</v>
      </c>
      <c r="N403" s="1" t="str">
        <f>IF(ISBLANK('Capabilities - Sec Controls'!L339),"", 'Capabilities - Sec Controls'!L339)</f>
        <v>SI-8</v>
      </c>
      <c r="O403" s="1" t="str">
        <f>IF(ISBLANK('Capabilities - Sec Controls'!M339),"", 'Capabilities - Sec Controls'!M339)</f>
        <v>SI-3(2),SI-3(2),SI-4(2),SI-4(4),SI-8(1),SI-8(2)</v>
      </c>
      <c r="P403" s="1" t="str">
        <f>IF(ISBLANK('Capabilities - Sec Controls'!N339),"", 'Capabilities - Sec Controls'!N339)</f>
        <v>SI-2(1),SI-3(1)</v>
      </c>
      <c r="Q403" s="1" t="str">
        <f>IF(ISBLANK('Capabilities - Sec Controls'!O339),"", 'Capabilities - Sec Controls'!O339)</f>
        <v>SI-3(1),SI-3(2),SI-4(2),SI-4(4),SI-8(1),SI-8(2)</v>
      </c>
      <c r="R403" s="1" t="str">
        <f>IF(ISBLANK('Capabilities - Sec Controls'!P339),"", 'Capabilities - Sec Controls'!P339)</f>
        <v>SI-2(1)</v>
      </c>
      <c r="S403" s="1" t="str">
        <f>IF(ISBLANK('Capabilities - Sec Controls'!Q339),"", 'Capabilities - Sec Controls'!Q339)</f>
        <v/>
      </c>
      <c r="T403" s="1" t="str">
        <f>IF(ISBLANK('Capabilities - Sec Controls'!R339),"", 'Capabilities - Sec Controls'!R339)</f>
        <v/>
      </c>
      <c r="U403" s="1" t="str">
        <f>IF(ISBLANK('Capabilities - Sec Controls'!S339),"", 'Capabilities - Sec Controls'!S339)</f>
        <v/>
      </c>
      <c r="V403" s="1" t="str">
        <f>IF(ISBLANK('Capabilities - Sec Controls'!T339),"", 'Capabilities - Sec Controls'!T339)</f>
        <v/>
      </c>
      <c r="W403" s="1" t="str">
        <f>IF(ISBLANK('Capabilities - Sec Controls'!U339),"", 'Capabilities - Sec Controls'!U339)</f>
        <v/>
      </c>
      <c r="X403" s="1" t="str">
        <f>IF(ISBLANK('Capabilities - Sec Controls'!V339),"", 'Capabilities - Sec Controls'!V339)</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403" s="1" t="str">
        <f>IF(ISBLANK('Capabilities - Sec Controls'!W339),"", 'Capabilities - Sec Controls'!W339)</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403" s="1" t="str">
        <f>IF(ISBLANK('Capabilities - Sec Controls'!X339),"", 'Capabilities - Sec Controls'!X339)</f>
        <v>AC-2(11), AC-2(13), AC-6(3), AC-6(7), AC-6(8), AC-18(4), AC-21(2)
AU-13, 
CM-3(1), CM-5(1), CM-5(3), CM-5(4), CM-6(2), CM-8(4)
MA-4(3)
PE-2(3), PE-3(1), PE-6(4)
PS-4(2), PS-6(3)
RA-5(4), RA-5(6), RA-5(10)
SC-3, SC-7(8), SC-7(10), SC-7(11), SC-7(14),  SC-7(15), SC-7(18), SC-7(21), SC-24 
SI-7(10), SI-10(5)</v>
      </c>
      <c r="AA403" s="1" t="str">
        <f>IF(ISBLANK('Capabilities - Sec Controls'!Y339),"", 'Capabilities - Sec Controls'!Y339)</f>
        <v xml:space="preserve">*for capabilities that are a direct match for controls, I feel we should stick to the high baseline controls that we recommended to GSA for FedRAMP. That is why I deleted SI-8(3) and some others above because we did not add them to our recommendation and so I thought that represented an inconsistency. Again, that only applies where the capability is a direct match for a control. </v>
      </c>
      <c r="AB403" s="1" t="str">
        <f>IF(ISBLANK('Capabilities - Sec Controls'!Z339),"", 'Capabilities - Sec Controls'!Z339)</f>
        <v/>
      </c>
      <c r="AC403" s="215">
        <f>IF(ISBLANK('Capabilities - Sec Controls'!AA339),"", 'Capabilities - Sec Controls'!AA339)</f>
        <v>3</v>
      </c>
      <c r="AD403" s="215">
        <f>IF(ISBLANK('Capabilities - Sec Controls'!AB339),"", 'Capabilities - Sec Controls'!AB339)</f>
        <v>3</v>
      </c>
      <c r="AE403" s="215">
        <f>IF(ISBLANK('Capabilities - Sec Controls'!AC339),"", 'Capabilities - Sec Controls'!AC339)</f>
        <v>3</v>
      </c>
      <c r="AF403" s="215">
        <f>IF(ISBLANK('Capabilities - Sec Controls'!AD339),"", 'Capabilities - Sec Controls'!AD339)</f>
        <v>9</v>
      </c>
      <c r="AG403" s="1" t="str">
        <f>IF(ISBLANK('Capabilities - Sec Controls'!AE339),"", 'Capabilities - Sec Controls'!AE339)</f>
        <v/>
      </c>
      <c r="AH403" s="1" t="str">
        <f>IF(ISBLANK('Capabilities - Sec Controls'!AF339),"", 'Capabilities - Sec Controls'!AF339)</f>
        <v>X</v>
      </c>
      <c r="AI403" s="1" t="str">
        <f>IF(ISBLANK('Capabilities - Sec Controls'!AG339),"", 'Capabilities - Sec Controls'!AG339)</f>
        <v>X</v>
      </c>
      <c r="AJ403" s="1" t="str">
        <f>IF(ISBLANK('Capabilities - Sec Controls'!AH339),"", 'Capabilities - Sec Controls'!AH339)</f>
        <v>A</v>
      </c>
      <c r="AK403" s="1" t="str">
        <f>IF(ISBLANK('Capabilities - Sec Controls'!AI339),"", 'Capabilities - Sec Controls'!AI339)</f>
        <v/>
      </c>
      <c r="AL403" s="1" t="str">
        <f>IF(ISBLANK('Capabilities - Sec Controls'!AJ339),"", 'Capabilities - Sec Controls'!AJ339)</f>
        <v>A</v>
      </c>
      <c r="AM403" s="1" t="str">
        <f>IF(ISBLANK('Capabilities - Sec Controls'!AK339),"", 'Capabilities - Sec Controls'!AK339)</f>
        <v>A</v>
      </c>
      <c r="AN403" s="1" t="str">
        <f>IF(ISBLANK('Capabilities - Sec Controls'!AL339),"", 'Capabilities - Sec Controls'!AL339)</f>
        <v>X</v>
      </c>
      <c r="AO403" s="1" t="str">
        <f>IF(ISBLANK('Capabilities - Sec Controls'!AM339),"", 'Capabilities - Sec Controls'!AM339)</f>
        <v/>
      </c>
      <c r="AP403" s="1" t="str">
        <f>IF(ISBLANK('Capabilities - Sec Controls'!AN339),"", 'Capabilities - Sec Controls'!AN339)</f>
        <v>B</v>
      </c>
      <c r="AQ403" s="1" t="str">
        <f>IF(ISBLANK('Capabilities - Sec Controls'!AO339),"", 'Capabilities - Sec Controls'!AO339)</f>
        <v>B</v>
      </c>
      <c r="AR403" s="1" t="str">
        <f>IF(ISBLANK('Capabilities - Sec Controls'!AP339),"", 'Capabilities - Sec Controls'!AP339)</f>
        <v>B</v>
      </c>
      <c r="AS403" s="1" t="str">
        <f>IF(ISBLANK('Capabilities - Sec Controls'!AQ339),"", 'Capabilities - Sec Controls'!AQ339)</f>
        <v/>
      </c>
      <c r="AT403" s="1" t="str">
        <f>IF(ISBLANK('Capabilities - Sec Controls'!AR339),"", 'Capabilities - Sec Controls'!AR339)</f>
        <v>A</v>
      </c>
      <c r="AU403" s="1" t="str">
        <f>IF(ISBLANK('Capabilities - Sec Controls'!AS339),"", 'Capabilities - Sec Controls'!AS339)</f>
        <v/>
      </c>
      <c r="AV403" s="1" t="str">
        <f>IF(ISBLANK('Capabilities - Sec Controls'!AT339),"", 'Capabilities - Sec Controls'!AT339)</f>
        <v/>
      </c>
    </row>
    <row r="404" spans="1:48" ht="42" hidden="1" customHeight="1" x14ac:dyDescent="0.25">
      <c r="A404" s="210" t="s">
        <v>3376</v>
      </c>
      <c r="B404" s="211" t="s">
        <v>3377</v>
      </c>
      <c r="C404" s="211"/>
      <c r="D404" s="211" t="b">
        <f>D405</f>
        <v>1</v>
      </c>
      <c r="E404" s="211"/>
      <c r="F404" s="210"/>
      <c r="G404" s="210"/>
      <c r="H404" s="210"/>
      <c r="I404" s="210"/>
      <c r="J404" s="210"/>
      <c r="K404" s="210"/>
      <c r="L404" s="210"/>
      <c r="M404" s="210"/>
      <c r="N404" s="210"/>
      <c r="O404" s="210"/>
      <c r="P404" s="210"/>
      <c r="Q404" s="210"/>
      <c r="R404" s="210"/>
      <c r="S404" s="210"/>
      <c r="T404" s="210"/>
      <c r="U404" s="210"/>
      <c r="V404" s="210"/>
      <c r="W404" s="210"/>
      <c r="X404" s="210"/>
      <c r="Y404" s="210"/>
      <c r="Z404" s="210"/>
      <c r="AA404" s="210"/>
      <c r="AB404" s="210"/>
      <c r="AC404" s="214"/>
      <c r="AD404" s="214"/>
      <c r="AE404" s="214"/>
      <c r="AF404" s="214"/>
      <c r="AG404" s="210"/>
      <c r="AH404" s="210"/>
      <c r="AI404" s="210"/>
      <c r="AJ404" s="210"/>
      <c r="AK404" s="210"/>
      <c r="AL404" s="210"/>
      <c r="AM404" s="210"/>
      <c r="AN404" s="210"/>
      <c r="AO404" s="210"/>
      <c r="AP404" s="210"/>
      <c r="AQ404" s="210"/>
      <c r="AR404" s="210"/>
      <c r="AS404" s="210"/>
      <c r="AT404" s="210"/>
      <c r="AU404" s="210"/>
      <c r="AV404" s="210"/>
    </row>
    <row r="405" spans="1:48" ht="42" hidden="1" customHeight="1" x14ac:dyDescent="0.25">
      <c r="A405"/>
      <c r="D405" t="b">
        <f>IF(Resp88="Yes", FALSE, TRUE)</f>
        <v>1</v>
      </c>
      <c r="E405" s="1" t="str">
        <f>IF(ISBLANK('Capabilities - Sec Controls'!A31),"", 'Capabilities - Sec Controls'!A31)</f>
        <v>BOSS</v>
      </c>
      <c r="F405" s="1" t="str">
        <f>IF(ISBLANK('Capabilities - Sec Controls'!B31),"", 'Capabilities - Sec Controls'!B31)</f>
        <v>Security Monitoring Services</v>
      </c>
      <c r="G405" s="1" t="str">
        <f>IF(ISBLANK('Capabilities - Sec Controls'!C31),"", 'Capabilities - Sec Controls'!C31)</f>
        <v>Cloud Monitoring</v>
      </c>
      <c r="H405" s="1" t="str">
        <f>IF(ISBLANK('Capabilities - Sec Controls'!D31),"", 'Capabilities - Sec Controls'!D31)</f>
        <v/>
      </c>
      <c r="I405" s="1" t="str">
        <f>IF(ISBLANK('Capabilities - Sec Controls'!E31),"", 'Capabilities - Sec Controls'!E31)</f>
        <v xml:space="preserve">The system has a capability that generates event logs to monitor services provided by cloud solutions at all layers of the stack. </v>
      </c>
      <c r="J405" s="1" t="str">
        <f>IF(ISBLANK('Capabilities - Sec Controls'!F31),"", 'Capabilities - Sec Controls'!F31)</f>
        <v>Cloud Monitoring</v>
      </c>
      <c r="K405" s="1" t="str">
        <f>IF(ISBLANK('Capabilities - Sec Controls'!I31),"", 'Capabilities - Sec Controls'!I31)</f>
        <v>AU-1,AU-2,AU-3,AU-8,AU-12,CA-7,SI-4</v>
      </c>
      <c r="L405" s="1" t="str">
        <f>IF(ISBLANK('Capabilities - Sec Controls'!J31),"", 'Capabilities - Sec Controls'!J31)</f>
        <v/>
      </c>
      <c r="M405" s="1" t="str">
        <f>IF(ISBLANK('Capabilities - Sec Controls'!K31),"", 'Capabilities - Sec Controls'!K31)</f>
        <v>AU-1,AU-2,AU-3,AU-8,AU-12,CA-7,SI-4</v>
      </c>
      <c r="N405" s="1" t="str">
        <f>IF(ISBLANK('Capabilities - Sec Controls'!L31),"", 'Capabilities - Sec Controls'!L31)</f>
        <v/>
      </c>
      <c r="O405" s="1" t="str">
        <f>IF(ISBLANK('Capabilities - Sec Controls'!M31),"", 'Capabilities - Sec Controls'!M31)</f>
        <v>AU-2(3),AU-3(1),AU-8(1),CA-7(1),SI-4(4)</v>
      </c>
      <c r="P405" s="1" t="str">
        <f>IF(ISBLANK('Capabilities - Sec Controls'!N31),"", 'Capabilities - Sec Controls'!N31)</f>
        <v>SI-4(1)</v>
      </c>
      <c r="Q405" s="1" t="str">
        <f>IF(ISBLANK('Capabilities - Sec Controls'!O31),"", 'Capabilities - Sec Controls'!O31)</f>
        <v>AU-2(3),AU-3(1),AU-8(1),CA-7(1),SI-4(1),SI-4(4)</v>
      </c>
      <c r="R405" s="1" t="str">
        <f>IF(ISBLANK('Capabilities - Sec Controls'!P31),"", 'Capabilities - Sec Controls'!P31)</f>
        <v/>
      </c>
      <c r="S405" s="1" t="str">
        <f>IF(ISBLANK('Capabilities - Sec Controls'!Q31),"", 'Capabilities - Sec Controls'!Q31)</f>
        <v>AU-12(1),AU-12(3)</v>
      </c>
      <c r="T405" s="1" t="str">
        <f>IF(ISBLANK('Capabilities - Sec Controls'!R31),"", 'Capabilities - Sec Controls'!R31)</f>
        <v>AU-3(2),SI-4(14),SI-4(19),CA-7(3),SI-4(20),SI-4(22),SI-4(23)</v>
      </c>
      <c r="U405" s="1" t="str">
        <f>IF(ISBLANK('Capabilities - Sec Controls'!S31),"", 'Capabilities - Sec Controls'!S31)</f>
        <v>AU-12(1),AU-12(3),CA-7(3),SI-4(22)</v>
      </c>
      <c r="V405" s="1" t="str">
        <f>IF(ISBLANK('Capabilities - Sec Controls'!T31),"", 'Capabilities - Sec Controls'!T31)</f>
        <v>AU-3(2),SI-4(14),SI-4(19),SI-4(20),SI-4(23)</v>
      </c>
      <c r="W405" s="1" t="str">
        <f>IF(ISBLANK('Capabilities - Sec Controls'!U31),"", 'Capabilities - Sec Controls'!U31)</f>
        <v/>
      </c>
      <c r="X405" s="1" t="str">
        <f>IF(ISBLANK('Capabilities - Sec Controls'!V31),"", 'Capabilities - Sec Controls'!V31)</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405" s="1" t="str">
        <f>IF(ISBLANK('Capabilities - Sec Controls'!W31),"", 'Capabilities - Sec Controls'!W31)</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405" s="1" t="str">
        <f>IF(ISBLANK('Capabilities - Sec Controls'!X31),"", 'Capabilities - Sec Controls'!X31)</f>
        <v>AC-2(11), AC-2(13), AC-6(3), AC-6(7), AC-6(8), AC-18(4), AC-21(2)
AU-13, 
CM-3(1), CM-5(1), CM-5(3), CM-5(4), CM-6(2), CM-8(4)
MA-4(3)
PE-2(3), PE-3(1), PE-6(4)
PS-4(2), PS-6(3)
RA-5(4), RA-5(6), RA-5(10)
SC-3, SC-7(8), SC-7(10), SC-7(11), SC-7(14),  SC-7(15), SC-7(18), SC-7(21), SC-24 
SI-7(10), SI-10(5)</v>
      </c>
      <c r="AA405" s="1" t="str">
        <f>IF(ISBLANK('Capabilities - Sec Controls'!Y31),"", 'Capabilities - Sec Controls'!Y31)</f>
        <v/>
      </c>
      <c r="AB405" s="1" t="str">
        <f>IF(ISBLANK('Capabilities - Sec Controls'!Z31),"", 'Capabilities - Sec Controls'!Z31)</f>
        <v/>
      </c>
      <c r="AC405" s="215">
        <f>IF(ISBLANK('Capabilities - Sec Controls'!AA31),"", 'Capabilities - Sec Controls'!AA31)</f>
        <v>2</v>
      </c>
      <c r="AD405" s="215">
        <f>IF(ISBLANK('Capabilities - Sec Controls'!AB31),"", 'Capabilities - Sec Controls'!AB31)</f>
        <v>3</v>
      </c>
      <c r="AE405" s="215">
        <f>IF(ISBLANK('Capabilities - Sec Controls'!AC31),"", 'Capabilities - Sec Controls'!AC31)</f>
        <v>3</v>
      </c>
      <c r="AF405" s="215">
        <f>IF(ISBLANK('Capabilities - Sec Controls'!AD31),"", 'Capabilities - Sec Controls'!AD31)</f>
        <v>8</v>
      </c>
      <c r="AG405" s="1" t="str">
        <f>IF(ISBLANK('Capabilities - Sec Controls'!AE31),"", 'Capabilities - Sec Controls'!AE31)</f>
        <v/>
      </c>
      <c r="AH405" s="1" t="str">
        <f>IF(ISBLANK('Capabilities - Sec Controls'!AF31),"", 'Capabilities - Sec Controls'!AF31)</f>
        <v>X</v>
      </c>
      <c r="AI405" s="1" t="str">
        <f>IF(ISBLANK('Capabilities - Sec Controls'!AG31),"", 'Capabilities - Sec Controls'!AG31)</f>
        <v>X</v>
      </c>
      <c r="AJ405" s="1" t="str">
        <f>IF(ISBLANK('Capabilities - Sec Controls'!AH31),"", 'Capabilities - Sec Controls'!AH31)</f>
        <v>X</v>
      </c>
      <c r="AK405" s="1" t="str">
        <f>IF(ISBLANK('Capabilities - Sec Controls'!AI31),"", 'Capabilities - Sec Controls'!AI31)</f>
        <v/>
      </c>
      <c r="AL405" s="1" t="str">
        <f>IF(ISBLANK('Capabilities - Sec Controls'!AJ31),"", 'Capabilities - Sec Controls'!AJ31)</f>
        <v>X</v>
      </c>
      <c r="AM405" s="1" t="str">
        <f>IF(ISBLANK('Capabilities - Sec Controls'!AK31),"", 'Capabilities - Sec Controls'!AK31)</f>
        <v>X</v>
      </c>
      <c r="AN405" s="1" t="str">
        <f>IF(ISBLANK('Capabilities - Sec Controls'!AL31),"", 'Capabilities - Sec Controls'!AL31)</f>
        <v>X</v>
      </c>
      <c r="AO405" s="1" t="str">
        <f>IF(ISBLANK('Capabilities - Sec Controls'!AM31),"", 'Capabilities - Sec Controls'!AM31)</f>
        <v/>
      </c>
      <c r="AP405" s="1" t="str">
        <f>IF(ISBLANK('Capabilities - Sec Controls'!AN31),"", 'Capabilities - Sec Controls'!AN31)</f>
        <v>B</v>
      </c>
      <c r="AQ405" s="1" t="str">
        <f>IF(ISBLANK('Capabilities - Sec Controls'!AO31),"", 'Capabilities - Sec Controls'!AO31)</f>
        <v>B</v>
      </c>
      <c r="AR405" s="1" t="str">
        <f>IF(ISBLANK('Capabilities - Sec Controls'!AP31),"", 'Capabilities - Sec Controls'!AP31)</f>
        <v>B</v>
      </c>
      <c r="AS405" s="1" t="str">
        <f>IF(ISBLANK('Capabilities - Sec Controls'!AQ31),"", 'Capabilities - Sec Controls'!AQ31)</f>
        <v/>
      </c>
      <c r="AT405" s="1" t="str">
        <f>IF(ISBLANK('Capabilities - Sec Controls'!AR31),"", 'Capabilities - Sec Controls'!AR31)</f>
        <v>A</v>
      </c>
      <c r="AU405" s="1" t="str">
        <f>IF(ISBLANK('Capabilities - Sec Controls'!AS31),"", 'Capabilities - Sec Controls'!AS31)</f>
        <v/>
      </c>
      <c r="AV405" s="1" t="str">
        <f>IF(ISBLANK('Capabilities - Sec Controls'!AT31),"", 'Capabilities - Sec Controls'!AT31)</f>
        <v/>
      </c>
    </row>
    <row r="406" spans="1:48" ht="42" hidden="1" customHeight="1" x14ac:dyDescent="0.25">
      <c r="A406" s="210" t="s">
        <v>3378</v>
      </c>
      <c r="B406" s="211" t="s">
        <v>3379</v>
      </c>
      <c r="C406" s="211"/>
      <c r="D406" s="211" t="b">
        <f>D407</f>
        <v>1</v>
      </c>
      <c r="E406" s="211"/>
      <c r="F406" s="210"/>
      <c r="G406" s="210"/>
      <c r="H406" s="210"/>
      <c r="I406" s="210"/>
      <c r="J406" s="210"/>
      <c r="K406" s="210"/>
      <c r="L406" s="210"/>
      <c r="M406" s="210"/>
      <c r="N406" s="210"/>
      <c r="O406" s="210"/>
      <c r="P406" s="210"/>
      <c r="Q406" s="210"/>
      <c r="R406" s="210"/>
      <c r="S406" s="210"/>
      <c r="T406" s="210"/>
      <c r="U406" s="210"/>
      <c r="V406" s="210"/>
      <c r="W406" s="210"/>
      <c r="X406" s="210"/>
      <c r="Y406" s="210"/>
      <c r="Z406" s="210"/>
      <c r="AA406" s="210"/>
      <c r="AB406" s="210"/>
      <c r="AC406" s="214"/>
      <c r="AD406" s="214"/>
      <c r="AE406" s="214"/>
      <c r="AF406" s="214"/>
      <c r="AG406" s="210"/>
      <c r="AH406" s="210"/>
      <c r="AI406" s="210"/>
      <c r="AJ406" s="210"/>
      <c r="AK406" s="210"/>
      <c r="AL406" s="210"/>
      <c r="AM406" s="210"/>
      <c r="AN406" s="210"/>
      <c r="AO406" s="210"/>
      <c r="AP406" s="210"/>
      <c r="AQ406" s="210"/>
      <c r="AR406" s="210"/>
      <c r="AS406" s="210"/>
      <c r="AT406" s="210"/>
      <c r="AU406" s="210"/>
      <c r="AV406" s="210"/>
    </row>
    <row r="407" spans="1:48" ht="42" hidden="1" customHeight="1" x14ac:dyDescent="0.25">
      <c r="A407"/>
      <c r="D407" t="b">
        <f>IF(Resp89="Yes", FALSE, TRUE)</f>
        <v>1</v>
      </c>
      <c r="E407" s="1" t="str">
        <f>IF(ISBLANK('Capabilities - Sec Controls'!A134),"", 'Capabilities - Sec Controls'!A134)</f>
        <v>Application Services</v>
      </c>
      <c r="F407" s="1" t="str">
        <f>IF(ISBLANK('Capabilities - Sec Controls'!B134),"", 'Capabilities - Sec Controls'!B134)</f>
        <v>Development Processes</v>
      </c>
      <c r="G407" s="1" t="str">
        <f>IF(ISBLANK('Capabilities - Sec Controls'!C134),"", 'Capabilities - Sec Controls'!C134)</f>
        <v>Self Service</v>
      </c>
      <c r="H407" s="1" t="str">
        <f>IF(ISBLANK('Capabilities - Sec Controls'!D134),"", 'Capabilities - Sec Controls'!D134)</f>
        <v>Application Vulnerability Scanning</v>
      </c>
      <c r="I407" s="1" t="str">
        <f>IF(ISBLANK('Capabilities - Sec Controls'!E134),"", 'Capabilities - Sec Controls'!E134)</f>
        <v>The system's organization has a capability that provides automated vulnerability scanning for the system's applications.</v>
      </c>
      <c r="J407" s="1" t="str">
        <f>IF(ISBLANK('Capabilities - Sec Controls'!F134),"", 'Capabilities - Sec Controls'!F134)</f>
        <v>Application Vulnerability Scanning</v>
      </c>
      <c r="K407" s="1" t="str">
        <f>IF(ISBLANK('Capabilities - Sec Controls'!I134),"", 'Capabilities - Sec Controls'!I134)</f>
        <v>RA-5</v>
      </c>
      <c r="L407" s="1" t="str">
        <f>IF(ISBLANK('Capabilities - Sec Controls'!J134),"", 'Capabilities - Sec Controls'!J134)</f>
        <v/>
      </c>
      <c r="M407" s="1" t="str">
        <f>IF(ISBLANK('Capabilities - Sec Controls'!K134),"", 'Capabilities - Sec Controls'!K134)</f>
        <v>RA-5</v>
      </c>
      <c r="N407" s="1" t="str">
        <f>IF(ISBLANK('Capabilities - Sec Controls'!L134),"", 'Capabilities - Sec Controls'!L134)</f>
        <v/>
      </c>
      <c r="O407" s="1" t="str">
        <f>IF(ISBLANK('Capabilities - Sec Controls'!M134),"", 'Capabilities - Sec Controls'!M134)</f>
        <v>RA-5(1),RA-5(2),RA-5(5)</v>
      </c>
      <c r="P407" s="1" t="str">
        <f>IF(ISBLANK('Capabilities - Sec Controls'!N134),"", 'Capabilities - Sec Controls'!N134)</f>
        <v/>
      </c>
      <c r="Q407" s="1" t="str">
        <f>IF(ISBLANK('Capabilities - Sec Controls'!O134),"", 'Capabilities - Sec Controls'!O134)</f>
        <v>RA-5(1),RA-5(2),RA-5(5)</v>
      </c>
      <c r="R407" s="1" t="str">
        <f>IF(ISBLANK('Capabilities - Sec Controls'!P134),"", 'Capabilities - Sec Controls'!P134)</f>
        <v/>
      </c>
      <c r="S407" s="1" t="str">
        <f>IF(ISBLANK('Capabilities - Sec Controls'!Q134),"", 'Capabilities - Sec Controls'!Q134)</f>
        <v/>
      </c>
      <c r="T407" s="1" t="str">
        <f>IF(ISBLANK('Capabilities - Sec Controls'!R134),"", 'Capabilities - Sec Controls'!R134)</f>
        <v/>
      </c>
      <c r="U407" s="1" t="str">
        <f>IF(ISBLANK('Capabilities - Sec Controls'!S134),"", 'Capabilities - Sec Controls'!S134)</f>
        <v/>
      </c>
      <c r="V407" s="1" t="str">
        <f>IF(ISBLANK('Capabilities - Sec Controls'!T134),"", 'Capabilities - Sec Controls'!T134)</f>
        <v/>
      </c>
      <c r="W407" s="1" t="str">
        <f>IF(ISBLANK('Capabilities - Sec Controls'!U134),"", 'Capabilities - Sec Controls'!U134)</f>
        <v/>
      </c>
      <c r="X407" s="1" t="str">
        <f>IF(ISBLANK('Capabilities - Sec Controls'!V134),"", 'Capabilities - Sec Controls'!V134)</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407" s="1" t="str">
        <f>IF(ISBLANK('Capabilities - Sec Controls'!W134),"", 'Capabilities - Sec Controls'!W134)</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407" s="1" t="str">
        <f>IF(ISBLANK('Capabilities - Sec Controls'!X134),"", 'Capabilities - Sec Controls'!X134)</f>
        <v>AC-2(11), AC-2(13), AC-6(3), AC-6(7), AC-6(8), AC-18(4), AC-21(2)
AU-13, 
CM-3(1), CM-5(1), CM-5(3), CM-5(4), CM-6(2), CM-8(4)
MA-4(3)
PE-2(3), PE-3(1), PE-6(4)
PS-4(2), PS-6(3)
RA-5(4), RA-5(6), RA-5(10)
SC-3, SC-7(8), SC-7(10), SC-7(11), SC-7(14),  SC-7(15), SC-7(18), SC-7(21), SC-24 
SI-7(10), SI-10(5)</v>
      </c>
      <c r="AA407" s="1" t="str">
        <f>IF(ISBLANK('Capabilities - Sec Controls'!Y134),"", 'Capabilities - Sec Controls'!Y134)</f>
        <v/>
      </c>
      <c r="AB407" s="1" t="str">
        <f>IF(ISBLANK('Capabilities - Sec Controls'!Z134),"", 'Capabilities - Sec Controls'!Z134)</f>
        <v/>
      </c>
      <c r="AC407" s="215">
        <f>IF(ISBLANK('Capabilities - Sec Controls'!AA134),"", 'Capabilities - Sec Controls'!AA134)</f>
        <v>3</v>
      </c>
      <c r="AD407" s="215">
        <f>IF(ISBLANK('Capabilities - Sec Controls'!AB134),"", 'Capabilities - Sec Controls'!AB134)</f>
        <v>3</v>
      </c>
      <c r="AE407" s="215">
        <f>IF(ISBLANK('Capabilities - Sec Controls'!AC134),"", 'Capabilities - Sec Controls'!AC134)</f>
        <v>3</v>
      </c>
      <c r="AF407" s="215">
        <f>IF(ISBLANK('Capabilities - Sec Controls'!AD134),"", 'Capabilities - Sec Controls'!AD134)</f>
        <v>9</v>
      </c>
      <c r="AG407" s="1" t="str">
        <f>IF(ISBLANK('Capabilities - Sec Controls'!AE134),"", 'Capabilities - Sec Controls'!AE134)</f>
        <v/>
      </c>
      <c r="AH407" s="1" t="str">
        <f>IF(ISBLANK('Capabilities - Sec Controls'!AF134),"", 'Capabilities - Sec Controls'!AF134)</f>
        <v>X</v>
      </c>
      <c r="AI407" s="1" t="str">
        <f>IF(ISBLANK('Capabilities - Sec Controls'!AG134),"", 'Capabilities - Sec Controls'!AG134)</f>
        <v>X</v>
      </c>
      <c r="AJ407" s="1" t="str">
        <f>IF(ISBLANK('Capabilities - Sec Controls'!AH134),"", 'Capabilities - Sec Controls'!AH134)</f>
        <v>A</v>
      </c>
      <c r="AK407" s="1" t="str">
        <f>IF(ISBLANK('Capabilities - Sec Controls'!AI134),"", 'Capabilities - Sec Controls'!AI134)</f>
        <v/>
      </c>
      <c r="AL407" s="1" t="str">
        <f>IF(ISBLANK('Capabilities - Sec Controls'!AJ134),"", 'Capabilities - Sec Controls'!AJ134)</f>
        <v>X</v>
      </c>
      <c r="AM407" s="1" t="str">
        <f>IF(ISBLANK('Capabilities - Sec Controls'!AK134),"", 'Capabilities - Sec Controls'!AK134)</f>
        <v>X</v>
      </c>
      <c r="AN407" s="1" t="str">
        <f>IF(ISBLANK('Capabilities - Sec Controls'!AL134),"", 'Capabilities - Sec Controls'!AL134)</f>
        <v>X</v>
      </c>
      <c r="AO407" s="1" t="str">
        <f>IF(ISBLANK('Capabilities - Sec Controls'!AM134),"", 'Capabilities - Sec Controls'!AM134)</f>
        <v/>
      </c>
      <c r="AP407" s="1" t="str">
        <f>IF(ISBLANK('Capabilities - Sec Controls'!AN134),"", 'Capabilities - Sec Controls'!AN134)</f>
        <v>B</v>
      </c>
      <c r="AQ407" s="1" t="str">
        <f>IF(ISBLANK('Capabilities - Sec Controls'!AO134),"", 'Capabilities - Sec Controls'!AO134)</f>
        <v>B</v>
      </c>
      <c r="AR407" s="1" t="str">
        <f>IF(ISBLANK('Capabilities - Sec Controls'!AP134),"", 'Capabilities - Sec Controls'!AP134)</f>
        <v>B</v>
      </c>
      <c r="AS407" s="1" t="str">
        <f>IF(ISBLANK('Capabilities - Sec Controls'!AQ134),"", 'Capabilities - Sec Controls'!AQ134)</f>
        <v/>
      </c>
      <c r="AT407" s="1" t="str">
        <f>IF(ISBLANK('Capabilities - Sec Controls'!AR134),"", 'Capabilities - Sec Controls'!AR134)</f>
        <v>A</v>
      </c>
      <c r="AU407" s="1" t="str">
        <f>IF(ISBLANK('Capabilities - Sec Controls'!AS134),"", 'Capabilities - Sec Controls'!AS134)</f>
        <v/>
      </c>
      <c r="AV407" s="1" t="str">
        <f>IF(ISBLANK('Capabilities - Sec Controls'!AT134),"", 'Capabilities - Sec Controls'!AT134)</f>
        <v>A</v>
      </c>
    </row>
    <row r="408" spans="1:48" ht="42" hidden="1" customHeight="1" x14ac:dyDescent="0.25">
      <c r="A408" s="180" t="s">
        <v>3380</v>
      </c>
      <c r="B408" s="181" t="s">
        <v>3407</v>
      </c>
      <c r="C408" s="181"/>
      <c r="D408" s="181" t="b">
        <f>AND(D409,D411)</f>
        <v>1</v>
      </c>
      <c r="E408" s="181"/>
      <c r="F408" s="181"/>
      <c r="G408" s="181"/>
      <c r="H408" s="181"/>
      <c r="I408" s="181"/>
      <c r="J408" s="181"/>
      <c r="K408" s="181"/>
      <c r="L408" s="181"/>
      <c r="M408" s="181"/>
      <c r="N408" s="181"/>
      <c r="O408" s="181"/>
      <c r="P408" s="181"/>
      <c r="Q408" s="181"/>
      <c r="R408" s="181"/>
      <c r="S408" s="181"/>
      <c r="T408" s="181"/>
      <c r="U408" s="181"/>
      <c r="V408" s="181"/>
      <c r="W408" s="181"/>
      <c r="X408" s="181"/>
      <c r="Y408" s="181"/>
      <c r="Z408" s="181"/>
      <c r="AA408" s="181"/>
      <c r="AB408" s="181"/>
      <c r="AC408" s="213"/>
      <c r="AD408" s="213"/>
      <c r="AE408" s="213"/>
      <c r="AF408" s="213"/>
      <c r="AG408" s="181"/>
      <c r="AH408" s="181"/>
      <c r="AI408" s="181"/>
      <c r="AJ408" s="181"/>
      <c r="AK408" s="181"/>
      <c r="AL408" s="181"/>
      <c r="AM408" s="181"/>
      <c r="AN408" s="181"/>
      <c r="AO408" s="181"/>
      <c r="AP408" s="181"/>
      <c r="AQ408" s="181"/>
      <c r="AR408" s="181"/>
      <c r="AS408" s="181"/>
      <c r="AT408" s="181"/>
      <c r="AU408" s="181"/>
      <c r="AV408" s="181"/>
    </row>
    <row r="409" spans="1:48" ht="42" hidden="1" customHeight="1" x14ac:dyDescent="0.25">
      <c r="A409" s="210" t="s">
        <v>3381</v>
      </c>
      <c r="B409" s="211" t="s">
        <v>3382</v>
      </c>
      <c r="C409" s="211"/>
      <c r="D409" s="211" t="b">
        <f>D410</f>
        <v>1</v>
      </c>
      <c r="E409" s="211"/>
      <c r="F409" s="210"/>
      <c r="G409" s="210"/>
      <c r="H409" s="210"/>
      <c r="I409" s="210"/>
      <c r="J409" s="210"/>
      <c r="K409" s="210"/>
      <c r="L409" s="210"/>
      <c r="M409" s="210"/>
      <c r="N409" s="210"/>
      <c r="O409" s="210"/>
      <c r="P409" s="210"/>
      <c r="Q409" s="210"/>
      <c r="R409" s="210"/>
      <c r="S409" s="210"/>
      <c r="T409" s="210"/>
      <c r="U409" s="210"/>
      <c r="V409" s="210"/>
      <c r="W409" s="210"/>
      <c r="X409" s="210"/>
      <c r="Y409" s="210"/>
      <c r="Z409" s="210"/>
      <c r="AA409" s="210"/>
      <c r="AB409" s="210"/>
      <c r="AC409" s="214"/>
      <c r="AD409" s="214"/>
      <c r="AE409" s="214"/>
      <c r="AF409" s="214"/>
      <c r="AG409" s="210"/>
      <c r="AH409" s="210"/>
      <c r="AI409" s="210"/>
      <c r="AJ409" s="210"/>
      <c r="AK409" s="210"/>
      <c r="AL409" s="210"/>
      <c r="AM409" s="210"/>
      <c r="AN409" s="210"/>
      <c r="AO409" s="210"/>
      <c r="AP409" s="210"/>
      <c r="AQ409" s="210"/>
      <c r="AR409" s="210"/>
      <c r="AS409" s="210"/>
      <c r="AT409" s="210"/>
      <c r="AU409" s="210"/>
      <c r="AV409" s="210"/>
    </row>
    <row r="410" spans="1:48" ht="42" hidden="1" customHeight="1" x14ac:dyDescent="0.25">
      <c r="A410"/>
      <c r="D410" t="b">
        <f>IF(Resp90="Yes", FALSE, TRUE)</f>
        <v>1</v>
      </c>
      <c r="E410" s="1" t="str">
        <f>IF(ISBLANK('Capabilities - Sec Controls'!A179),"", 'Capabilities - Sec Controls'!A179)</f>
        <v>Information Services</v>
      </c>
      <c r="F410" s="1" t="str">
        <f>IF(ISBLANK('Capabilities - Sec Controls'!B179),"", 'Capabilities - Sec Controls'!B179)</f>
        <v>Risk Management</v>
      </c>
      <c r="G410" s="1" t="str">
        <f>IF(ISBLANK('Capabilities - Sec Controls'!C179),"", 'Capabilities - Sec Controls'!C179)</f>
        <v>TVM - Threat and Vulnerability Management</v>
      </c>
      <c r="H410" s="1" t="str">
        <f>IF(ISBLANK('Capabilities - Sec Controls'!D179),"", 'Capabilities - Sec Controls'!D179)</f>
        <v/>
      </c>
      <c r="I410" s="1" t="str">
        <f>IF(ISBLANK('Capabilities - Sec Controls'!E179),"", 'Capabilities - Sec Controls'!E179)</f>
        <v>The system's organization has a capability that manages risk using threat information, vulnerability management testing, penetration testing, and compliance testing.</v>
      </c>
      <c r="J410" s="1" t="str">
        <f>IF(ISBLANK('Capabilities - Sec Controls'!F179),"", 'Capabilities - Sec Controls'!F179)</f>
        <v>BIA</v>
      </c>
      <c r="K410" s="1" t="str">
        <f>IF(ISBLANK('Capabilities - Sec Controls'!I179),"", 'Capabilities - Sec Controls'!I179)</f>
        <v>CA-2,CA-7,PE-3,RA-3,RA-5</v>
      </c>
      <c r="L410" s="1" t="str">
        <f>IF(ISBLANK('Capabilities - Sec Controls'!J179),"", 'Capabilities - Sec Controls'!J179)</f>
        <v/>
      </c>
      <c r="M410" s="1" t="str">
        <f>IF(ISBLANK('Capabilities - Sec Controls'!K179),"", 'Capabilities - Sec Controls'!K179)</f>
        <v>CA-2,CA-7,PE-3,RA-3,RA-5</v>
      </c>
      <c r="N410" s="1" t="str">
        <f>IF(ISBLANK('Capabilities - Sec Controls'!L179),"", 'Capabilities - Sec Controls'!L179)</f>
        <v/>
      </c>
      <c r="O410" s="1" t="str">
        <f>IF(ISBLANK('Capabilities - Sec Controls'!M179),"", 'Capabilities - Sec Controls'!M179)</f>
        <v>RA-5(2),SA-11</v>
      </c>
      <c r="P410" s="1" t="str">
        <f>IF(ISBLANK('Capabilities - Sec Controls'!N179),"", 'Capabilities - Sec Controls'!N179)</f>
        <v>CA-2(2),CA-8,CA-8(2),RA-5(3),RA-5(8),SA-11(2)</v>
      </c>
      <c r="Q410" s="1" t="str">
        <f>IF(ISBLANK('Capabilities - Sec Controls'!O179),"", 'Capabilities - Sec Controls'!O179)</f>
        <v>CA-2(2),CA-8,RA-5(2),RA-5(3),RA-5(8),SA-11,SA-11(2)</v>
      </c>
      <c r="R410" s="1" t="str">
        <f>IF(ISBLANK('Capabilities - Sec Controls'!P179),"", 'Capabilities - Sec Controls'!P179)</f>
        <v>CA-8(2)</v>
      </c>
      <c r="S410" s="1" t="str">
        <f>IF(ISBLANK('Capabilities - Sec Controls'!Q179),"", 'Capabilities - Sec Controls'!Q179)</f>
        <v/>
      </c>
      <c r="T410" s="1" t="str">
        <f>IF(ISBLANK('Capabilities - Sec Controls'!R179),"", 'Capabilities - Sec Controls'!R179)</f>
        <v>SA-11(5),PE-3(6),SC-38</v>
      </c>
      <c r="U410" s="1" t="str">
        <f>IF(ISBLANK('Capabilities - Sec Controls'!S179),"", 'Capabilities - Sec Controls'!S179)</f>
        <v>SA-11(5)</v>
      </c>
      <c r="V410" s="1" t="str">
        <f>IF(ISBLANK('Capabilities - Sec Controls'!T179),"", 'Capabilities - Sec Controls'!T179)</f>
        <v>PE-3(6),SC-38</v>
      </c>
      <c r="W410" s="1" t="str">
        <f>IF(ISBLANK('Capabilities - Sec Controls'!U179),"", 'Capabilities - Sec Controls'!U179)</f>
        <v>PM-14, PM-16</v>
      </c>
      <c r="X410" s="1" t="str">
        <f>IF(ISBLANK('Capabilities - Sec Controls'!V179),"", 'Capabilities - Sec Controls'!V179)</f>
        <v/>
      </c>
      <c r="Y410" s="1" t="str">
        <f>IF(ISBLANK('Capabilities - Sec Controls'!W179),"", 'Capabilities - Sec Controls'!W179)</f>
        <v/>
      </c>
      <c r="Z410" s="1" t="str">
        <f>IF(ISBLANK('Capabilities - Sec Controls'!X179),"", 'Capabilities - Sec Controls'!X179)</f>
        <v/>
      </c>
      <c r="AA410" s="1" t="str">
        <f>IF(ISBLANK('Capabilities - Sec Controls'!Y179),"", 'Capabilities - Sec Controls'!Y179)</f>
        <v xml:space="preserve">CA-8(2), PE-3(6), and SC-38 are not selected in SP 800-53-defined baselines nor in the overall FedRAMP-defined baselines. They are noted in { } and  placed in the high impact baseline here specifically to support implementation of information security associated with the Information Services Risk Management TVM - Threat and Vulnerability Management capability should an organization wish to contract with a cloud service provider to provide such a capability. </v>
      </c>
      <c r="AB410" s="1" t="str">
        <f>IF(ISBLANK('Capabilities - Sec Controls'!Z179),"", 'Capabilities - Sec Controls'!Z179)</f>
        <v/>
      </c>
      <c r="AC410" s="215">
        <f>IF(ISBLANK('Capabilities - Sec Controls'!AA179),"", 'Capabilities - Sec Controls'!AA179)</f>
        <v>1</v>
      </c>
      <c r="AD410" s="215">
        <f>IF(ISBLANK('Capabilities - Sec Controls'!AB179),"", 'Capabilities - Sec Controls'!AB179)</f>
        <v>1</v>
      </c>
      <c r="AE410" s="215">
        <f>IF(ISBLANK('Capabilities - Sec Controls'!AC179),"", 'Capabilities - Sec Controls'!AC179)</f>
        <v>1</v>
      </c>
      <c r="AF410" s="215">
        <f>IF(ISBLANK('Capabilities - Sec Controls'!AD179),"", 'Capabilities - Sec Controls'!AD179)</f>
        <v>3</v>
      </c>
      <c r="AG410" s="1" t="str">
        <f>IF(ISBLANK('Capabilities - Sec Controls'!AE179),"", 'Capabilities - Sec Controls'!AE179)</f>
        <v/>
      </c>
      <c r="AH410" s="1" t="str">
        <f>IF(ISBLANK('Capabilities - Sec Controls'!AF179),"", 'Capabilities - Sec Controls'!AF179)</f>
        <v>X</v>
      </c>
      <c r="AI410" s="1" t="str">
        <f>IF(ISBLANK('Capabilities - Sec Controls'!AG179),"", 'Capabilities - Sec Controls'!AG179)</f>
        <v>X</v>
      </c>
      <c r="AJ410" s="1" t="str">
        <f>IF(ISBLANK('Capabilities - Sec Controls'!AH179),"", 'Capabilities - Sec Controls'!AH179)</f>
        <v>X</v>
      </c>
      <c r="AK410" s="1" t="str">
        <f>IF(ISBLANK('Capabilities - Sec Controls'!AI179),"", 'Capabilities - Sec Controls'!AI179)</f>
        <v/>
      </c>
      <c r="AL410" s="1" t="str">
        <f>IF(ISBLANK('Capabilities - Sec Controls'!AJ179),"", 'Capabilities - Sec Controls'!AJ179)</f>
        <v>A</v>
      </c>
      <c r="AM410" s="1" t="str">
        <f>IF(ISBLANK('Capabilities - Sec Controls'!AK179),"", 'Capabilities - Sec Controls'!AK179)</f>
        <v>A</v>
      </c>
      <c r="AN410" s="1" t="str">
        <f>IF(ISBLANK('Capabilities - Sec Controls'!AL179),"", 'Capabilities - Sec Controls'!AL179)</f>
        <v>X</v>
      </c>
      <c r="AO410" s="1" t="str">
        <f>IF(ISBLANK('Capabilities - Sec Controls'!AM179),"", 'Capabilities - Sec Controls'!AM179)</f>
        <v/>
      </c>
      <c r="AP410" s="1" t="str">
        <f>IF(ISBLANK('Capabilities - Sec Controls'!AN179),"", 'Capabilities - Sec Controls'!AN179)</f>
        <v>B</v>
      </c>
      <c r="AQ410" s="1" t="str">
        <f>IF(ISBLANK('Capabilities - Sec Controls'!AO179),"", 'Capabilities - Sec Controls'!AO179)</f>
        <v>B</v>
      </c>
      <c r="AR410" s="1" t="str">
        <f>IF(ISBLANK('Capabilities - Sec Controls'!AP179),"", 'Capabilities - Sec Controls'!AP179)</f>
        <v>B</v>
      </c>
      <c r="AS410" s="1" t="str">
        <f>IF(ISBLANK('Capabilities - Sec Controls'!AQ179),"", 'Capabilities - Sec Controls'!AQ179)</f>
        <v/>
      </c>
      <c r="AT410" s="1" t="str">
        <f>IF(ISBLANK('Capabilities - Sec Controls'!AR179),"", 'Capabilities - Sec Controls'!AR179)</f>
        <v>X</v>
      </c>
      <c r="AU410" s="1" t="str">
        <f>IF(ISBLANK('Capabilities - Sec Controls'!AS179),"", 'Capabilities - Sec Controls'!AS179)</f>
        <v/>
      </c>
      <c r="AV410" s="1" t="str">
        <f>IF(ISBLANK('Capabilities - Sec Controls'!AT179),"", 'Capabilities - Sec Controls'!AT179)</f>
        <v/>
      </c>
    </row>
    <row r="411" spans="1:48" ht="42" hidden="1" customHeight="1" x14ac:dyDescent="0.25">
      <c r="A411" s="210" t="s">
        <v>3383</v>
      </c>
      <c r="B411" s="211" t="s">
        <v>3384</v>
      </c>
      <c r="C411" s="211"/>
      <c r="D411" s="211" t="b">
        <f>AND(D412:D413)</f>
        <v>1</v>
      </c>
      <c r="E411" s="211"/>
      <c r="F411" s="210"/>
      <c r="G411" s="210"/>
      <c r="H411" s="210"/>
      <c r="I411" s="210"/>
      <c r="J411" s="210"/>
      <c r="K411" s="210"/>
      <c r="L411" s="210"/>
      <c r="M411" s="210"/>
      <c r="N411" s="210"/>
      <c r="O411" s="210"/>
      <c r="P411" s="210"/>
      <c r="Q411" s="210"/>
      <c r="R411" s="210"/>
      <c r="S411" s="210"/>
      <c r="T411" s="210"/>
      <c r="U411" s="210"/>
      <c r="V411" s="210"/>
      <c r="W411" s="210"/>
      <c r="X411" s="210"/>
      <c r="Y411" s="210"/>
      <c r="Z411" s="210"/>
      <c r="AA411" s="210"/>
      <c r="AB411" s="210"/>
      <c r="AC411" s="214"/>
      <c r="AD411" s="214"/>
      <c r="AE411" s="214"/>
      <c r="AF411" s="214"/>
      <c r="AG411" s="210"/>
      <c r="AH411" s="210"/>
      <c r="AI411" s="210"/>
      <c r="AJ411" s="210"/>
      <c r="AK411" s="210"/>
      <c r="AL411" s="210"/>
      <c r="AM411" s="210"/>
      <c r="AN411" s="210"/>
      <c r="AO411" s="210"/>
      <c r="AP411" s="210"/>
      <c r="AQ411" s="210"/>
      <c r="AR411" s="210"/>
      <c r="AS411" s="210"/>
      <c r="AT411" s="210"/>
      <c r="AU411" s="210"/>
      <c r="AV411" s="210"/>
    </row>
    <row r="412" spans="1:48" ht="42" hidden="1" customHeight="1" x14ac:dyDescent="0.25">
      <c r="A412"/>
      <c r="D412" t="b">
        <f>IF(Resp91="Yes", FALSE, TRUE)</f>
        <v>1</v>
      </c>
      <c r="E412" s="1" t="str">
        <f>IF(ISBLANK('Capabilities - Sec Controls'!A67),"", 'Capabilities - Sec Controls'!A67)</f>
        <v>ITOS</v>
      </c>
      <c r="F412" s="1" t="str">
        <f>IF(ISBLANK('Capabilities - Sec Controls'!B67),"", 'Capabilities - Sec Controls'!B67)</f>
        <v>Service Support</v>
      </c>
      <c r="G412" s="1" t="str">
        <f>IF(ISBLANK('Capabilities - Sec Controls'!C67),"", 'Capabilities - Sec Controls'!C67)</f>
        <v>Knowledge Management</v>
      </c>
      <c r="H412" s="1" t="str">
        <f>IF(ISBLANK('Capabilities - Sec Controls'!D67),"", 'Capabilities - Sec Controls'!D67)</f>
        <v>Benchmarking</v>
      </c>
      <c r="I412" s="1" t="str">
        <f>IF(ISBLANK('Capabilities - Sec Controls'!E67),"", 'Capabilities - Sec Controls'!E67)</f>
        <v>The system's organization has a capability that identifies a leader in a given practice area and compares the organization's practices against the leader and other organizations to identify deficiencies.</v>
      </c>
      <c r="J412" s="1" t="str">
        <f>IF(ISBLANK('Capabilities - Sec Controls'!F67),"", 'Capabilities - Sec Controls'!F67)</f>
        <v>Benchmarking</v>
      </c>
      <c r="K412" s="1" t="str">
        <f>IF(ISBLANK('Capabilities - Sec Controls'!I67),"", 'Capabilities - Sec Controls'!I67)</f>
        <v>SI-5</v>
      </c>
      <c r="L412" s="1" t="str">
        <f>IF(ISBLANK('Capabilities - Sec Controls'!J67),"", 'Capabilities - Sec Controls'!J67)</f>
        <v/>
      </c>
      <c r="M412" s="1" t="str">
        <f>IF(ISBLANK('Capabilities - Sec Controls'!K67),"", 'Capabilities - Sec Controls'!K67)</f>
        <v>SI-5</v>
      </c>
      <c r="N412" s="1" t="str">
        <f>IF(ISBLANK('Capabilities - Sec Controls'!L67),"", 'Capabilities - Sec Controls'!L67)</f>
        <v/>
      </c>
      <c r="O412" s="1" t="str">
        <f>IF(ISBLANK('Capabilities - Sec Controls'!M67),"", 'Capabilities - Sec Controls'!M67)</f>
        <v/>
      </c>
      <c r="P412" s="1" t="str">
        <f>IF(ISBLANK('Capabilities - Sec Controls'!N67),"", 'Capabilities - Sec Controls'!N67)</f>
        <v/>
      </c>
      <c r="Q412" s="1" t="str">
        <f>IF(ISBLANK('Capabilities - Sec Controls'!O67),"", 'Capabilities - Sec Controls'!O67)</f>
        <v/>
      </c>
      <c r="R412" s="1" t="str">
        <f>IF(ISBLANK('Capabilities - Sec Controls'!P67),"", 'Capabilities - Sec Controls'!P67)</f>
        <v/>
      </c>
      <c r="S412" s="1" t="str">
        <f>IF(ISBLANK('Capabilities - Sec Controls'!Q67),"", 'Capabilities - Sec Controls'!Q67)</f>
        <v/>
      </c>
      <c r="T412" s="1" t="str">
        <f>IF(ISBLANK('Capabilities - Sec Controls'!R67),"", 'Capabilities - Sec Controls'!R67)</f>
        <v/>
      </c>
      <c r="U412" s="1" t="str">
        <f>IF(ISBLANK('Capabilities - Sec Controls'!S67),"", 'Capabilities - Sec Controls'!S67)</f>
        <v/>
      </c>
      <c r="V412" s="1" t="str">
        <f>IF(ISBLANK('Capabilities - Sec Controls'!T67),"", 'Capabilities - Sec Controls'!T67)</f>
        <v/>
      </c>
      <c r="W412" s="1" t="str">
        <f>IF(ISBLANK('Capabilities - Sec Controls'!U67),"", 'Capabilities - Sec Controls'!U67)</f>
        <v>PM-15</v>
      </c>
      <c r="X412" s="1" t="str">
        <f>IF(ISBLANK('Capabilities - Sec Controls'!V67),"", 'Capabilities - Sec Controls'!V67)</f>
        <v/>
      </c>
      <c r="Y412" s="1" t="str">
        <f>IF(ISBLANK('Capabilities - Sec Controls'!W67),"", 'Capabilities - Sec Controls'!W67)</f>
        <v/>
      </c>
      <c r="Z412" s="1" t="str">
        <f>IF(ISBLANK('Capabilities - Sec Controls'!X67),"", 'Capabilities - Sec Controls'!X67)</f>
        <v/>
      </c>
      <c r="AA412" s="1" t="str">
        <f>IF(ISBLANK('Capabilities - Sec Controls'!Y67),"", 'Capabilities - Sec Controls'!Y67)</f>
        <v xml:space="preserve">SA-4(3) is not selected in SP 800-53-defined baselines nor in the overall FedRAMP-defined baselines. These 53R4 capabilities are noted in { } and placed in the high impact baseline here specifically to support  implementation of a Kowledge Management Benchmarking described capability should an organization wish to contract with a cloud service provider to provide such capabilities. </v>
      </c>
      <c r="AB412" s="1" t="str">
        <f>IF(ISBLANK('Capabilities - Sec Controls'!Z67),"", 'Capabilities - Sec Controls'!Z67)</f>
        <v/>
      </c>
      <c r="AC412" s="215">
        <f>IF(ISBLANK('Capabilities - Sec Controls'!AA67),"", 'Capabilities - Sec Controls'!AA67)</f>
        <v>1</v>
      </c>
      <c r="AD412" s="215">
        <f>IF(ISBLANK('Capabilities - Sec Controls'!AB67),"", 'Capabilities - Sec Controls'!AB67)</f>
        <v>2</v>
      </c>
      <c r="AE412" s="215">
        <f>IF(ISBLANK('Capabilities - Sec Controls'!AC67),"", 'Capabilities - Sec Controls'!AC67)</f>
        <v>1</v>
      </c>
      <c r="AF412" s="215">
        <f>IF(ISBLANK('Capabilities - Sec Controls'!AD67),"", 'Capabilities - Sec Controls'!AD67)</f>
        <v>4</v>
      </c>
      <c r="AG412" s="1" t="str">
        <f>IF(ISBLANK('Capabilities - Sec Controls'!AE67),"", 'Capabilities - Sec Controls'!AE67)</f>
        <v/>
      </c>
      <c r="AH412" s="1" t="str">
        <f>IF(ISBLANK('Capabilities - Sec Controls'!AF67),"", 'Capabilities - Sec Controls'!AF67)</f>
        <v>A</v>
      </c>
      <c r="AI412" s="1" t="str">
        <f>IF(ISBLANK('Capabilities - Sec Controls'!AG67),"", 'Capabilities - Sec Controls'!AG67)</f>
        <v>A</v>
      </c>
      <c r="AJ412" s="1" t="str">
        <f>IF(ISBLANK('Capabilities - Sec Controls'!AH67),"", 'Capabilities - Sec Controls'!AH67)</f>
        <v>A</v>
      </c>
      <c r="AK412" s="1" t="str">
        <f>IF(ISBLANK('Capabilities - Sec Controls'!AI67),"", 'Capabilities - Sec Controls'!AI67)</f>
        <v/>
      </c>
      <c r="AL412" s="1" t="str">
        <f>IF(ISBLANK('Capabilities - Sec Controls'!AJ67),"", 'Capabilities - Sec Controls'!AJ67)</f>
        <v>A</v>
      </c>
      <c r="AM412" s="1" t="str">
        <f>IF(ISBLANK('Capabilities - Sec Controls'!AK67),"", 'Capabilities - Sec Controls'!AK67)</f>
        <v>A</v>
      </c>
      <c r="AN412" s="1" t="str">
        <f>IF(ISBLANK('Capabilities - Sec Controls'!AL67),"", 'Capabilities - Sec Controls'!AL67)</f>
        <v>A</v>
      </c>
      <c r="AO412" s="1" t="str">
        <f>IF(ISBLANK('Capabilities - Sec Controls'!AM67),"", 'Capabilities - Sec Controls'!AM67)</f>
        <v/>
      </c>
      <c r="AP412" s="1" t="str">
        <f>IF(ISBLANK('Capabilities - Sec Controls'!AN67),"", 'Capabilities - Sec Controls'!AN67)</f>
        <v>A</v>
      </c>
      <c r="AQ412" s="1" t="str">
        <f>IF(ISBLANK('Capabilities - Sec Controls'!AO67),"", 'Capabilities - Sec Controls'!AO67)</f>
        <v>A</v>
      </c>
      <c r="AR412" s="1" t="str">
        <f>IF(ISBLANK('Capabilities - Sec Controls'!AP67),"", 'Capabilities - Sec Controls'!AP67)</f>
        <v>A</v>
      </c>
      <c r="AS412" s="1" t="str">
        <f>IF(ISBLANK('Capabilities - Sec Controls'!AQ67),"", 'Capabilities - Sec Controls'!AQ67)</f>
        <v/>
      </c>
      <c r="AT412" s="1" t="str">
        <f>IF(ISBLANK('Capabilities - Sec Controls'!AR67),"", 'Capabilities - Sec Controls'!AR67)</f>
        <v>A</v>
      </c>
      <c r="AU412" s="1" t="str">
        <f>IF(ISBLANK('Capabilities - Sec Controls'!AS67),"", 'Capabilities - Sec Controls'!AS67)</f>
        <v/>
      </c>
      <c r="AV412" s="1" t="str">
        <f>IF(ISBLANK('Capabilities - Sec Controls'!AT67),"", 'Capabilities - Sec Controls'!AT67)</f>
        <v>A</v>
      </c>
    </row>
    <row r="413" spans="1:48" ht="42" hidden="1" customHeight="1" x14ac:dyDescent="0.25">
      <c r="A413"/>
      <c r="D413" t="b">
        <f>IF(Resp91="Yes", FALSE, TRUE)</f>
        <v>1</v>
      </c>
      <c r="E413" s="1" t="str">
        <f>IF(ISBLANK('Capabilities - Sec Controls'!A196),"", 'Capabilities - Sec Controls'!A196)</f>
        <v>Information Services</v>
      </c>
      <c r="F413" s="1" t="str">
        <f>IF(ISBLANK('Capabilities - Sec Controls'!B196),"", 'Capabilities - Sec Controls'!B196)</f>
        <v>ITOS</v>
      </c>
      <c r="G413" s="1" t="str">
        <f>IF(ISBLANK('Capabilities - Sec Controls'!C196),"", 'Capabilities - Sec Controls'!C196)</f>
        <v>Roadmap</v>
      </c>
      <c r="H413" s="1" t="str">
        <f>IF(ISBLANK('Capabilities - Sec Controls'!D196),"", 'Capabilities - Sec Controls'!D196)</f>
        <v/>
      </c>
      <c r="I413" s="1" t="str">
        <f>IF(ISBLANK('Capabilities - Sec Controls'!E196),"", 'Capabilities - Sec Controls'!E196)</f>
        <v>The system's organization has a capability that creates and maintains a roadmap within ITOS representing the planned changes to the organization's capabilities over time.</v>
      </c>
      <c r="J413" s="1" t="str">
        <f>IF(ISBLANK('Capabilities - Sec Controls'!F196),"", 'Capabilities - Sec Controls'!F196)</f>
        <v>Roadmap-</v>
      </c>
      <c r="K413" s="1" t="str">
        <f>IF(ISBLANK('Capabilities - Sec Controls'!I196),"", 'Capabilities - Sec Controls'!I196)</f>
        <v/>
      </c>
      <c r="L413" s="1" t="str">
        <f>IF(ISBLANK('Capabilities - Sec Controls'!J196),"", 'Capabilities - Sec Controls'!J196)</f>
        <v/>
      </c>
      <c r="M413" s="1" t="str">
        <f>IF(ISBLANK('Capabilities - Sec Controls'!K196),"", 'Capabilities - Sec Controls'!K196)</f>
        <v/>
      </c>
      <c r="N413" s="1" t="str">
        <f>IF(ISBLANK('Capabilities - Sec Controls'!L196),"", 'Capabilities - Sec Controls'!L196)</f>
        <v/>
      </c>
      <c r="O413" s="1" t="str">
        <f>IF(ISBLANK('Capabilities - Sec Controls'!M196),"", 'Capabilities - Sec Controls'!M196)</f>
        <v/>
      </c>
      <c r="P413" s="1" t="str">
        <f>IF(ISBLANK('Capabilities - Sec Controls'!N196),"", 'Capabilities - Sec Controls'!N196)</f>
        <v/>
      </c>
      <c r="Q413" s="1" t="str">
        <f>IF(ISBLANK('Capabilities - Sec Controls'!O196),"", 'Capabilities - Sec Controls'!O196)</f>
        <v/>
      </c>
      <c r="R413" s="1" t="str">
        <f>IF(ISBLANK('Capabilities - Sec Controls'!P196),"", 'Capabilities - Sec Controls'!P196)</f>
        <v/>
      </c>
      <c r="S413" s="1" t="str">
        <f>IF(ISBLANK('Capabilities - Sec Controls'!Q196),"", 'Capabilities - Sec Controls'!Q196)</f>
        <v/>
      </c>
      <c r="T413" s="1" t="str">
        <f>IF(ISBLANK('Capabilities - Sec Controls'!R196),"", 'Capabilities - Sec Controls'!R196)</f>
        <v/>
      </c>
      <c r="U413" s="1" t="str">
        <f>IF(ISBLANK('Capabilities - Sec Controls'!S196),"", 'Capabilities - Sec Controls'!S196)</f>
        <v/>
      </c>
      <c r="V413" s="1" t="str">
        <f>IF(ISBLANK('Capabilities - Sec Controls'!T196),"", 'Capabilities - Sec Controls'!T196)</f>
        <v/>
      </c>
      <c r="W413" s="1" t="str">
        <f>IF(ISBLANK('Capabilities - Sec Controls'!U196),"", 'Capabilities - Sec Controls'!U196)</f>
        <v/>
      </c>
      <c r="X413" s="1" t="str">
        <f>IF(ISBLANK('Capabilities - Sec Controls'!V196),"", 'Capabilities - Sec Controls'!V196)</f>
        <v/>
      </c>
      <c r="Y413" s="1" t="str">
        <f>IF(ISBLANK('Capabilities - Sec Controls'!W196),"", 'Capabilities - Sec Controls'!W196)</f>
        <v/>
      </c>
      <c r="Z413" s="1" t="str">
        <f>IF(ISBLANK('Capabilities - Sec Controls'!X196),"", 'Capabilities - Sec Controls'!X196)</f>
        <v/>
      </c>
      <c r="AA413" s="1" t="str">
        <f>IF(ISBLANK('Capabilities - Sec Controls'!Y196),"", 'Capabilities - Sec Controls'!Y196)</f>
        <v xml:space="preserve">Not a security capability. see columns m-o for controls needed to protect knowledge management information SA-2(8) is not selected in SP 800-53-defined baselines nor in the overall FedRAMP-defined baselines. They are noted in { } and  placed in the high impact baseline here specifically to support implementation of information security associated with the Information Services ITOS Roadmap capability should an organization wish to contract with a cloud service provider to provide such a capability. </v>
      </c>
      <c r="AB413" s="1" t="str">
        <f>IF(ISBLANK('Capabilities - Sec Controls'!Z196),"", 'Capabilities - Sec Controls'!Z196)</f>
        <v/>
      </c>
      <c r="AC413" s="215">
        <f>IF(ISBLANK('Capabilities - Sec Controls'!AA196),"", 'Capabilities - Sec Controls'!AA196)</f>
        <v>1</v>
      </c>
      <c r="AD413" s="215">
        <f>IF(ISBLANK('Capabilities - Sec Controls'!AB196),"", 'Capabilities - Sec Controls'!AB196)</f>
        <v>1</v>
      </c>
      <c r="AE413" s="215">
        <f>IF(ISBLANK('Capabilities - Sec Controls'!AC196),"", 'Capabilities - Sec Controls'!AC196)</f>
        <v>1</v>
      </c>
      <c r="AF413" s="215">
        <f>IF(ISBLANK('Capabilities - Sec Controls'!AD196),"", 'Capabilities - Sec Controls'!AD196)</f>
        <v>3</v>
      </c>
      <c r="AG413" s="1" t="str">
        <f>IF(ISBLANK('Capabilities - Sec Controls'!AE196),"", 'Capabilities - Sec Controls'!AE196)</f>
        <v/>
      </c>
      <c r="AH413" s="1" t="str">
        <f>IF(ISBLANK('Capabilities - Sec Controls'!AF196),"", 'Capabilities - Sec Controls'!AF196)</f>
        <v>A</v>
      </c>
      <c r="AI413" s="1" t="str">
        <f>IF(ISBLANK('Capabilities - Sec Controls'!AG196),"", 'Capabilities - Sec Controls'!AG196)</f>
        <v>A</v>
      </c>
      <c r="AJ413" s="1" t="str">
        <f>IF(ISBLANK('Capabilities - Sec Controls'!AH196),"", 'Capabilities - Sec Controls'!AH196)</f>
        <v>A</v>
      </c>
      <c r="AK413" s="1" t="str">
        <f>IF(ISBLANK('Capabilities - Sec Controls'!AI196),"", 'Capabilities - Sec Controls'!AI196)</f>
        <v/>
      </c>
      <c r="AL413" s="1" t="str">
        <f>IF(ISBLANK('Capabilities - Sec Controls'!AJ196),"", 'Capabilities - Sec Controls'!AJ196)</f>
        <v>A</v>
      </c>
      <c r="AM413" s="1" t="str">
        <f>IF(ISBLANK('Capabilities - Sec Controls'!AK196),"", 'Capabilities - Sec Controls'!AK196)</f>
        <v>A</v>
      </c>
      <c r="AN413" s="1" t="str">
        <f>IF(ISBLANK('Capabilities - Sec Controls'!AL196),"", 'Capabilities - Sec Controls'!AL196)</f>
        <v>A</v>
      </c>
      <c r="AO413" s="1" t="str">
        <f>IF(ISBLANK('Capabilities - Sec Controls'!AM196),"", 'Capabilities - Sec Controls'!AM196)</f>
        <v/>
      </c>
      <c r="AP413" s="1" t="str">
        <f>IF(ISBLANK('Capabilities - Sec Controls'!AN196),"", 'Capabilities - Sec Controls'!AN196)</f>
        <v>A</v>
      </c>
      <c r="AQ413" s="1" t="str">
        <f>IF(ISBLANK('Capabilities - Sec Controls'!AO196),"", 'Capabilities - Sec Controls'!AO196)</f>
        <v>A</v>
      </c>
      <c r="AR413" s="1" t="str">
        <f>IF(ISBLANK('Capabilities - Sec Controls'!AP196),"", 'Capabilities - Sec Controls'!AP196)</f>
        <v>A</v>
      </c>
      <c r="AS413" s="1" t="str">
        <f>IF(ISBLANK('Capabilities - Sec Controls'!AQ196),"", 'Capabilities - Sec Controls'!AQ196)</f>
        <v/>
      </c>
      <c r="AT413" s="1" t="str">
        <f>IF(ISBLANK('Capabilities - Sec Controls'!AR196),"", 'Capabilities - Sec Controls'!AR196)</f>
        <v>A</v>
      </c>
      <c r="AU413" s="1" t="str">
        <f>IF(ISBLANK('Capabilities - Sec Controls'!AS196),"", 'Capabilities - Sec Controls'!AS196)</f>
        <v/>
      </c>
      <c r="AV413" s="1" t="str">
        <f>IF(ISBLANK('Capabilities - Sec Controls'!AT196),"", 'Capabilities - Sec Controls'!AT196)</f>
        <v/>
      </c>
    </row>
    <row r="414" spans="1:48" ht="42" hidden="1" customHeight="1" x14ac:dyDescent="0.25">
      <c r="A414" s="180" t="s">
        <v>3385</v>
      </c>
      <c r="B414" s="181" t="s">
        <v>3408</v>
      </c>
      <c r="C414" s="181"/>
      <c r="D414" s="181" t="b">
        <f>D415</f>
        <v>1</v>
      </c>
      <c r="E414" s="181"/>
      <c r="F414" s="181"/>
      <c r="G414" s="181"/>
      <c r="H414" s="181"/>
      <c r="I414" s="181"/>
      <c r="J414" s="181"/>
      <c r="K414" s="181"/>
      <c r="L414" s="181"/>
      <c r="M414" s="181"/>
      <c r="N414" s="181"/>
      <c r="O414" s="181"/>
      <c r="P414" s="181"/>
      <c r="Q414" s="181"/>
      <c r="R414" s="181"/>
      <c r="S414" s="181"/>
      <c r="T414" s="181"/>
      <c r="U414" s="181"/>
      <c r="V414" s="181"/>
      <c r="W414" s="181"/>
      <c r="X414" s="181"/>
      <c r="Y414" s="181"/>
      <c r="Z414" s="181"/>
      <c r="AA414" s="181"/>
      <c r="AB414" s="181"/>
      <c r="AC414" s="213"/>
      <c r="AD414" s="213"/>
      <c r="AE414" s="213"/>
      <c r="AF414" s="213"/>
      <c r="AG414" s="181"/>
      <c r="AH414" s="181"/>
      <c r="AI414" s="181"/>
      <c r="AJ414" s="181"/>
      <c r="AK414" s="181"/>
      <c r="AL414" s="181"/>
      <c r="AM414" s="181"/>
      <c r="AN414" s="181"/>
      <c r="AO414" s="181"/>
      <c r="AP414" s="181"/>
      <c r="AQ414" s="181"/>
      <c r="AR414" s="181"/>
      <c r="AS414" s="181"/>
      <c r="AT414" s="181"/>
      <c r="AU414" s="181"/>
      <c r="AV414" s="181"/>
    </row>
    <row r="415" spans="1:48" ht="42" hidden="1" customHeight="1" x14ac:dyDescent="0.25">
      <c r="A415" s="210" t="s">
        <v>3386</v>
      </c>
      <c r="B415" s="211" t="s">
        <v>3387</v>
      </c>
      <c r="C415" s="211"/>
      <c r="D415" s="211" t="b">
        <f>D416</f>
        <v>1</v>
      </c>
      <c r="E415" s="211"/>
      <c r="F415" s="210"/>
      <c r="G415" s="210"/>
      <c r="H415" s="210"/>
      <c r="I415" s="210"/>
      <c r="J415" s="210"/>
      <c r="K415" s="210"/>
      <c r="L415" s="210"/>
      <c r="M415" s="210"/>
      <c r="N415" s="210"/>
      <c r="O415" s="210"/>
      <c r="P415" s="210"/>
      <c r="Q415" s="210"/>
      <c r="R415" s="210"/>
      <c r="S415" s="210"/>
      <c r="T415" s="210"/>
      <c r="U415" s="210"/>
      <c r="V415" s="210"/>
      <c r="W415" s="210"/>
      <c r="X415" s="210"/>
      <c r="Y415" s="210"/>
      <c r="Z415" s="210"/>
      <c r="AA415" s="210"/>
      <c r="AB415" s="210"/>
      <c r="AC415" s="214"/>
      <c r="AD415" s="214"/>
      <c r="AE415" s="214"/>
      <c r="AF415" s="214"/>
      <c r="AG415" s="210"/>
      <c r="AH415" s="210"/>
      <c r="AI415" s="210"/>
      <c r="AJ415" s="210"/>
      <c r="AK415" s="210"/>
      <c r="AL415" s="210"/>
      <c r="AM415" s="210"/>
      <c r="AN415" s="210"/>
      <c r="AO415" s="210"/>
      <c r="AP415" s="210"/>
      <c r="AQ415" s="210"/>
      <c r="AR415" s="210"/>
      <c r="AS415" s="210"/>
      <c r="AT415" s="210"/>
      <c r="AU415" s="210"/>
      <c r="AV415" s="210"/>
    </row>
    <row r="416" spans="1:48" ht="42" hidden="1" customHeight="1" x14ac:dyDescent="0.25">
      <c r="A416"/>
      <c r="D416" t="b">
        <f>IF(Resp92="Yes", FALSE, TRUE)</f>
        <v>1</v>
      </c>
      <c r="E416" s="1" t="str">
        <f>IF(ISBLANK('Capabilities - Sec Controls'!A300),"", 'Capabilities - Sec Controls'!A300)</f>
        <v>S &amp; RM</v>
      </c>
      <c r="F416" s="1" t="str">
        <f>IF(ISBLANK('Capabilities - Sec Controls'!B300),"", 'Capabilities - Sec Controls'!B300)</f>
        <v>Infrastructure Protection Services</v>
      </c>
      <c r="G416" s="1" t="str">
        <f>IF(ISBLANK('Capabilities - Sec Controls'!C300),"", 'Capabilities - Sec Controls'!C300)</f>
        <v>End-Point</v>
      </c>
      <c r="H416" s="1" t="str">
        <f>IF(ISBLANK('Capabilities - Sec Controls'!D300),"", 'Capabilities - Sec Controls'!D300)</f>
        <v>Forensic Tools</v>
      </c>
      <c r="I416" s="1" t="str">
        <f>IF(ISBLANK('Capabilities - Sec Controls'!E300),"", 'Capabilities - Sec Controls'!E300)</f>
        <v xml:space="preserve">The system has a capability that supports the availability of forensic tools to authorized parties for preserving and analyzing digital evidence from the system during an investigation. </v>
      </c>
      <c r="J416" s="1" t="str">
        <f>IF(ISBLANK('Capabilities - Sec Controls'!F300),"", 'Capabilities - Sec Controls'!F300)</f>
        <v>Forensic Tools</v>
      </c>
      <c r="K416" s="1" t="str">
        <f>IF(ISBLANK('Capabilities - Sec Controls'!I300),"", 'Capabilities - Sec Controls'!I300)</f>
        <v>AU-2,AU-6,AU-11</v>
      </c>
      <c r="L416" s="1" t="str">
        <f>IF(ISBLANK('Capabilities - Sec Controls'!J300),"", 'Capabilities - Sec Controls'!J300)</f>
        <v/>
      </c>
      <c r="M416" s="1" t="str">
        <f>IF(ISBLANK('Capabilities - Sec Controls'!K300),"", 'Capabilities - Sec Controls'!K300)</f>
        <v>AU-2,AU-6,AU-11</v>
      </c>
      <c r="N416" s="1" t="str">
        <f>IF(ISBLANK('Capabilities - Sec Controls'!L300),"", 'Capabilities - Sec Controls'!L300)</f>
        <v/>
      </c>
      <c r="O416" s="1" t="str">
        <f>IF(ISBLANK('Capabilities - Sec Controls'!M300),"", 'Capabilities - Sec Controls'!M300)</f>
        <v>AU-6(1),AU-7(1),IR-4(1)</v>
      </c>
      <c r="P416" s="1" t="str">
        <f>IF(ISBLANK('Capabilities - Sec Controls'!N300),"", 'Capabilities - Sec Controls'!N300)</f>
        <v>SA-9(5)</v>
      </c>
      <c r="Q416" s="1" t="str">
        <f>IF(ISBLANK('Capabilities - Sec Controls'!O300),"", 'Capabilities - Sec Controls'!O300)</f>
        <v>AU-6(1),AU-7(1),IR-4(1),SA-9(5)</v>
      </c>
      <c r="R416" s="1" t="str">
        <f>IF(ISBLANK('Capabilities - Sec Controls'!P300),"", 'Capabilities - Sec Controls'!P300)</f>
        <v/>
      </c>
      <c r="S416" s="1" t="str">
        <f>IF(ISBLANK('Capabilities - Sec Controls'!Q300),"", 'Capabilities - Sec Controls'!Q300)</f>
        <v>IR-5(1)</v>
      </c>
      <c r="T416" s="1" t="str">
        <f>IF(ISBLANK('Capabilities - Sec Controls'!R300),"", 'Capabilities - Sec Controls'!R300)</f>
        <v>IR-10,SI-4(24)</v>
      </c>
      <c r="U416" s="1" t="str">
        <f>IF(ISBLANK('Capabilities - Sec Controls'!S300),"", 'Capabilities - Sec Controls'!S300)</f>
        <v>IR-5(1)</v>
      </c>
      <c r="V416" s="1" t="str">
        <f>IF(ISBLANK('Capabilities - Sec Controls'!T300),"", 'Capabilities - Sec Controls'!T300)</f>
        <v>IR-10,SI-4(24)</v>
      </c>
      <c r="W416" s="1" t="str">
        <f>IF(ISBLANK('Capabilities - Sec Controls'!U300),"", 'Capabilities - Sec Controls'!U300)</f>
        <v/>
      </c>
      <c r="X416" s="1" t="str">
        <f>IF(ISBLANK('Capabilities - Sec Controls'!V300),"", 'Capabilities - Sec Controls'!V300)</f>
        <v/>
      </c>
      <c r="Y416" s="1" t="str">
        <f>IF(ISBLANK('Capabilities - Sec Controls'!W300),"", 'Capabilities - Sec Controls'!W300)</f>
        <v/>
      </c>
      <c r="Z416" s="1" t="str">
        <f>IF(ISBLANK('Capabilities - Sec Controls'!X300),"", 'Capabilities - Sec Controls'!X300)</f>
        <v/>
      </c>
      <c r="AA416" s="1" t="str">
        <f>IF(ISBLANK('Capabilities - Sec Controls'!Y300),"", 'Capabilities - Sec Controls'!Y300)</f>
        <v>IR-10, and SI-4(24) are not selected in SP 800-53-defined baselines nor in the overall FedRAMP-defined baselines. They are noted in { } and  placed in the high impact baseline here specifically to support implementation of information security associated with the S &amp; RM Infrastructure Protection Services End-Point Forensic Tools capability should an organization wish to contract with a cloud service provider to provide such a capability.</v>
      </c>
      <c r="AB416" s="1" t="str">
        <f>IF(ISBLANK('Capabilities - Sec Controls'!Z300),"", 'Capabilities - Sec Controls'!Z300)</f>
        <v/>
      </c>
      <c r="AC416" s="215">
        <f>IF(ISBLANK('Capabilities - Sec Controls'!AA300),"", 'Capabilities - Sec Controls'!AA300)</f>
        <v>2</v>
      </c>
      <c r="AD416" s="215">
        <f>IF(ISBLANK('Capabilities - Sec Controls'!AB300),"", 'Capabilities - Sec Controls'!AB300)</f>
        <v>2</v>
      </c>
      <c r="AE416" s="215">
        <f>IF(ISBLANK('Capabilities - Sec Controls'!AC300),"", 'Capabilities - Sec Controls'!AC300)</f>
        <v>2</v>
      </c>
      <c r="AF416" s="215">
        <f>IF(ISBLANK('Capabilities - Sec Controls'!AD300),"", 'Capabilities - Sec Controls'!AD300)</f>
        <v>6</v>
      </c>
      <c r="AG416" s="1" t="str">
        <f>IF(ISBLANK('Capabilities - Sec Controls'!AE300),"", 'Capabilities - Sec Controls'!AE300)</f>
        <v/>
      </c>
      <c r="AH416" s="1" t="str">
        <f>IF(ISBLANK('Capabilities - Sec Controls'!AF300),"", 'Capabilities - Sec Controls'!AF300)</f>
        <v>X</v>
      </c>
      <c r="AI416" s="1" t="str">
        <f>IF(ISBLANK('Capabilities - Sec Controls'!AG300),"", 'Capabilities - Sec Controls'!AG300)</f>
        <v>X</v>
      </c>
      <c r="AJ416" s="1" t="str">
        <f>IF(ISBLANK('Capabilities - Sec Controls'!AH300),"", 'Capabilities - Sec Controls'!AH300)</f>
        <v>X</v>
      </c>
      <c r="AK416" s="1" t="str">
        <f>IF(ISBLANK('Capabilities - Sec Controls'!AI300),"", 'Capabilities - Sec Controls'!AI300)</f>
        <v/>
      </c>
      <c r="AL416" s="1" t="str">
        <f>IF(ISBLANK('Capabilities - Sec Controls'!AJ300),"", 'Capabilities - Sec Controls'!AJ300)</f>
        <v>A</v>
      </c>
      <c r="AM416" s="1" t="str">
        <f>IF(ISBLANK('Capabilities - Sec Controls'!AK300),"", 'Capabilities - Sec Controls'!AK300)</f>
        <v>A</v>
      </c>
      <c r="AN416" s="1" t="str">
        <f>IF(ISBLANK('Capabilities - Sec Controls'!AL300),"", 'Capabilities - Sec Controls'!AL300)</f>
        <v>X</v>
      </c>
      <c r="AO416" s="1" t="str">
        <f>IF(ISBLANK('Capabilities - Sec Controls'!AM300),"", 'Capabilities - Sec Controls'!AM300)</f>
        <v/>
      </c>
      <c r="AP416" s="1" t="str">
        <f>IF(ISBLANK('Capabilities - Sec Controls'!AN300),"", 'Capabilities - Sec Controls'!AN300)</f>
        <v>B</v>
      </c>
      <c r="AQ416" s="1" t="str">
        <f>IF(ISBLANK('Capabilities - Sec Controls'!AO300),"", 'Capabilities - Sec Controls'!AO300)</f>
        <v>B</v>
      </c>
      <c r="AR416" s="1" t="str">
        <f>IF(ISBLANK('Capabilities - Sec Controls'!AP300),"", 'Capabilities - Sec Controls'!AP300)</f>
        <v>B</v>
      </c>
      <c r="AS416" s="1" t="str">
        <f>IF(ISBLANK('Capabilities - Sec Controls'!AQ300),"", 'Capabilities - Sec Controls'!AQ300)</f>
        <v/>
      </c>
      <c r="AT416" s="1" t="str">
        <f>IF(ISBLANK('Capabilities - Sec Controls'!AR300),"", 'Capabilities - Sec Controls'!AR300)</f>
        <v>A</v>
      </c>
      <c r="AU416" s="1" t="str">
        <f>IF(ISBLANK('Capabilities - Sec Controls'!AS300),"", 'Capabilities - Sec Controls'!AS300)</f>
        <v/>
      </c>
      <c r="AV416" s="1" t="str">
        <f>IF(ISBLANK('Capabilities - Sec Controls'!AT300),"", 'Capabilities - Sec Controls'!AT300)</f>
        <v>A</v>
      </c>
    </row>
    <row r="417" spans="1:48" ht="42" hidden="1" customHeight="1" x14ac:dyDescent="0.25">
      <c r="A417" s="180" t="s">
        <v>3388</v>
      </c>
      <c r="B417" s="181" t="s">
        <v>3409</v>
      </c>
      <c r="C417" s="181"/>
      <c r="D417" s="181" t="b">
        <f>D418</f>
        <v>1</v>
      </c>
      <c r="E417" s="181"/>
      <c r="F417" s="181"/>
      <c r="G417" s="181"/>
      <c r="H417" s="181"/>
      <c r="I417" s="181"/>
      <c r="J417" s="181"/>
      <c r="K417" s="181"/>
      <c r="L417" s="181"/>
      <c r="M417" s="181"/>
      <c r="N417" s="181"/>
      <c r="O417" s="181"/>
      <c r="P417" s="181"/>
      <c r="Q417" s="181"/>
      <c r="R417" s="181"/>
      <c r="S417" s="181"/>
      <c r="T417" s="181"/>
      <c r="U417" s="181"/>
      <c r="V417" s="181"/>
      <c r="W417" s="181"/>
      <c r="X417" s="181"/>
      <c r="Y417" s="181"/>
      <c r="Z417" s="181"/>
      <c r="AA417" s="181"/>
      <c r="AB417" s="181"/>
      <c r="AC417" s="213"/>
      <c r="AD417" s="213"/>
      <c r="AE417" s="213"/>
      <c r="AF417" s="213"/>
      <c r="AG417" s="181"/>
      <c r="AH417" s="181"/>
      <c r="AI417" s="181"/>
      <c r="AJ417" s="181"/>
      <c r="AK417" s="181"/>
      <c r="AL417" s="181"/>
      <c r="AM417" s="181"/>
      <c r="AN417" s="181"/>
      <c r="AO417" s="181"/>
      <c r="AP417" s="181"/>
      <c r="AQ417" s="181"/>
      <c r="AR417" s="181"/>
      <c r="AS417" s="181"/>
      <c r="AT417" s="181"/>
      <c r="AU417" s="181"/>
      <c r="AV417" s="181"/>
    </row>
    <row r="418" spans="1:48" ht="42" hidden="1" customHeight="1" x14ac:dyDescent="0.25">
      <c r="A418" s="210" t="s">
        <v>3389</v>
      </c>
      <c r="B418" s="211" t="s">
        <v>3390</v>
      </c>
      <c r="C418" s="211"/>
      <c r="D418" s="211" t="b">
        <f>AND(D419:D421)</f>
        <v>1</v>
      </c>
      <c r="E418" s="211"/>
      <c r="F418" s="210"/>
      <c r="G418" s="210"/>
      <c r="H418" s="210"/>
      <c r="I418" s="210"/>
      <c r="J418" s="210"/>
      <c r="K418" s="210"/>
      <c r="L418" s="210"/>
      <c r="M418" s="210"/>
      <c r="N418" s="210"/>
      <c r="O418" s="210"/>
      <c r="P418" s="210"/>
      <c r="Q418" s="210"/>
      <c r="R418" s="210"/>
      <c r="S418" s="210"/>
      <c r="T418" s="210"/>
      <c r="U418" s="210"/>
      <c r="V418" s="210"/>
      <c r="W418" s="210"/>
      <c r="X418" s="210"/>
      <c r="Y418" s="210"/>
      <c r="Z418" s="210"/>
      <c r="AA418" s="210"/>
      <c r="AB418" s="210"/>
      <c r="AC418" s="214"/>
      <c r="AD418" s="214"/>
      <c r="AE418" s="214"/>
      <c r="AF418" s="214"/>
      <c r="AG418" s="210"/>
      <c r="AH418" s="210"/>
      <c r="AI418" s="210"/>
      <c r="AJ418" s="210"/>
      <c r="AK418" s="210"/>
      <c r="AL418" s="210"/>
      <c r="AM418" s="210"/>
      <c r="AN418" s="210"/>
      <c r="AO418" s="210"/>
      <c r="AP418" s="210"/>
      <c r="AQ418" s="210"/>
      <c r="AR418" s="210"/>
      <c r="AS418" s="210"/>
      <c r="AT418" s="210"/>
      <c r="AU418" s="210"/>
      <c r="AV418" s="210"/>
    </row>
    <row r="419" spans="1:48" ht="42" hidden="1" customHeight="1" x14ac:dyDescent="0.25">
      <c r="A419"/>
      <c r="D419" t="b">
        <f>IF(Resp93="Yes", FALSE, TRUE)</f>
        <v>1</v>
      </c>
      <c r="E419" s="1" t="str">
        <f>IF(ISBLANK('Capabilities - Sec Controls'!A61),"", 'Capabilities - Sec Controls'!A61)</f>
        <v>ITOS</v>
      </c>
      <c r="F419" s="1" t="str">
        <f>IF(ISBLANK('Capabilities - Sec Controls'!B61),"", 'Capabilities - Sec Controls'!B61)</f>
        <v>Service Support</v>
      </c>
      <c r="G419" s="1" t="str">
        <f>IF(ISBLANK('Capabilities - Sec Controls'!C61),"", 'Capabilities - Sec Controls'!C61)</f>
        <v>Problem Management</v>
      </c>
      <c r="H419" s="1" t="str">
        <f>IF(ISBLANK('Capabilities - Sec Controls'!D61),"", 'Capabilities - Sec Controls'!D61)</f>
        <v>Root Cause Analysis</v>
      </c>
      <c r="I419" s="1" t="str">
        <f>IF(ISBLANK('Capabilities - Sec Controls'!E61),"", 'Capabilities - Sec Controls'!E61)</f>
        <v>The system's organization has a capability for performing root cause analysis to determine the source of a problem, such as a security incident.</v>
      </c>
      <c r="J419" s="1" t="str">
        <f>IF(ISBLANK('Capabilities - Sec Controls'!F61),"", 'Capabilities - Sec Controls'!F61)</f>
        <v>Root Cause Analysis</v>
      </c>
      <c r="K419" s="1" t="str">
        <f>IF(ISBLANK('Capabilities - Sec Controls'!I61),"", 'Capabilities - Sec Controls'!I61)</f>
        <v>IR-4</v>
      </c>
      <c r="L419" s="1" t="str">
        <f>IF(ISBLANK('Capabilities - Sec Controls'!J61),"", 'Capabilities - Sec Controls'!J61)</f>
        <v/>
      </c>
      <c r="M419" s="1" t="str">
        <f>IF(ISBLANK('Capabilities - Sec Controls'!K61),"", 'Capabilities - Sec Controls'!K61)</f>
        <v>IR-4</v>
      </c>
      <c r="N419" s="1" t="str">
        <f>IF(ISBLANK('Capabilities - Sec Controls'!L61),"", 'Capabilities - Sec Controls'!L61)</f>
        <v/>
      </c>
      <c r="O419" s="1" t="str">
        <f>IF(ISBLANK('Capabilities - Sec Controls'!M61),"", 'Capabilities - Sec Controls'!M61)</f>
        <v/>
      </c>
      <c r="P419" s="1" t="str">
        <f>IF(ISBLANK('Capabilities - Sec Controls'!N61),"", 'Capabilities - Sec Controls'!N61)</f>
        <v/>
      </c>
      <c r="Q419" s="1" t="str">
        <f>IF(ISBLANK('Capabilities - Sec Controls'!O61),"", 'Capabilities - Sec Controls'!O61)</f>
        <v/>
      </c>
      <c r="R419" s="1" t="str">
        <f>IF(ISBLANK('Capabilities - Sec Controls'!P61),"", 'Capabilities - Sec Controls'!P61)</f>
        <v/>
      </c>
      <c r="S419" s="1" t="str">
        <f>IF(ISBLANK('Capabilities - Sec Controls'!Q61),"", 'Capabilities - Sec Controls'!Q61)</f>
        <v/>
      </c>
      <c r="T419" s="1" t="str">
        <f>IF(ISBLANK('Capabilities - Sec Controls'!R61),"", 'Capabilities - Sec Controls'!R61)</f>
        <v/>
      </c>
      <c r="U419" s="1" t="str">
        <f>IF(ISBLANK('Capabilities - Sec Controls'!S61),"", 'Capabilities - Sec Controls'!S61)</f>
        <v/>
      </c>
      <c r="V419" s="1" t="str">
        <f>IF(ISBLANK('Capabilities - Sec Controls'!T61),"", 'Capabilities - Sec Controls'!T61)</f>
        <v/>
      </c>
      <c r="W419" s="1" t="str">
        <f>IF(ISBLANK('Capabilities - Sec Controls'!U61),"", 'Capabilities - Sec Controls'!U61)</f>
        <v/>
      </c>
      <c r="X419" s="1" t="str">
        <f>IF(ISBLANK('Capabilities - Sec Controls'!V61),"", 'Capabilities - Sec Controls'!V61)</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419" s="1" t="str">
        <f>IF(ISBLANK('Capabilities - Sec Controls'!W61),"", 'Capabilities - Sec Controls'!W61)</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419" s="1" t="str">
        <f>IF(ISBLANK('Capabilities - Sec Controls'!X61),"", 'Capabilities - Sec Controls'!X61)</f>
        <v>AC-2(11), AC-2(13), AC-6(3), AC-6(7), AC-6(8), AC-18(4), AC-21(2)
AU-13, 
CM-3(1), CM-5(1), CM-5(3), CM-5(4), CM-6(2), CM-8(4)
MA-4(3)
PE-2(3), PE-3(1), PE-6(4)
PS-4(2), PS-6(3)
RA-5(4), RA-5(6), RA-5(10)
SC-3, SC-7(8), SC-7(10), SC-7(11), SC-7(14),  SC-7(15), SC-7(18), SC-7(21), SC-24 
SI-7(10), SI-10(5)</v>
      </c>
      <c r="AA419" s="1" t="str">
        <f>IF(ISBLANK('Capabilities - Sec Controls'!Y61),"", 'Capabilities - Sec Controls'!Y61)</f>
        <v/>
      </c>
      <c r="AB419" s="1" t="str">
        <f>IF(ISBLANK('Capabilities - Sec Controls'!Z61),"", 'Capabilities - Sec Controls'!Z61)</f>
        <v/>
      </c>
      <c r="AC419" s="215">
        <f>IF(ISBLANK('Capabilities - Sec Controls'!AA61),"", 'Capabilities - Sec Controls'!AA61)</f>
        <v>2</v>
      </c>
      <c r="AD419" s="215">
        <f>IF(ISBLANK('Capabilities - Sec Controls'!AB61),"", 'Capabilities - Sec Controls'!AB61)</f>
        <v>2</v>
      </c>
      <c r="AE419" s="215">
        <f>IF(ISBLANK('Capabilities - Sec Controls'!AC61),"", 'Capabilities - Sec Controls'!AC61)</f>
        <v>1</v>
      </c>
      <c r="AF419" s="215">
        <f>IF(ISBLANK('Capabilities - Sec Controls'!AD61),"", 'Capabilities - Sec Controls'!AD61)</f>
        <v>5</v>
      </c>
      <c r="AG419" s="1" t="str">
        <f>IF(ISBLANK('Capabilities - Sec Controls'!AE61),"", 'Capabilities - Sec Controls'!AE61)</f>
        <v/>
      </c>
      <c r="AH419" s="1" t="str">
        <f>IF(ISBLANK('Capabilities - Sec Controls'!AF61),"", 'Capabilities - Sec Controls'!AF61)</f>
        <v>A</v>
      </c>
      <c r="AI419" s="1" t="str">
        <f>IF(ISBLANK('Capabilities - Sec Controls'!AG61),"", 'Capabilities - Sec Controls'!AG61)</f>
        <v>A</v>
      </c>
      <c r="AJ419" s="1" t="str">
        <f>IF(ISBLANK('Capabilities - Sec Controls'!AH61),"", 'Capabilities - Sec Controls'!AH61)</f>
        <v>A</v>
      </c>
      <c r="AK419" s="1" t="str">
        <f>IF(ISBLANK('Capabilities - Sec Controls'!AI61),"", 'Capabilities - Sec Controls'!AI61)</f>
        <v/>
      </c>
      <c r="AL419" s="1" t="str">
        <f>IF(ISBLANK('Capabilities - Sec Controls'!AJ61),"", 'Capabilities - Sec Controls'!AJ61)</f>
        <v>X</v>
      </c>
      <c r="AM419" s="1" t="str">
        <f>IF(ISBLANK('Capabilities - Sec Controls'!AK61),"", 'Capabilities - Sec Controls'!AK61)</f>
        <v>X*</v>
      </c>
      <c r="AN419" s="1" t="str">
        <f>IF(ISBLANK('Capabilities - Sec Controls'!AL61),"", 'Capabilities - Sec Controls'!AL61)</f>
        <v>X*</v>
      </c>
      <c r="AO419" s="1" t="str">
        <f>IF(ISBLANK('Capabilities - Sec Controls'!AM61),"", 'Capabilities - Sec Controls'!AM61)</f>
        <v/>
      </c>
      <c r="AP419" s="1" t="str">
        <f>IF(ISBLANK('Capabilities - Sec Controls'!AN61),"", 'Capabilities - Sec Controls'!AN61)</f>
        <v>B</v>
      </c>
      <c r="AQ419" s="1" t="str">
        <f>IF(ISBLANK('Capabilities - Sec Controls'!AO61),"", 'Capabilities - Sec Controls'!AO61)</f>
        <v>B</v>
      </c>
      <c r="AR419" s="1" t="str">
        <f>IF(ISBLANK('Capabilities - Sec Controls'!AP61),"", 'Capabilities - Sec Controls'!AP61)</f>
        <v>B</v>
      </c>
      <c r="AS419" s="1" t="str">
        <f>IF(ISBLANK('Capabilities - Sec Controls'!AQ61),"", 'Capabilities - Sec Controls'!AQ61)</f>
        <v/>
      </c>
      <c r="AT419" s="1" t="str">
        <f>IF(ISBLANK('Capabilities - Sec Controls'!AR61),"", 'Capabilities - Sec Controls'!AR61)</f>
        <v>X</v>
      </c>
      <c r="AU419" s="1" t="str">
        <f>IF(ISBLANK('Capabilities - Sec Controls'!AS61),"", 'Capabilities - Sec Controls'!AS61)</f>
        <v/>
      </c>
      <c r="AV419" s="1" t="str">
        <f>IF(ISBLANK('Capabilities - Sec Controls'!AT61),"", 'Capabilities - Sec Controls'!AT61)</f>
        <v/>
      </c>
    </row>
    <row r="420" spans="1:48" ht="42" hidden="1" customHeight="1" x14ac:dyDescent="0.25">
      <c r="A420"/>
      <c r="D420" t="b">
        <f>IF(Resp93="Yes", FALSE, TRUE)</f>
        <v>1</v>
      </c>
      <c r="E420" s="1" t="str">
        <f>IF(ISBLANK('Capabilities - Sec Controls'!A147),"", 'Capabilities - Sec Controls'!A147)</f>
        <v>Information Services</v>
      </c>
      <c r="F420" s="1" t="str">
        <f>IF(ISBLANK('Capabilities - Sec Controls'!B147),"", 'Capabilities - Sec Controls'!B147)</f>
        <v>ITOS</v>
      </c>
      <c r="G420" s="1" t="str">
        <f>IF(ISBLANK('Capabilities - Sec Controls'!C147),"", 'Capabilities - Sec Controls'!C147)</f>
        <v>Problem Management</v>
      </c>
      <c r="H420" s="1" t="str">
        <f>IF(ISBLANK('Capabilities - Sec Controls'!D147),"", 'Capabilities - Sec Controls'!D147)</f>
        <v/>
      </c>
      <c r="I420" s="1" t="str">
        <f>IF(ISBLANK('Capabilities - Sec Controls'!E147),"", 'Capabilities - Sec Controls'!E147)</f>
        <v>The system's organization has a capability that handles problem management, including identifying root causes and fixing them to prevent similar problems from occurring again.</v>
      </c>
      <c r="J420" s="1" t="str">
        <f>IF(ISBLANK('Capabilities - Sec Controls'!F147),"", 'Capabilities - Sec Controls'!F147)</f>
        <v>Problem Management</v>
      </c>
      <c r="K420" s="1" t="str">
        <f>IF(ISBLANK('Capabilities - Sec Controls'!I147),"", 'Capabilities - Sec Controls'!I147)</f>
        <v>AT-2,AT-3,AU-1,AU-2,AU-3,AU-6,AU-11,AU-12,CA-7,IR-1,IR-2,IR-4,IR-5,IR-6,IR-7,IR-8,PE-6,PL-2,RA-5,SI-4</v>
      </c>
      <c r="L420" s="1" t="str">
        <f>IF(ISBLANK('Capabilities - Sec Controls'!J147),"", 'Capabilities - Sec Controls'!J147)</f>
        <v>AU-7,SI-7</v>
      </c>
      <c r="M420" s="1" t="str">
        <f>IF(ISBLANK('Capabilities - Sec Controls'!K147),"", 'Capabilities - Sec Controls'!K147)</f>
        <v>AT-2,AT-3,AU-1,AU-2,AU-3,AU-6,AU-11,AU-12,CA-7,IR-1,IR-2,IR-4,IR-5,IR-6,IR-7,IR-8,PE-6,PL-2,RA-5,SI-4</v>
      </c>
      <c r="N420" s="1" t="str">
        <f>IF(ISBLANK('Capabilities - Sec Controls'!L147),"", 'Capabilities - Sec Controls'!L147)</f>
        <v>AU-7,SI-7</v>
      </c>
      <c r="O420" s="1" t="str">
        <f>IF(ISBLANK('Capabilities - Sec Controls'!M147),"", 'Capabilities - Sec Controls'!M147)</f>
        <v>AU-2(3),AU-6(1),AU-6(3),CM-3,IR-3,IR-4(1),IR-7(1),SI-4(2),SI-7(7)</v>
      </c>
      <c r="P420" s="1" t="str">
        <f>IF(ISBLANK('Capabilities - Sec Controls'!N147),"", 'Capabilities - Sec Controls'!N147)</f>
        <v>IR-7(2)</v>
      </c>
      <c r="Q420" s="1" t="str">
        <f>IF(ISBLANK('Capabilities - Sec Controls'!O147),"", 'Capabilities - Sec Controls'!O147)</f>
        <v>AU-2(3),AU-6(1),AU-6(3),CM-3,IR-3,IR-4(1),IR-7(1),IR-7(2),SI-4(2),SI-7(7)</v>
      </c>
      <c r="R420" s="1" t="str">
        <f>IF(ISBLANK('Capabilities - Sec Controls'!P147),"", 'Capabilities - Sec Controls'!P147)</f>
        <v/>
      </c>
      <c r="S420" s="1" t="str">
        <f>IF(ISBLANK('Capabilities - Sec Controls'!Q147),"", 'Capabilities - Sec Controls'!Q147)</f>
        <v>AU-6(5),AU-6(6),IR-4(4),IR-5(1)</v>
      </c>
      <c r="T420" s="1" t="str">
        <f>IF(ISBLANK('Capabilities - Sec Controls'!R147),"", 'Capabilities - Sec Controls'!R147)</f>
        <v>IR-4(8),AU-6(4),AU-6(9),CA-7(3),IR-4(10),IR-10,RA-5(6),RA-5(8),RA-5(10),SI-4(4),SI-4(11),SI-4(13),SI-4(16),SI-4(17),SI-4(18),SI-4(23),SI-4(24)</v>
      </c>
      <c r="U420" s="1" t="str">
        <f>IF(ISBLANK('Capabilities - Sec Controls'!S147),"", 'Capabilities - Sec Controls'!S147)</f>
        <v>AU-6(5),AU-6(6),IR-4(4),IR-4(8),IR-5(1),CA-7(3),RA-5(10),SI-4(11),SI-4(13),SI-4(18)</v>
      </c>
      <c r="V420" s="1" t="str">
        <f>IF(ISBLANK('Capabilities - Sec Controls'!T147),"", 'Capabilities - Sec Controls'!T147)</f>
        <v>AU-6(4),AU-6(9),IR-4(10),IR-10,RA-5(6),RA-5(8),SI-4(4),SI-4(16),SI-4(17),SI-4(23),SI-4(24)</v>
      </c>
      <c r="W420" s="1" t="str">
        <f>IF(ISBLANK('Capabilities - Sec Controls'!U147),"", 'Capabilities - Sec Controls'!U147)</f>
        <v>PM-1, PM-12</v>
      </c>
      <c r="X420" s="1" t="str">
        <f>IF(ISBLANK('Capabilities - Sec Controls'!V147),"", 'Capabilities - Sec Controls'!V147)</f>
        <v/>
      </c>
      <c r="Y420" s="1" t="str">
        <f>IF(ISBLANK('Capabilities - Sec Controls'!W147),"", 'Capabilities - Sec Controls'!W147)</f>
        <v/>
      </c>
      <c r="Z420" s="1" t="str">
        <f>IF(ISBLANK('Capabilities - Sec Controls'!X147),"", 'Capabilities - Sec Controls'!X147)</f>
        <v/>
      </c>
      <c r="AA420" s="1" t="str">
        <f>IF(ISBLANK('Capabilities - Sec Controls'!Y147),"", 'Capabilities - Sec Controls'!Y147)</f>
        <v xml:space="preserve">AU-6(9), IR-4(10), IR-10, SA-15(10), and SI-3(10) are not selected in SP 800-53-defined baselines nor in the overall FedRAMP-defined baselines. They are noted in { } and  placed in the high impact baseline here specifically to support implementation of  information security associated with the Information Services ITOS Problem Management capability should an organization wish to contract with a cloud service provider to provide such a capability. </v>
      </c>
      <c r="AB420" s="1" t="str">
        <f>IF(ISBLANK('Capabilities - Sec Controls'!Z147),"", 'Capabilities - Sec Controls'!Z147)</f>
        <v/>
      </c>
      <c r="AC420" s="215">
        <f>IF(ISBLANK('Capabilities - Sec Controls'!AA147),"", 'Capabilities - Sec Controls'!AA147)</f>
        <v>2</v>
      </c>
      <c r="AD420" s="215">
        <f>IF(ISBLANK('Capabilities - Sec Controls'!AB147),"", 'Capabilities - Sec Controls'!AB147)</f>
        <v>2</v>
      </c>
      <c r="AE420" s="215">
        <f>IF(ISBLANK('Capabilities - Sec Controls'!AC147),"", 'Capabilities - Sec Controls'!AC147)</f>
        <v>2</v>
      </c>
      <c r="AF420" s="215">
        <f>IF(ISBLANK('Capabilities - Sec Controls'!AD147),"", 'Capabilities - Sec Controls'!AD147)</f>
        <v>6</v>
      </c>
      <c r="AG420" s="1" t="str">
        <f>IF(ISBLANK('Capabilities - Sec Controls'!AE147),"", 'Capabilities - Sec Controls'!AE147)</f>
        <v/>
      </c>
      <c r="AH420" s="1" t="str">
        <f>IF(ISBLANK('Capabilities - Sec Controls'!AF147),"", 'Capabilities - Sec Controls'!AF147)</f>
        <v>A</v>
      </c>
      <c r="AI420" s="1" t="str">
        <f>IF(ISBLANK('Capabilities - Sec Controls'!AG147),"", 'Capabilities - Sec Controls'!AG147)</f>
        <v>A</v>
      </c>
      <c r="AJ420" s="1" t="str">
        <f>IF(ISBLANK('Capabilities - Sec Controls'!AH147),"", 'Capabilities - Sec Controls'!AH147)</f>
        <v>A</v>
      </c>
      <c r="AK420" s="1" t="str">
        <f>IF(ISBLANK('Capabilities - Sec Controls'!AI147),"", 'Capabilities - Sec Controls'!AI147)</f>
        <v/>
      </c>
      <c r="AL420" s="1" t="str">
        <f>IF(ISBLANK('Capabilities - Sec Controls'!AJ147),"", 'Capabilities - Sec Controls'!AJ147)</f>
        <v>X</v>
      </c>
      <c r="AM420" s="1" t="str">
        <f>IF(ISBLANK('Capabilities - Sec Controls'!AK147),"", 'Capabilities - Sec Controls'!AK147)</f>
        <v>X*</v>
      </c>
      <c r="AN420" s="1" t="str">
        <f>IF(ISBLANK('Capabilities - Sec Controls'!AL147),"", 'Capabilities - Sec Controls'!AL147)</f>
        <v>X*</v>
      </c>
      <c r="AO420" s="1" t="str">
        <f>IF(ISBLANK('Capabilities - Sec Controls'!AM147),"", 'Capabilities - Sec Controls'!AM147)</f>
        <v/>
      </c>
      <c r="AP420" s="1" t="str">
        <f>IF(ISBLANK('Capabilities - Sec Controls'!AN147),"", 'Capabilities - Sec Controls'!AN147)</f>
        <v>B</v>
      </c>
      <c r="AQ420" s="1" t="str">
        <f>IF(ISBLANK('Capabilities - Sec Controls'!AO147),"", 'Capabilities - Sec Controls'!AO147)</f>
        <v>B</v>
      </c>
      <c r="AR420" s="1" t="str">
        <f>IF(ISBLANK('Capabilities - Sec Controls'!AP147),"", 'Capabilities - Sec Controls'!AP147)</f>
        <v>B</v>
      </c>
      <c r="AS420" s="1" t="str">
        <f>IF(ISBLANK('Capabilities - Sec Controls'!AQ147),"", 'Capabilities - Sec Controls'!AQ147)</f>
        <v/>
      </c>
      <c r="AT420" s="1" t="str">
        <f>IF(ISBLANK('Capabilities - Sec Controls'!AR147),"", 'Capabilities - Sec Controls'!AR147)</f>
        <v>X</v>
      </c>
      <c r="AU420" s="1" t="str">
        <f>IF(ISBLANK('Capabilities - Sec Controls'!AS147),"", 'Capabilities - Sec Controls'!AS147)</f>
        <v/>
      </c>
      <c r="AV420" s="1" t="str">
        <f>IF(ISBLANK('Capabilities - Sec Controls'!AT147),"", 'Capabilities - Sec Controls'!AT147)</f>
        <v/>
      </c>
    </row>
    <row r="421" spans="1:48" ht="42" hidden="1" customHeight="1" x14ac:dyDescent="0.25">
      <c r="A421"/>
      <c r="D421" t="b">
        <f>IF(Resp94="Yes", FALSE, TRUE)</f>
        <v>1</v>
      </c>
      <c r="E421" s="1" t="str">
        <f>IF(ISBLANK('Capabilities - Sec Controls'!A337),"", 'Capabilities - Sec Controls'!A337)</f>
        <v>S &amp; RM</v>
      </c>
      <c r="F421" s="1" t="str">
        <f>IF(ISBLANK('Capabilities - Sec Controls'!B337),"", 'Capabilities - Sec Controls'!B337)</f>
        <v>Infrastructure Protection Services</v>
      </c>
      <c r="G421" s="1" t="str">
        <f>IF(ISBLANK('Capabilities - Sec Controls'!C337),"", 'Capabilities - Sec Controls'!C337)</f>
        <v>Server</v>
      </c>
      <c r="H421" s="1" t="str">
        <f>IF(ISBLANK('Capabilities - Sec Controls'!D337),"", 'Capabilities - Sec Controls'!D337)</f>
        <v>Anti-virus</v>
      </c>
      <c r="I421" s="1" t="str">
        <f>IF(ISBLANK('Capabilities - Sec Controls'!E337),"", 'Capabilities - Sec Controls'!E337)</f>
        <v>The system's servers have a capability that provides antimalware features used to prevent, detect, and remove all forms of malware to which the servers may be susceptible.</v>
      </c>
      <c r="J421" s="1" t="str">
        <f>IF(ISBLANK('Capabilities - Sec Controls'!F337),"", 'Capabilities - Sec Controls'!F337)</f>
        <v>Anti-virus</v>
      </c>
      <c r="K421" s="1" t="str">
        <f>IF(ISBLANK('Capabilities - Sec Controls'!I337),"", 'Capabilities - Sec Controls'!I337)</f>
        <v>SI-2,SI-3,SI-4</v>
      </c>
      <c r="L421" s="1" t="str">
        <f>IF(ISBLANK('Capabilities - Sec Controls'!J337),"", 'Capabilities - Sec Controls'!J337)</f>
        <v/>
      </c>
      <c r="M421" s="1" t="str">
        <f>IF(ISBLANK('Capabilities - Sec Controls'!K337),"", 'Capabilities - Sec Controls'!K337)</f>
        <v>SI-2,SI-3,SI-4</v>
      </c>
      <c r="N421" s="1" t="str">
        <f>IF(ISBLANK('Capabilities - Sec Controls'!L337),"", 'Capabilities - Sec Controls'!L337)</f>
        <v/>
      </c>
      <c r="O421" s="1" t="str">
        <f>IF(ISBLANK('Capabilities - Sec Controls'!M337),"", 'Capabilities - Sec Controls'!M337)</f>
        <v>SI-3(2),SI-3(2),SI-4(2),SI-4(4)</v>
      </c>
      <c r="P421" s="1" t="str">
        <f>IF(ISBLANK('Capabilities - Sec Controls'!N337),"", 'Capabilities - Sec Controls'!N337)</f>
        <v>SI-2(1),SI-3(1)</v>
      </c>
      <c r="Q421" s="1" t="str">
        <f>IF(ISBLANK('Capabilities - Sec Controls'!O337),"", 'Capabilities - Sec Controls'!O337)</f>
        <v>SI-3(1),SI-3(2),SI-4(2),SI-4(4)</v>
      </c>
      <c r="R421" s="1" t="str">
        <f>IF(ISBLANK('Capabilities - Sec Controls'!P337),"", 'Capabilities - Sec Controls'!P337)</f>
        <v>SI-2(1)</v>
      </c>
      <c r="S421" s="1" t="str">
        <f>IF(ISBLANK('Capabilities - Sec Controls'!Q337),"", 'Capabilities - Sec Controls'!Q337)</f>
        <v/>
      </c>
      <c r="T421" s="1" t="str">
        <f>IF(ISBLANK('Capabilities - Sec Controls'!R337),"", 'Capabilities - Sec Controls'!R337)</f>
        <v>SI-2(2)</v>
      </c>
      <c r="U421" s="1" t="str">
        <f>IF(ISBLANK('Capabilities - Sec Controls'!S337),"", 'Capabilities - Sec Controls'!S337)</f>
        <v/>
      </c>
      <c r="V421" s="1" t="str">
        <f>IF(ISBLANK('Capabilities - Sec Controls'!T337),"", 'Capabilities - Sec Controls'!T337)</f>
        <v>SI-2(2)</v>
      </c>
      <c r="W421" s="1" t="str">
        <f>IF(ISBLANK('Capabilities - Sec Controls'!U337),"", 'Capabilities - Sec Controls'!U337)</f>
        <v/>
      </c>
      <c r="X421" s="1" t="str">
        <f>IF(ISBLANK('Capabilities - Sec Controls'!V337),"", 'Capabilities - Sec Controls'!V337)</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421" s="1" t="str">
        <f>IF(ISBLANK('Capabilities - Sec Controls'!W337),"", 'Capabilities - Sec Controls'!W337)</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421" s="1" t="str">
        <f>IF(ISBLANK('Capabilities - Sec Controls'!X337),"", 'Capabilities - Sec Controls'!X337)</f>
        <v>AC-2(11), AC-2(13), AC-6(3), AC-6(7), AC-6(8), AC-18(4), AC-21(2)
AU-13, 
CM-3(1), CM-5(1), CM-5(3), CM-5(4), CM-6(2), CM-8(4)
MA-4(3)
PE-2(3), PE-3(1), PE-6(4)
PS-4(2), PS-6(3)
RA-5(4), RA-5(6), RA-5(10)
SC-3, SC-7(8), SC-7(10), SC-7(11), SC-7(14),  SC-7(15), SC-7(18), SC-7(21), SC-24 
SI-7(10), SI-10(5)</v>
      </c>
      <c r="AA421" s="1" t="str">
        <f>IF(ISBLANK('Capabilities - Sec Controls'!Y337),"", 'Capabilities - Sec Controls'!Y337)</f>
        <v xml:space="preserve">The description is nowhere near the capability of "anti-virus" -note that the controls cited support the capability of "anti-virus" rather that the description of protecting information from being read by administrators, etc. </v>
      </c>
      <c r="AB421" s="1" t="str">
        <f>IF(ISBLANK('Capabilities - Sec Controls'!Z337),"", 'Capabilities - Sec Controls'!Z337)</f>
        <v/>
      </c>
      <c r="AC421" s="215">
        <f>IF(ISBLANK('Capabilities - Sec Controls'!AA337),"", 'Capabilities - Sec Controls'!AA337)</f>
        <v>3</v>
      </c>
      <c r="AD421" s="215">
        <f>IF(ISBLANK('Capabilities - Sec Controls'!AB337),"", 'Capabilities - Sec Controls'!AB337)</f>
        <v>3</v>
      </c>
      <c r="AE421" s="215">
        <f>IF(ISBLANK('Capabilities - Sec Controls'!AC337),"", 'Capabilities - Sec Controls'!AC337)</f>
        <v>3</v>
      </c>
      <c r="AF421" s="215">
        <f>IF(ISBLANK('Capabilities - Sec Controls'!AD337),"", 'Capabilities - Sec Controls'!AD337)</f>
        <v>9</v>
      </c>
      <c r="AG421" s="1" t="str">
        <f>IF(ISBLANK('Capabilities - Sec Controls'!AE337),"", 'Capabilities - Sec Controls'!AE337)</f>
        <v/>
      </c>
      <c r="AH421" s="1" t="str">
        <f>IF(ISBLANK('Capabilities - Sec Controls'!AF337),"", 'Capabilities - Sec Controls'!AF337)</f>
        <v>X</v>
      </c>
      <c r="AI421" s="1" t="str">
        <f>IF(ISBLANK('Capabilities - Sec Controls'!AG337),"", 'Capabilities - Sec Controls'!AG337)</f>
        <v>X</v>
      </c>
      <c r="AJ421" s="1" t="str">
        <f>IF(ISBLANK('Capabilities - Sec Controls'!AH337),"", 'Capabilities - Sec Controls'!AH337)</f>
        <v>A</v>
      </c>
      <c r="AK421" s="1" t="str">
        <f>IF(ISBLANK('Capabilities - Sec Controls'!AI337),"", 'Capabilities - Sec Controls'!AI337)</f>
        <v/>
      </c>
      <c r="AL421" s="1" t="str">
        <f>IF(ISBLANK('Capabilities - Sec Controls'!AJ337),"", 'Capabilities - Sec Controls'!AJ337)</f>
        <v>X</v>
      </c>
      <c r="AM421" s="1" t="str">
        <f>IF(ISBLANK('Capabilities - Sec Controls'!AK337),"", 'Capabilities - Sec Controls'!AK337)</f>
        <v>X</v>
      </c>
      <c r="AN421" s="1" t="str">
        <f>IF(ISBLANK('Capabilities - Sec Controls'!AL337),"", 'Capabilities - Sec Controls'!AL337)</f>
        <v>X</v>
      </c>
      <c r="AO421" s="1" t="str">
        <f>IF(ISBLANK('Capabilities - Sec Controls'!AM337),"", 'Capabilities - Sec Controls'!AM337)</f>
        <v/>
      </c>
      <c r="AP421" s="1" t="str">
        <f>IF(ISBLANK('Capabilities - Sec Controls'!AN337),"", 'Capabilities - Sec Controls'!AN337)</f>
        <v>B</v>
      </c>
      <c r="AQ421" s="1" t="str">
        <f>IF(ISBLANK('Capabilities - Sec Controls'!AO337),"", 'Capabilities - Sec Controls'!AO337)</f>
        <v>B</v>
      </c>
      <c r="AR421" s="1" t="str">
        <f>IF(ISBLANK('Capabilities - Sec Controls'!AP337),"", 'Capabilities - Sec Controls'!AP337)</f>
        <v>B</v>
      </c>
      <c r="AS421" s="1" t="str">
        <f>IF(ISBLANK('Capabilities - Sec Controls'!AQ337),"", 'Capabilities - Sec Controls'!AQ337)</f>
        <v/>
      </c>
      <c r="AT421" s="1" t="str">
        <f>IF(ISBLANK('Capabilities - Sec Controls'!AR337),"", 'Capabilities - Sec Controls'!AR337)</f>
        <v>A</v>
      </c>
      <c r="AU421" s="1" t="str">
        <f>IF(ISBLANK('Capabilities - Sec Controls'!AS337),"", 'Capabilities - Sec Controls'!AS337)</f>
        <v/>
      </c>
      <c r="AV421" s="1" t="str">
        <f>IF(ISBLANK('Capabilities - Sec Controls'!AT337),"", 'Capabilities - Sec Controls'!AT337)</f>
        <v/>
      </c>
    </row>
    <row r="422" spans="1:48" ht="42" hidden="1" customHeight="1" x14ac:dyDescent="0.25">
      <c r="A422" s="180" t="s">
        <v>3391</v>
      </c>
      <c r="B422" s="181" t="s">
        <v>3410</v>
      </c>
      <c r="C422" s="181"/>
      <c r="D422" s="181" t="b">
        <f>D423</f>
        <v>1</v>
      </c>
      <c r="E422" s="181"/>
      <c r="F422" s="181"/>
      <c r="G422" s="181"/>
      <c r="H422" s="181"/>
      <c r="I422" s="181"/>
      <c r="J422" s="181"/>
      <c r="K422" s="181"/>
      <c r="L422" s="181"/>
      <c r="M422" s="181"/>
      <c r="N422" s="181"/>
      <c r="O422" s="181"/>
      <c r="P422" s="181"/>
      <c r="Q422" s="181"/>
      <c r="R422" s="181"/>
      <c r="S422" s="181"/>
      <c r="T422" s="181"/>
      <c r="U422" s="181"/>
      <c r="V422" s="181"/>
      <c r="W422" s="181"/>
      <c r="X422" s="181"/>
      <c r="Y422" s="181"/>
      <c r="Z422" s="181"/>
      <c r="AA422" s="181"/>
      <c r="AB422" s="181"/>
      <c r="AC422" s="213"/>
      <c r="AD422" s="213"/>
      <c r="AE422" s="213"/>
      <c r="AF422" s="213"/>
      <c r="AG422" s="181"/>
      <c r="AH422" s="181"/>
      <c r="AI422" s="181"/>
      <c r="AJ422" s="181"/>
      <c r="AK422" s="181"/>
      <c r="AL422" s="181"/>
      <c r="AM422" s="181"/>
      <c r="AN422" s="181"/>
      <c r="AO422" s="181"/>
      <c r="AP422" s="181"/>
      <c r="AQ422" s="181"/>
      <c r="AR422" s="181"/>
      <c r="AS422" s="181"/>
      <c r="AT422" s="181"/>
      <c r="AU422" s="181"/>
      <c r="AV422" s="181"/>
    </row>
    <row r="423" spans="1:48" ht="42" hidden="1" customHeight="1" x14ac:dyDescent="0.25">
      <c r="A423" s="210" t="s">
        <v>3392</v>
      </c>
      <c r="B423" s="211" t="s">
        <v>3393</v>
      </c>
      <c r="C423" s="211"/>
      <c r="D423" s="211" t="b">
        <f>D424</f>
        <v>1</v>
      </c>
      <c r="E423" s="211"/>
      <c r="F423" s="210"/>
      <c r="G423" s="210"/>
      <c r="H423" s="210"/>
      <c r="I423" s="210"/>
      <c r="J423" s="210"/>
      <c r="K423" s="210"/>
      <c r="L423" s="210"/>
      <c r="M423" s="210"/>
      <c r="N423" s="210"/>
      <c r="O423" s="210"/>
      <c r="P423" s="210"/>
      <c r="Q423" s="210"/>
      <c r="R423" s="210"/>
      <c r="S423" s="210"/>
      <c r="T423" s="210"/>
      <c r="U423" s="210"/>
      <c r="V423" s="210"/>
      <c r="W423" s="210"/>
      <c r="X423" s="210"/>
      <c r="Y423" s="210"/>
      <c r="Z423" s="210"/>
      <c r="AA423" s="210"/>
      <c r="AB423" s="210"/>
      <c r="AC423" s="214"/>
      <c r="AD423" s="214"/>
      <c r="AE423" s="214"/>
      <c r="AF423" s="214"/>
      <c r="AG423" s="210"/>
      <c r="AH423" s="210"/>
      <c r="AI423" s="210"/>
      <c r="AJ423" s="210"/>
      <c r="AK423" s="210"/>
      <c r="AL423" s="210"/>
      <c r="AM423" s="210"/>
      <c r="AN423" s="210"/>
      <c r="AO423" s="210"/>
      <c r="AP423" s="210"/>
      <c r="AQ423" s="210"/>
      <c r="AR423" s="210"/>
      <c r="AS423" s="210"/>
      <c r="AT423" s="210"/>
      <c r="AU423" s="210"/>
      <c r="AV423" s="210"/>
    </row>
    <row r="424" spans="1:48" ht="42" hidden="1" customHeight="1" x14ac:dyDescent="0.25">
      <c r="A424"/>
      <c r="D424" t="b">
        <f>IF(Resp95="Yes", FALSE, TRUE)</f>
        <v>1</v>
      </c>
      <c r="E424" s="1" t="str">
        <f>IF(ISBLANK('Capabilities - Sec Controls'!A172),"", 'Capabilities - Sec Controls'!A172)</f>
        <v>Information Services</v>
      </c>
      <c r="F424" s="1" t="str">
        <f>IF(ISBLANK('Capabilities - Sec Controls'!B172),"", 'Capabilities - Sec Controls'!B172)</f>
        <v>ITOS</v>
      </c>
      <c r="G424" s="1" t="str">
        <f>IF(ISBLANK('Capabilities - Sec Controls'!C172),"", 'Capabilities - Sec Controls'!C172)</f>
        <v>Incident Management</v>
      </c>
      <c r="H424" s="1" t="str">
        <f>IF(ISBLANK('Capabilities - Sec Controls'!D172),"", 'Capabilities - Sec Controls'!D172)</f>
        <v/>
      </c>
      <c r="I424" s="1" t="str">
        <f>IF(ISBLANK('Capabilities - Sec Controls'!E172),"", 'Capabilities - Sec Controls'!E172)</f>
        <v>The system has a capability that manages security incidents throughout the incident response lifecycle.</v>
      </c>
      <c r="J424" s="1" t="str">
        <f>IF(ISBLANK('Capabilities - Sec Controls'!F172),"", 'Capabilities - Sec Controls'!F172)</f>
        <v>Incident Management</v>
      </c>
      <c r="K424" s="1" t="str">
        <f>IF(ISBLANK('Capabilities - Sec Controls'!I172),"", 'Capabilities - Sec Controls'!I172)</f>
        <v>IR-1,IR-4,IR-5,IR-6,IR-8</v>
      </c>
      <c r="L424" s="1" t="str">
        <f>IF(ISBLANK('Capabilities - Sec Controls'!J172),"", 'Capabilities - Sec Controls'!J172)</f>
        <v/>
      </c>
      <c r="M424" s="1" t="str">
        <f>IF(ISBLANK('Capabilities - Sec Controls'!K172),"", 'Capabilities - Sec Controls'!K172)</f>
        <v>IR-1,IR-4,IR-5,IR-6,IR-8</v>
      </c>
      <c r="N424" s="1" t="str">
        <f>IF(ISBLANK('Capabilities - Sec Controls'!L172),"", 'Capabilities - Sec Controls'!L172)</f>
        <v/>
      </c>
      <c r="O424" s="1" t="str">
        <f>IF(ISBLANK('Capabilities - Sec Controls'!M172),"", 'Capabilities - Sec Controls'!M172)</f>
        <v>IR-6(1)</v>
      </c>
      <c r="P424" s="1" t="str">
        <f>IF(ISBLANK('Capabilities - Sec Controls'!N172),"", 'Capabilities - Sec Controls'!N172)</f>
        <v/>
      </c>
      <c r="Q424" s="1" t="str">
        <f>IF(ISBLANK('Capabilities - Sec Controls'!O172),"", 'Capabilities - Sec Controls'!O172)</f>
        <v>IR-6(1)</v>
      </c>
      <c r="R424" s="1" t="str">
        <f>IF(ISBLANK('Capabilities - Sec Controls'!P172),"", 'Capabilities - Sec Controls'!P172)</f>
        <v/>
      </c>
      <c r="S424" s="1" t="str">
        <f>IF(ISBLANK('Capabilities - Sec Controls'!Q172),"", 'Capabilities - Sec Controls'!Q172)</f>
        <v>IR-4(4),IR-5(1)</v>
      </c>
      <c r="T424" s="1" t="str">
        <f>IF(ISBLANK('Capabilities - Sec Controls'!R172),"", 'Capabilities - Sec Controls'!R172)</f>
        <v/>
      </c>
      <c r="U424" s="1" t="str">
        <f>IF(ISBLANK('Capabilities - Sec Controls'!S172),"", 'Capabilities - Sec Controls'!S172)</f>
        <v>IR-4(4),IR-5(1)</v>
      </c>
      <c r="V424" s="1" t="str">
        <f>IF(ISBLANK('Capabilities - Sec Controls'!T172),"", 'Capabilities - Sec Controls'!T172)</f>
        <v/>
      </c>
      <c r="W424" s="1" t="str">
        <f>IF(ISBLANK('Capabilities - Sec Controls'!U172),"", 'Capabilities - Sec Controls'!U172)</f>
        <v/>
      </c>
      <c r="X424" s="1" t="str">
        <f>IF(ISBLANK('Capabilities - Sec Controls'!V172),"", 'Capabilities - Sec Controls'!V172)</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424" s="1" t="str">
        <f>IF(ISBLANK('Capabilities - Sec Controls'!W172),"", 'Capabilities - Sec Controls'!W172)</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424" s="1" t="str">
        <f>IF(ISBLANK('Capabilities - Sec Controls'!X172),"", 'Capabilities - Sec Controls'!X172)</f>
        <v>AC-2(11), AC-2(13), AC-6(3), AC-6(7), AC-6(8), AC-18(4), AC-21(2)
AU-13, 
CM-3(1), CM-5(1), CM-5(3), CM-5(4), CM-6(2), CM-8(4)
MA-4(3)
PE-2(3), PE-3(1), PE-6(4)
PS-4(2), PS-6(3)
RA-5(4), RA-5(6), RA-5(10)
SC-3, SC-7(8), SC-7(10), SC-7(11), SC-7(14),  SC-7(15), SC-7(18), SC-7(21), SC-24 
SI-7(10), SI-10(5)</v>
      </c>
      <c r="AA424" s="1" t="str">
        <f>IF(ISBLANK('Capabilities - Sec Controls'!Y172),"", 'Capabilities - Sec Controls'!Y172)</f>
        <v xml:space="preserve">IR-10 is not selected in SP 800-53-defined baselines nor in the overall FedRAMP-defined baselines. They are noted in { } and  placed in the high impact baseline here specifically to support implementation of information security associated with the Information Services ITOS Incident Management capability should an organization wish to contract with a cloud service provider to provide such a capability. </v>
      </c>
      <c r="AB424" s="1" t="str">
        <f>IF(ISBLANK('Capabilities - Sec Controls'!Z172),"", 'Capabilities - Sec Controls'!Z172)</f>
        <v/>
      </c>
      <c r="AC424" s="215">
        <f>IF(ISBLANK('Capabilities - Sec Controls'!AA172),"", 'Capabilities - Sec Controls'!AA172)</f>
        <v>2</v>
      </c>
      <c r="AD424" s="215">
        <f>IF(ISBLANK('Capabilities - Sec Controls'!AB172),"", 'Capabilities - Sec Controls'!AB172)</f>
        <v>3</v>
      </c>
      <c r="AE424" s="215">
        <f>IF(ISBLANK('Capabilities - Sec Controls'!AC172),"", 'Capabilities - Sec Controls'!AC172)</f>
        <v>3</v>
      </c>
      <c r="AF424" s="215">
        <f>IF(ISBLANK('Capabilities - Sec Controls'!AD172),"", 'Capabilities - Sec Controls'!AD172)</f>
        <v>8</v>
      </c>
      <c r="AG424" s="1" t="str">
        <f>IF(ISBLANK('Capabilities - Sec Controls'!AE172),"", 'Capabilities - Sec Controls'!AE172)</f>
        <v/>
      </c>
      <c r="AH424" s="1" t="str">
        <f>IF(ISBLANK('Capabilities - Sec Controls'!AF172),"", 'Capabilities - Sec Controls'!AF172)</f>
        <v>X</v>
      </c>
      <c r="AI424" s="1" t="str">
        <f>IF(ISBLANK('Capabilities - Sec Controls'!AG172),"", 'Capabilities - Sec Controls'!AG172)</f>
        <v>X</v>
      </c>
      <c r="AJ424" s="1" t="str">
        <f>IF(ISBLANK('Capabilities - Sec Controls'!AH172),"", 'Capabilities - Sec Controls'!AH172)</f>
        <v>X</v>
      </c>
      <c r="AK424" s="1" t="str">
        <f>IF(ISBLANK('Capabilities - Sec Controls'!AI172),"", 'Capabilities - Sec Controls'!AI172)</f>
        <v/>
      </c>
      <c r="AL424" s="1" t="str">
        <f>IF(ISBLANK('Capabilities - Sec Controls'!AJ172),"", 'Capabilities - Sec Controls'!AJ172)</f>
        <v>X</v>
      </c>
      <c r="AM424" s="1" t="str">
        <f>IF(ISBLANK('Capabilities - Sec Controls'!AK172),"", 'Capabilities - Sec Controls'!AK172)</f>
        <v>X</v>
      </c>
      <c r="AN424" s="1" t="str">
        <f>IF(ISBLANK('Capabilities - Sec Controls'!AL172),"", 'Capabilities - Sec Controls'!AL172)</f>
        <v>X*</v>
      </c>
      <c r="AO424" s="1" t="str">
        <f>IF(ISBLANK('Capabilities - Sec Controls'!AM172),"", 'Capabilities - Sec Controls'!AM172)</f>
        <v/>
      </c>
      <c r="AP424" s="1" t="str">
        <f>IF(ISBLANK('Capabilities - Sec Controls'!AN172),"", 'Capabilities - Sec Controls'!AN172)</f>
        <v>B</v>
      </c>
      <c r="AQ424" s="1" t="str">
        <f>IF(ISBLANK('Capabilities - Sec Controls'!AO172),"", 'Capabilities - Sec Controls'!AO172)</f>
        <v>B</v>
      </c>
      <c r="AR424" s="1" t="str">
        <f>IF(ISBLANK('Capabilities - Sec Controls'!AP172),"", 'Capabilities - Sec Controls'!AP172)</f>
        <v>B</v>
      </c>
      <c r="AS424" s="1" t="str">
        <f>IF(ISBLANK('Capabilities - Sec Controls'!AQ172),"", 'Capabilities - Sec Controls'!AQ172)</f>
        <v/>
      </c>
      <c r="AT424" s="1" t="str">
        <f>IF(ISBLANK('Capabilities - Sec Controls'!AR172),"", 'Capabilities - Sec Controls'!AR172)</f>
        <v>X</v>
      </c>
      <c r="AU424" s="1" t="str">
        <f>IF(ISBLANK('Capabilities - Sec Controls'!AS172),"", 'Capabilities - Sec Controls'!AS172)</f>
        <v/>
      </c>
      <c r="AV424" s="1" t="str">
        <f>IF(ISBLANK('Capabilities - Sec Controls'!AT172),"", 'Capabilities - Sec Controls'!AT172)</f>
        <v/>
      </c>
    </row>
    <row r="425" spans="1:48" ht="42" hidden="1" customHeight="1" x14ac:dyDescent="0.25">
      <c r="A425" s="180" t="s">
        <v>3394</v>
      </c>
      <c r="B425" s="181" t="s">
        <v>3394</v>
      </c>
      <c r="C425" s="181"/>
      <c r="D425" s="181" t="b">
        <f>AND(D426,D437,D444,D450,D465,D468,D473,D475)</f>
        <v>1</v>
      </c>
      <c r="E425" s="181"/>
      <c r="F425" s="181"/>
      <c r="G425" s="181"/>
      <c r="H425" s="181"/>
      <c r="I425" s="181"/>
      <c r="J425" s="181"/>
      <c r="K425" s="181"/>
      <c r="L425" s="181"/>
      <c r="M425" s="181"/>
      <c r="N425" s="181"/>
      <c r="O425" s="181"/>
      <c r="P425" s="181"/>
      <c r="Q425" s="181"/>
      <c r="R425" s="181"/>
      <c r="S425" s="181"/>
      <c r="T425" s="181"/>
      <c r="U425" s="181"/>
      <c r="V425" s="181"/>
      <c r="W425" s="181"/>
      <c r="X425" s="181"/>
      <c r="Y425" s="181"/>
      <c r="Z425" s="181"/>
      <c r="AA425" s="181"/>
      <c r="AB425" s="181"/>
      <c r="AC425" s="213"/>
      <c r="AD425" s="213"/>
      <c r="AE425" s="213"/>
      <c r="AF425" s="213"/>
      <c r="AG425" s="181"/>
      <c r="AH425" s="181"/>
      <c r="AI425" s="181"/>
      <c r="AJ425" s="181"/>
      <c r="AK425" s="181"/>
      <c r="AL425" s="181"/>
      <c r="AM425" s="181"/>
      <c r="AN425" s="181"/>
      <c r="AO425" s="181"/>
      <c r="AP425" s="181"/>
      <c r="AQ425" s="181"/>
      <c r="AR425" s="181"/>
      <c r="AS425" s="181"/>
      <c r="AT425" s="181"/>
      <c r="AU425" s="181"/>
      <c r="AV425" s="181"/>
    </row>
    <row r="426" spans="1:48" ht="42" hidden="1" customHeight="1" x14ac:dyDescent="0.25">
      <c r="A426" s="210" t="s">
        <v>1045</v>
      </c>
      <c r="B426" s="211" t="s">
        <v>1046</v>
      </c>
      <c r="C426" s="211"/>
      <c r="D426" s="211" t="b">
        <f>AND(D427:D436)</f>
        <v>1</v>
      </c>
      <c r="E426" s="211"/>
      <c r="F426" s="210"/>
      <c r="G426" s="210"/>
      <c r="H426" s="210"/>
      <c r="I426" s="210"/>
      <c r="J426" s="210"/>
      <c r="K426" s="210"/>
      <c r="L426" s="210"/>
      <c r="M426" s="210"/>
      <c r="N426" s="210"/>
      <c r="O426" s="210"/>
      <c r="P426" s="210"/>
      <c r="Q426" s="210"/>
      <c r="R426" s="210"/>
      <c r="S426" s="210"/>
      <c r="T426" s="210"/>
      <c r="U426" s="210"/>
      <c r="V426" s="210"/>
      <c r="W426" s="210"/>
      <c r="X426" s="210"/>
      <c r="Y426" s="210"/>
      <c r="Z426" s="210"/>
      <c r="AA426" s="210"/>
      <c r="AB426" s="210"/>
      <c r="AC426" s="214"/>
      <c r="AD426" s="214"/>
      <c r="AE426" s="214"/>
      <c r="AF426" s="214"/>
      <c r="AG426" s="210"/>
      <c r="AH426" s="210"/>
      <c r="AI426" s="210"/>
      <c r="AJ426" s="210"/>
      <c r="AK426" s="210"/>
      <c r="AL426" s="210"/>
      <c r="AM426" s="210"/>
      <c r="AN426" s="210"/>
      <c r="AO426" s="210"/>
      <c r="AP426" s="210"/>
      <c r="AQ426" s="210"/>
      <c r="AR426" s="210"/>
      <c r="AS426" s="210"/>
      <c r="AT426" s="210"/>
      <c r="AU426" s="210"/>
      <c r="AV426" s="210"/>
    </row>
    <row r="427" spans="1:48" ht="42" hidden="1" customHeight="1" x14ac:dyDescent="0.25">
      <c r="A427"/>
      <c r="D427" t="b">
        <f>IF(Resp96="Yes", FALSE, TRUE)</f>
        <v>1</v>
      </c>
      <c r="E427" s="1" t="str">
        <f>IF(ISBLANK('Capabilities - Sec Controls'!A62),"", 'Capabilities - Sec Controls'!A62)</f>
        <v>ITOS</v>
      </c>
      <c r="F427" s="1" t="str">
        <f>IF(ISBLANK('Capabilities - Sec Controls'!B62),"", 'Capabilities - Sec Controls'!B62)</f>
        <v>IT Operations</v>
      </c>
      <c r="G427" s="1" t="str">
        <f>IF(ISBLANK('Capabilities - Sec Controls'!C62),"", 'Capabilities - Sec Controls'!C62)</f>
        <v>Portfolio Management</v>
      </c>
      <c r="H427" s="1" t="str">
        <f>IF(ISBLANK('Capabilities - Sec Controls'!D62),"", 'Capabilities - Sec Controls'!D62)</f>
        <v>Maturity Model</v>
      </c>
      <c r="I427" s="1" t="str">
        <f>IF(ISBLANK('Capabilities - Sec Controls'!E62),"", 'Capabilities - Sec Controls'!E62)</f>
        <v>The system's organization has a capability that tracks the organization's IT capabilities against industry best practices and other guidelines to show progress and maturity over time.</v>
      </c>
      <c r="J427" s="1" t="str">
        <f>IF(ISBLANK('Capabilities - Sec Controls'!F62),"", 'Capabilities - Sec Controls'!F62)</f>
        <v>Maturity Model</v>
      </c>
      <c r="K427" s="1" t="str">
        <f>IF(ISBLANK('Capabilities - Sec Controls'!I62),"", 'Capabilities - Sec Controls'!I62)</f>
        <v/>
      </c>
      <c r="L427" s="1" t="str">
        <f>IF(ISBLANK('Capabilities - Sec Controls'!J62),"", 'Capabilities - Sec Controls'!J62)</f>
        <v/>
      </c>
      <c r="M427" s="1" t="str">
        <f>IF(ISBLANK('Capabilities - Sec Controls'!K62),"", 'Capabilities - Sec Controls'!K62)</f>
        <v/>
      </c>
      <c r="N427" s="1" t="str">
        <f>IF(ISBLANK('Capabilities - Sec Controls'!L62),"", 'Capabilities - Sec Controls'!L62)</f>
        <v/>
      </c>
      <c r="O427" s="1" t="str">
        <f>IF(ISBLANK('Capabilities - Sec Controls'!M62),"", 'Capabilities - Sec Controls'!M62)</f>
        <v/>
      </c>
      <c r="P427" s="1" t="str">
        <f>IF(ISBLANK('Capabilities - Sec Controls'!N62),"", 'Capabilities - Sec Controls'!N62)</f>
        <v/>
      </c>
      <c r="Q427" s="1" t="str">
        <f>IF(ISBLANK('Capabilities - Sec Controls'!O62),"", 'Capabilities - Sec Controls'!O62)</f>
        <v/>
      </c>
      <c r="R427" s="1" t="str">
        <f>IF(ISBLANK('Capabilities - Sec Controls'!P62),"", 'Capabilities - Sec Controls'!P62)</f>
        <v/>
      </c>
      <c r="S427" s="1" t="str">
        <f>IF(ISBLANK('Capabilities - Sec Controls'!Q62),"", 'Capabilities - Sec Controls'!Q62)</f>
        <v/>
      </c>
      <c r="T427" s="1" t="str">
        <f>IF(ISBLANK('Capabilities - Sec Controls'!R62),"", 'Capabilities - Sec Controls'!R62)</f>
        <v/>
      </c>
      <c r="U427" s="1" t="str">
        <f>IF(ISBLANK('Capabilities - Sec Controls'!S62),"", 'Capabilities - Sec Controls'!S62)</f>
        <v/>
      </c>
      <c r="V427" s="1" t="str">
        <f>IF(ISBLANK('Capabilities - Sec Controls'!T62),"", 'Capabilities - Sec Controls'!T62)</f>
        <v/>
      </c>
      <c r="W427" s="1" t="str">
        <f>IF(ISBLANK('Capabilities - Sec Controls'!U62),"", 'Capabilities - Sec Controls'!U62)</f>
        <v>PM-1, PM-5, PM-6</v>
      </c>
      <c r="X427" s="1" t="str">
        <f>IF(ISBLANK('Capabilities - Sec Controls'!V62),"", 'Capabilities - Sec Controls'!V62)</f>
        <v>AC-1, AC-2, AC-3, AC-8, AC-17, AC-18, AC-19, AC-20
AT-1, AT-2, AT-3
AU-1, AU-2, AU-3, AU-6, AU-9, AU-12 
CM-1, CM-2, CM-3, CM-4, CM-5, CM-6, CM-7, CM-8, CM-10, CM-11
IA-1, IA-2, IA-2(1), IA-4, IA-5, IA-5(1),  IA-6, IA-7, IA-8
MA-1, MA-2, MA-3, MA-4, MA-5
MP-1, MP-2, MP-4, MP-5, MP-6
PE-1, PE-2, PE-3, PE-6
PL-1, PL-4
PS-1, PS-2,PS-3, PS-4, PS-5, PS-6, PS-7
RA-1, RA-2, RA-3, RA-5
SC-1, SC-7, SC-8, SC-12, SC-13, SC-15, SC-28, SC-39
SI-1, SI-2, SI-3, SI-4, SI-5, SI-12</v>
      </c>
      <c r="Y427" s="1" t="str">
        <f>IF(ISBLANK('Capabilities - Sec Controls'!W62),"", 'Capabilities - Sec Controls'!W62)</f>
        <v xml:space="preserve">AC-2(1), AC-2(2), AC-2(3), AC-2(4), AC-2(5), AC-2(7), AC-2(9), AC-2(10), AC-2(12), AC-4, AC-4(21), AC-5, AC-6, AC-6(1), AC-6(2), AC-6(5), AC-6(9), AC-6(10), AC-10, AC-11, AC-11(1), AC-12, AC-17(9), AC-18(1), AC-19, AC-19(5),  AC-20(1), AC-20(2), AC-21
AU-2(3), AU-3(1),
CM-2(1), CM-2(3), CM-2(7), CM-3 (2), CM-5, CM-6, CM-7(2), CM-7(5), CM-8(1), CM-8(3), CM-8(5),
IA-5(4), IA-5(6), IA-5(7),
MA-3(3), MA-5(1)
MP-5(4)
PE-4, PE-5, PE-6(1)
PL-4(1)
RA-5(1), RA-5(2), RA-5(5)
SC-2, SC-4, SC-7(5), SC-7(7), SC-8(1), SC-10, SC-18, SC-23, SC-28(1)
SI-3(1), SI-3(2), SI-4(4), SI-7, SI-10, SI-16
</v>
      </c>
      <c r="Z427" s="1" t="str">
        <f>IF(ISBLANK('Capabilities - Sec Controls'!X62),"", 'Capabilities - Sec Controls'!X62)</f>
        <v>AC-2(11), AC-2(13), AC-6(3), AC-6(7), AC-6(8), AC-18(4), AC-21(2)
AU-13, 
CM-3(1), CM-5(1), CM-5(3), CM-5(4), CM-6(2), CM-8(4)
MA-4(3)
PE-2(3), PE-3(1), PE-6(4)
PS-4(2), PS-6(3)
RA-5(4), RA-5(6), RA-5(10)
SC-3, SC-7(8), SC-7(10), SC-7(11), SC-7(14),  SC-7(15), SC-7(18), SC-7(21), SC-24 
SI-7(10), SI-10(5)</v>
      </c>
      <c r="AA427" s="1" t="str">
        <f>IF(ISBLANK('Capabilities - Sec Controls'!Y62),"", 'Capabilities - Sec Controls'!Y62)</f>
        <v/>
      </c>
      <c r="AB427" s="1" t="str">
        <f>IF(ISBLANK('Capabilities - Sec Controls'!Z62),"", 'Capabilities - Sec Controls'!Z62)</f>
        <v/>
      </c>
      <c r="AC427" s="215">
        <f>IF(ISBLANK('Capabilities - Sec Controls'!AA62),"", 'Capabilities - Sec Controls'!AA62)</f>
        <v>1</v>
      </c>
      <c r="AD427" s="215">
        <f>IF(ISBLANK('Capabilities - Sec Controls'!AB62),"", 'Capabilities - Sec Controls'!AB62)</f>
        <v>1</v>
      </c>
      <c r="AE427" s="215">
        <f>IF(ISBLANK('Capabilities - Sec Controls'!AC62),"", 'Capabilities - Sec Controls'!AC62)</f>
        <v>2</v>
      </c>
      <c r="AF427" s="215">
        <f>IF(ISBLANK('Capabilities - Sec Controls'!AD62),"", 'Capabilities - Sec Controls'!AD62)</f>
        <v>4</v>
      </c>
      <c r="AG427" s="1" t="str">
        <f>IF(ISBLANK('Capabilities - Sec Controls'!AE62),"", 'Capabilities - Sec Controls'!AE62)</f>
        <v/>
      </c>
      <c r="AH427" s="1" t="str">
        <f>IF(ISBLANK('Capabilities - Sec Controls'!AF62),"", 'Capabilities - Sec Controls'!AF62)</f>
        <v>A</v>
      </c>
      <c r="AI427" s="1" t="str">
        <f>IF(ISBLANK('Capabilities - Sec Controls'!AG62),"", 'Capabilities - Sec Controls'!AG62)</f>
        <v>A</v>
      </c>
      <c r="AJ427" s="1" t="str">
        <f>IF(ISBLANK('Capabilities - Sec Controls'!AH62),"", 'Capabilities - Sec Controls'!AH62)</f>
        <v>A</v>
      </c>
      <c r="AK427" s="1" t="str">
        <f>IF(ISBLANK('Capabilities - Sec Controls'!AI62),"", 'Capabilities - Sec Controls'!AI62)</f>
        <v/>
      </c>
      <c r="AL427" s="1" t="str">
        <f>IF(ISBLANK('Capabilities - Sec Controls'!AJ62),"", 'Capabilities - Sec Controls'!AJ62)</f>
        <v>A</v>
      </c>
      <c r="AM427" s="1" t="str">
        <f>IF(ISBLANK('Capabilities - Sec Controls'!AK62),"", 'Capabilities - Sec Controls'!AK62)</f>
        <v>A</v>
      </c>
      <c r="AN427" s="1" t="str">
        <f>IF(ISBLANK('Capabilities - Sec Controls'!AL62),"", 'Capabilities - Sec Controls'!AL62)</f>
        <v>A</v>
      </c>
      <c r="AO427" s="1" t="str">
        <f>IF(ISBLANK('Capabilities - Sec Controls'!AM62),"", 'Capabilities - Sec Controls'!AM62)</f>
        <v/>
      </c>
      <c r="AP427" s="1" t="str">
        <f>IF(ISBLANK('Capabilities - Sec Controls'!AN62),"", 'Capabilities - Sec Controls'!AN62)</f>
        <v>A</v>
      </c>
      <c r="AQ427" s="1" t="str">
        <f>IF(ISBLANK('Capabilities - Sec Controls'!AO62),"", 'Capabilities - Sec Controls'!AO62)</f>
        <v>A</v>
      </c>
      <c r="AR427" s="1" t="str">
        <f>IF(ISBLANK('Capabilities - Sec Controls'!AP62),"", 'Capabilities - Sec Controls'!AP62)</f>
        <v>A</v>
      </c>
      <c r="AS427" s="1" t="str">
        <f>IF(ISBLANK('Capabilities - Sec Controls'!AQ62),"", 'Capabilities - Sec Controls'!AQ62)</f>
        <v/>
      </c>
      <c r="AT427" s="1" t="str">
        <f>IF(ISBLANK('Capabilities - Sec Controls'!AR62),"", 'Capabilities - Sec Controls'!AR62)</f>
        <v>A</v>
      </c>
      <c r="AU427" s="1" t="str">
        <f>IF(ISBLANK('Capabilities - Sec Controls'!AS62),"", 'Capabilities - Sec Controls'!AS62)</f>
        <v/>
      </c>
      <c r="AV427" s="1" t="str">
        <f>IF(ISBLANK('Capabilities - Sec Controls'!AT62),"", 'Capabilities - Sec Controls'!AT62)</f>
        <v/>
      </c>
    </row>
    <row r="428" spans="1:48" ht="42" hidden="1" customHeight="1" x14ac:dyDescent="0.25">
      <c r="A428"/>
      <c r="D428" t="b">
        <f>IF(Resp96="Yes", FALSE, TRUE)</f>
        <v>1</v>
      </c>
      <c r="E428" s="1" t="str">
        <f>IF(ISBLANK('Capabilities - Sec Controls'!A98),"", 'Capabilities - Sec Controls'!A98)</f>
        <v>ITOS</v>
      </c>
      <c r="F428" s="1" t="str">
        <f>IF(ISBLANK('Capabilities - Sec Controls'!B98),"", 'Capabilities - Sec Controls'!B98)</f>
        <v>IT Operations</v>
      </c>
      <c r="G428" s="1" t="str">
        <f>IF(ISBLANK('Capabilities - Sec Controls'!C98),"", 'Capabilities - Sec Controls'!C98)</f>
        <v>PMO</v>
      </c>
      <c r="H428" s="1" t="str">
        <f>IF(ISBLANK('Capabilities - Sec Controls'!D98),"", 'Capabilities - Sec Controls'!D98)</f>
        <v>Remediation</v>
      </c>
      <c r="I428" s="1" t="str">
        <f>IF(ISBLANK('Capabilities - Sec Controls'!E98),"", 'Capabilities - Sec Controls'!E98)</f>
        <v>The system's organization has a capability that focuses on projects that are remediating gaps or other deficiencies and that uses a remediation dashboard to track progress for the organization's management.</v>
      </c>
      <c r="J428" s="1" t="str">
        <f>IF(ISBLANK('Capabilities - Sec Controls'!F98),"", 'Capabilities - Sec Controls'!F98)</f>
        <v>Remediation</v>
      </c>
      <c r="K428" s="1" t="str">
        <f>IF(ISBLANK('Capabilities - Sec Controls'!I98),"", 'Capabilities - Sec Controls'!I98)</f>
        <v>CA-2,CA-5,CA-7,RA-3,RA-5,SI-2</v>
      </c>
      <c r="L428" s="1" t="str">
        <f>IF(ISBLANK('Capabilities - Sec Controls'!J98),"", 'Capabilities - Sec Controls'!J98)</f>
        <v/>
      </c>
      <c r="M428" s="1" t="str">
        <f>IF(ISBLANK('Capabilities - Sec Controls'!K98),"", 'Capabilities - Sec Controls'!K98)</f>
        <v>CA-2,CA-5,CA-7,RA-3,RA-5,SI-2</v>
      </c>
      <c r="N428" s="1" t="str">
        <f>IF(ISBLANK('Capabilities - Sec Controls'!L98),"", 'Capabilities - Sec Controls'!L98)</f>
        <v/>
      </c>
      <c r="O428" s="1" t="str">
        <f>IF(ISBLANK('Capabilities - Sec Controls'!M98),"", 'Capabilities - Sec Controls'!M98)</f>
        <v>CM-3,SA-11,SI-2(2)</v>
      </c>
      <c r="P428" s="1" t="str">
        <f>IF(ISBLANK('Capabilities - Sec Controls'!N98),"", 'Capabilities - Sec Controls'!N98)</f>
        <v>SI-2(3)</v>
      </c>
      <c r="Q428" s="1" t="str">
        <f>IF(ISBLANK('Capabilities - Sec Controls'!O98),"", 'Capabilities - Sec Controls'!O98)</f>
        <v>CM-3,SA-11,SI-2(2),SI-2(3)</v>
      </c>
      <c r="R428" s="1" t="str">
        <f>IF(ISBLANK('Capabilities - Sec Controls'!P98),"", 'Capabilities - Sec Controls'!P98)</f>
        <v/>
      </c>
      <c r="S428" s="1" t="str">
        <f>IF(ISBLANK('Capabilities - Sec Controls'!Q98),"", 'Capabilities - Sec Controls'!Q98)</f>
        <v/>
      </c>
      <c r="T428" s="1" t="str">
        <f>IF(ISBLANK('Capabilities - Sec Controls'!R98),"", 'Capabilities - Sec Controls'!R98)</f>
        <v>SI-2(1),CA-7(3),SI-2(5)</v>
      </c>
      <c r="U428" s="1" t="str">
        <f>IF(ISBLANK('Capabilities - Sec Controls'!S98),"", 'Capabilities - Sec Controls'!S98)</f>
        <v>CA-7(3)</v>
      </c>
      <c r="V428" s="1" t="str">
        <f>IF(ISBLANK('Capabilities - Sec Controls'!T98),"", 'Capabilities - Sec Controls'!T98)</f>
        <v>SI-2(1),SI-2(5)</v>
      </c>
      <c r="W428" s="1" t="str">
        <f>IF(ISBLANK('Capabilities - Sec Controls'!U98),"", 'Capabilities - Sec Controls'!U98)</f>
        <v>PM-4</v>
      </c>
      <c r="X428" s="1" t="str">
        <f>IF(ISBLANK('Capabilities - Sec Controls'!V98),"", 'Capabilities - Sec Controls'!V98)</f>
        <v/>
      </c>
      <c r="Y428" s="1" t="str">
        <f>IF(ISBLANK('Capabilities - Sec Controls'!W98),"", 'Capabilities - Sec Controls'!W98)</f>
        <v/>
      </c>
      <c r="Z428" s="1" t="str">
        <f>IF(ISBLANK('Capabilities - Sec Controls'!X98),"", 'Capabilities - Sec Controls'!X98)</f>
        <v/>
      </c>
      <c r="AA428" s="1" t="str">
        <f>IF(ISBLANK('Capabilities - Sec Controls'!Y98),"", 'Capabilities - Sec Controls'!Y98)</f>
        <v>CA-7(3),  SA-4(3), SA-12(9), SA(15), SI-2(1), and SI-2(5) are not selected in SP 800-53-defined baselines nor in the overall FedRAMP-defined baselines. These 53R4 capabilities are noted in { } and placed in the high impact baseline here specifically to support implementation of a PMO Remediation capability should an organization wish to contract with a cloud service provider to provide such a capability.</v>
      </c>
      <c r="AB428" s="1" t="str">
        <f>IF(ISBLANK('Capabilities - Sec Controls'!Z98),"", 'Capabilities - Sec Controls'!Z98)</f>
        <v/>
      </c>
      <c r="AC428" s="215">
        <f>IF(ISBLANK('Capabilities - Sec Controls'!AA98),"", 'Capabilities - Sec Controls'!AA98)</f>
        <v>1</v>
      </c>
      <c r="AD428" s="215">
        <f>IF(ISBLANK('Capabilities - Sec Controls'!AB98),"", 'Capabilities - Sec Controls'!AB98)</f>
        <v>2</v>
      </c>
      <c r="AE428" s="215">
        <f>IF(ISBLANK('Capabilities - Sec Controls'!AC98),"", 'Capabilities - Sec Controls'!AC98)</f>
        <v>1</v>
      </c>
      <c r="AF428" s="215">
        <f>IF(ISBLANK('Capabilities - Sec Controls'!AD98),"", 'Capabilities - Sec Controls'!AD98)</f>
        <v>4</v>
      </c>
      <c r="AG428" s="1" t="str">
        <f>IF(ISBLANK('Capabilities - Sec Controls'!AE98),"", 'Capabilities - Sec Controls'!AE98)</f>
        <v/>
      </c>
      <c r="AH428" s="1" t="str">
        <f>IF(ISBLANK('Capabilities - Sec Controls'!AF98),"", 'Capabilities - Sec Controls'!AF98)</f>
        <v>A</v>
      </c>
      <c r="AI428" s="1" t="str">
        <f>IF(ISBLANK('Capabilities - Sec Controls'!AG98),"", 'Capabilities - Sec Controls'!AG98)</f>
        <v>A</v>
      </c>
      <c r="AJ428" s="1" t="str">
        <f>IF(ISBLANK('Capabilities - Sec Controls'!AH98),"", 'Capabilities - Sec Controls'!AH98)</f>
        <v>A</v>
      </c>
      <c r="AK428" s="1" t="str">
        <f>IF(ISBLANK('Capabilities - Sec Controls'!AI98),"", 'Capabilities - Sec Controls'!AI98)</f>
        <v/>
      </c>
      <c r="AL428" s="1" t="str">
        <f>IF(ISBLANK('Capabilities - Sec Controls'!AJ98),"", 'Capabilities - Sec Controls'!AJ98)</f>
        <v>A</v>
      </c>
      <c r="AM428" s="1" t="str">
        <f>IF(ISBLANK('Capabilities - Sec Controls'!AK98),"", 'Capabilities - Sec Controls'!AK98)</f>
        <v>A</v>
      </c>
      <c r="AN428" s="1" t="str">
        <f>IF(ISBLANK('Capabilities - Sec Controls'!AL98),"", 'Capabilities - Sec Controls'!AL98)</f>
        <v>A</v>
      </c>
      <c r="AO428" s="1" t="str">
        <f>IF(ISBLANK('Capabilities - Sec Controls'!AM98),"", 'Capabilities - Sec Controls'!AM98)</f>
        <v/>
      </c>
      <c r="AP428" s="1" t="str">
        <f>IF(ISBLANK('Capabilities - Sec Controls'!AN98),"", 'Capabilities - Sec Controls'!AN98)</f>
        <v>A</v>
      </c>
      <c r="AQ428" s="1" t="str">
        <f>IF(ISBLANK('Capabilities - Sec Controls'!AO98),"", 'Capabilities - Sec Controls'!AO98)</f>
        <v>A</v>
      </c>
      <c r="AR428" s="1" t="str">
        <f>IF(ISBLANK('Capabilities - Sec Controls'!AP98),"", 'Capabilities - Sec Controls'!AP98)</f>
        <v>A</v>
      </c>
      <c r="AS428" s="1" t="str">
        <f>IF(ISBLANK('Capabilities - Sec Controls'!AQ98),"", 'Capabilities - Sec Controls'!AQ98)</f>
        <v/>
      </c>
      <c r="AT428" s="1" t="str">
        <f>IF(ISBLANK('Capabilities - Sec Controls'!AR98),"", 'Capabilities - Sec Controls'!AR98)</f>
        <v>A</v>
      </c>
      <c r="AU428" s="1" t="str">
        <f>IF(ISBLANK('Capabilities - Sec Controls'!AS98),"", 'Capabilities - Sec Controls'!AS98)</f>
        <v/>
      </c>
      <c r="AV428" s="1" t="str">
        <f>IF(ISBLANK('Capabilities - Sec Controls'!AT98),"", 'Capabilities - Sec Controls'!AT98)</f>
        <v>A</v>
      </c>
    </row>
    <row r="429" spans="1:48" ht="42" hidden="1" customHeight="1" x14ac:dyDescent="0.25">
      <c r="A429"/>
      <c r="D429" t="b">
        <f>IF(Resp96="Yes", FALSE, TRUE)</f>
        <v>1</v>
      </c>
      <c r="E429" s="1" t="str">
        <f>IF(ISBLANK('Capabilities - Sec Controls'!A99),"", 'Capabilities - Sec Controls'!A99)</f>
        <v>ITOS</v>
      </c>
      <c r="F429" s="1" t="str">
        <f>IF(ISBLANK('Capabilities - Sec Controls'!B99),"", 'Capabilities - Sec Controls'!B99)</f>
        <v>IT Operations</v>
      </c>
      <c r="G429" s="1" t="str">
        <f>IF(ISBLANK('Capabilities - Sec Controls'!C99),"", 'Capabilities - Sec Controls'!C99)</f>
        <v>Portfolio Management</v>
      </c>
      <c r="H429" s="1" t="str">
        <f>IF(ISBLANK('Capabilities - Sec Controls'!D99),"", 'Capabilities - Sec Controls'!D99)</f>
        <v>Roadmap</v>
      </c>
      <c r="I429" s="1" t="str">
        <f>IF(ISBLANK('Capabilities - Sec Controls'!E99),"", 'Capabilities - Sec Controls'!E99)</f>
        <v>The system's organization has a capability that provides strategic direction and plans for changes to capabilities and solutions within the technology portfolio, including the security roadmap, to meet the organization's goals and business strategy for the future.</v>
      </c>
      <c r="J429" s="1" t="str">
        <f>IF(ISBLANK('Capabilities - Sec Controls'!F99),"", 'Capabilities - Sec Controls'!F99)</f>
        <v>Roadmap</v>
      </c>
      <c r="K429" s="1" t="str">
        <f>IF(ISBLANK('Capabilities - Sec Controls'!I99),"", 'Capabilities - Sec Controls'!I99)</f>
        <v>CP-2,PL-1,PL-2,RA-2,RA-3</v>
      </c>
      <c r="L429" s="1" t="str">
        <f>IF(ISBLANK('Capabilities - Sec Controls'!J99),"", 'Capabilities - Sec Controls'!J99)</f>
        <v/>
      </c>
      <c r="M429" s="1" t="str">
        <f>IF(ISBLANK('Capabilities - Sec Controls'!K99),"", 'Capabilities - Sec Controls'!K99)</f>
        <v>CP-2,PL-1,PL-2,RA-2,RA-3</v>
      </c>
      <c r="N429" s="1" t="str">
        <f>IF(ISBLANK('Capabilities - Sec Controls'!L99),"", 'Capabilities - Sec Controls'!L99)</f>
        <v/>
      </c>
      <c r="O429" s="1" t="str">
        <f>IF(ISBLANK('Capabilities - Sec Controls'!M99),"", 'Capabilities - Sec Controls'!M99)</f>
        <v>CP-2(8),PL-8</v>
      </c>
      <c r="P429" s="1" t="str">
        <f>IF(ISBLANK('Capabilities - Sec Controls'!N99),"", 'Capabilities - Sec Controls'!N99)</f>
        <v/>
      </c>
      <c r="Q429" s="1" t="str">
        <f>IF(ISBLANK('Capabilities - Sec Controls'!O99),"", 'Capabilities - Sec Controls'!O99)</f>
        <v>CP-2(8),PL-8</v>
      </c>
      <c r="R429" s="1" t="str">
        <f>IF(ISBLANK('Capabilities - Sec Controls'!P99),"", 'Capabilities - Sec Controls'!P99)</f>
        <v/>
      </c>
      <c r="S429" s="1" t="str">
        <f>IF(ISBLANK('Capabilities - Sec Controls'!Q99),"", 'Capabilities - Sec Controls'!Q99)</f>
        <v/>
      </c>
      <c r="T429" s="1" t="str">
        <f>IF(ISBLANK('Capabilities - Sec Controls'!R99),"", 'Capabilities - Sec Controls'!R99)</f>
        <v>SA-8,SA-14</v>
      </c>
      <c r="U429" s="1" t="str">
        <f>IF(ISBLANK('Capabilities - Sec Controls'!S99),"", 'Capabilities - Sec Controls'!S99)</f>
        <v/>
      </c>
      <c r="V429" s="1" t="str">
        <f>IF(ISBLANK('Capabilities - Sec Controls'!T99),"", 'Capabilities - Sec Controls'!T99)</f>
        <v>SA-8,SA-14</v>
      </c>
      <c r="W429" s="1" t="str">
        <f>IF(ISBLANK('Capabilities - Sec Controls'!U99),"", 'Capabilities - Sec Controls'!U99)</f>
        <v>PM-1, PM-7, PM-9, PM-11</v>
      </c>
      <c r="X429" s="1" t="str">
        <f>IF(ISBLANK('Capabilities - Sec Controls'!V99),"", 'Capabilities - Sec Controls'!V99)</f>
        <v/>
      </c>
      <c r="Y429" s="1" t="str">
        <f>IF(ISBLANK('Capabilities - Sec Controls'!W99),"", 'Capabilities - Sec Controls'!W99)</f>
        <v/>
      </c>
      <c r="Z429" s="1" t="str">
        <f>IF(ISBLANK('Capabilities - Sec Controls'!X99),"", 'Capabilities - Sec Controls'!X99)</f>
        <v/>
      </c>
      <c r="AA429" s="1" t="str">
        <f>IF(ISBLANK('Capabilities - Sec Controls'!Y99),"", 'Capabilities - Sec Controls'!Y99)</f>
        <v/>
      </c>
      <c r="AB429" s="1" t="str">
        <f>IF(ISBLANK('Capabilities - Sec Controls'!Z99),"", 'Capabilities - Sec Controls'!Z99)</f>
        <v/>
      </c>
      <c r="AC429" s="215">
        <f>IF(ISBLANK('Capabilities - Sec Controls'!AA99),"", 'Capabilities - Sec Controls'!AA99)</f>
        <v>1</v>
      </c>
      <c r="AD429" s="215">
        <f>IF(ISBLANK('Capabilities - Sec Controls'!AB99),"", 'Capabilities - Sec Controls'!AB99)</f>
        <v>1</v>
      </c>
      <c r="AE429" s="215">
        <f>IF(ISBLANK('Capabilities - Sec Controls'!AC99),"", 'Capabilities - Sec Controls'!AC99)</f>
        <v>1</v>
      </c>
      <c r="AF429" s="215">
        <f>IF(ISBLANK('Capabilities - Sec Controls'!AD99),"", 'Capabilities - Sec Controls'!AD99)</f>
        <v>3</v>
      </c>
      <c r="AG429" s="1" t="str">
        <f>IF(ISBLANK('Capabilities - Sec Controls'!AE99),"", 'Capabilities - Sec Controls'!AE99)</f>
        <v/>
      </c>
      <c r="AH429" s="1" t="str">
        <f>IF(ISBLANK('Capabilities - Sec Controls'!AF99),"", 'Capabilities - Sec Controls'!AF99)</f>
        <v>A</v>
      </c>
      <c r="AI429" s="1" t="str">
        <f>IF(ISBLANK('Capabilities - Sec Controls'!AG99),"", 'Capabilities - Sec Controls'!AG99)</f>
        <v>A</v>
      </c>
      <c r="AJ429" s="1" t="str">
        <f>IF(ISBLANK('Capabilities - Sec Controls'!AH99),"", 'Capabilities - Sec Controls'!AH99)</f>
        <v>A</v>
      </c>
      <c r="AK429" s="1" t="str">
        <f>IF(ISBLANK('Capabilities - Sec Controls'!AI99),"", 'Capabilities - Sec Controls'!AI99)</f>
        <v/>
      </c>
      <c r="AL429" s="1" t="str">
        <f>IF(ISBLANK('Capabilities - Sec Controls'!AJ99),"", 'Capabilities - Sec Controls'!AJ99)</f>
        <v>A</v>
      </c>
      <c r="AM429" s="1" t="str">
        <f>IF(ISBLANK('Capabilities - Sec Controls'!AK99),"", 'Capabilities - Sec Controls'!AK99)</f>
        <v>A</v>
      </c>
      <c r="AN429" s="1" t="str">
        <f>IF(ISBLANK('Capabilities - Sec Controls'!AL99),"", 'Capabilities - Sec Controls'!AL99)</f>
        <v>A</v>
      </c>
      <c r="AO429" s="1" t="str">
        <f>IF(ISBLANK('Capabilities - Sec Controls'!AM99),"", 'Capabilities - Sec Controls'!AM99)</f>
        <v/>
      </c>
      <c r="AP429" s="1" t="str">
        <f>IF(ISBLANK('Capabilities - Sec Controls'!AN99),"", 'Capabilities - Sec Controls'!AN99)</f>
        <v>A</v>
      </c>
      <c r="AQ429" s="1" t="str">
        <f>IF(ISBLANK('Capabilities - Sec Controls'!AO99),"", 'Capabilities - Sec Controls'!AO99)</f>
        <v>A</v>
      </c>
      <c r="AR429" s="1" t="str">
        <f>IF(ISBLANK('Capabilities - Sec Controls'!AP99),"", 'Capabilities - Sec Controls'!AP99)</f>
        <v>A</v>
      </c>
      <c r="AS429" s="1" t="str">
        <f>IF(ISBLANK('Capabilities - Sec Controls'!AQ99),"", 'Capabilities - Sec Controls'!AQ99)</f>
        <v/>
      </c>
      <c r="AT429" s="1" t="str">
        <f>IF(ISBLANK('Capabilities - Sec Controls'!AR99),"", 'Capabilities - Sec Controls'!AR99)</f>
        <v>A</v>
      </c>
      <c r="AU429" s="1" t="str">
        <f>IF(ISBLANK('Capabilities - Sec Controls'!AS99),"", 'Capabilities - Sec Controls'!AS99)</f>
        <v/>
      </c>
      <c r="AV429" s="1" t="str">
        <f>IF(ISBLANK('Capabilities - Sec Controls'!AT99),"", 'Capabilities - Sec Controls'!AT99)</f>
        <v/>
      </c>
    </row>
    <row r="430" spans="1:48" ht="42" hidden="1" customHeight="1" x14ac:dyDescent="0.25">
      <c r="A430"/>
      <c r="D430" t="b">
        <f>IF(Resp96="Yes", FALSE, TRUE)</f>
        <v>1</v>
      </c>
      <c r="E430" s="1" t="str">
        <f>IF(ISBLANK('Capabilities - Sec Controls'!A195),"", 'Capabilities - Sec Controls'!A195)</f>
        <v>Information Services</v>
      </c>
      <c r="F430" s="1" t="str">
        <f>IF(ISBLANK('Capabilities - Sec Controls'!B195),"", 'Capabilities - Sec Controls'!B195)</f>
        <v>ITOS</v>
      </c>
      <c r="G430" s="1" t="str">
        <f>IF(ISBLANK('Capabilities - Sec Controls'!C195),"", 'Capabilities - Sec Controls'!C195)</f>
        <v>Strategy</v>
      </c>
      <c r="H430" s="1" t="str">
        <f>IF(ISBLANK('Capabilities - Sec Controls'!D195),"", 'Capabilities - Sec Controls'!D195)</f>
        <v/>
      </c>
      <c r="I430" s="1" t="str">
        <f>IF(ISBLANK('Capabilities - Sec Controls'!E195),"", 'Capabilities - Sec Controls'!E195)</f>
        <v>The system's organization has a capability that documents and refines a strategy within ITOS to take into account business and technology trends, gaps in capabilities, and the investments necessary to fill those gaps.</v>
      </c>
      <c r="J430" s="1" t="str">
        <f>IF(ISBLANK('Capabilities - Sec Controls'!F195),"", 'Capabilities - Sec Controls'!F195)</f>
        <v>Strategy</v>
      </c>
      <c r="K430" s="1" t="str">
        <f>IF(ISBLANK('Capabilities - Sec Controls'!I195),"", 'Capabilities - Sec Controls'!I195)</f>
        <v>CA-2,CA-7,CM-4,RA-3,RA-5,SA-2</v>
      </c>
      <c r="L430" s="1" t="str">
        <f>IF(ISBLANK('Capabilities - Sec Controls'!J195),"", 'Capabilities - Sec Controls'!J195)</f>
        <v/>
      </c>
      <c r="M430" s="1" t="str">
        <f>IF(ISBLANK('Capabilities - Sec Controls'!K195),"", 'Capabilities - Sec Controls'!K195)</f>
        <v>CA-2,CA-7,CM-4,RA-3,RA-5,SA-2</v>
      </c>
      <c r="N430" s="1" t="str">
        <f>IF(ISBLANK('Capabilities - Sec Controls'!L195),"", 'Capabilities - Sec Controls'!L195)</f>
        <v/>
      </c>
      <c r="O430" s="1" t="str">
        <f>IF(ISBLANK('Capabilities - Sec Controls'!M195),"", 'Capabilities - Sec Controls'!M195)</f>
        <v/>
      </c>
      <c r="P430" s="1" t="str">
        <f>IF(ISBLANK('Capabilities - Sec Controls'!N195),"", 'Capabilities - Sec Controls'!N195)</f>
        <v/>
      </c>
      <c r="Q430" s="1" t="str">
        <f>IF(ISBLANK('Capabilities - Sec Controls'!O195),"", 'Capabilities - Sec Controls'!O195)</f>
        <v/>
      </c>
      <c r="R430" s="1" t="str">
        <f>IF(ISBLANK('Capabilities - Sec Controls'!P195),"", 'Capabilities - Sec Controls'!P195)</f>
        <v/>
      </c>
      <c r="S430" s="1" t="str">
        <f>IF(ISBLANK('Capabilities - Sec Controls'!Q195),"", 'Capabilities - Sec Controls'!Q195)</f>
        <v/>
      </c>
      <c r="T430" s="1" t="str">
        <f>IF(ISBLANK('Capabilities - Sec Controls'!R195),"", 'Capabilities - Sec Controls'!R195)</f>
        <v/>
      </c>
      <c r="U430" s="1" t="str">
        <f>IF(ISBLANK('Capabilities - Sec Controls'!S195),"", 'Capabilities - Sec Controls'!S195)</f>
        <v/>
      </c>
      <c r="V430" s="1" t="str">
        <f>IF(ISBLANK('Capabilities - Sec Controls'!T195),"", 'Capabilities - Sec Controls'!T195)</f>
        <v/>
      </c>
      <c r="W430" s="1" t="str">
        <f>IF(ISBLANK('Capabilities - Sec Controls'!U195),"", 'Capabilities - Sec Controls'!U195)</f>
        <v/>
      </c>
      <c r="X430" s="1" t="str">
        <f>IF(ISBLANK('Capabilities - Sec Controls'!V195),"", 'Capabilities - Sec Controls'!V195)</f>
        <v/>
      </c>
      <c r="Y430" s="1" t="str">
        <f>IF(ISBLANK('Capabilities - Sec Controls'!W195),"", 'Capabilities - Sec Controls'!W195)</f>
        <v/>
      </c>
      <c r="Z430" s="1" t="str">
        <f>IF(ISBLANK('Capabilities - Sec Controls'!X195),"", 'Capabilities - Sec Controls'!X195)</f>
        <v/>
      </c>
      <c r="AA430" s="1" t="str">
        <f>IF(ISBLANK('Capabilities - Sec Controls'!Y195),"", 'Capabilities - Sec Controls'!Y195)</f>
        <v>Strategy is not a security capability. See columns m-o for controls needed to protect knowledge management information. Also, it is not clear what "ITOS" is - IT Operations Services? IT Operations Security?    PL-8 and RA-6  are not selected in SP 800-53-defined baselines nor in the overall FedRAMP-defined baselines. They are noted in { } and  placed in the high impact baseline here specifically to support implementation of information security associated with the Information Services ITOS Strategy capability should an organization wish to contract with a cloud service provider to provide such a capability</v>
      </c>
      <c r="AB430" s="1" t="str">
        <f>IF(ISBLANK('Capabilities - Sec Controls'!Z195),"", 'Capabilities - Sec Controls'!Z195)</f>
        <v/>
      </c>
      <c r="AC430" s="215">
        <f>IF(ISBLANK('Capabilities - Sec Controls'!AA195),"", 'Capabilities - Sec Controls'!AA195)</f>
        <v>1</v>
      </c>
      <c r="AD430" s="215">
        <f>IF(ISBLANK('Capabilities - Sec Controls'!AB195),"", 'Capabilities - Sec Controls'!AB195)</f>
        <v>1</v>
      </c>
      <c r="AE430" s="215">
        <f>IF(ISBLANK('Capabilities - Sec Controls'!AC195),"", 'Capabilities - Sec Controls'!AC195)</f>
        <v>1</v>
      </c>
      <c r="AF430" s="215">
        <f>IF(ISBLANK('Capabilities - Sec Controls'!AD195),"", 'Capabilities - Sec Controls'!AD195)</f>
        <v>3</v>
      </c>
      <c r="AG430" s="1" t="str">
        <f>IF(ISBLANK('Capabilities - Sec Controls'!AE195),"", 'Capabilities - Sec Controls'!AE195)</f>
        <v/>
      </c>
      <c r="AH430" s="1" t="str">
        <f>IF(ISBLANK('Capabilities - Sec Controls'!AF195),"", 'Capabilities - Sec Controls'!AF195)</f>
        <v>A</v>
      </c>
      <c r="AI430" s="1" t="str">
        <f>IF(ISBLANK('Capabilities - Sec Controls'!AG195),"", 'Capabilities - Sec Controls'!AG195)</f>
        <v>A</v>
      </c>
      <c r="AJ430" s="1" t="str">
        <f>IF(ISBLANK('Capabilities - Sec Controls'!AH195),"", 'Capabilities - Sec Controls'!AH195)</f>
        <v>A</v>
      </c>
      <c r="AK430" s="1" t="str">
        <f>IF(ISBLANK('Capabilities - Sec Controls'!AI195),"", 'Capabilities - Sec Controls'!AI195)</f>
        <v/>
      </c>
      <c r="AL430" s="1" t="str">
        <f>IF(ISBLANK('Capabilities - Sec Controls'!AJ195),"", 'Capabilities - Sec Controls'!AJ195)</f>
        <v>A</v>
      </c>
      <c r="AM430" s="1" t="str">
        <f>IF(ISBLANK('Capabilities - Sec Controls'!AK195),"", 'Capabilities - Sec Controls'!AK195)</f>
        <v>A</v>
      </c>
      <c r="AN430" s="1" t="str">
        <f>IF(ISBLANK('Capabilities - Sec Controls'!AL195),"", 'Capabilities - Sec Controls'!AL195)</f>
        <v>A</v>
      </c>
      <c r="AO430" s="1" t="str">
        <f>IF(ISBLANK('Capabilities - Sec Controls'!AM195),"", 'Capabilities - Sec Controls'!AM195)</f>
        <v/>
      </c>
      <c r="AP430" s="1" t="str">
        <f>IF(ISBLANK('Capabilities - Sec Controls'!AN195),"", 'Capabilities - Sec Controls'!AN195)</f>
        <v>A</v>
      </c>
      <c r="AQ430" s="1" t="str">
        <f>IF(ISBLANK('Capabilities - Sec Controls'!AO195),"", 'Capabilities - Sec Controls'!AO195)</f>
        <v>A</v>
      </c>
      <c r="AR430" s="1" t="str">
        <f>IF(ISBLANK('Capabilities - Sec Controls'!AP195),"", 'Capabilities - Sec Controls'!AP195)</f>
        <v>A</v>
      </c>
      <c r="AS430" s="1" t="str">
        <f>IF(ISBLANK('Capabilities - Sec Controls'!AQ195),"", 'Capabilities - Sec Controls'!AQ195)</f>
        <v/>
      </c>
      <c r="AT430" s="1" t="str">
        <f>IF(ISBLANK('Capabilities - Sec Controls'!AR195),"", 'Capabilities - Sec Controls'!AR195)</f>
        <v>A</v>
      </c>
      <c r="AU430" s="1" t="str">
        <f>IF(ISBLANK('Capabilities - Sec Controls'!AS195),"", 'Capabilities - Sec Controls'!AS195)</f>
        <v/>
      </c>
      <c r="AV430" s="1" t="str">
        <f>IF(ISBLANK('Capabilities - Sec Controls'!AT195),"", 'Capabilities - Sec Controls'!AT195)</f>
        <v/>
      </c>
    </row>
    <row r="431" spans="1:48" ht="42" hidden="1" customHeight="1" x14ac:dyDescent="0.25">
      <c r="A431"/>
      <c r="D431" t="b">
        <f>IF(Resp97="Yes", FALSE, TRUE)</f>
        <v>1</v>
      </c>
      <c r="E431" s="1" t="str">
        <f>IF(ISBLANK('Capabilities - Sec Controls'!A96),"", 'Capabilities - Sec Controls'!A96)</f>
        <v>ITOS</v>
      </c>
      <c r="F431" s="1" t="str">
        <f>IF(ISBLANK('Capabilities - Sec Controls'!B96),"", 'Capabilities - Sec Controls'!B96)</f>
        <v>IT Operations</v>
      </c>
      <c r="G431" s="1" t="str">
        <f>IF(ISBLANK('Capabilities - Sec Controls'!C96),"", 'Capabilities - Sec Controls'!C96)</f>
        <v>PMO</v>
      </c>
      <c r="H431" s="1" t="str">
        <f>IF(ISBLANK('Capabilities - Sec Controls'!D96),"", 'Capabilities - Sec Controls'!D96)</f>
        <v>Program Mngmt</v>
      </c>
      <c r="I431" s="1" t="str">
        <f>IF(ISBLANK('Capabilities - Sec Controls'!E96),"", 'Capabilities - Sec Controls'!E96)</f>
        <v>The system's organization has a capability for program management for its security capabilities.</v>
      </c>
      <c r="J431" s="1" t="str">
        <f>IF(ISBLANK('Capabilities - Sec Controls'!F96),"", 'Capabilities - Sec Controls'!F96)</f>
        <v>Program Management</v>
      </c>
      <c r="K431" s="1" t="str">
        <f>IF(ISBLANK('Capabilities - Sec Controls'!I96),"", 'Capabilities - Sec Controls'!I96)</f>
        <v>AU-6,CA-7,IR-5,RA-3,RA-5</v>
      </c>
      <c r="L431" s="1" t="str">
        <f>IF(ISBLANK('Capabilities - Sec Controls'!J96),"", 'Capabilities - Sec Controls'!J96)</f>
        <v/>
      </c>
      <c r="M431" s="1" t="str">
        <f>IF(ISBLANK('Capabilities - Sec Controls'!K96),"", 'Capabilities - Sec Controls'!K96)</f>
        <v>AU-6,CA-7,IR-5,RA-3,RA-5</v>
      </c>
      <c r="N431" s="1" t="str">
        <f>IF(ISBLANK('Capabilities - Sec Controls'!L96),"", 'Capabilities - Sec Controls'!L96)</f>
        <v/>
      </c>
      <c r="O431" s="1" t="str">
        <f>IF(ISBLANK('Capabilities - Sec Controls'!M96),"", 'Capabilities - Sec Controls'!M96)</f>
        <v>AU-6(1),AU-6(3)</v>
      </c>
      <c r="P431" s="1" t="str">
        <f>IF(ISBLANK('Capabilities - Sec Controls'!N96),"", 'Capabilities - Sec Controls'!N96)</f>
        <v/>
      </c>
      <c r="Q431" s="1" t="str">
        <f>IF(ISBLANK('Capabilities - Sec Controls'!O96),"", 'Capabilities - Sec Controls'!O96)</f>
        <v>AU-6(1),AU-6(3)</v>
      </c>
      <c r="R431" s="1" t="str">
        <f>IF(ISBLANK('Capabilities - Sec Controls'!P96),"", 'Capabilities - Sec Controls'!P96)</f>
        <v/>
      </c>
      <c r="S431" s="1" t="str">
        <f>IF(ISBLANK('Capabilities - Sec Controls'!Q96),"", 'Capabilities - Sec Controls'!Q96)</f>
        <v>AU-6(5),IR-5(1)</v>
      </c>
      <c r="T431" s="1" t="str">
        <f>IF(ISBLANK('Capabilities - Sec Controls'!R96),"", 'Capabilities - Sec Controls'!R96)</f>
        <v>RA-5(6),IR-10</v>
      </c>
      <c r="U431" s="1" t="str">
        <f>IF(ISBLANK('Capabilities - Sec Controls'!S96),"", 'Capabilities - Sec Controls'!S96)</f>
        <v>AU-6(5),IR-5(1)</v>
      </c>
      <c r="V431" s="1" t="str">
        <f>IF(ISBLANK('Capabilities - Sec Controls'!T96),"", 'Capabilities - Sec Controls'!T96)</f>
        <v>RA-5(6),IR-10</v>
      </c>
      <c r="W431" s="1" t="str">
        <f>IF(ISBLANK('Capabilities - Sec Controls'!U96),"", 'Capabilities - Sec Controls'!U96)</f>
        <v>PM-1, PM-6</v>
      </c>
      <c r="X431" s="1" t="str">
        <f>IF(ISBLANK('Capabilities - Sec Controls'!V96),"", 'Capabilities - Sec Controls'!V96)</f>
        <v/>
      </c>
      <c r="Y431" s="1" t="str">
        <f>IF(ISBLANK('Capabilities - Sec Controls'!W96),"", 'Capabilities - Sec Controls'!W96)</f>
        <v/>
      </c>
      <c r="Z431" s="1" t="str">
        <f>IF(ISBLANK('Capabilities - Sec Controls'!X96),"", 'Capabilities - Sec Controls'!X96)</f>
        <v/>
      </c>
      <c r="AA431" s="1" t="str">
        <f>IF(ISBLANK('Capabilities - Sec Controls'!Y96),"", 'Capabilities - Sec Controls'!Y96)</f>
        <v>IR-10 and RA-5(6)  are not selected in SP 800-53-defined baselines nor in the overall FedRAMP-defined baselines. These 53R4 capabilities are noted in { } and placed in the high impact baseline here specifically to support implementation of a PMO Program Management capability should an organization wish to contract with a cloud service provider to provide such a capability.</v>
      </c>
      <c r="AB431" s="1" t="str">
        <f>IF(ISBLANK('Capabilities - Sec Controls'!Z96),"", 'Capabilities - Sec Controls'!Z96)</f>
        <v/>
      </c>
      <c r="AC431" s="215">
        <f>IF(ISBLANK('Capabilities - Sec Controls'!AA96),"", 'Capabilities - Sec Controls'!AA96)</f>
        <v>1</v>
      </c>
      <c r="AD431" s="215">
        <f>IF(ISBLANK('Capabilities - Sec Controls'!AB96),"", 'Capabilities - Sec Controls'!AB96)</f>
        <v>1</v>
      </c>
      <c r="AE431" s="215">
        <f>IF(ISBLANK('Capabilities - Sec Controls'!AC96),"", 'Capabilities - Sec Controls'!AC96)</f>
        <v>1</v>
      </c>
      <c r="AF431" s="215">
        <f>IF(ISBLANK('Capabilities - Sec Controls'!AD96),"", 'Capabilities - Sec Controls'!AD96)</f>
        <v>3</v>
      </c>
      <c r="AG431" s="1" t="str">
        <f>IF(ISBLANK('Capabilities - Sec Controls'!AE96),"", 'Capabilities - Sec Controls'!AE96)</f>
        <v/>
      </c>
      <c r="AH431" s="1" t="str">
        <f>IF(ISBLANK('Capabilities - Sec Controls'!AF96),"", 'Capabilities - Sec Controls'!AF96)</f>
        <v>A</v>
      </c>
      <c r="AI431" s="1" t="str">
        <f>IF(ISBLANK('Capabilities - Sec Controls'!AG96),"", 'Capabilities - Sec Controls'!AG96)</f>
        <v>A</v>
      </c>
      <c r="AJ431" s="1" t="str">
        <f>IF(ISBLANK('Capabilities - Sec Controls'!AH96),"", 'Capabilities - Sec Controls'!AH96)</f>
        <v>A</v>
      </c>
      <c r="AK431" s="1" t="str">
        <f>IF(ISBLANK('Capabilities - Sec Controls'!AI96),"", 'Capabilities - Sec Controls'!AI96)</f>
        <v/>
      </c>
      <c r="AL431" s="1" t="str">
        <f>IF(ISBLANK('Capabilities - Sec Controls'!AJ96),"", 'Capabilities - Sec Controls'!AJ96)</f>
        <v>A</v>
      </c>
      <c r="AM431" s="1" t="str">
        <f>IF(ISBLANK('Capabilities - Sec Controls'!AK96),"", 'Capabilities - Sec Controls'!AK96)</f>
        <v>A</v>
      </c>
      <c r="AN431" s="1" t="str">
        <f>IF(ISBLANK('Capabilities - Sec Controls'!AL96),"", 'Capabilities - Sec Controls'!AL96)</f>
        <v>A</v>
      </c>
      <c r="AO431" s="1" t="str">
        <f>IF(ISBLANK('Capabilities - Sec Controls'!AM96),"", 'Capabilities - Sec Controls'!AM96)</f>
        <v/>
      </c>
      <c r="AP431" s="1" t="str">
        <f>IF(ISBLANK('Capabilities - Sec Controls'!AN96),"", 'Capabilities - Sec Controls'!AN96)</f>
        <v>A</v>
      </c>
      <c r="AQ431" s="1" t="str">
        <f>IF(ISBLANK('Capabilities - Sec Controls'!AO96),"", 'Capabilities - Sec Controls'!AO96)</f>
        <v>A</v>
      </c>
      <c r="AR431" s="1" t="str">
        <f>IF(ISBLANK('Capabilities - Sec Controls'!AP96),"", 'Capabilities - Sec Controls'!AP96)</f>
        <v>A</v>
      </c>
      <c r="AS431" s="1" t="str">
        <f>IF(ISBLANK('Capabilities - Sec Controls'!AQ96),"", 'Capabilities - Sec Controls'!AQ96)</f>
        <v/>
      </c>
      <c r="AT431" s="1" t="str">
        <f>IF(ISBLANK('Capabilities - Sec Controls'!AR96),"", 'Capabilities - Sec Controls'!AR96)</f>
        <v>A</v>
      </c>
      <c r="AU431" s="1" t="str">
        <f>IF(ISBLANK('Capabilities - Sec Controls'!AS96),"", 'Capabilities - Sec Controls'!AS96)</f>
        <v/>
      </c>
      <c r="AV431" s="1" t="str">
        <f>IF(ISBLANK('Capabilities - Sec Controls'!AT96),"", 'Capabilities - Sec Controls'!AT96)</f>
        <v>A</v>
      </c>
    </row>
    <row r="432" spans="1:48" ht="42" hidden="1" customHeight="1" x14ac:dyDescent="0.25">
      <c r="A432"/>
      <c r="D432" t="b">
        <f>IF(Resp97="Yes", FALSE, TRUE)</f>
        <v>1</v>
      </c>
      <c r="E432" s="1" t="str">
        <f>IF(ISBLANK('Capabilities - Sec Controls'!A97),"", 'Capabilities - Sec Controls'!A97)</f>
        <v>ITOS</v>
      </c>
      <c r="F432" s="1" t="str">
        <f>IF(ISBLANK('Capabilities - Sec Controls'!B97),"", 'Capabilities - Sec Controls'!B97)</f>
        <v>IT Operations</v>
      </c>
      <c r="G432" s="1" t="str">
        <f>IF(ISBLANK('Capabilities - Sec Controls'!C97),"", 'Capabilities - Sec Controls'!C97)</f>
        <v>PMO</v>
      </c>
      <c r="H432" s="1" t="str">
        <f>IF(ISBLANK('Capabilities - Sec Controls'!D97),"", 'Capabilities - Sec Controls'!D97)</f>
        <v>Project Management / Operations</v>
      </c>
      <c r="I432" s="1" t="str">
        <f>IF(ISBLANK('Capabilities - Sec Controls'!E97),"", 'Capabilities - Sec Controls'!E97)</f>
        <v>The system's organization has a capability that supports all processes, artifacts, and methodologies associated with the Program Management Office to track the progress of projects.</v>
      </c>
      <c r="J432" s="1" t="str">
        <f>IF(ISBLANK('Capabilities - Sec Controls'!F97),"", 'Capabilities - Sec Controls'!F97)</f>
        <v>Project Management</v>
      </c>
      <c r="K432" s="1" t="str">
        <f>IF(ISBLANK('Capabilities - Sec Controls'!I97),"", 'Capabilities - Sec Controls'!I97)</f>
        <v/>
      </c>
      <c r="L432" s="1" t="str">
        <f>IF(ISBLANK('Capabilities - Sec Controls'!J97),"", 'Capabilities - Sec Controls'!J97)</f>
        <v/>
      </c>
      <c r="M432" s="1" t="str">
        <f>IF(ISBLANK('Capabilities - Sec Controls'!K97),"", 'Capabilities - Sec Controls'!K97)</f>
        <v/>
      </c>
      <c r="N432" s="1" t="str">
        <f>IF(ISBLANK('Capabilities - Sec Controls'!L97),"", 'Capabilities - Sec Controls'!L97)</f>
        <v/>
      </c>
      <c r="O432" s="1" t="str">
        <f>IF(ISBLANK('Capabilities - Sec Controls'!M97),"", 'Capabilities - Sec Controls'!M97)</f>
        <v>SA-8</v>
      </c>
      <c r="P432" s="1" t="str">
        <f>IF(ISBLANK('Capabilities - Sec Controls'!N97),"", 'Capabilities - Sec Controls'!N97)</f>
        <v/>
      </c>
      <c r="Q432" s="1" t="str">
        <f>IF(ISBLANK('Capabilities - Sec Controls'!O97),"", 'Capabilities - Sec Controls'!O97)</f>
        <v>SA-8</v>
      </c>
      <c r="R432" s="1" t="str">
        <f>IF(ISBLANK('Capabilities - Sec Controls'!P97),"", 'Capabilities - Sec Controls'!P97)</f>
        <v/>
      </c>
      <c r="S432" s="1" t="str">
        <f>IF(ISBLANK('Capabilities - Sec Controls'!Q97),"", 'Capabilities - Sec Controls'!Q97)</f>
        <v>SA-15</v>
      </c>
      <c r="T432" s="1" t="str">
        <f>IF(ISBLANK('Capabilities - Sec Controls'!R97),"", 'Capabilities - Sec Controls'!R97)</f>
        <v>SA-15(1),SA-15(2)</v>
      </c>
      <c r="U432" s="1" t="str">
        <f>IF(ISBLANK('Capabilities - Sec Controls'!S97),"", 'Capabilities - Sec Controls'!S97)</f>
        <v>SA-15</v>
      </c>
      <c r="V432" s="1" t="str">
        <f>IF(ISBLANK('Capabilities - Sec Controls'!T97),"", 'Capabilities - Sec Controls'!T97)</f>
        <v>SA-15(1),SA-15(2)</v>
      </c>
      <c r="W432" s="1" t="str">
        <f>IF(ISBLANK('Capabilities - Sec Controls'!U97),"", 'Capabilities - Sec Controls'!U97)</f>
        <v/>
      </c>
      <c r="X432" s="1" t="str">
        <f>IF(ISBLANK('Capabilities - Sec Controls'!V97),"", 'Capabilities - Sec Controls'!V97)</f>
        <v/>
      </c>
      <c r="Y432" s="1" t="str">
        <f>IF(ISBLANK('Capabilities - Sec Controls'!W97),"", 'Capabilities - Sec Controls'!W97)</f>
        <v/>
      </c>
      <c r="Z432" s="1" t="str">
        <f>IF(ISBLANK('Capabilities - Sec Controls'!X97),"", 'Capabilities - Sec Controls'!X97)</f>
        <v/>
      </c>
      <c r="AA432" s="1" t="str">
        <f>IF(ISBLANK('Capabilities - Sec Controls'!Y97),"", 'Capabilities - Sec Controls'!Y97)</f>
        <v>Project Management is not a security capability. See columns M, N, and O for controls needed to protect the associated information. SA-8 and SA-15 are cited with respect to secure development of information systems which is tangentially related to project  management. IR-5(1), SA-15(1), and SA-15(2) are not selected in SP 800-53-defined baselines nor in the overall FedRAMP-defined baselines. These SP 800-53 capabilities are noted in { } and placed in the high impact baseline here specifically to support implementation of a PMO Project Management / Operations capability should an organization wish to contract with a cloud service provider to provide such a capability.</v>
      </c>
      <c r="AB432" s="1" t="str">
        <f>IF(ISBLANK('Capabilities - Sec Controls'!Z97),"", 'Capabilities - Sec Controls'!Z97)</f>
        <v/>
      </c>
      <c r="AC432" s="215">
        <f>IF(ISBLANK('Capabilities - Sec Controls'!AA97),"", 'Capabilities - Sec Controls'!AA97)</f>
        <v>1</v>
      </c>
      <c r="AD432" s="215">
        <f>IF(ISBLANK('Capabilities - Sec Controls'!AB97),"", 'Capabilities - Sec Controls'!AB97)</f>
        <v>1</v>
      </c>
      <c r="AE432" s="215">
        <f>IF(ISBLANK('Capabilities - Sec Controls'!AC97),"", 'Capabilities - Sec Controls'!AC97)</f>
        <v>1</v>
      </c>
      <c r="AF432" s="215">
        <f>IF(ISBLANK('Capabilities - Sec Controls'!AD97),"", 'Capabilities - Sec Controls'!AD97)</f>
        <v>3</v>
      </c>
      <c r="AG432" s="1" t="str">
        <f>IF(ISBLANK('Capabilities - Sec Controls'!AE97),"", 'Capabilities - Sec Controls'!AE97)</f>
        <v/>
      </c>
      <c r="AH432" s="1" t="str">
        <f>IF(ISBLANK('Capabilities - Sec Controls'!AF97),"", 'Capabilities - Sec Controls'!AF97)</f>
        <v>A</v>
      </c>
      <c r="AI432" s="1" t="str">
        <f>IF(ISBLANK('Capabilities - Sec Controls'!AG97),"", 'Capabilities - Sec Controls'!AG97)</f>
        <v>A</v>
      </c>
      <c r="AJ432" s="1" t="str">
        <f>IF(ISBLANK('Capabilities - Sec Controls'!AH97),"", 'Capabilities - Sec Controls'!AH97)</f>
        <v>A</v>
      </c>
      <c r="AK432" s="1" t="str">
        <f>IF(ISBLANK('Capabilities - Sec Controls'!AI97),"", 'Capabilities - Sec Controls'!AI97)</f>
        <v/>
      </c>
      <c r="AL432" s="1" t="str">
        <f>IF(ISBLANK('Capabilities - Sec Controls'!AJ97),"", 'Capabilities - Sec Controls'!AJ97)</f>
        <v>A</v>
      </c>
      <c r="AM432" s="1" t="str">
        <f>IF(ISBLANK('Capabilities - Sec Controls'!AK97),"", 'Capabilities - Sec Controls'!AK97)</f>
        <v>A</v>
      </c>
      <c r="AN432" s="1" t="str">
        <f>IF(ISBLANK('Capabilities - Sec Controls'!AL97),"", 'Capabilities - Sec Controls'!AL97)</f>
        <v>A</v>
      </c>
      <c r="AO432" s="1" t="str">
        <f>IF(ISBLANK('Capabilities - Sec Controls'!AM97),"", 'Capabilities - Sec Controls'!AM97)</f>
        <v/>
      </c>
      <c r="AP432" s="1" t="str">
        <f>IF(ISBLANK('Capabilities - Sec Controls'!AN97),"", 'Capabilities - Sec Controls'!AN97)</f>
        <v>A</v>
      </c>
      <c r="AQ432" s="1" t="str">
        <f>IF(ISBLANK('Capabilities - Sec Controls'!AO97),"", 'Capabilities - Sec Controls'!AO97)</f>
        <v>A</v>
      </c>
      <c r="AR432" s="1" t="str">
        <f>IF(ISBLANK('Capabilities - Sec Controls'!AP97),"", 'Capabilities - Sec Controls'!AP97)</f>
        <v>A</v>
      </c>
      <c r="AS432" s="1" t="str">
        <f>IF(ISBLANK('Capabilities - Sec Controls'!AQ97),"", 'Capabilities - Sec Controls'!AQ97)</f>
        <v/>
      </c>
      <c r="AT432" s="1" t="str">
        <f>IF(ISBLANK('Capabilities - Sec Controls'!AR97),"", 'Capabilities - Sec Controls'!AR97)</f>
        <v>A</v>
      </c>
      <c r="AU432" s="1" t="str">
        <f>IF(ISBLANK('Capabilities - Sec Controls'!AS97),"", 'Capabilities - Sec Controls'!AS97)</f>
        <v/>
      </c>
      <c r="AV432" s="1" t="str">
        <f>IF(ISBLANK('Capabilities - Sec Controls'!AT97),"", 'Capabilities - Sec Controls'!AT97)</f>
        <v>A</v>
      </c>
    </row>
    <row r="433" spans="1:48" ht="42" hidden="1" customHeight="1" x14ac:dyDescent="0.25">
      <c r="A433"/>
      <c r="D433" t="b">
        <f>IF(Resp97="Yes", FALSE, TRUE)</f>
        <v>1</v>
      </c>
      <c r="E433" s="1" t="str">
        <f>IF(ISBLANK('Capabilities - Sec Controls'!A194),"", 'Capabilities - Sec Controls'!A194)</f>
        <v>Information Services</v>
      </c>
      <c r="F433" s="1" t="str">
        <f>IF(ISBLANK('Capabilities - Sec Controls'!B194),"", 'Capabilities - Sec Controls'!B194)</f>
        <v>ITOS</v>
      </c>
      <c r="G433" s="1" t="str">
        <f>IF(ISBLANK('Capabilities - Sec Controls'!C194),"", 'Capabilities - Sec Controls'!C194)</f>
        <v>PMO - Project Managemetn Office</v>
      </c>
      <c r="H433" s="1" t="str">
        <f>IF(ISBLANK('Capabilities - Sec Controls'!D194),"", 'Capabilities - Sec Controls'!D194)</f>
        <v/>
      </c>
      <c r="I433" s="1" t="str">
        <f>IF(ISBLANK('Capabilities - Sec Controls'!E194),"", 'Capabilities - Sec Controls'!E194)</f>
        <v>The system's organization has a Program Management Office (PMO), which defines and maintains the project management standards, processes, and documentation for the organization.</v>
      </c>
      <c r="J433" s="1" t="str">
        <f>IF(ISBLANK('Capabilities - Sec Controls'!F194),"", 'Capabilities - Sec Controls'!F194)</f>
        <v>PMO</v>
      </c>
      <c r="K433" s="1" t="str">
        <f>IF(ISBLANK('Capabilities - Sec Controls'!I194),"", 'Capabilities - Sec Controls'!I194)</f>
        <v/>
      </c>
      <c r="L433" s="1" t="str">
        <f>IF(ISBLANK('Capabilities - Sec Controls'!J194),"", 'Capabilities - Sec Controls'!J194)</f>
        <v/>
      </c>
      <c r="M433" s="1" t="str">
        <f>IF(ISBLANK('Capabilities - Sec Controls'!K194),"", 'Capabilities - Sec Controls'!K194)</f>
        <v/>
      </c>
      <c r="N433" s="1" t="str">
        <f>IF(ISBLANK('Capabilities - Sec Controls'!L194),"", 'Capabilities - Sec Controls'!L194)</f>
        <v/>
      </c>
      <c r="O433" s="1" t="str">
        <f>IF(ISBLANK('Capabilities - Sec Controls'!M194),"", 'Capabilities - Sec Controls'!M194)</f>
        <v/>
      </c>
      <c r="P433" s="1" t="str">
        <f>IF(ISBLANK('Capabilities - Sec Controls'!N194),"", 'Capabilities - Sec Controls'!N194)</f>
        <v/>
      </c>
      <c r="Q433" s="1" t="str">
        <f>IF(ISBLANK('Capabilities - Sec Controls'!O194),"", 'Capabilities - Sec Controls'!O194)</f>
        <v/>
      </c>
      <c r="R433" s="1" t="str">
        <f>IF(ISBLANK('Capabilities - Sec Controls'!P194),"", 'Capabilities - Sec Controls'!P194)</f>
        <v/>
      </c>
      <c r="S433" s="1" t="str">
        <f>IF(ISBLANK('Capabilities - Sec Controls'!Q194),"", 'Capabilities - Sec Controls'!Q194)</f>
        <v/>
      </c>
      <c r="T433" s="1" t="str">
        <f>IF(ISBLANK('Capabilities - Sec Controls'!R194),"", 'Capabilities - Sec Controls'!R194)</f>
        <v/>
      </c>
      <c r="U433" s="1" t="str">
        <f>IF(ISBLANK('Capabilities - Sec Controls'!S194),"", 'Capabilities - Sec Controls'!S194)</f>
        <v/>
      </c>
      <c r="V433" s="1" t="str">
        <f>IF(ISBLANK('Capabilities - Sec Controls'!T194),"", 'Capabilities - Sec Controls'!T194)</f>
        <v/>
      </c>
      <c r="W433" s="1" t="str">
        <f>IF(ISBLANK('Capabilities - Sec Controls'!U194),"", 'Capabilities - Sec Controls'!U194)</f>
        <v/>
      </c>
      <c r="X433" s="1" t="str">
        <f>IF(ISBLANK('Capabilities - Sec Controls'!V194),"", 'Capabilities - Sec Controls'!V194)</f>
        <v/>
      </c>
      <c r="Y433" s="1" t="str">
        <f>IF(ISBLANK('Capabilities - Sec Controls'!W194),"", 'Capabilities - Sec Controls'!W194)</f>
        <v/>
      </c>
      <c r="Z433" s="1" t="str">
        <f>IF(ISBLANK('Capabilities - Sec Controls'!X194),"", 'Capabilities - Sec Controls'!X194)</f>
        <v/>
      </c>
      <c r="AA433" s="1" t="str">
        <f>IF(ISBLANK('Capabilities - Sec Controls'!Y194),"", 'Capabilities - Sec Controls'!Y194)</f>
        <v xml:space="preserve">Project Management is not a security capability. See columns m-o for controls needed to protect knowledge management information. Also, it is not clear what "ITOS" is - IT Operations Services? IT Operations Security?  NOTE 1:  The  Risk Management Framework and associated SP 800-53 contains the concept of "Common Controls", which are security controls that are inheritable by one or more organizational information systems.   The selected Program Management (PM) controls, (e.i. PM-xx) describe organization-wide security capabilities that serve as a centrally managed resource for the organizational information systems.     The central organizational entity implementing the organization-wide PM controls and designated  "Common Controls" have similar characteristics to that described in the CSA Information Services ITOS PMO - Project Management Office capability.          NOTE 2: AU-3(2), AU-6(4), CM-6(1), CM-8(7), PL-9, SI-2(1), SI-3(1), and SI-7(3) are specifically identified centrally managed capability enhancements suitable for organization-wide program management.   These controls are not selected in SP 800-53-defined baselines nor in the overall FedRAMP-defined baselines. They are noted in { } and  placed in the high impact baseline here specifically to support implementation of information security associated with the Information Services ITOS PMO - Project Management Office capability should an organization wish to contract with a cloud service provider to provide such a capability. </v>
      </c>
      <c r="AB433" s="1" t="str">
        <f>IF(ISBLANK('Capabilities - Sec Controls'!Z194),"", 'Capabilities - Sec Controls'!Z194)</f>
        <v/>
      </c>
      <c r="AC433" s="215">
        <f>IF(ISBLANK('Capabilities - Sec Controls'!AA194),"", 'Capabilities - Sec Controls'!AA194)</f>
        <v>1</v>
      </c>
      <c r="AD433" s="215">
        <f>IF(ISBLANK('Capabilities - Sec Controls'!AB194),"", 'Capabilities - Sec Controls'!AB194)</f>
        <v>1</v>
      </c>
      <c r="AE433" s="215">
        <f>IF(ISBLANK('Capabilities - Sec Controls'!AC194),"", 'Capabilities - Sec Controls'!AC194)</f>
        <v>1</v>
      </c>
      <c r="AF433" s="215">
        <f>IF(ISBLANK('Capabilities - Sec Controls'!AD194),"", 'Capabilities - Sec Controls'!AD194)</f>
        <v>3</v>
      </c>
      <c r="AG433" s="1" t="str">
        <f>IF(ISBLANK('Capabilities - Sec Controls'!AE194),"", 'Capabilities - Sec Controls'!AE194)</f>
        <v/>
      </c>
      <c r="AH433" s="1" t="str">
        <f>IF(ISBLANK('Capabilities - Sec Controls'!AF194),"", 'Capabilities - Sec Controls'!AF194)</f>
        <v>A</v>
      </c>
      <c r="AI433" s="1" t="str">
        <f>IF(ISBLANK('Capabilities - Sec Controls'!AG194),"", 'Capabilities - Sec Controls'!AG194)</f>
        <v>A</v>
      </c>
      <c r="AJ433" s="1" t="str">
        <f>IF(ISBLANK('Capabilities - Sec Controls'!AH194),"", 'Capabilities - Sec Controls'!AH194)</f>
        <v>A</v>
      </c>
      <c r="AK433" s="1" t="str">
        <f>IF(ISBLANK('Capabilities - Sec Controls'!AI194),"", 'Capabilities - Sec Controls'!AI194)</f>
        <v/>
      </c>
      <c r="AL433" s="1" t="str">
        <f>IF(ISBLANK('Capabilities - Sec Controls'!AJ194),"", 'Capabilities - Sec Controls'!AJ194)</f>
        <v/>
      </c>
      <c r="AM433" s="1" t="str">
        <f>IF(ISBLANK('Capabilities - Sec Controls'!AK194),"", 'Capabilities - Sec Controls'!AK194)</f>
        <v/>
      </c>
      <c r="AN433" s="1" t="str">
        <f>IF(ISBLANK('Capabilities - Sec Controls'!AL194),"", 'Capabilities - Sec Controls'!AL194)</f>
        <v/>
      </c>
      <c r="AO433" s="1" t="str">
        <f>IF(ISBLANK('Capabilities - Sec Controls'!AM194),"", 'Capabilities - Sec Controls'!AM194)</f>
        <v/>
      </c>
      <c r="AP433" s="1" t="str">
        <f>IF(ISBLANK('Capabilities - Sec Controls'!AN194),"", 'Capabilities - Sec Controls'!AN194)</f>
        <v>A</v>
      </c>
      <c r="AQ433" s="1" t="str">
        <f>IF(ISBLANK('Capabilities - Sec Controls'!AO194),"", 'Capabilities - Sec Controls'!AO194)</f>
        <v>A</v>
      </c>
      <c r="AR433" s="1" t="str">
        <f>IF(ISBLANK('Capabilities - Sec Controls'!AP194),"", 'Capabilities - Sec Controls'!AP194)</f>
        <v>A</v>
      </c>
      <c r="AS433" s="1" t="str">
        <f>IF(ISBLANK('Capabilities - Sec Controls'!AQ194),"", 'Capabilities - Sec Controls'!AQ194)</f>
        <v/>
      </c>
      <c r="AT433" s="1" t="str">
        <f>IF(ISBLANK('Capabilities - Sec Controls'!AR194),"", 'Capabilities - Sec Controls'!AR194)</f>
        <v>A</v>
      </c>
      <c r="AU433" s="1" t="str">
        <f>IF(ISBLANK('Capabilities - Sec Controls'!AS194),"", 'Capabilities - Sec Controls'!AS194)</f>
        <v/>
      </c>
      <c r="AV433" s="1" t="str">
        <f>IF(ISBLANK('Capabilities - Sec Controls'!AT194),"", 'Capabilities - Sec Controls'!AT194)</f>
        <v/>
      </c>
    </row>
    <row r="434" spans="1:48" ht="42" hidden="1" customHeight="1" x14ac:dyDescent="0.25">
      <c r="A434"/>
      <c r="D434" t="b">
        <f>IF(Resp98="Yes", FALSE, TRUE)</f>
        <v>1</v>
      </c>
      <c r="E434" s="1" t="str">
        <f>IF(ISBLANK('Capabilities - Sec Controls'!A198),"", 'Capabilities - Sec Controls'!A198)</f>
        <v>Information Services</v>
      </c>
      <c r="F434" s="1" t="str">
        <f>IF(ISBLANK('Capabilities - Sec Controls'!B198),"", 'Capabilities - Sec Controls'!B198)</f>
        <v>ITOS</v>
      </c>
      <c r="G434" s="1" t="str">
        <f>IF(ISBLANK('Capabilities - Sec Controls'!C198),"", 'Capabilities - Sec Controls'!C198)</f>
        <v>Service Management</v>
      </c>
      <c r="H434" s="1" t="str">
        <f>IF(ISBLANK('Capabilities - Sec Controls'!D198),"", 'Capabilities - Sec Controls'!D198)</f>
        <v/>
      </c>
      <c r="I434" s="1" t="str">
        <f>IF(ISBLANK('Capabilities - Sec Controls'!E198),"", 'Capabilities - Sec Controls'!E198)</f>
        <v>The system has a capability that supports service management, a discipline for managing IT systems that is centered on the customer's perspective of IT's contributions to the business.</v>
      </c>
      <c r="J434" s="1" t="str">
        <f>IF(ISBLANK('Capabilities - Sec Controls'!F198),"", 'Capabilities - Sec Controls'!F198)</f>
        <v>Service Management</v>
      </c>
      <c r="K434" s="1" t="str">
        <f>IF(ISBLANK('Capabilities - Sec Controls'!I198),"", 'Capabilities - Sec Controls'!I198)</f>
        <v/>
      </c>
      <c r="L434" s="1" t="str">
        <f>IF(ISBLANK('Capabilities - Sec Controls'!J198),"", 'Capabilities - Sec Controls'!J198)</f>
        <v/>
      </c>
      <c r="M434" s="1" t="str">
        <f>IF(ISBLANK('Capabilities - Sec Controls'!K198),"", 'Capabilities - Sec Controls'!K198)</f>
        <v/>
      </c>
      <c r="N434" s="1" t="str">
        <f>IF(ISBLANK('Capabilities - Sec Controls'!L198),"", 'Capabilities - Sec Controls'!L198)</f>
        <v/>
      </c>
      <c r="O434" s="1" t="str">
        <f>IF(ISBLANK('Capabilities - Sec Controls'!M198),"", 'Capabilities - Sec Controls'!M198)</f>
        <v/>
      </c>
      <c r="P434" s="1" t="str">
        <f>IF(ISBLANK('Capabilities - Sec Controls'!N198),"", 'Capabilities - Sec Controls'!N198)</f>
        <v/>
      </c>
      <c r="Q434" s="1" t="str">
        <f>IF(ISBLANK('Capabilities - Sec Controls'!O198),"", 'Capabilities - Sec Controls'!O198)</f>
        <v/>
      </c>
      <c r="R434" s="1" t="str">
        <f>IF(ISBLANK('Capabilities - Sec Controls'!P198),"", 'Capabilities - Sec Controls'!P198)</f>
        <v/>
      </c>
      <c r="S434" s="1" t="str">
        <f>IF(ISBLANK('Capabilities - Sec Controls'!Q198),"", 'Capabilities - Sec Controls'!Q198)</f>
        <v/>
      </c>
      <c r="T434" s="1" t="str">
        <f>IF(ISBLANK('Capabilities - Sec Controls'!R198),"", 'Capabilities - Sec Controls'!R198)</f>
        <v/>
      </c>
      <c r="U434" s="1" t="str">
        <f>IF(ISBLANK('Capabilities - Sec Controls'!S198),"", 'Capabilities - Sec Controls'!S198)</f>
        <v/>
      </c>
      <c r="V434" s="1" t="str">
        <f>IF(ISBLANK('Capabilities - Sec Controls'!T198),"", 'Capabilities - Sec Controls'!T198)</f>
        <v/>
      </c>
      <c r="W434" s="1" t="str">
        <f>IF(ISBLANK('Capabilities - Sec Controls'!U198),"", 'Capabilities - Sec Controls'!U198)</f>
        <v/>
      </c>
      <c r="X434" s="1" t="str">
        <f>IF(ISBLANK('Capabilities - Sec Controls'!V198),"", 'Capabilities - Sec Controls'!V198)</f>
        <v/>
      </c>
      <c r="Y434" s="1" t="str">
        <f>IF(ISBLANK('Capabilities - Sec Controls'!W198),"", 'Capabilities - Sec Controls'!W198)</f>
        <v/>
      </c>
      <c r="Z434" s="1" t="str">
        <f>IF(ISBLANK('Capabilities - Sec Controls'!X198),"", 'Capabilities - Sec Controls'!X198)</f>
        <v/>
      </c>
      <c r="AA434" s="1" t="str">
        <f>IF(ISBLANK('Capabilities - Sec Controls'!Y198),"", 'Capabilities - Sec Controls'!Y198)</f>
        <v xml:space="preserve">Service Management is not a security capability. See columns m-o for controls needed to protect knowledge management information. </v>
      </c>
      <c r="AB434" s="1" t="str">
        <f>IF(ISBLANK('Capabilities - Sec Controls'!Z198),"", 'Capabilities - Sec Controls'!Z198)</f>
        <v/>
      </c>
      <c r="AC434" s="215">
        <f>IF(ISBLANK('Capabilities - Sec Controls'!AA198),"", 'Capabilities - Sec Controls'!AA198)</f>
        <v>1</v>
      </c>
      <c r="AD434" s="215">
        <f>IF(ISBLANK('Capabilities - Sec Controls'!AB198),"", 'Capabilities - Sec Controls'!AB198)</f>
        <v>1</v>
      </c>
      <c r="AE434" s="215">
        <f>IF(ISBLANK('Capabilities - Sec Controls'!AC198),"", 'Capabilities - Sec Controls'!AC198)</f>
        <v>1</v>
      </c>
      <c r="AF434" s="215">
        <f>IF(ISBLANK('Capabilities - Sec Controls'!AD198),"", 'Capabilities - Sec Controls'!AD198)</f>
        <v>3</v>
      </c>
      <c r="AG434" s="1" t="str">
        <f>IF(ISBLANK('Capabilities - Sec Controls'!AE198),"", 'Capabilities - Sec Controls'!AE198)</f>
        <v/>
      </c>
      <c r="AH434" s="1" t="str">
        <f>IF(ISBLANK('Capabilities - Sec Controls'!AF198),"", 'Capabilities - Sec Controls'!AF198)</f>
        <v>X</v>
      </c>
      <c r="AI434" s="1" t="str">
        <f>IF(ISBLANK('Capabilities - Sec Controls'!AG198),"", 'Capabilities - Sec Controls'!AG198)</f>
        <v>X</v>
      </c>
      <c r="AJ434" s="1" t="str">
        <f>IF(ISBLANK('Capabilities - Sec Controls'!AH198),"", 'Capabilities - Sec Controls'!AH198)</f>
        <v>A</v>
      </c>
      <c r="AK434" s="1" t="str">
        <f>IF(ISBLANK('Capabilities - Sec Controls'!AI198),"", 'Capabilities - Sec Controls'!AI198)</f>
        <v/>
      </c>
      <c r="AL434" s="1" t="str">
        <f>IF(ISBLANK('Capabilities - Sec Controls'!AJ198),"", 'Capabilities - Sec Controls'!AJ198)</f>
        <v>A</v>
      </c>
      <c r="AM434" s="1" t="str">
        <f>IF(ISBLANK('Capabilities - Sec Controls'!AK198),"", 'Capabilities - Sec Controls'!AK198)</f>
        <v>X</v>
      </c>
      <c r="AN434" s="1" t="str">
        <f>IF(ISBLANK('Capabilities - Sec Controls'!AL198),"", 'Capabilities - Sec Controls'!AL198)</f>
        <v>X</v>
      </c>
      <c r="AO434" s="1" t="str">
        <f>IF(ISBLANK('Capabilities - Sec Controls'!AM198),"", 'Capabilities - Sec Controls'!AM198)</f>
        <v/>
      </c>
      <c r="AP434" s="1" t="str">
        <f>IF(ISBLANK('Capabilities - Sec Controls'!AN198),"", 'Capabilities - Sec Controls'!AN198)</f>
        <v>B</v>
      </c>
      <c r="AQ434" s="1" t="str">
        <f>IF(ISBLANK('Capabilities - Sec Controls'!AO198),"", 'Capabilities - Sec Controls'!AO198)</f>
        <v>B</v>
      </c>
      <c r="AR434" s="1" t="str">
        <f>IF(ISBLANK('Capabilities - Sec Controls'!AP198),"", 'Capabilities - Sec Controls'!AP198)</f>
        <v>B</v>
      </c>
      <c r="AS434" s="1" t="str">
        <f>IF(ISBLANK('Capabilities - Sec Controls'!AQ198),"", 'Capabilities - Sec Controls'!AQ198)</f>
        <v/>
      </c>
      <c r="AT434" s="1" t="str">
        <f>IF(ISBLANK('Capabilities - Sec Controls'!AR198),"", 'Capabilities - Sec Controls'!AR198)</f>
        <v>A</v>
      </c>
      <c r="AU434" s="1" t="str">
        <f>IF(ISBLANK('Capabilities - Sec Controls'!AS198),"", 'Capabilities - Sec Controls'!AS198)</f>
        <v/>
      </c>
      <c r="AV434" s="1" t="str">
        <f>IF(ISBLANK('Capabilities - Sec Controls'!AT198),"", 'Capabilities - Sec Controls'!AT198)</f>
        <v/>
      </c>
    </row>
    <row r="435" spans="1:48" ht="42" hidden="1" customHeight="1" x14ac:dyDescent="0.25">
      <c r="A435"/>
      <c r="D435" t="b">
        <f>IF(Resp99="Yes", FALSE, TRUE)</f>
        <v>1</v>
      </c>
      <c r="E435" s="1" t="str">
        <f>IF(ISBLANK('Capabilities - Sec Controls'!A143),"", 'Capabilities - Sec Controls'!A143)</f>
        <v>Information Services</v>
      </c>
      <c r="F435" s="1" t="str">
        <f>IF(ISBLANK('Capabilities - Sec Controls'!B143),"", 'Capabilities - Sec Controls'!B143)</f>
        <v>Reporting Services</v>
      </c>
      <c r="G435" s="1" t="str">
        <f>IF(ISBLANK('Capabilities - Sec Controls'!C143),"", 'Capabilities - Sec Controls'!C143)</f>
        <v>Dashboard</v>
      </c>
      <c r="H435" s="1" t="str">
        <f>IF(ISBLANK('Capabilities - Sec Controls'!D143),"", 'Capabilities - Sec Controls'!D143)</f>
        <v/>
      </c>
      <c r="I435" s="1" t="str">
        <f>IF(ISBLANK('Capabilities - Sec Controls'!E143),"", 'Capabilities - Sec Controls'!E143)</f>
        <v>The system has a capability that produces and supports dashboards that provide a high-level view of various aspects of the system's information services, including aggregated Key Performance Indicators (KPIs) and Key Quality Indicators (KQIs).</v>
      </c>
      <c r="J435" s="1" t="str">
        <f>IF(ISBLANK('Capabilities - Sec Controls'!F143),"", 'Capabilities - Sec Controls'!F143)</f>
        <v>Dashboard</v>
      </c>
      <c r="K435" s="1" t="str">
        <f>IF(ISBLANK('Capabilities - Sec Controls'!I143),"", 'Capabilities - Sec Controls'!I143)</f>
        <v/>
      </c>
      <c r="L435" s="1" t="str">
        <f>IF(ISBLANK('Capabilities - Sec Controls'!J143),"", 'Capabilities - Sec Controls'!J143)</f>
        <v/>
      </c>
      <c r="M435" s="1" t="str">
        <f>IF(ISBLANK('Capabilities - Sec Controls'!K143),"", 'Capabilities - Sec Controls'!K143)</f>
        <v/>
      </c>
      <c r="N435" s="1" t="str">
        <f>IF(ISBLANK('Capabilities - Sec Controls'!L143),"", 'Capabilities - Sec Controls'!L143)</f>
        <v/>
      </c>
      <c r="O435" s="1" t="str">
        <f>IF(ISBLANK('Capabilities - Sec Controls'!M143),"", 'Capabilities - Sec Controls'!M143)</f>
        <v/>
      </c>
      <c r="P435" s="1" t="str">
        <f>IF(ISBLANK('Capabilities - Sec Controls'!N143),"", 'Capabilities - Sec Controls'!N143)</f>
        <v/>
      </c>
      <c r="Q435" s="1" t="str">
        <f>IF(ISBLANK('Capabilities - Sec Controls'!O143),"", 'Capabilities - Sec Controls'!O143)</f>
        <v/>
      </c>
      <c r="R435" s="1" t="str">
        <f>IF(ISBLANK('Capabilities - Sec Controls'!P143),"", 'Capabilities - Sec Controls'!P143)</f>
        <v/>
      </c>
      <c r="S435" s="1" t="str">
        <f>IF(ISBLANK('Capabilities - Sec Controls'!Q143),"", 'Capabilities - Sec Controls'!Q143)</f>
        <v/>
      </c>
      <c r="T435" s="1" t="str">
        <f>IF(ISBLANK('Capabilities - Sec Controls'!R143),"", 'Capabilities - Sec Controls'!R143)</f>
        <v/>
      </c>
      <c r="U435" s="1" t="str">
        <f>IF(ISBLANK('Capabilities - Sec Controls'!S143),"", 'Capabilities - Sec Controls'!S143)</f>
        <v/>
      </c>
      <c r="V435" s="1" t="str">
        <f>IF(ISBLANK('Capabilities - Sec Controls'!T143),"", 'Capabilities - Sec Controls'!T143)</f>
        <v/>
      </c>
      <c r="W435" s="1" t="str">
        <f>IF(ISBLANK('Capabilities - Sec Controls'!U143),"", 'Capabilities - Sec Controls'!U143)</f>
        <v/>
      </c>
      <c r="X435" s="1" t="str">
        <f>IF(ISBLANK('Capabilities - Sec Controls'!V143),"", 'Capabilities - Sec Controls'!V143)</f>
        <v/>
      </c>
      <c r="Y435" s="1" t="str">
        <f>IF(ISBLANK('Capabilities - Sec Controls'!W143),"", 'Capabilities - Sec Controls'!W143)</f>
        <v/>
      </c>
      <c r="Z435" s="1" t="str">
        <f>IF(ISBLANK('Capabilities - Sec Controls'!X143),"", 'Capabilities - Sec Controls'!X143)</f>
        <v/>
      </c>
      <c r="AA435" s="1" t="str">
        <f>IF(ISBLANK('Capabilities - Sec Controls'!Y143),"", 'Capabilities - Sec Controls'!Y143)</f>
        <v>A dashboard providing information on KPIs and KQIs is not a security capability. To secure such informaiton, implement the controls noted in columns M, N, or O.  MA-6(1) is not selected in SP 800-53-defined baselines nor in the overall FedRAMP-defined baselines. These SP 800-53-defined capabilities are noted in { } and placed in the high impact baseline here specifically to support implementation of information security associated with the Information Services Reporting Services Dashboard capability should an organization wish to contract with a cloud service provider to provide such a capability.</v>
      </c>
      <c r="AB435" s="1" t="str">
        <f>IF(ISBLANK('Capabilities - Sec Controls'!Z143),"", 'Capabilities - Sec Controls'!Z143)</f>
        <v/>
      </c>
      <c r="AC435" s="215">
        <f>IF(ISBLANK('Capabilities - Sec Controls'!AA143),"", 'Capabilities - Sec Controls'!AA143)</f>
        <v>1</v>
      </c>
      <c r="AD435" s="215">
        <f>IF(ISBLANK('Capabilities - Sec Controls'!AB143),"", 'Capabilities - Sec Controls'!AB143)</f>
        <v>1</v>
      </c>
      <c r="AE435" s="215">
        <f>IF(ISBLANK('Capabilities - Sec Controls'!AC143),"", 'Capabilities - Sec Controls'!AC143)</f>
        <v>1</v>
      </c>
      <c r="AF435" s="215">
        <f>IF(ISBLANK('Capabilities - Sec Controls'!AD143),"", 'Capabilities - Sec Controls'!AD143)</f>
        <v>3</v>
      </c>
      <c r="AG435" s="1" t="str">
        <f>IF(ISBLANK('Capabilities - Sec Controls'!AE143),"", 'Capabilities - Sec Controls'!AE143)</f>
        <v/>
      </c>
      <c r="AH435" s="1" t="str">
        <f>IF(ISBLANK('Capabilities - Sec Controls'!AF143),"", 'Capabilities - Sec Controls'!AF143)</f>
        <v>A</v>
      </c>
      <c r="AI435" s="1" t="str">
        <f>IF(ISBLANK('Capabilities - Sec Controls'!AG143),"", 'Capabilities - Sec Controls'!AG143)</f>
        <v>A</v>
      </c>
      <c r="AJ435" s="1" t="str">
        <f>IF(ISBLANK('Capabilities - Sec Controls'!AH143),"", 'Capabilities - Sec Controls'!AH143)</f>
        <v>A</v>
      </c>
      <c r="AK435" s="1" t="str">
        <f>IF(ISBLANK('Capabilities - Sec Controls'!AI143),"", 'Capabilities - Sec Controls'!AI143)</f>
        <v/>
      </c>
      <c r="AL435" s="1" t="str">
        <f>IF(ISBLANK('Capabilities - Sec Controls'!AJ143),"", 'Capabilities - Sec Controls'!AJ143)</f>
        <v>X</v>
      </c>
      <c r="AM435" s="1" t="str">
        <f>IF(ISBLANK('Capabilities - Sec Controls'!AK143),"", 'Capabilities - Sec Controls'!AK143)</f>
        <v>X</v>
      </c>
      <c r="AN435" s="1" t="str">
        <f>IF(ISBLANK('Capabilities - Sec Controls'!AL143),"", 'Capabilities - Sec Controls'!AL143)</f>
        <v>X</v>
      </c>
      <c r="AO435" s="1" t="str">
        <f>IF(ISBLANK('Capabilities - Sec Controls'!AM143),"", 'Capabilities - Sec Controls'!AM143)</f>
        <v/>
      </c>
      <c r="AP435" s="1" t="str">
        <f>IF(ISBLANK('Capabilities - Sec Controls'!AN143),"", 'Capabilities - Sec Controls'!AN143)</f>
        <v>A</v>
      </c>
      <c r="AQ435" s="1" t="str">
        <f>IF(ISBLANK('Capabilities - Sec Controls'!AO143),"", 'Capabilities - Sec Controls'!AO143)</f>
        <v>A</v>
      </c>
      <c r="AR435" s="1" t="str">
        <f>IF(ISBLANK('Capabilities - Sec Controls'!AP143),"", 'Capabilities - Sec Controls'!AP143)</f>
        <v>A</v>
      </c>
      <c r="AS435" s="1" t="str">
        <f>IF(ISBLANK('Capabilities - Sec Controls'!AQ143),"", 'Capabilities - Sec Controls'!AQ143)</f>
        <v/>
      </c>
      <c r="AT435" s="1" t="str">
        <f>IF(ISBLANK('Capabilities - Sec Controls'!AR143),"", 'Capabilities - Sec Controls'!AR143)</f>
        <v>A</v>
      </c>
      <c r="AU435" s="1" t="str">
        <f>IF(ISBLANK('Capabilities - Sec Controls'!AS143),"", 'Capabilities - Sec Controls'!AS143)</f>
        <v/>
      </c>
      <c r="AV435" s="1" t="str">
        <f>IF(ISBLANK('Capabilities - Sec Controls'!AT143),"", 'Capabilities - Sec Controls'!AT143)</f>
        <v/>
      </c>
    </row>
    <row r="436" spans="1:48" ht="42" hidden="1" customHeight="1" x14ac:dyDescent="0.25">
      <c r="A436"/>
      <c r="D436" t="b">
        <f>IF(Resp99="Yes", FALSE, TRUE)</f>
        <v>1</v>
      </c>
      <c r="E436" s="1" t="str">
        <f>IF(ISBLANK('Capabilities - Sec Controls'!A144),"", 'Capabilities - Sec Controls'!A144)</f>
        <v>Information Services</v>
      </c>
      <c r="F436" s="1" t="str">
        <f>IF(ISBLANK('Capabilities - Sec Controls'!B144),"", 'Capabilities - Sec Controls'!B144)</f>
        <v>Reporting Services</v>
      </c>
      <c r="G436" s="1" t="str">
        <f>IF(ISBLANK('Capabilities - Sec Controls'!C144),"", 'Capabilities - Sec Controls'!C144)</f>
        <v>Data Mining</v>
      </c>
      <c r="H436" s="1" t="str">
        <f>IF(ISBLANK('Capabilities - Sec Controls'!D144),"", 'Capabilities - Sec Controls'!D144)</f>
        <v/>
      </c>
      <c r="I436" s="1" t="str">
        <f>IF(ISBLANK('Capabilities - Sec Controls'!E144),"", 'Capabilities - Sec Controls'!E144)</f>
        <v>The system has a capability that enables data mining for drilling down on KPIs and KQIs to find the root cause for the indicators' results.</v>
      </c>
      <c r="J436" s="1" t="str">
        <f>IF(ISBLANK('Capabilities - Sec Controls'!F144),"", 'Capabilities - Sec Controls'!F144)</f>
        <v>Data Mining</v>
      </c>
      <c r="K436" s="1" t="str">
        <f>IF(ISBLANK('Capabilities - Sec Controls'!I144),"", 'Capabilities - Sec Controls'!I144)</f>
        <v/>
      </c>
      <c r="L436" s="1" t="str">
        <f>IF(ISBLANK('Capabilities - Sec Controls'!J144),"", 'Capabilities - Sec Controls'!J144)</f>
        <v/>
      </c>
      <c r="M436" s="1" t="str">
        <f>IF(ISBLANK('Capabilities - Sec Controls'!K144),"", 'Capabilities - Sec Controls'!K144)</f>
        <v/>
      </c>
      <c r="N436" s="1" t="str">
        <f>IF(ISBLANK('Capabilities - Sec Controls'!L144),"", 'Capabilities - Sec Controls'!L144)</f>
        <v/>
      </c>
      <c r="O436" s="1" t="str">
        <f>IF(ISBLANK('Capabilities - Sec Controls'!M144),"", 'Capabilities - Sec Controls'!M144)</f>
        <v/>
      </c>
      <c r="P436" s="1" t="str">
        <f>IF(ISBLANK('Capabilities - Sec Controls'!N144),"", 'Capabilities - Sec Controls'!N144)</f>
        <v/>
      </c>
      <c r="Q436" s="1" t="str">
        <f>IF(ISBLANK('Capabilities - Sec Controls'!O144),"", 'Capabilities - Sec Controls'!O144)</f>
        <v/>
      </c>
      <c r="R436" s="1" t="str">
        <f>IF(ISBLANK('Capabilities - Sec Controls'!P144),"", 'Capabilities - Sec Controls'!P144)</f>
        <v/>
      </c>
      <c r="S436" s="1" t="str">
        <f>IF(ISBLANK('Capabilities - Sec Controls'!Q144),"", 'Capabilities - Sec Controls'!Q144)</f>
        <v/>
      </c>
      <c r="T436" s="1" t="str">
        <f>IF(ISBLANK('Capabilities - Sec Controls'!R144),"", 'Capabilities - Sec Controls'!R144)</f>
        <v>AC-23,AU-13</v>
      </c>
      <c r="U436" s="1" t="str">
        <f>IF(ISBLANK('Capabilities - Sec Controls'!S144),"", 'Capabilities - Sec Controls'!S144)</f>
        <v>AC-23</v>
      </c>
      <c r="V436" s="1" t="str">
        <f>IF(ISBLANK('Capabilities - Sec Controls'!T144),"", 'Capabilities - Sec Controls'!T144)</f>
        <v>AU-13</v>
      </c>
      <c r="W436" s="1" t="str">
        <f>IF(ISBLANK('Capabilities - Sec Controls'!U144),"", 'Capabilities - Sec Controls'!U144)</f>
        <v/>
      </c>
      <c r="X436" s="1" t="str">
        <f>IF(ISBLANK('Capabilities - Sec Controls'!V144),"", 'Capabilities - Sec Controls'!V144)</f>
        <v/>
      </c>
      <c r="Y436" s="1" t="str">
        <f>IF(ISBLANK('Capabilities - Sec Controls'!W144),"", 'Capabilities - Sec Controls'!W144)</f>
        <v/>
      </c>
      <c r="Z436" s="1" t="str">
        <f>IF(ISBLANK('Capabilities - Sec Controls'!X144),"", 'Capabilities - Sec Controls'!X144)</f>
        <v/>
      </c>
      <c r="AA436" s="1" t="str">
        <f>IF(ISBLANK('Capabilities - Sec Controls'!Y144),"", 'Capabilities - Sec Controls'!Y144)</f>
        <v xml:space="preserve">NOTE 1:  The CSA Information Services Reporting Services Data Mining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Information Services Reporting Services Data Mining Capability.    NOTE 2:  AU-13 is not selected in SP 800-53-defined baselines nor in the overall FedRAMP-defined baselines. They are placed in the high impact baseline here specifically to support information security associated with implementation of information security associated with the  Information Services Reporting Services Data Mining capability should an organization wish to contract with a cloud service provider to provide such a capability. </v>
      </c>
      <c r="AB436" s="1" t="str">
        <f>IF(ISBLANK('Capabilities - Sec Controls'!Z144),"", 'Capabilities - Sec Controls'!Z144)</f>
        <v/>
      </c>
      <c r="AC436" s="215">
        <f>IF(ISBLANK('Capabilities - Sec Controls'!AA144),"", 'Capabilities - Sec Controls'!AA144)</f>
        <v>1</v>
      </c>
      <c r="AD436" s="215">
        <f>IF(ISBLANK('Capabilities - Sec Controls'!AB144),"", 'Capabilities - Sec Controls'!AB144)</f>
        <v>1</v>
      </c>
      <c r="AE436" s="215">
        <f>IF(ISBLANK('Capabilities - Sec Controls'!AC144),"", 'Capabilities - Sec Controls'!AC144)</f>
        <v>1</v>
      </c>
      <c r="AF436" s="215">
        <f>IF(ISBLANK('Capabilities - Sec Controls'!AD144),"", 'Capabilities - Sec Controls'!AD144)</f>
        <v>3</v>
      </c>
      <c r="AG436" s="1" t="str">
        <f>IF(ISBLANK('Capabilities - Sec Controls'!AE144),"", 'Capabilities - Sec Controls'!AE144)</f>
        <v/>
      </c>
      <c r="AH436" s="1" t="str">
        <f>IF(ISBLANK('Capabilities - Sec Controls'!AF144),"", 'Capabilities - Sec Controls'!AF144)</f>
        <v>A</v>
      </c>
      <c r="AI436" s="1" t="str">
        <f>IF(ISBLANK('Capabilities - Sec Controls'!AG144),"", 'Capabilities - Sec Controls'!AG144)</f>
        <v>A</v>
      </c>
      <c r="AJ436" s="1" t="str">
        <f>IF(ISBLANK('Capabilities - Sec Controls'!AH144),"", 'Capabilities - Sec Controls'!AH144)</f>
        <v>A</v>
      </c>
      <c r="AK436" s="1" t="str">
        <f>IF(ISBLANK('Capabilities - Sec Controls'!AI144),"", 'Capabilities - Sec Controls'!AI144)</f>
        <v/>
      </c>
      <c r="AL436" s="1" t="str">
        <f>IF(ISBLANK('Capabilities - Sec Controls'!AJ144),"", 'Capabilities - Sec Controls'!AJ144)</f>
        <v>A</v>
      </c>
      <c r="AM436" s="1" t="str">
        <f>IF(ISBLANK('Capabilities - Sec Controls'!AK144),"", 'Capabilities - Sec Controls'!AK144)</f>
        <v>A</v>
      </c>
      <c r="AN436" s="1" t="str">
        <f>IF(ISBLANK('Capabilities - Sec Controls'!AL144),"", 'Capabilities - Sec Controls'!AL144)</f>
        <v>A</v>
      </c>
      <c r="AO436" s="1" t="str">
        <f>IF(ISBLANK('Capabilities - Sec Controls'!AM144),"", 'Capabilities - Sec Controls'!AM144)</f>
        <v/>
      </c>
      <c r="AP436" s="1" t="str">
        <f>IF(ISBLANK('Capabilities - Sec Controls'!AN144),"", 'Capabilities - Sec Controls'!AN144)</f>
        <v>A</v>
      </c>
      <c r="AQ436" s="1" t="str">
        <f>IF(ISBLANK('Capabilities - Sec Controls'!AO144),"", 'Capabilities - Sec Controls'!AO144)</f>
        <v>A</v>
      </c>
      <c r="AR436" s="1" t="str">
        <f>IF(ISBLANK('Capabilities - Sec Controls'!AP144),"", 'Capabilities - Sec Controls'!AP144)</f>
        <v>A</v>
      </c>
      <c r="AS436" s="1" t="str">
        <f>IF(ISBLANK('Capabilities - Sec Controls'!AQ144),"", 'Capabilities - Sec Controls'!AQ144)</f>
        <v/>
      </c>
      <c r="AT436" s="1" t="str">
        <f>IF(ISBLANK('Capabilities - Sec Controls'!AR144),"", 'Capabilities - Sec Controls'!AR144)</f>
        <v>A</v>
      </c>
      <c r="AU436" s="1" t="str">
        <f>IF(ISBLANK('Capabilities - Sec Controls'!AS144),"", 'Capabilities - Sec Controls'!AS144)</f>
        <v/>
      </c>
      <c r="AV436" s="1" t="str">
        <f>IF(ISBLANK('Capabilities - Sec Controls'!AT144),"", 'Capabilities - Sec Controls'!AT144)</f>
        <v/>
      </c>
    </row>
    <row r="437" spans="1:48" ht="42" hidden="1" customHeight="1" x14ac:dyDescent="0.25">
      <c r="A437" s="210" t="s">
        <v>3428</v>
      </c>
      <c r="B437" s="211" t="s">
        <v>3427</v>
      </c>
      <c r="C437" s="211"/>
      <c r="D437" s="211" t="b">
        <f>AND(D438:D443)</f>
        <v>1</v>
      </c>
      <c r="E437" s="211"/>
      <c r="F437" s="210"/>
      <c r="G437" s="210"/>
      <c r="H437" s="210"/>
      <c r="I437" s="210"/>
      <c r="J437" s="210"/>
      <c r="K437" s="210"/>
      <c r="L437" s="210"/>
      <c r="M437" s="210"/>
      <c r="N437" s="210"/>
      <c r="O437" s="210"/>
      <c r="P437" s="210"/>
      <c r="Q437" s="210"/>
      <c r="R437" s="210"/>
      <c r="S437" s="210"/>
      <c r="T437" s="210"/>
      <c r="U437" s="210"/>
      <c r="V437" s="210"/>
      <c r="W437" s="210"/>
      <c r="X437" s="210"/>
      <c r="Y437" s="210"/>
      <c r="Z437" s="210"/>
      <c r="AA437" s="210"/>
      <c r="AB437" s="210"/>
      <c r="AC437" s="214"/>
      <c r="AD437" s="214"/>
      <c r="AE437" s="214"/>
      <c r="AF437" s="214"/>
      <c r="AG437" s="210"/>
      <c r="AH437" s="210"/>
      <c r="AI437" s="210"/>
      <c r="AJ437" s="210"/>
      <c r="AK437" s="210"/>
      <c r="AL437" s="210"/>
      <c r="AM437" s="210"/>
      <c r="AN437" s="210"/>
      <c r="AO437" s="210"/>
      <c r="AP437" s="210"/>
      <c r="AQ437" s="210"/>
      <c r="AR437" s="210"/>
      <c r="AS437" s="210"/>
      <c r="AT437" s="210"/>
      <c r="AU437" s="210"/>
      <c r="AV437" s="210"/>
    </row>
    <row r="438" spans="1:48" ht="42" hidden="1" customHeight="1" x14ac:dyDescent="0.25">
      <c r="A438"/>
      <c r="D438" t="b">
        <f t="shared" ref="D438:D443" si="17">IF(Resp100="Yes", FALSE, TRUE)</f>
        <v>1</v>
      </c>
      <c r="E438" s="1" t="str">
        <f>IF(ISBLANK('Capabilities - Sec Controls'!A118),"", 'Capabilities - Sec Controls'!A118)</f>
        <v>Presentation Services</v>
      </c>
      <c r="F438" s="1" t="str">
        <f>IF(ISBLANK('Capabilities - Sec Controls'!B118),"", 'Capabilities - Sec Controls'!B118)</f>
        <v>Presentation Platform</v>
      </c>
      <c r="G438" s="1" t="str">
        <f>IF(ISBLANK('Capabilities - Sec Controls'!C118),"", 'Capabilities - Sec Controls'!C118)</f>
        <v xml:space="preserve">End-Points </v>
      </c>
      <c r="H438" s="1" t="str">
        <f>IF(ISBLANK('Capabilities - Sec Controls'!D118),"", 'Capabilities - Sec Controls'!D118)</f>
        <v>Mobile Devices</v>
      </c>
      <c r="I438" s="1" t="str">
        <f>IF(ISBLANK('Capabilities - Sec Controls'!E118),"", 'Capabilities - Sec Controls'!E118)</f>
        <v>The system's endpoints have a capability that manages mobile devices such as smartphones and tablets.
The capability that deals with mobile devices (e.g smartphones &amp; tablets) as presentation platforms and the centralized management tool of those devices.</v>
      </c>
      <c r="J438" s="1" t="str">
        <f>IF(ISBLANK('Capabilities - Sec Controls'!F118),"", 'Capabilities - Sec Controls'!F118)</f>
        <v>Mobile Devices</v>
      </c>
      <c r="K438" s="1" t="str">
        <f>IF(ISBLANK('Capabilities - Sec Controls'!I118),"", 'Capabilities - Sec Controls'!I118)</f>
        <v/>
      </c>
      <c r="L438" s="1" t="str">
        <f>IF(ISBLANK('Capabilities - Sec Controls'!J118),"", 'Capabilities - Sec Controls'!J118)</f>
        <v/>
      </c>
      <c r="M438" s="1" t="str">
        <f>IF(ISBLANK('Capabilities - Sec Controls'!K118),"", 'Capabilities - Sec Controls'!K118)</f>
        <v/>
      </c>
      <c r="N438" s="1" t="str">
        <f>IF(ISBLANK('Capabilities - Sec Controls'!L118),"", 'Capabilities - Sec Controls'!L118)</f>
        <v/>
      </c>
      <c r="O438" s="1" t="str">
        <f>IF(ISBLANK('Capabilities - Sec Controls'!M118),"", 'Capabilities - Sec Controls'!M118)</f>
        <v/>
      </c>
      <c r="P438" s="1" t="str">
        <f>IF(ISBLANK('Capabilities - Sec Controls'!N118),"", 'Capabilities - Sec Controls'!N118)</f>
        <v/>
      </c>
      <c r="Q438" s="1" t="str">
        <f>IF(ISBLANK('Capabilities - Sec Controls'!O118),"", 'Capabilities - Sec Controls'!O118)</f>
        <v/>
      </c>
      <c r="R438" s="1" t="str">
        <f>IF(ISBLANK('Capabilities - Sec Controls'!P118),"", 'Capabilities - Sec Controls'!P118)</f>
        <v/>
      </c>
      <c r="S438" s="1" t="str">
        <f>IF(ISBLANK('Capabilities - Sec Controls'!Q118),"", 'Capabilities - Sec Controls'!Q118)</f>
        <v/>
      </c>
      <c r="T438" s="1" t="str">
        <f>IF(ISBLANK('Capabilities - Sec Controls'!R118),"", 'Capabilities - Sec Controls'!R118)</f>
        <v/>
      </c>
      <c r="U438" s="1" t="str">
        <f>IF(ISBLANK('Capabilities - Sec Controls'!S118),"", 'Capabilities - Sec Controls'!S118)</f>
        <v/>
      </c>
      <c r="V438" s="1" t="str">
        <f>IF(ISBLANK('Capabilities - Sec Controls'!T118),"", 'Capabilities - Sec Controls'!T118)</f>
        <v/>
      </c>
      <c r="W438" s="1" t="str">
        <f>IF(ISBLANK('Capabilities - Sec Controls'!U118),"", 'Capabilities - Sec Controls'!U118)</f>
        <v/>
      </c>
      <c r="X438" s="1" t="str">
        <f>IF(ISBLANK('Capabilities - Sec Controls'!V118),"", 'Capabilities - Sec Controls'!V118)</f>
        <v/>
      </c>
      <c r="Y438" s="1" t="str">
        <f>IF(ISBLANK('Capabilities - Sec Controls'!W118),"", 'Capabilities - Sec Controls'!W118)</f>
        <v/>
      </c>
      <c r="Z438" s="1" t="str">
        <f>IF(ISBLANK('Capabilities - Sec Controls'!X118),"", 'Capabilities - Sec Controls'!X118)</f>
        <v/>
      </c>
      <c r="AA438" s="1" t="str">
        <f>IF(ISBLANK('Capabilities - Sec Controls'!Y118),"", 'Capabilities - Sec Controls'!Y118)</f>
        <v xml:space="preserve">Mobile Devices are not a security capability. See columns M, N, and O for controls needed to protect the associated information.
NOTE 1:  The CSA Presentation Platform, Mobile Devices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Mobile Devices Capability should an organization wish to contract with a cloud service provider to provide such a capability.    NOTE 2:  AC-20(3), MP-6(8),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associated with Presentation Platform, Consumer Service Platform, B2M capability should an organization wish to contract with a cloud service provider to provide such a capability. </v>
      </c>
      <c r="AB438" s="1" t="str">
        <f>IF(ISBLANK('Capabilities - Sec Controls'!Z118),"", 'Capabilities - Sec Controls'!Z118)</f>
        <v/>
      </c>
      <c r="AC438" s="1">
        <f>IF(ISBLANK('Capabilities - Sec Controls'!AA118),"", 'Capabilities - Sec Controls'!AA118)</f>
        <v>3</v>
      </c>
      <c r="AD438" s="1">
        <f>IF(ISBLANK('Capabilities - Sec Controls'!AB118),"", 'Capabilities - Sec Controls'!AB118)</f>
        <v>1</v>
      </c>
      <c r="AE438" s="1">
        <f>IF(ISBLANK('Capabilities - Sec Controls'!AC118),"", 'Capabilities - Sec Controls'!AC118)</f>
        <v>3</v>
      </c>
      <c r="AF438" s="1">
        <f>IF(ISBLANK('Capabilities - Sec Controls'!AD118),"", 'Capabilities - Sec Controls'!AD118)</f>
        <v>7</v>
      </c>
      <c r="AG438" s="1" t="str">
        <f>IF(ISBLANK('Capabilities - Sec Controls'!AE118),"", 'Capabilities - Sec Controls'!AE118)</f>
        <v/>
      </c>
      <c r="AH438" s="1" t="str">
        <f>IF(ISBLANK('Capabilities - Sec Controls'!AF118),"", 'Capabilities - Sec Controls'!AF118)</f>
        <v>X</v>
      </c>
      <c r="AI438" s="1" t="str">
        <f>IF(ISBLANK('Capabilities - Sec Controls'!AG118),"", 'Capabilities - Sec Controls'!AG118)</f>
        <v>X</v>
      </c>
      <c r="AJ438" s="1" t="str">
        <f>IF(ISBLANK('Capabilities - Sec Controls'!AH118),"", 'Capabilities - Sec Controls'!AH118)</f>
        <v>X</v>
      </c>
      <c r="AK438" s="1" t="str">
        <f>IF(ISBLANK('Capabilities - Sec Controls'!AI118),"", 'Capabilities - Sec Controls'!AI118)</f>
        <v/>
      </c>
      <c r="AL438" s="1" t="str">
        <f>IF(ISBLANK('Capabilities - Sec Controls'!AJ118),"", 'Capabilities - Sec Controls'!AJ118)</f>
        <v>A</v>
      </c>
      <c r="AM438" s="1" t="str">
        <f>IF(ISBLANK('Capabilities - Sec Controls'!AK118),"", 'Capabilities - Sec Controls'!AK118)</f>
        <v>A</v>
      </c>
      <c r="AN438" s="1" t="str">
        <f>IF(ISBLANK('Capabilities - Sec Controls'!AL118),"", 'Capabilities - Sec Controls'!AL118)</f>
        <v>A</v>
      </c>
      <c r="AO438" s="1" t="str">
        <f>IF(ISBLANK('Capabilities - Sec Controls'!AM118),"", 'Capabilities - Sec Controls'!AM118)</f>
        <v/>
      </c>
      <c r="AP438" s="1" t="str">
        <f>IF(ISBLANK('Capabilities - Sec Controls'!AN118),"", 'Capabilities - Sec Controls'!AN118)</f>
        <v>B</v>
      </c>
      <c r="AQ438" s="1" t="str">
        <f>IF(ISBLANK('Capabilities - Sec Controls'!AO118),"", 'Capabilities - Sec Controls'!AO118)</f>
        <v>B</v>
      </c>
      <c r="AR438" s="1" t="str">
        <f>IF(ISBLANK('Capabilities - Sec Controls'!AP118),"", 'Capabilities - Sec Controls'!AP118)</f>
        <v>B</v>
      </c>
      <c r="AS438" s="1" t="str">
        <f>IF(ISBLANK('Capabilities - Sec Controls'!AQ118),"", 'Capabilities - Sec Controls'!AQ118)</f>
        <v/>
      </c>
      <c r="AT438" s="1" t="str">
        <f>IF(ISBLANK('Capabilities - Sec Controls'!AR118),"", 'Capabilities - Sec Controls'!AR118)</f>
        <v/>
      </c>
      <c r="AU438" s="1" t="str">
        <f>IF(ISBLANK('Capabilities - Sec Controls'!AS118),"", 'Capabilities - Sec Controls'!AS118)</f>
        <v/>
      </c>
      <c r="AV438" s="1" t="str">
        <f>IF(ISBLANK('Capabilities - Sec Controls'!AT118),"", 'Capabilities - Sec Controls'!AT118)</f>
        <v/>
      </c>
    </row>
    <row r="439" spans="1:48" ht="42" hidden="1" customHeight="1" x14ac:dyDescent="0.25">
      <c r="A439"/>
      <c r="D439" t="b">
        <f t="shared" si="17"/>
        <v>1</v>
      </c>
      <c r="E439" s="1" t="str">
        <f>IF(ISBLANK('Capabilities - Sec Controls'!A119),"", 'Capabilities - Sec Controls'!A119)</f>
        <v>Presentation Services</v>
      </c>
      <c r="F439" s="1" t="str">
        <f>IF(ISBLANK('Capabilities - Sec Controls'!B119),"", 'Capabilities - Sec Controls'!B119)</f>
        <v>Presentation Platform</v>
      </c>
      <c r="G439" s="1" t="str">
        <f>IF(ISBLANK('Capabilities - Sec Controls'!C119),"", 'Capabilities - Sec Controls'!C119)</f>
        <v xml:space="preserve">End-Points </v>
      </c>
      <c r="H439" s="1" t="str">
        <f>IF(ISBLANK('Capabilities - Sec Controls'!D119),"", 'Capabilities - Sec Controls'!D119)</f>
        <v>Fixed Devices</v>
      </c>
      <c r="I439" s="1" t="str">
        <f>IF(ISBLANK('Capabilities - Sec Controls'!E119),"", 'Capabilities - Sec Controls'!E119)</f>
        <v>The system's endpoints have a capability that manages fixed devices, which are designed to be used from only one location.
The capability that deals with fixed devices (a.k.a devices that are not easily movable, designed to be used from only one location) as presentation platforms and the centralized management tool of those devices.</v>
      </c>
      <c r="J439" s="1" t="str">
        <f>IF(ISBLANK('Capabilities - Sec Controls'!F119),"", 'Capabilities - Sec Controls'!F119)</f>
        <v>Fixed Devices</v>
      </c>
      <c r="K439" s="1" t="str">
        <f>IF(ISBLANK('Capabilities - Sec Controls'!I119),"", 'Capabilities - Sec Controls'!I119)</f>
        <v/>
      </c>
      <c r="L439" s="1" t="str">
        <f>IF(ISBLANK('Capabilities - Sec Controls'!J119),"", 'Capabilities - Sec Controls'!J119)</f>
        <v/>
      </c>
      <c r="M439" s="1" t="str">
        <f>IF(ISBLANK('Capabilities - Sec Controls'!K119),"", 'Capabilities - Sec Controls'!K119)</f>
        <v/>
      </c>
      <c r="N439" s="1" t="str">
        <f>IF(ISBLANK('Capabilities - Sec Controls'!L119),"", 'Capabilities - Sec Controls'!L119)</f>
        <v/>
      </c>
      <c r="O439" s="1" t="str">
        <f>IF(ISBLANK('Capabilities - Sec Controls'!M119),"", 'Capabilities - Sec Controls'!M119)</f>
        <v/>
      </c>
      <c r="P439" s="1" t="str">
        <f>IF(ISBLANK('Capabilities - Sec Controls'!N119),"", 'Capabilities - Sec Controls'!N119)</f>
        <v/>
      </c>
      <c r="Q439" s="1" t="str">
        <f>IF(ISBLANK('Capabilities - Sec Controls'!O119),"", 'Capabilities - Sec Controls'!O119)</f>
        <v/>
      </c>
      <c r="R439" s="1" t="str">
        <f>IF(ISBLANK('Capabilities - Sec Controls'!P119),"", 'Capabilities - Sec Controls'!P119)</f>
        <v/>
      </c>
      <c r="S439" s="1" t="str">
        <f>IF(ISBLANK('Capabilities - Sec Controls'!Q119),"", 'Capabilities - Sec Controls'!Q119)</f>
        <v/>
      </c>
      <c r="T439" s="1" t="str">
        <f>IF(ISBLANK('Capabilities - Sec Controls'!R119),"", 'Capabilities - Sec Controls'!R119)</f>
        <v/>
      </c>
      <c r="U439" s="1" t="str">
        <f>IF(ISBLANK('Capabilities - Sec Controls'!S119),"", 'Capabilities - Sec Controls'!S119)</f>
        <v/>
      </c>
      <c r="V439" s="1" t="str">
        <f>IF(ISBLANK('Capabilities - Sec Controls'!T119),"", 'Capabilities - Sec Controls'!T119)</f>
        <v/>
      </c>
      <c r="W439" s="1" t="str">
        <f>IF(ISBLANK('Capabilities - Sec Controls'!U119),"", 'Capabilities - Sec Controls'!U119)</f>
        <v/>
      </c>
      <c r="X439" s="1" t="str">
        <f>IF(ISBLANK('Capabilities - Sec Controls'!V119),"", 'Capabilities - Sec Controls'!V119)</f>
        <v/>
      </c>
      <c r="Y439" s="1" t="str">
        <f>IF(ISBLANK('Capabilities - Sec Controls'!W119),"", 'Capabilities - Sec Controls'!W119)</f>
        <v/>
      </c>
      <c r="Z439" s="1" t="str">
        <f>IF(ISBLANK('Capabilities - Sec Controls'!X119),"", 'Capabilities - Sec Controls'!X119)</f>
        <v/>
      </c>
      <c r="AA439" s="1" t="str">
        <f>IF(ISBLANK('Capabilities - Sec Controls'!Y119),"", 'Capabilities - Sec Controls'!Y119)</f>
        <v xml:space="preserve">Fixed Devices are not a security capability. See columns M, N, and O for controls needed to protect the associated information. 
NOTE 1:  The CSA Presentation Platform, Fixed Devices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Fixed Devices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associated with the Presentation Platform, Fixed Devices Capability  should an organization wish to contract with a cloud service provider to provide such a capability. </v>
      </c>
      <c r="AB439" s="1" t="str">
        <f>IF(ISBLANK('Capabilities - Sec Controls'!Z119),"", 'Capabilities - Sec Controls'!Z119)</f>
        <v/>
      </c>
      <c r="AC439" s="1">
        <f>IF(ISBLANK('Capabilities - Sec Controls'!AA119),"", 'Capabilities - Sec Controls'!AA119)</f>
        <v>3</v>
      </c>
      <c r="AD439" s="1">
        <f>IF(ISBLANK('Capabilities - Sec Controls'!AB119),"", 'Capabilities - Sec Controls'!AB119)</f>
        <v>1</v>
      </c>
      <c r="AE439" s="1">
        <f>IF(ISBLANK('Capabilities - Sec Controls'!AC119),"", 'Capabilities - Sec Controls'!AC119)</f>
        <v>3</v>
      </c>
      <c r="AF439" s="1">
        <f>IF(ISBLANK('Capabilities - Sec Controls'!AD119),"", 'Capabilities - Sec Controls'!AD119)</f>
        <v>7</v>
      </c>
      <c r="AG439" s="1" t="str">
        <f>IF(ISBLANK('Capabilities - Sec Controls'!AE119),"", 'Capabilities - Sec Controls'!AE119)</f>
        <v/>
      </c>
      <c r="AH439" s="1" t="str">
        <f>IF(ISBLANK('Capabilities - Sec Controls'!AF119),"", 'Capabilities - Sec Controls'!AF119)</f>
        <v>X</v>
      </c>
      <c r="AI439" s="1" t="str">
        <f>IF(ISBLANK('Capabilities - Sec Controls'!AG119),"", 'Capabilities - Sec Controls'!AG119)</f>
        <v>X</v>
      </c>
      <c r="AJ439" s="1" t="str">
        <f>IF(ISBLANK('Capabilities - Sec Controls'!AH119),"", 'Capabilities - Sec Controls'!AH119)</f>
        <v>X</v>
      </c>
      <c r="AK439" s="1" t="str">
        <f>IF(ISBLANK('Capabilities - Sec Controls'!AI119),"", 'Capabilities - Sec Controls'!AI119)</f>
        <v/>
      </c>
      <c r="AL439" s="1" t="str">
        <f>IF(ISBLANK('Capabilities - Sec Controls'!AJ119),"", 'Capabilities - Sec Controls'!AJ119)</f>
        <v>A</v>
      </c>
      <c r="AM439" s="1" t="str">
        <f>IF(ISBLANK('Capabilities - Sec Controls'!AK119),"", 'Capabilities - Sec Controls'!AK119)</f>
        <v>A</v>
      </c>
      <c r="AN439" s="1" t="str">
        <f>IF(ISBLANK('Capabilities - Sec Controls'!AL119),"", 'Capabilities - Sec Controls'!AL119)</f>
        <v>A</v>
      </c>
      <c r="AO439" s="1" t="str">
        <f>IF(ISBLANK('Capabilities - Sec Controls'!AM119),"", 'Capabilities - Sec Controls'!AM119)</f>
        <v/>
      </c>
      <c r="AP439" s="1" t="str">
        <f>IF(ISBLANK('Capabilities - Sec Controls'!AN119),"", 'Capabilities - Sec Controls'!AN119)</f>
        <v>B</v>
      </c>
      <c r="AQ439" s="1" t="str">
        <f>IF(ISBLANK('Capabilities - Sec Controls'!AO119),"", 'Capabilities - Sec Controls'!AO119)</f>
        <v>B</v>
      </c>
      <c r="AR439" s="1" t="str">
        <f>IF(ISBLANK('Capabilities - Sec Controls'!AP119),"", 'Capabilities - Sec Controls'!AP119)</f>
        <v>B</v>
      </c>
      <c r="AS439" s="1" t="str">
        <f>IF(ISBLANK('Capabilities - Sec Controls'!AQ119),"", 'Capabilities - Sec Controls'!AQ119)</f>
        <v/>
      </c>
      <c r="AT439" s="1" t="str">
        <f>IF(ISBLANK('Capabilities - Sec Controls'!AR119),"", 'Capabilities - Sec Controls'!AR119)</f>
        <v/>
      </c>
      <c r="AU439" s="1" t="str">
        <f>IF(ISBLANK('Capabilities - Sec Controls'!AS119),"", 'Capabilities - Sec Controls'!AS119)</f>
        <v/>
      </c>
      <c r="AV439" s="1" t="str">
        <f>IF(ISBLANK('Capabilities - Sec Controls'!AT119),"", 'Capabilities - Sec Controls'!AT119)</f>
        <v/>
      </c>
    </row>
    <row r="440" spans="1:48" ht="42" hidden="1" customHeight="1" x14ac:dyDescent="0.25">
      <c r="A440"/>
      <c r="D440" t="b">
        <f t="shared" si="17"/>
        <v>1</v>
      </c>
      <c r="E440" s="1" t="str">
        <f>IF(ISBLANK('Capabilities - Sec Controls'!A120),"", 'Capabilities - Sec Controls'!A120)</f>
        <v>Presentation Services</v>
      </c>
      <c r="F440" s="1" t="str">
        <f>IF(ISBLANK('Capabilities - Sec Controls'!B120),"", 'Capabilities - Sec Controls'!B120)</f>
        <v>Presentation Platform</v>
      </c>
      <c r="G440" s="1" t="str">
        <f>IF(ISBLANK('Capabilities - Sec Controls'!C120),"", 'Capabilities - Sec Controls'!C120)</f>
        <v xml:space="preserve">End-Points </v>
      </c>
      <c r="H440" s="1" t="str">
        <f>IF(ISBLANK('Capabilities - Sec Controls'!D120),"", 'Capabilities - Sec Controls'!D120)</f>
        <v>Desktops (Company Owned / Third-Party / Public Kiosk)</v>
      </c>
      <c r="I440" s="1" t="str">
        <f>IF(ISBLANK('Capabilities - Sec Controls'!E120),"", 'Capabilities - Sec Controls'!E120)</f>
        <v>The system's endpoints have a capability that manages desktops, whether they are organization-owned or controlled by a third party.
The capability that deals with desktops as presentation platforms and the centralized management tool of those devices.</v>
      </c>
      <c r="J440" s="1" t="str">
        <f>IF(ISBLANK('Capabilities - Sec Controls'!F120),"", 'Capabilities - Sec Controls'!F120)</f>
        <v xml:space="preserve">Desktops </v>
      </c>
      <c r="K440" s="1" t="str">
        <f>IF(ISBLANK('Capabilities - Sec Controls'!I120),"", 'Capabilities - Sec Controls'!I120)</f>
        <v/>
      </c>
      <c r="L440" s="1" t="str">
        <f>IF(ISBLANK('Capabilities - Sec Controls'!J120),"", 'Capabilities - Sec Controls'!J120)</f>
        <v/>
      </c>
      <c r="M440" s="1" t="str">
        <f>IF(ISBLANK('Capabilities - Sec Controls'!K120),"", 'Capabilities - Sec Controls'!K120)</f>
        <v/>
      </c>
      <c r="N440" s="1" t="str">
        <f>IF(ISBLANK('Capabilities - Sec Controls'!L120),"", 'Capabilities - Sec Controls'!L120)</f>
        <v/>
      </c>
      <c r="O440" s="1" t="str">
        <f>IF(ISBLANK('Capabilities - Sec Controls'!M120),"", 'Capabilities - Sec Controls'!M120)</f>
        <v/>
      </c>
      <c r="P440" s="1" t="str">
        <f>IF(ISBLANK('Capabilities - Sec Controls'!N120),"", 'Capabilities - Sec Controls'!N120)</f>
        <v/>
      </c>
      <c r="Q440" s="1" t="str">
        <f>IF(ISBLANK('Capabilities - Sec Controls'!O120),"", 'Capabilities - Sec Controls'!O120)</f>
        <v/>
      </c>
      <c r="R440" s="1" t="str">
        <f>IF(ISBLANK('Capabilities - Sec Controls'!P120),"", 'Capabilities - Sec Controls'!P120)</f>
        <v/>
      </c>
      <c r="S440" s="1" t="str">
        <f>IF(ISBLANK('Capabilities - Sec Controls'!Q120),"", 'Capabilities - Sec Controls'!Q120)</f>
        <v/>
      </c>
      <c r="T440" s="1" t="str">
        <f>IF(ISBLANK('Capabilities - Sec Controls'!R120),"", 'Capabilities - Sec Controls'!R120)</f>
        <v/>
      </c>
      <c r="U440" s="1" t="str">
        <f>IF(ISBLANK('Capabilities - Sec Controls'!S120),"", 'Capabilities - Sec Controls'!S120)</f>
        <v/>
      </c>
      <c r="V440" s="1" t="str">
        <f>IF(ISBLANK('Capabilities - Sec Controls'!T120),"", 'Capabilities - Sec Controls'!T120)</f>
        <v/>
      </c>
      <c r="W440" s="1" t="str">
        <f>IF(ISBLANK('Capabilities - Sec Controls'!U120),"", 'Capabilities - Sec Controls'!U120)</f>
        <v/>
      </c>
      <c r="X440" s="1" t="str">
        <f>IF(ISBLANK('Capabilities - Sec Controls'!V120),"", 'Capabilities - Sec Controls'!V120)</f>
        <v/>
      </c>
      <c r="Y440" s="1" t="str">
        <f>IF(ISBLANK('Capabilities - Sec Controls'!W120),"", 'Capabilities - Sec Controls'!W120)</f>
        <v/>
      </c>
      <c r="Z440" s="1" t="str">
        <f>IF(ISBLANK('Capabilities - Sec Controls'!X120),"", 'Capabilities - Sec Controls'!X120)</f>
        <v/>
      </c>
      <c r="AA440" s="1" t="str">
        <f>IF(ISBLANK('Capabilities - Sec Controls'!Y120),"", 'Capabilities - Sec Controls'!Y120)</f>
        <v xml:space="preserve">Desktops are not a security capability. See columns M, N, and O for controls needed to protect the associated information.
NOTE 1:  The CSA Presentation Platform, Desktops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Desktops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associated with the Presentation Platform, Desktops Capability should an organization wish to contract with a cloud service provider to provide such a capability. </v>
      </c>
      <c r="AB440" s="1" t="str">
        <f>IF(ISBLANK('Capabilities - Sec Controls'!Z120),"", 'Capabilities - Sec Controls'!Z120)</f>
        <v/>
      </c>
      <c r="AC440" s="1">
        <f>IF(ISBLANK('Capabilities - Sec Controls'!AA120),"", 'Capabilities - Sec Controls'!AA120)</f>
        <v>3</v>
      </c>
      <c r="AD440" s="1">
        <f>IF(ISBLANK('Capabilities - Sec Controls'!AB120),"", 'Capabilities - Sec Controls'!AB120)</f>
        <v>1</v>
      </c>
      <c r="AE440" s="1">
        <f>IF(ISBLANK('Capabilities - Sec Controls'!AC120),"", 'Capabilities - Sec Controls'!AC120)</f>
        <v>3</v>
      </c>
      <c r="AF440" s="1">
        <f>IF(ISBLANK('Capabilities - Sec Controls'!AD120),"", 'Capabilities - Sec Controls'!AD120)</f>
        <v>7</v>
      </c>
      <c r="AG440" s="1" t="str">
        <f>IF(ISBLANK('Capabilities - Sec Controls'!AE120),"", 'Capabilities - Sec Controls'!AE120)</f>
        <v/>
      </c>
      <c r="AH440" s="1" t="str">
        <f>IF(ISBLANK('Capabilities - Sec Controls'!AF120),"", 'Capabilities - Sec Controls'!AF120)</f>
        <v>X</v>
      </c>
      <c r="AI440" s="1" t="str">
        <f>IF(ISBLANK('Capabilities - Sec Controls'!AG120),"", 'Capabilities - Sec Controls'!AG120)</f>
        <v>X</v>
      </c>
      <c r="AJ440" s="1" t="str">
        <f>IF(ISBLANK('Capabilities - Sec Controls'!AH120),"", 'Capabilities - Sec Controls'!AH120)</f>
        <v>X</v>
      </c>
      <c r="AK440" s="1" t="str">
        <f>IF(ISBLANK('Capabilities - Sec Controls'!AI120),"", 'Capabilities - Sec Controls'!AI120)</f>
        <v/>
      </c>
      <c r="AL440" s="1" t="str">
        <f>IF(ISBLANK('Capabilities - Sec Controls'!AJ120),"", 'Capabilities - Sec Controls'!AJ120)</f>
        <v>A</v>
      </c>
      <c r="AM440" s="1" t="str">
        <f>IF(ISBLANK('Capabilities - Sec Controls'!AK120),"", 'Capabilities - Sec Controls'!AK120)</f>
        <v>A</v>
      </c>
      <c r="AN440" s="1" t="str">
        <f>IF(ISBLANK('Capabilities - Sec Controls'!AL120),"", 'Capabilities - Sec Controls'!AL120)</f>
        <v>A</v>
      </c>
      <c r="AO440" s="1" t="str">
        <f>IF(ISBLANK('Capabilities - Sec Controls'!AM120),"", 'Capabilities - Sec Controls'!AM120)</f>
        <v/>
      </c>
      <c r="AP440" s="1" t="str">
        <f>IF(ISBLANK('Capabilities - Sec Controls'!AN120),"", 'Capabilities - Sec Controls'!AN120)</f>
        <v>B</v>
      </c>
      <c r="AQ440" s="1" t="str">
        <f>IF(ISBLANK('Capabilities - Sec Controls'!AO120),"", 'Capabilities - Sec Controls'!AO120)</f>
        <v>B</v>
      </c>
      <c r="AR440" s="1" t="str">
        <f>IF(ISBLANK('Capabilities - Sec Controls'!AP120),"", 'Capabilities - Sec Controls'!AP120)</f>
        <v>B</v>
      </c>
      <c r="AS440" s="1" t="str">
        <f>IF(ISBLANK('Capabilities - Sec Controls'!AQ120),"", 'Capabilities - Sec Controls'!AQ120)</f>
        <v/>
      </c>
      <c r="AT440" s="1" t="str">
        <f>IF(ISBLANK('Capabilities - Sec Controls'!AR120),"", 'Capabilities - Sec Controls'!AR120)</f>
        <v/>
      </c>
      <c r="AU440" s="1" t="str">
        <f>IF(ISBLANK('Capabilities - Sec Controls'!AS120),"", 'Capabilities - Sec Controls'!AS120)</f>
        <v/>
      </c>
      <c r="AV440" s="1" t="str">
        <f>IF(ISBLANK('Capabilities - Sec Controls'!AT120),"", 'Capabilities - Sec Controls'!AT120)</f>
        <v/>
      </c>
    </row>
    <row r="441" spans="1:48" ht="42" hidden="1" customHeight="1" x14ac:dyDescent="0.25">
      <c r="A441"/>
      <c r="D441" t="b">
        <f t="shared" si="17"/>
        <v>1</v>
      </c>
      <c r="E441" s="1" t="str">
        <f>IF(ISBLANK('Capabilities - Sec Controls'!A121),"", 'Capabilities - Sec Controls'!A121)</f>
        <v>Presentation Services</v>
      </c>
      <c r="F441" s="1" t="str">
        <f>IF(ISBLANK('Capabilities - Sec Controls'!B121),"", 'Capabilities - Sec Controls'!B121)</f>
        <v>Presentation Platform</v>
      </c>
      <c r="G441" s="1" t="str">
        <f>IF(ISBLANK('Capabilities - Sec Controls'!C121),"", 'Capabilities - Sec Controls'!C121)</f>
        <v xml:space="preserve">End-Points </v>
      </c>
      <c r="H441" s="1" t="str">
        <f>IF(ISBLANK('Capabilities - Sec Controls'!D121),"", 'Capabilities - Sec Controls'!D121)</f>
        <v>Portable Devices</v>
      </c>
      <c r="I441" s="1" t="str">
        <f>IF(ISBLANK('Capabilities - Sec Controls'!E121),"", 'Capabilities - Sec Controls'!E121)</f>
        <v>The system's endpoints have a capability that manages portable devices such as laptops.
The capability that deals with portable devices (e.g laptops) as presentation platforms and the centralized management tool of those devices.</v>
      </c>
      <c r="J441" s="1" t="str">
        <f>IF(ISBLANK('Capabilities - Sec Controls'!F121),"", 'Capabilities - Sec Controls'!F121)</f>
        <v>Portable Devices</v>
      </c>
      <c r="K441" s="1" t="str">
        <f>IF(ISBLANK('Capabilities - Sec Controls'!I121),"", 'Capabilities - Sec Controls'!I121)</f>
        <v/>
      </c>
      <c r="L441" s="1" t="str">
        <f>IF(ISBLANK('Capabilities - Sec Controls'!J121),"", 'Capabilities - Sec Controls'!J121)</f>
        <v/>
      </c>
      <c r="M441" s="1" t="str">
        <f>IF(ISBLANK('Capabilities - Sec Controls'!K121),"", 'Capabilities - Sec Controls'!K121)</f>
        <v/>
      </c>
      <c r="N441" s="1" t="str">
        <f>IF(ISBLANK('Capabilities - Sec Controls'!L121),"", 'Capabilities - Sec Controls'!L121)</f>
        <v/>
      </c>
      <c r="O441" s="1" t="str">
        <f>IF(ISBLANK('Capabilities - Sec Controls'!M121),"", 'Capabilities - Sec Controls'!M121)</f>
        <v/>
      </c>
      <c r="P441" s="1" t="str">
        <f>IF(ISBLANK('Capabilities - Sec Controls'!N121),"", 'Capabilities - Sec Controls'!N121)</f>
        <v/>
      </c>
      <c r="Q441" s="1" t="str">
        <f>IF(ISBLANK('Capabilities - Sec Controls'!O121),"", 'Capabilities - Sec Controls'!O121)</f>
        <v/>
      </c>
      <c r="R441" s="1" t="str">
        <f>IF(ISBLANK('Capabilities - Sec Controls'!P121),"", 'Capabilities - Sec Controls'!P121)</f>
        <v/>
      </c>
      <c r="S441" s="1" t="str">
        <f>IF(ISBLANK('Capabilities - Sec Controls'!Q121),"", 'Capabilities - Sec Controls'!Q121)</f>
        <v/>
      </c>
      <c r="T441" s="1" t="str">
        <f>IF(ISBLANK('Capabilities - Sec Controls'!R121),"", 'Capabilities - Sec Controls'!R121)</f>
        <v/>
      </c>
      <c r="U441" s="1" t="str">
        <f>IF(ISBLANK('Capabilities - Sec Controls'!S121),"", 'Capabilities - Sec Controls'!S121)</f>
        <v/>
      </c>
      <c r="V441" s="1" t="str">
        <f>IF(ISBLANK('Capabilities - Sec Controls'!T121),"", 'Capabilities - Sec Controls'!T121)</f>
        <v/>
      </c>
      <c r="W441" s="1" t="str">
        <f>IF(ISBLANK('Capabilities - Sec Controls'!U121),"", 'Capabilities - Sec Controls'!U121)</f>
        <v/>
      </c>
      <c r="X441" s="1" t="str">
        <f>IF(ISBLANK('Capabilities - Sec Controls'!V121),"", 'Capabilities - Sec Controls'!V121)</f>
        <v/>
      </c>
      <c r="Y441" s="1" t="str">
        <f>IF(ISBLANK('Capabilities - Sec Controls'!W121),"", 'Capabilities - Sec Controls'!W121)</f>
        <v/>
      </c>
      <c r="Z441" s="1" t="str">
        <f>IF(ISBLANK('Capabilities - Sec Controls'!X121),"", 'Capabilities - Sec Controls'!X121)</f>
        <v/>
      </c>
      <c r="AA441" s="1" t="str">
        <f>IF(ISBLANK('Capabilities - Sec Controls'!Y121),"", 'Capabilities - Sec Controls'!Y121)</f>
        <v xml:space="preserve">Portable Devices are not a security capability. See columns M, N, and O for controls needed to protect the associated information.
NOTE 1:  The CSA Presentation Platform, Portable Devices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Portable Devices Capability should an organization wish to contract with a cloud service provider to provide such a capability.    NOTE 2:  AC-20(3), MP-6(8),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associated with the Presentation Platform, Portable Devices capability should an organization wish to contract with a cloud service provider to provide such a capability. </v>
      </c>
      <c r="AB441" s="1" t="str">
        <f>IF(ISBLANK('Capabilities - Sec Controls'!Z121),"", 'Capabilities - Sec Controls'!Z121)</f>
        <v/>
      </c>
      <c r="AC441" s="1">
        <f>IF(ISBLANK('Capabilities - Sec Controls'!AA121),"", 'Capabilities - Sec Controls'!AA121)</f>
        <v>3</v>
      </c>
      <c r="AD441" s="1">
        <f>IF(ISBLANK('Capabilities - Sec Controls'!AB121),"", 'Capabilities - Sec Controls'!AB121)</f>
        <v>1</v>
      </c>
      <c r="AE441" s="1">
        <f>IF(ISBLANK('Capabilities - Sec Controls'!AC121),"", 'Capabilities - Sec Controls'!AC121)</f>
        <v>3</v>
      </c>
      <c r="AF441" s="1">
        <f>IF(ISBLANK('Capabilities - Sec Controls'!AD121),"", 'Capabilities - Sec Controls'!AD121)</f>
        <v>7</v>
      </c>
      <c r="AG441" s="1" t="str">
        <f>IF(ISBLANK('Capabilities - Sec Controls'!AE121),"", 'Capabilities - Sec Controls'!AE121)</f>
        <v/>
      </c>
      <c r="AH441" s="1" t="str">
        <f>IF(ISBLANK('Capabilities - Sec Controls'!AF121),"", 'Capabilities - Sec Controls'!AF121)</f>
        <v>X</v>
      </c>
      <c r="AI441" s="1" t="str">
        <f>IF(ISBLANK('Capabilities - Sec Controls'!AG121),"", 'Capabilities - Sec Controls'!AG121)</f>
        <v>X</v>
      </c>
      <c r="AJ441" s="1" t="str">
        <f>IF(ISBLANK('Capabilities - Sec Controls'!AH121),"", 'Capabilities - Sec Controls'!AH121)</f>
        <v>X</v>
      </c>
      <c r="AK441" s="1" t="str">
        <f>IF(ISBLANK('Capabilities - Sec Controls'!AI121),"", 'Capabilities - Sec Controls'!AI121)</f>
        <v/>
      </c>
      <c r="AL441" s="1" t="str">
        <f>IF(ISBLANK('Capabilities - Sec Controls'!AJ121),"", 'Capabilities - Sec Controls'!AJ121)</f>
        <v>A</v>
      </c>
      <c r="AM441" s="1" t="str">
        <f>IF(ISBLANK('Capabilities - Sec Controls'!AK121),"", 'Capabilities - Sec Controls'!AK121)</f>
        <v>A</v>
      </c>
      <c r="AN441" s="1" t="str">
        <f>IF(ISBLANK('Capabilities - Sec Controls'!AL121),"", 'Capabilities - Sec Controls'!AL121)</f>
        <v>A</v>
      </c>
      <c r="AO441" s="1" t="str">
        <f>IF(ISBLANK('Capabilities - Sec Controls'!AM121),"", 'Capabilities - Sec Controls'!AM121)</f>
        <v/>
      </c>
      <c r="AP441" s="1" t="str">
        <f>IF(ISBLANK('Capabilities - Sec Controls'!AN121),"", 'Capabilities - Sec Controls'!AN121)</f>
        <v>B</v>
      </c>
      <c r="AQ441" s="1" t="str">
        <f>IF(ISBLANK('Capabilities - Sec Controls'!AO121),"", 'Capabilities - Sec Controls'!AO121)</f>
        <v>B</v>
      </c>
      <c r="AR441" s="1" t="str">
        <f>IF(ISBLANK('Capabilities - Sec Controls'!AP121),"", 'Capabilities - Sec Controls'!AP121)</f>
        <v>B</v>
      </c>
      <c r="AS441" s="1" t="str">
        <f>IF(ISBLANK('Capabilities - Sec Controls'!AQ121),"", 'Capabilities - Sec Controls'!AQ121)</f>
        <v/>
      </c>
      <c r="AT441" s="1" t="str">
        <f>IF(ISBLANK('Capabilities - Sec Controls'!AR121),"", 'Capabilities - Sec Controls'!AR121)</f>
        <v/>
      </c>
      <c r="AU441" s="1" t="str">
        <f>IF(ISBLANK('Capabilities - Sec Controls'!AS121),"", 'Capabilities - Sec Controls'!AS121)</f>
        <v/>
      </c>
      <c r="AV441" s="1" t="str">
        <f>IF(ISBLANK('Capabilities - Sec Controls'!AT121),"", 'Capabilities - Sec Controls'!AT121)</f>
        <v/>
      </c>
    </row>
    <row r="442" spans="1:48" ht="42" hidden="1" customHeight="1" x14ac:dyDescent="0.25">
      <c r="A442"/>
      <c r="D442" t="b">
        <f t="shared" si="17"/>
        <v>1</v>
      </c>
      <c r="E442" s="1" t="str">
        <f>IF(ISBLANK('Capabilities - Sec Controls'!A122),"", 'Capabilities - Sec Controls'!A122)</f>
        <v>Presentation Services</v>
      </c>
      <c r="F442" s="1" t="str">
        <f>IF(ISBLANK('Capabilities - Sec Controls'!B122),"", 'Capabilities - Sec Controls'!B122)</f>
        <v>Presentation Platform</v>
      </c>
      <c r="G442" s="1" t="str">
        <f>IF(ISBLANK('Capabilities - Sec Controls'!C122),"", 'Capabilities - Sec Controls'!C122)</f>
        <v xml:space="preserve">End-Points </v>
      </c>
      <c r="H442" s="1" t="str">
        <f>IF(ISBLANK('Capabilities - Sec Controls'!D122),"", 'Capabilities - Sec Controls'!D122)</f>
        <v>Medical Devices</v>
      </c>
      <c r="I442" s="1" t="str">
        <f>IF(ISBLANK('Capabilities - Sec Controls'!E122),"", 'Capabilities - Sec Controls'!E122)</f>
        <v>The system's endpoints have a capability that manages medical devices, such as monitoring devices worn by patients.
The capability that deals with medical devices (aka devices worn by patience for monitoring, that have connectivity to network and the ability to download data) as presentation platforms and the centralized management tool of those devices.</v>
      </c>
      <c r="J442" s="1" t="str">
        <f>IF(ISBLANK('Capabilities - Sec Controls'!F122),"", 'Capabilities - Sec Controls'!F122)</f>
        <v>Smart Appliances</v>
      </c>
      <c r="K442" s="1" t="str">
        <f>IF(ISBLANK('Capabilities - Sec Controls'!I122),"", 'Capabilities - Sec Controls'!I122)</f>
        <v/>
      </c>
      <c r="L442" s="1" t="str">
        <f>IF(ISBLANK('Capabilities - Sec Controls'!J122),"", 'Capabilities - Sec Controls'!J122)</f>
        <v/>
      </c>
      <c r="M442" s="1" t="str">
        <f>IF(ISBLANK('Capabilities - Sec Controls'!K122),"", 'Capabilities - Sec Controls'!K122)</f>
        <v/>
      </c>
      <c r="N442" s="1" t="str">
        <f>IF(ISBLANK('Capabilities - Sec Controls'!L122),"", 'Capabilities - Sec Controls'!L122)</f>
        <v/>
      </c>
      <c r="O442" s="1" t="str">
        <f>IF(ISBLANK('Capabilities - Sec Controls'!M122),"", 'Capabilities - Sec Controls'!M122)</f>
        <v/>
      </c>
      <c r="P442" s="1" t="str">
        <f>IF(ISBLANK('Capabilities - Sec Controls'!N122),"", 'Capabilities - Sec Controls'!N122)</f>
        <v/>
      </c>
      <c r="Q442" s="1" t="str">
        <f>IF(ISBLANK('Capabilities - Sec Controls'!O122),"", 'Capabilities - Sec Controls'!O122)</f>
        <v/>
      </c>
      <c r="R442" s="1" t="str">
        <f>IF(ISBLANK('Capabilities - Sec Controls'!P122),"", 'Capabilities - Sec Controls'!P122)</f>
        <v/>
      </c>
      <c r="S442" s="1" t="str">
        <f>IF(ISBLANK('Capabilities - Sec Controls'!Q122),"", 'Capabilities - Sec Controls'!Q122)</f>
        <v/>
      </c>
      <c r="T442" s="1" t="str">
        <f>IF(ISBLANK('Capabilities - Sec Controls'!R122),"", 'Capabilities - Sec Controls'!R122)</f>
        <v/>
      </c>
      <c r="U442" s="1" t="str">
        <f>IF(ISBLANK('Capabilities - Sec Controls'!S122),"", 'Capabilities - Sec Controls'!S122)</f>
        <v/>
      </c>
      <c r="V442" s="1" t="str">
        <f>IF(ISBLANK('Capabilities - Sec Controls'!T122),"", 'Capabilities - Sec Controls'!T122)</f>
        <v/>
      </c>
      <c r="W442" s="1" t="str">
        <f>IF(ISBLANK('Capabilities - Sec Controls'!U122),"", 'Capabilities - Sec Controls'!U122)</f>
        <v/>
      </c>
      <c r="X442" s="1" t="str">
        <f>IF(ISBLANK('Capabilities - Sec Controls'!V122),"", 'Capabilities - Sec Controls'!V122)</f>
        <v/>
      </c>
      <c r="Y442" s="1" t="str">
        <f>IF(ISBLANK('Capabilities - Sec Controls'!W122),"", 'Capabilities - Sec Controls'!W122)</f>
        <v/>
      </c>
      <c r="Z442" s="1" t="str">
        <f>IF(ISBLANK('Capabilities - Sec Controls'!X122),"", 'Capabilities - Sec Controls'!X122)</f>
        <v/>
      </c>
      <c r="AA442" s="1" t="str">
        <f>IF(ISBLANK('Capabilities - Sec Controls'!Y122),"", 'Capabilities - Sec Controls'!Y122)</f>
        <v xml:space="preserve">Medical Devices are not a security capability. See columns M, N, and O for controls needed to protect the associated information.
NOTE 1:  The CSA Presentation Platform, Medical Devices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Medical Devices Capability should an organization wish to contract with a cloud service provider to provide such a capability.    NOTE 2:  AC-20(3), MP-6(8), SC-11, SC-18(1), SC-18(4), SC-27, SC-29, SC-29(1), SC-34, SC-34(1), SC-42, SC-43, and SI-15 are not selected in SP 800-53-defined baselines nor in the overall FedRAMP-defined baselines. They are are noted in { } and placed in the high impact baseline here specifically to support implementation of  information security associated with the Presentation Platform, Medical Devices capability should an organization wish to contract with a cloud service provider to provide such a capability. </v>
      </c>
      <c r="AB442" s="1" t="str">
        <f>IF(ISBLANK('Capabilities - Sec Controls'!Z122),"", 'Capabilities - Sec Controls'!Z122)</f>
        <v/>
      </c>
      <c r="AC442" s="1">
        <f>IF(ISBLANK('Capabilities - Sec Controls'!AA122),"", 'Capabilities - Sec Controls'!AA122)</f>
        <v>3</v>
      </c>
      <c r="AD442" s="1">
        <f>IF(ISBLANK('Capabilities - Sec Controls'!AB122),"", 'Capabilities - Sec Controls'!AB122)</f>
        <v>1</v>
      </c>
      <c r="AE442" s="1">
        <f>IF(ISBLANK('Capabilities - Sec Controls'!AC122),"", 'Capabilities - Sec Controls'!AC122)</f>
        <v>3</v>
      </c>
      <c r="AF442" s="1">
        <f>IF(ISBLANK('Capabilities - Sec Controls'!AD122),"", 'Capabilities - Sec Controls'!AD122)</f>
        <v>7</v>
      </c>
      <c r="AG442" s="1" t="str">
        <f>IF(ISBLANK('Capabilities - Sec Controls'!AE122),"", 'Capabilities - Sec Controls'!AE122)</f>
        <v/>
      </c>
      <c r="AH442" s="1" t="str">
        <f>IF(ISBLANK('Capabilities - Sec Controls'!AF122),"", 'Capabilities - Sec Controls'!AF122)</f>
        <v>X</v>
      </c>
      <c r="AI442" s="1" t="str">
        <f>IF(ISBLANK('Capabilities - Sec Controls'!AG122),"", 'Capabilities - Sec Controls'!AG122)</f>
        <v>X</v>
      </c>
      <c r="AJ442" s="1" t="str">
        <f>IF(ISBLANK('Capabilities - Sec Controls'!AH122),"", 'Capabilities - Sec Controls'!AH122)</f>
        <v>X</v>
      </c>
      <c r="AK442" s="1" t="str">
        <f>IF(ISBLANK('Capabilities - Sec Controls'!AI122),"", 'Capabilities - Sec Controls'!AI122)</f>
        <v/>
      </c>
      <c r="AL442" s="1" t="str">
        <f>IF(ISBLANK('Capabilities - Sec Controls'!AJ122),"", 'Capabilities - Sec Controls'!AJ122)</f>
        <v>A</v>
      </c>
      <c r="AM442" s="1" t="str">
        <f>IF(ISBLANK('Capabilities - Sec Controls'!AK122),"", 'Capabilities - Sec Controls'!AK122)</f>
        <v>A</v>
      </c>
      <c r="AN442" s="1" t="str">
        <f>IF(ISBLANK('Capabilities - Sec Controls'!AL122),"", 'Capabilities - Sec Controls'!AL122)</f>
        <v>A</v>
      </c>
      <c r="AO442" s="1" t="str">
        <f>IF(ISBLANK('Capabilities - Sec Controls'!AM122),"", 'Capabilities - Sec Controls'!AM122)</f>
        <v/>
      </c>
      <c r="AP442" s="1" t="str">
        <f>IF(ISBLANK('Capabilities - Sec Controls'!AN122),"", 'Capabilities - Sec Controls'!AN122)</f>
        <v>B</v>
      </c>
      <c r="AQ442" s="1" t="str">
        <f>IF(ISBLANK('Capabilities - Sec Controls'!AO122),"", 'Capabilities - Sec Controls'!AO122)</f>
        <v>B</v>
      </c>
      <c r="AR442" s="1" t="str">
        <f>IF(ISBLANK('Capabilities - Sec Controls'!AP122),"", 'Capabilities - Sec Controls'!AP122)</f>
        <v>B</v>
      </c>
      <c r="AS442" s="1" t="str">
        <f>IF(ISBLANK('Capabilities - Sec Controls'!AQ122),"", 'Capabilities - Sec Controls'!AQ122)</f>
        <v/>
      </c>
      <c r="AT442" s="1" t="str">
        <f>IF(ISBLANK('Capabilities - Sec Controls'!AR122),"", 'Capabilities - Sec Controls'!AR122)</f>
        <v/>
      </c>
      <c r="AU442" s="1" t="str">
        <f>IF(ISBLANK('Capabilities - Sec Controls'!AS122),"", 'Capabilities - Sec Controls'!AS122)</f>
        <v/>
      </c>
      <c r="AV442" s="1" t="str">
        <f>IF(ISBLANK('Capabilities - Sec Controls'!AT122),"", 'Capabilities - Sec Controls'!AT122)</f>
        <v/>
      </c>
    </row>
    <row r="443" spans="1:48" ht="42" hidden="1" customHeight="1" x14ac:dyDescent="0.25">
      <c r="A443"/>
      <c r="D443" t="b">
        <f t="shared" si="17"/>
        <v>1</v>
      </c>
      <c r="E443" s="1" t="str">
        <f>IF(ISBLANK('Capabilities - Sec Controls'!A123),"", 'Capabilities - Sec Controls'!A123)</f>
        <v>Presentation Services</v>
      </c>
      <c r="F443" s="1" t="str">
        <f>IF(ISBLANK('Capabilities - Sec Controls'!B123),"", 'Capabilities - Sec Controls'!B123)</f>
        <v>Presentation Platform</v>
      </c>
      <c r="G443" s="1" t="str">
        <f>IF(ISBLANK('Capabilities - Sec Controls'!C123),"", 'Capabilities - Sec Controls'!C123)</f>
        <v xml:space="preserve">End-Points </v>
      </c>
      <c r="H443" s="1" t="str">
        <f>IF(ISBLANK('Capabilities - Sec Controls'!D123),"", 'Capabilities - Sec Controls'!D123)</f>
        <v>Smart Appliances</v>
      </c>
      <c r="I443" s="1" t="str">
        <f>IF(ISBLANK('Capabilities - Sec Controls'!E123),"", 'Capabilities - Sec Controls'!E123)</f>
        <v>The system's endpoints have a capability that manages smart appliances.
The capability that deals with smart appliances (a.k.a devices whose main purpose is not computation, but which are connected to a networkto provide real-time updates) as presentation platforms and the centralized management tool of those appliances.</v>
      </c>
      <c r="J443" s="1" t="str">
        <f>IF(ISBLANK('Capabilities - Sec Controls'!F123),"", 'Capabilities - Sec Controls'!F123)</f>
        <v>Medical Devices</v>
      </c>
      <c r="K443" s="1" t="str">
        <f>IF(ISBLANK('Capabilities - Sec Controls'!I123),"", 'Capabilities - Sec Controls'!I123)</f>
        <v/>
      </c>
      <c r="L443" s="1" t="str">
        <f>IF(ISBLANK('Capabilities - Sec Controls'!J123),"", 'Capabilities - Sec Controls'!J123)</f>
        <v/>
      </c>
      <c r="M443" s="1" t="str">
        <f>IF(ISBLANK('Capabilities - Sec Controls'!K123),"", 'Capabilities - Sec Controls'!K123)</f>
        <v/>
      </c>
      <c r="N443" s="1" t="str">
        <f>IF(ISBLANK('Capabilities - Sec Controls'!L123),"", 'Capabilities - Sec Controls'!L123)</f>
        <v/>
      </c>
      <c r="O443" s="1" t="str">
        <f>IF(ISBLANK('Capabilities - Sec Controls'!M123),"", 'Capabilities - Sec Controls'!M123)</f>
        <v/>
      </c>
      <c r="P443" s="1" t="str">
        <f>IF(ISBLANK('Capabilities - Sec Controls'!N123),"", 'Capabilities - Sec Controls'!N123)</f>
        <v/>
      </c>
      <c r="Q443" s="1" t="str">
        <f>IF(ISBLANK('Capabilities - Sec Controls'!O123),"", 'Capabilities - Sec Controls'!O123)</f>
        <v/>
      </c>
      <c r="R443" s="1" t="str">
        <f>IF(ISBLANK('Capabilities - Sec Controls'!P123),"", 'Capabilities - Sec Controls'!P123)</f>
        <v/>
      </c>
      <c r="S443" s="1" t="str">
        <f>IF(ISBLANK('Capabilities - Sec Controls'!Q123),"", 'Capabilities - Sec Controls'!Q123)</f>
        <v/>
      </c>
      <c r="T443" s="1" t="str">
        <f>IF(ISBLANK('Capabilities - Sec Controls'!R123),"", 'Capabilities - Sec Controls'!R123)</f>
        <v/>
      </c>
      <c r="U443" s="1" t="str">
        <f>IF(ISBLANK('Capabilities - Sec Controls'!S123),"", 'Capabilities - Sec Controls'!S123)</f>
        <v/>
      </c>
      <c r="V443" s="1" t="str">
        <f>IF(ISBLANK('Capabilities - Sec Controls'!T123),"", 'Capabilities - Sec Controls'!T123)</f>
        <v/>
      </c>
      <c r="W443" s="1" t="str">
        <f>IF(ISBLANK('Capabilities - Sec Controls'!U123),"", 'Capabilities - Sec Controls'!U123)</f>
        <v/>
      </c>
      <c r="X443" s="1" t="str">
        <f>IF(ISBLANK('Capabilities - Sec Controls'!V123),"", 'Capabilities - Sec Controls'!V123)</f>
        <v/>
      </c>
      <c r="Y443" s="1" t="str">
        <f>IF(ISBLANK('Capabilities - Sec Controls'!W123),"", 'Capabilities - Sec Controls'!W123)</f>
        <v/>
      </c>
      <c r="Z443" s="1" t="str">
        <f>IF(ISBLANK('Capabilities - Sec Controls'!X123),"", 'Capabilities - Sec Controls'!X123)</f>
        <v/>
      </c>
      <c r="AA443" s="1" t="str">
        <f>IF(ISBLANK('Capabilities - Sec Controls'!Y123),"", 'Capabilities - Sec Controls'!Y123)</f>
        <v xml:space="preserve">Smart Appliances are not a security capability. See columns M, N, and O for controls needed to protect the associated information.
NOTE 1:  The CSA Presentation Platform, Smart Appliances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Smart Appliances Capability should an organization wish to contract with a cloud service provider to provide such a capability.    NOTE 2:  SC-42 is not selected in SP 800-53-defined baselines nor in the overall FedRAMP-defined baselines. This is are noted in { } and placed in the high impact baseline here specifically to support implementation of  information security associated with the Presentation Platform, Smart Appliances Capability should an organization wish to contract with a cloud service provider to provide such a capability. </v>
      </c>
      <c r="AB443" s="1" t="str">
        <f>IF(ISBLANK('Capabilities - Sec Controls'!Z123),"", 'Capabilities - Sec Controls'!Z123)</f>
        <v/>
      </c>
      <c r="AC443" s="1">
        <f>IF(ISBLANK('Capabilities - Sec Controls'!AA123),"", 'Capabilities - Sec Controls'!AA123)</f>
        <v>3</v>
      </c>
      <c r="AD443" s="1">
        <f>IF(ISBLANK('Capabilities - Sec Controls'!AB123),"", 'Capabilities - Sec Controls'!AB123)</f>
        <v>3</v>
      </c>
      <c r="AE443" s="1">
        <f>IF(ISBLANK('Capabilities - Sec Controls'!AC123),"", 'Capabilities - Sec Controls'!AC123)</f>
        <v>3</v>
      </c>
      <c r="AF443" s="1">
        <f>IF(ISBLANK('Capabilities - Sec Controls'!AD123),"", 'Capabilities - Sec Controls'!AD123)</f>
        <v>9</v>
      </c>
      <c r="AG443" s="1" t="str">
        <f>IF(ISBLANK('Capabilities - Sec Controls'!AE123),"", 'Capabilities - Sec Controls'!AE123)</f>
        <v/>
      </c>
      <c r="AH443" s="1" t="str">
        <f>IF(ISBLANK('Capabilities - Sec Controls'!AF123),"", 'Capabilities - Sec Controls'!AF123)</f>
        <v>X</v>
      </c>
      <c r="AI443" s="1" t="str">
        <f>IF(ISBLANK('Capabilities - Sec Controls'!AG123),"", 'Capabilities - Sec Controls'!AG123)</f>
        <v>X</v>
      </c>
      <c r="AJ443" s="1" t="str">
        <f>IF(ISBLANK('Capabilities - Sec Controls'!AH123),"", 'Capabilities - Sec Controls'!AH123)</f>
        <v>X</v>
      </c>
      <c r="AK443" s="1" t="str">
        <f>IF(ISBLANK('Capabilities - Sec Controls'!AI123),"", 'Capabilities - Sec Controls'!AI123)</f>
        <v/>
      </c>
      <c r="AL443" s="1" t="str">
        <f>IF(ISBLANK('Capabilities - Sec Controls'!AJ123),"", 'Capabilities - Sec Controls'!AJ123)</f>
        <v>A</v>
      </c>
      <c r="AM443" s="1" t="str">
        <f>IF(ISBLANK('Capabilities - Sec Controls'!AK123),"", 'Capabilities - Sec Controls'!AK123)</f>
        <v>A</v>
      </c>
      <c r="AN443" s="1" t="str">
        <f>IF(ISBLANK('Capabilities - Sec Controls'!AL123),"", 'Capabilities - Sec Controls'!AL123)</f>
        <v>A</v>
      </c>
      <c r="AO443" s="1" t="str">
        <f>IF(ISBLANK('Capabilities - Sec Controls'!AM123),"", 'Capabilities - Sec Controls'!AM123)</f>
        <v/>
      </c>
      <c r="AP443" s="1" t="str">
        <f>IF(ISBLANK('Capabilities - Sec Controls'!AN123),"", 'Capabilities - Sec Controls'!AN123)</f>
        <v>B</v>
      </c>
      <c r="AQ443" s="1" t="str">
        <f>IF(ISBLANK('Capabilities - Sec Controls'!AO123),"", 'Capabilities - Sec Controls'!AO123)</f>
        <v>B</v>
      </c>
      <c r="AR443" s="1" t="str">
        <f>IF(ISBLANK('Capabilities - Sec Controls'!AP123),"", 'Capabilities - Sec Controls'!AP123)</f>
        <v>B</v>
      </c>
      <c r="AS443" s="1" t="str">
        <f>IF(ISBLANK('Capabilities - Sec Controls'!AQ123),"", 'Capabilities - Sec Controls'!AQ123)</f>
        <v/>
      </c>
      <c r="AT443" s="1" t="str">
        <f>IF(ISBLANK('Capabilities - Sec Controls'!AR123),"", 'Capabilities - Sec Controls'!AR123)</f>
        <v/>
      </c>
      <c r="AU443" s="1" t="str">
        <f>IF(ISBLANK('Capabilities - Sec Controls'!AS123),"", 'Capabilities - Sec Controls'!AS123)</f>
        <v/>
      </c>
      <c r="AV443" s="1" t="str">
        <f>IF(ISBLANK('Capabilities - Sec Controls'!AT123),"", 'Capabilities - Sec Controls'!AT123)</f>
        <v/>
      </c>
    </row>
    <row r="444" spans="1:48" ht="42" hidden="1" customHeight="1" x14ac:dyDescent="0.25">
      <c r="A444" s="210" t="s">
        <v>3429</v>
      </c>
      <c r="B444" s="211" t="s">
        <v>3430</v>
      </c>
      <c r="C444" s="211"/>
      <c r="D444" s="211" t="b">
        <f>AND(D445:D449)</f>
        <v>1</v>
      </c>
      <c r="E444" s="211"/>
      <c r="F444" s="210"/>
      <c r="G444" s="210"/>
      <c r="H444" s="210"/>
      <c r="I444" s="210"/>
      <c r="J444" s="210"/>
      <c r="K444" s="210"/>
      <c r="L444" s="210"/>
      <c r="M444" s="210"/>
      <c r="N444" s="210"/>
      <c r="O444" s="210"/>
      <c r="P444" s="210"/>
      <c r="Q444" s="210"/>
      <c r="R444" s="210"/>
      <c r="S444" s="210"/>
      <c r="T444" s="210"/>
      <c r="U444" s="210"/>
      <c r="V444" s="210"/>
      <c r="W444" s="210"/>
      <c r="X444" s="210"/>
      <c r="Y444" s="210"/>
      <c r="Z444" s="210"/>
      <c r="AA444" s="210"/>
      <c r="AB444" s="210"/>
      <c r="AC444" s="214"/>
      <c r="AD444" s="214"/>
      <c r="AE444" s="214"/>
      <c r="AF444" s="214"/>
      <c r="AG444" s="210"/>
      <c r="AH444" s="210"/>
      <c r="AI444" s="210"/>
      <c r="AJ444" s="210"/>
      <c r="AK444" s="210"/>
      <c r="AL444" s="210"/>
      <c r="AM444" s="210"/>
      <c r="AN444" s="210"/>
      <c r="AO444" s="210"/>
      <c r="AP444" s="210"/>
      <c r="AQ444" s="210"/>
      <c r="AR444" s="210"/>
      <c r="AS444" s="210"/>
      <c r="AT444" s="210"/>
      <c r="AU444" s="210"/>
      <c r="AV444" s="210"/>
    </row>
    <row r="445" spans="1:48" ht="42" hidden="1" customHeight="1" x14ac:dyDescent="0.25">
      <c r="A445"/>
      <c r="D445" t="b">
        <f>IF(Resp101="Yes", FALSE, TRUE)</f>
        <v>1</v>
      </c>
      <c r="E445" s="1" t="str">
        <f>IF(ISBLANK('Capabilities - Sec Controls'!A124),"", 'Capabilities - Sec Controls'!A124)</f>
        <v>Presentation Services</v>
      </c>
      <c r="F445" s="1" t="str">
        <f>IF(ISBLANK('Capabilities - Sec Controls'!B124),"", 'Capabilities - Sec Controls'!B124)</f>
        <v>Presentation Modality</v>
      </c>
      <c r="G445" s="1" t="str">
        <f>IF(ISBLANK('Capabilities - Sec Controls'!C124),"", 'Capabilities - Sec Controls'!C124)</f>
        <v>Consumer Service Platform</v>
      </c>
      <c r="H445" s="1" t="str">
        <f>IF(ISBLANK('Capabilities - Sec Controls'!D124),"", 'Capabilities - Sec Controls'!D124)</f>
        <v>Search</v>
      </c>
      <c r="I445" s="1" t="str">
        <f>IF(ISBLANK('Capabilities - Sec Controls'!E124),"", 'Capabilities - Sec Controls'!E124)</f>
        <v>The system has a capability that uses a presentation modality to enable users to query a single site or multiple sites for content related to the terms in the query, most often for navigation purposes.</v>
      </c>
      <c r="J445" s="1" t="str">
        <f>IF(ISBLANK('Capabilities - Sec Controls'!F124),"", 'Capabilities - Sec Controls'!F124)</f>
        <v>Search</v>
      </c>
      <c r="K445" s="1" t="str">
        <f>IF(ISBLANK('Capabilities - Sec Controls'!I124),"", 'Capabilities - Sec Controls'!I124)</f>
        <v/>
      </c>
      <c r="L445" s="1" t="str">
        <f>IF(ISBLANK('Capabilities - Sec Controls'!J124),"", 'Capabilities - Sec Controls'!J124)</f>
        <v/>
      </c>
      <c r="M445" s="1" t="str">
        <f>IF(ISBLANK('Capabilities - Sec Controls'!K124),"", 'Capabilities - Sec Controls'!K124)</f>
        <v/>
      </c>
      <c r="N445" s="1" t="str">
        <f>IF(ISBLANK('Capabilities - Sec Controls'!L124),"", 'Capabilities - Sec Controls'!L124)</f>
        <v/>
      </c>
      <c r="O445" s="1" t="str">
        <f>IF(ISBLANK('Capabilities - Sec Controls'!M124),"", 'Capabilities - Sec Controls'!M124)</f>
        <v/>
      </c>
      <c r="P445" s="1" t="str">
        <f>IF(ISBLANK('Capabilities - Sec Controls'!N124),"", 'Capabilities - Sec Controls'!N124)</f>
        <v/>
      </c>
      <c r="Q445" s="1" t="str">
        <f>IF(ISBLANK('Capabilities - Sec Controls'!O124),"", 'Capabilities - Sec Controls'!O124)</f>
        <v/>
      </c>
      <c r="R445" s="1" t="str">
        <f>IF(ISBLANK('Capabilities - Sec Controls'!P124),"", 'Capabilities - Sec Controls'!P124)</f>
        <v/>
      </c>
      <c r="S445" s="1" t="str">
        <f>IF(ISBLANK('Capabilities - Sec Controls'!Q124),"", 'Capabilities - Sec Controls'!Q124)</f>
        <v/>
      </c>
      <c r="T445" s="1" t="str">
        <f>IF(ISBLANK('Capabilities - Sec Controls'!R124),"", 'Capabilities - Sec Controls'!R124)</f>
        <v/>
      </c>
      <c r="U445" s="1" t="str">
        <f>IF(ISBLANK('Capabilities - Sec Controls'!S124),"", 'Capabilities - Sec Controls'!S124)</f>
        <v/>
      </c>
      <c r="V445" s="1" t="str">
        <f>IF(ISBLANK('Capabilities - Sec Controls'!T124),"", 'Capabilities - Sec Controls'!T124)</f>
        <v/>
      </c>
      <c r="W445" s="1" t="str">
        <f>IF(ISBLANK('Capabilities - Sec Controls'!U124),"", 'Capabilities - Sec Controls'!U124)</f>
        <v/>
      </c>
      <c r="X445" s="1" t="str">
        <f>IF(ISBLANK('Capabilities - Sec Controls'!V124),"", 'Capabilities - Sec Controls'!V124)</f>
        <v/>
      </c>
      <c r="Y445" s="1" t="str">
        <f>IF(ISBLANK('Capabilities - Sec Controls'!W124),"", 'Capabilities - Sec Controls'!W124)</f>
        <v/>
      </c>
      <c r="Z445" s="1" t="str">
        <f>IF(ISBLANK('Capabilities - Sec Controls'!X124),"", 'Capabilities - Sec Controls'!X124)</f>
        <v/>
      </c>
      <c r="AA445" s="1" t="str">
        <f>IF(ISBLANK('Capabilities - Sec Controls'!Y124),"", 'Capabilities - Sec Controls'!Y124)</f>
        <v xml:space="preserve">Search is not a security capability. See columns M, N, and O for controls needed to protect the associated information.
NOTE 1:  The CSA Presentation Modality, Search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Search Capability should an organization wish to contract with a cloud service provider to provide such a capability.    NOTE 2:  AC-16, AU-3(2), and SI-15 are not selected in SP 800-53-defined baselines nor in the overall FedRAMP-defined baselines. They are are noted in { } and placed in the high impact baseline here specifically to support implementation of  information security associated with the Presentation Modality, Search capability should an organization wish to contract with a cloud service provider to provide such a capability. </v>
      </c>
      <c r="AB445" s="1" t="str">
        <f>IF(ISBLANK('Capabilities - Sec Controls'!Z124),"", 'Capabilities - Sec Controls'!Z124)</f>
        <v/>
      </c>
      <c r="AC445" s="1">
        <f>IF(ISBLANK('Capabilities - Sec Controls'!AA124),"", 'Capabilities - Sec Controls'!AA124)</f>
        <v>1</v>
      </c>
      <c r="AD445" s="1">
        <f>IF(ISBLANK('Capabilities - Sec Controls'!AB124),"", 'Capabilities - Sec Controls'!AB124)</f>
        <v>1</v>
      </c>
      <c r="AE445" s="1">
        <f>IF(ISBLANK('Capabilities - Sec Controls'!AC124),"", 'Capabilities - Sec Controls'!AC124)</f>
        <v>2</v>
      </c>
      <c r="AF445" s="1">
        <f>IF(ISBLANK('Capabilities - Sec Controls'!AD124),"", 'Capabilities - Sec Controls'!AD124)</f>
        <v>4</v>
      </c>
      <c r="AG445" s="1" t="str">
        <f>IF(ISBLANK('Capabilities - Sec Controls'!AE124),"", 'Capabilities - Sec Controls'!AE124)</f>
        <v/>
      </c>
      <c r="AH445" s="1" t="str">
        <f>IF(ISBLANK('Capabilities - Sec Controls'!AF124),"", 'Capabilities - Sec Controls'!AF124)</f>
        <v>X</v>
      </c>
      <c r="AI445" s="1" t="str">
        <f>IF(ISBLANK('Capabilities - Sec Controls'!AG124),"", 'Capabilities - Sec Controls'!AG124)</f>
        <v>X</v>
      </c>
      <c r="AJ445" s="1" t="str">
        <f>IF(ISBLANK('Capabilities - Sec Controls'!AH124),"", 'Capabilities - Sec Controls'!AH124)</f>
        <v/>
      </c>
      <c r="AK445" s="1" t="str">
        <f>IF(ISBLANK('Capabilities - Sec Controls'!AI124),"", 'Capabilities - Sec Controls'!AI124)</f>
        <v/>
      </c>
      <c r="AL445" s="1" t="str">
        <f>IF(ISBLANK('Capabilities - Sec Controls'!AJ124),"", 'Capabilities - Sec Controls'!AJ124)</f>
        <v/>
      </c>
      <c r="AM445" s="1" t="str">
        <f>IF(ISBLANK('Capabilities - Sec Controls'!AK124),"", 'Capabilities - Sec Controls'!AK124)</f>
        <v/>
      </c>
      <c r="AN445" s="1" t="str">
        <f>IF(ISBLANK('Capabilities - Sec Controls'!AL124),"", 'Capabilities - Sec Controls'!AL124)</f>
        <v>X</v>
      </c>
      <c r="AO445" s="1" t="str">
        <f>IF(ISBLANK('Capabilities - Sec Controls'!AM124),"", 'Capabilities - Sec Controls'!AM124)</f>
        <v/>
      </c>
      <c r="AP445" s="1" t="str">
        <f>IF(ISBLANK('Capabilities - Sec Controls'!AN124),"", 'Capabilities - Sec Controls'!AN124)</f>
        <v>B</v>
      </c>
      <c r="AQ445" s="1" t="str">
        <f>IF(ISBLANK('Capabilities - Sec Controls'!AO124),"", 'Capabilities - Sec Controls'!AO124)</f>
        <v>B</v>
      </c>
      <c r="AR445" s="1" t="str">
        <f>IF(ISBLANK('Capabilities - Sec Controls'!AP124),"", 'Capabilities - Sec Controls'!AP124)</f>
        <v>B</v>
      </c>
      <c r="AS445" s="1" t="str">
        <f>IF(ISBLANK('Capabilities - Sec Controls'!AQ124),"", 'Capabilities - Sec Controls'!AQ124)</f>
        <v/>
      </c>
      <c r="AT445" s="1" t="str">
        <f>IF(ISBLANK('Capabilities - Sec Controls'!AR124),"", 'Capabilities - Sec Controls'!AR124)</f>
        <v/>
      </c>
      <c r="AU445" s="1" t="str">
        <f>IF(ISBLANK('Capabilities - Sec Controls'!AS124),"", 'Capabilities - Sec Controls'!AS124)</f>
        <v/>
      </c>
      <c r="AV445" s="1" t="str">
        <f>IF(ISBLANK('Capabilities - Sec Controls'!AT124),"", 'Capabilities - Sec Controls'!AT124)</f>
        <v xml:space="preserve"> </v>
      </c>
    </row>
    <row r="446" spans="1:48" ht="42" hidden="1" customHeight="1" x14ac:dyDescent="0.25">
      <c r="A446"/>
      <c r="D446" t="b">
        <f>IF(Resp101="Yes", FALSE, TRUE)</f>
        <v>1</v>
      </c>
      <c r="E446" s="1" t="str">
        <f>IF(ISBLANK('Capabilities - Sec Controls'!A125),"", 'Capabilities - Sec Controls'!A125)</f>
        <v>Presentation Services</v>
      </c>
      <c r="F446" s="1" t="str">
        <f>IF(ISBLANK('Capabilities - Sec Controls'!B125),"", 'Capabilities - Sec Controls'!B125)</f>
        <v>Presentation Modality</v>
      </c>
      <c r="G446" s="1" t="str">
        <f>IF(ISBLANK('Capabilities - Sec Controls'!C125),"", 'Capabilities - Sec Controls'!C125)</f>
        <v>Consumer Service Platform</v>
      </c>
      <c r="H446" s="1" t="str">
        <f>IF(ISBLANK('Capabilities - Sec Controls'!D125),"", 'Capabilities - Sec Controls'!D125)</f>
        <v>e-Readers</v>
      </c>
      <c r="I446" s="1" t="str">
        <f>IF(ISBLANK('Capabilities - Sec Controls'!E125),"", 'Capabilities - Sec Controls'!E125)</f>
        <v>The system has a capability that uses a presentation modality to simulate the reading of a book or other printed material.</v>
      </c>
      <c r="J446" s="1" t="str">
        <f>IF(ISBLANK('Capabilities - Sec Controls'!F125),"", 'Capabilities - Sec Controls'!F125)</f>
        <v>e-Readers</v>
      </c>
      <c r="K446" s="1" t="str">
        <f>IF(ISBLANK('Capabilities - Sec Controls'!I125),"", 'Capabilities - Sec Controls'!I125)</f>
        <v/>
      </c>
      <c r="L446" s="1" t="str">
        <f>IF(ISBLANK('Capabilities - Sec Controls'!J125),"", 'Capabilities - Sec Controls'!J125)</f>
        <v/>
      </c>
      <c r="M446" s="1" t="str">
        <f>IF(ISBLANK('Capabilities - Sec Controls'!K125),"", 'Capabilities - Sec Controls'!K125)</f>
        <v/>
      </c>
      <c r="N446" s="1" t="str">
        <f>IF(ISBLANK('Capabilities - Sec Controls'!L125),"", 'Capabilities - Sec Controls'!L125)</f>
        <v/>
      </c>
      <c r="O446" s="1" t="str">
        <f>IF(ISBLANK('Capabilities - Sec Controls'!M125),"", 'Capabilities - Sec Controls'!M125)</f>
        <v/>
      </c>
      <c r="P446" s="1" t="str">
        <f>IF(ISBLANK('Capabilities - Sec Controls'!N125),"", 'Capabilities - Sec Controls'!N125)</f>
        <v/>
      </c>
      <c r="Q446" s="1" t="str">
        <f>IF(ISBLANK('Capabilities - Sec Controls'!O125),"", 'Capabilities - Sec Controls'!O125)</f>
        <v/>
      </c>
      <c r="R446" s="1" t="str">
        <f>IF(ISBLANK('Capabilities - Sec Controls'!P125),"", 'Capabilities - Sec Controls'!P125)</f>
        <v/>
      </c>
      <c r="S446" s="1" t="str">
        <f>IF(ISBLANK('Capabilities - Sec Controls'!Q125),"", 'Capabilities - Sec Controls'!Q125)</f>
        <v/>
      </c>
      <c r="T446" s="1" t="str">
        <f>IF(ISBLANK('Capabilities - Sec Controls'!R125),"", 'Capabilities - Sec Controls'!R125)</f>
        <v/>
      </c>
      <c r="U446" s="1" t="str">
        <f>IF(ISBLANK('Capabilities - Sec Controls'!S125),"", 'Capabilities - Sec Controls'!S125)</f>
        <v/>
      </c>
      <c r="V446" s="1" t="str">
        <f>IF(ISBLANK('Capabilities - Sec Controls'!T125),"", 'Capabilities - Sec Controls'!T125)</f>
        <v/>
      </c>
      <c r="W446" s="1" t="str">
        <f>IF(ISBLANK('Capabilities - Sec Controls'!U125),"", 'Capabilities - Sec Controls'!U125)</f>
        <v/>
      </c>
      <c r="X446" s="1" t="str">
        <f>IF(ISBLANK('Capabilities - Sec Controls'!V125),"", 'Capabilities - Sec Controls'!V125)</f>
        <v/>
      </c>
      <c r="Y446" s="1" t="str">
        <f>IF(ISBLANK('Capabilities - Sec Controls'!W125),"", 'Capabilities - Sec Controls'!W125)</f>
        <v/>
      </c>
      <c r="Z446" s="1" t="str">
        <f>IF(ISBLANK('Capabilities - Sec Controls'!X125),"", 'Capabilities - Sec Controls'!X125)</f>
        <v/>
      </c>
      <c r="AA446" s="1" t="str">
        <f>IF(ISBLANK('Capabilities - Sec Controls'!Y125),"", 'Capabilities - Sec Controls'!Y125)</f>
        <v xml:space="preserve">e-Readers are not a security capability. See columns M, N, and O for controls needed to protect the associated information.
NOTE 1:  The CSA Presentation Modality, e-Reader Devices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e-Reader Devices Capability should an organization wish to contract with a cloud service provider to provide such a capability.    NOTE 2:  AC-20(3), MP-6(8), SC-11, SC-18(1), SC-18(4), SC-27, SC-29, SC-29(1), SC-34, SC-34(1), SC-42, SC-43, and SI-15 are not selected in SP 800-53-defined baselines nor in the overall FedRAMP-defined baselines. They are noted in { } and placed in the high impact baseline here specifically to support implementation of  information security associated with the Presentation Modality, e-Reader Devices capability should an organization wish to contract with a cloud service provider to provide such a capability. </v>
      </c>
      <c r="AB446" s="1" t="str">
        <f>IF(ISBLANK('Capabilities - Sec Controls'!Z125),"", 'Capabilities - Sec Controls'!Z125)</f>
        <v/>
      </c>
      <c r="AC446" s="1">
        <f>IF(ISBLANK('Capabilities - Sec Controls'!AA125),"", 'Capabilities - Sec Controls'!AA125)</f>
        <v>1</v>
      </c>
      <c r="AD446" s="1">
        <f>IF(ISBLANK('Capabilities - Sec Controls'!AB125),"", 'Capabilities - Sec Controls'!AB125)</f>
        <v>1</v>
      </c>
      <c r="AE446" s="1">
        <f>IF(ISBLANK('Capabilities - Sec Controls'!AC125),"", 'Capabilities - Sec Controls'!AC125)</f>
        <v>2</v>
      </c>
      <c r="AF446" s="1">
        <f>IF(ISBLANK('Capabilities - Sec Controls'!AD125),"", 'Capabilities - Sec Controls'!AD125)</f>
        <v>4</v>
      </c>
      <c r="AG446" s="1" t="str">
        <f>IF(ISBLANK('Capabilities - Sec Controls'!AE125),"", 'Capabilities - Sec Controls'!AE125)</f>
        <v/>
      </c>
      <c r="AH446" s="1" t="str">
        <f>IF(ISBLANK('Capabilities - Sec Controls'!AF125),"", 'Capabilities - Sec Controls'!AF125)</f>
        <v>X</v>
      </c>
      <c r="AI446" s="1" t="str">
        <f>IF(ISBLANK('Capabilities - Sec Controls'!AG125),"", 'Capabilities - Sec Controls'!AG125)</f>
        <v>X</v>
      </c>
      <c r="AJ446" s="1" t="str">
        <f>IF(ISBLANK('Capabilities - Sec Controls'!AH125),"", 'Capabilities - Sec Controls'!AH125)</f>
        <v/>
      </c>
      <c r="AK446" s="1" t="str">
        <f>IF(ISBLANK('Capabilities - Sec Controls'!AI125),"", 'Capabilities - Sec Controls'!AI125)</f>
        <v/>
      </c>
      <c r="AL446" s="1" t="str">
        <f>IF(ISBLANK('Capabilities - Sec Controls'!AJ125),"", 'Capabilities - Sec Controls'!AJ125)</f>
        <v/>
      </c>
      <c r="AM446" s="1" t="str">
        <f>IF(ISBLANK('Capabilities - Sec Controls'!AK125),"", 'Capabilities - Sec Controls'!AK125)</f>
        <v/>
      </c>
      <c r="AN446" s="1" t="str">
        <f>IF(ISBLANK('Capabilities - Sec Controls'!AL125),"", 'Capabilities - Sec Controls'!AL125)</f>
        <v>X</v>
      </c>
      <c r="AO446" s="1" t="str">
        <f>IF(ISBLANK('Capabilities - Sec Controls'!AM125),"", 'Capabilities - Sec Controls'!AM125)</f>
        <v/>
      </c>
      <c r="AP446" s="1" t="str">
        <f>IF(ISBLANK('Capabilities - Sec Controls'!AN125),"", 'Capabilities - Sec Controls'!AN125)</f>
        <v>B</v>
      </c>
      <c r="AQ446" s="1" t="str">
        <f>IF(ISBLANK('Capabilities - Sec Controls'!AO125),"", 'Capabilities - Sec Controls'!AO125)</f>
        <v>B</v>
      </c>
      <c r="AR446" s="1" t="str">
        <f>IF(ISBLANK('Capabilities - Sec Controls'!AP125),"", 'Capabilities - Sec Controls'!AP125)</f>
        <v>B</v>
      </c>
      <c r="AS446" s="1" t="str">
        <f>IF(ISBLANK('Capabilities - Sec Controls'!AQ125),"", 'Capabilities - Sec Controls'!AQ125)</f>
        <v/>
      </c>
      <c r="AT446" s="1" t="str">
        <f>IF(ISBLANK('Capabilities - Sec Controls'!AR125),"", 'Capabilities - Sec Controls'!AR125)</f>
        <v/>
      </c>
      <c r="AU446" s="1" t="str">
        <f>IF(ISBLANK('Capabilities - Sec Controls'!AS125),"", 'Capabilities - Sec Controls'!AS125)</f>
        <v/>
      </c>
      <c r="AV446" s="1" t="str">
        <f>IF(ISBLANK('Capabilities - Sec Controls'!AT125),"", 'Capabilities - Sec Controls'!AT125)</f>
        <v/>
      </c>
    </row>
    <row r="447" spans="1:48" ht="42" hidden="1" customHeight="1" x14ac:dyDescent="0.25">
      <c r="A447"/>
      <c r="D447" t="b">
        <f>IF(Resp101="Yes", FALSE, TRUE)</f>
        <v>1</v>
      </c>
      <c r="E447" s="1" t="str">
        <f>IF(ISBLANK('Capabilities - Sec Controls'!A126),"", 'Capabilities - Sec Controls'!A126)</f>
        <v>Presentation Services</v>
      </c>
      <c r="F447" s="1" t="str">
        <f>IF(ISBLANK('Capabilities - Sec Controls'!B126),"", 'Capabilities - Sec Controls'!B126)</f>
        <v>Presentation Modality</v>
      </c>
      <c r="G447" s="1" t="str">
        <f>IF(ISBLANK('Capabilities - Sec Controls'!C126),"", 'Capabilities - Sec Controls'!C126)</f>
        <v>Enterprise Service Platform</v>
      </c>
      <c r="H447" s="1" t="str">
        <f>IF(ISBLANK('Capabilities - Sec Controls'!D126),"", 'Capabilities - Sec Controls'!D126)</f>
        <v>B2E</v>
      </c>
      <c r="I447" s="1" t="str">
        <f>IF(ISBLANK('Capabilities - Sec Controls'!E126),"", 'Capabilities - Sec Controls'!E126)</f>
        <v>The system has a capability that supports business-to-employee applications that enables the organization's employees to transact the business of the organization.</v>
      </c>
      <c r="J447" s="1" t="str">
        <f>IF(ISBLANK('Capabilities - Sec Controls'!F126),"", 'Capabilities - Sec Controls'!F126)</f>
        <v>B2E</v>
      </c>
      <c r="K447" s="1" t="str">
        <f>IF(ISBLANK('Capabilities - Sec Controls'!I126),"", 'Capabilities - Sec Controls'!I126)</f>
        <v/>
      </c>
      <c r="L447" s="1" t="str">
        <f>IF(ISBLANK('Capabilities - Sec Controls'!J126),"", 'Capabilities - Sec Controls'!J126)</f>
        <v/>
      </c>
      <c r="M447" s="1" t="str">
        <f>IF(ISBLANK('Capabilities - Sec Controls'!K126),"", 'Capabilities - Sec Controls'!K126)</f>
        <v/>
      </c>
      <c r="N447" s="1" t="str">
        <f>IF(ISBLANK('Capabilities - Sec Controls'!L126),"", 'Capabilities - Sec Controls'!L126)</f>
        <v/>
      </c>
      <c r="O447" s="1" t="str">
        <f>IF(ISBLANK('Capabilities - Sec Controls'!M126),"", 'Capabilities - Sec Controls'!M126)</f>
        <v/>
      </c>
      <c r="P447" s="1" t="str">
        <f>IF(ISBLANK('Capabilities - Sec Controls'!N126),"", 'Capabilities - Sec Controls'!N126)</f>
        <v/>
      </c>
      <c r="Q447" s="1" t="str">
        <f>IF(ISBLANK('Capabilities - Sec Controls'!O126),"", 'Capabilities - Sec Controls'!O126)</f>
        <v/>
      </c>
      <c r="R447" s="1" t="str">
        <f>IF(ISBLANK('Capabilities - Sec Controls'!P126),"", 'Capabilities - Sec Controls'!P126)</f>
        <v/>
      </c>
      <c r="S447" s="1" t="str">
        <f>IF(ISBLANK('Capabilities - Sec Controls'!Q126),"", 'Capabilities - Sec Controls'!Q126)</f>
        <v/>
      </c>
      <c r="T447" s="1" t="str">
        <f>IF(ISBLANK('Capabilities - Sec Controls'!R126),"", 'Capabilities - Sec Controls'!R126)</f>
        <v/>
      </c>
      <c r="U447" s="1" t="str">
        <f>IF(ISBLANK('Capabilities - Sec Controls'!S126),"", 'Capabilities - Sec Controls'!S126)</f>
        <v/>
      </c>
      <c r="V447" s="1" t="str">
        <f>IF(ISBLANK('Capabilities - Sec Controls'!T126),"", 'Capabilities - Sec Controls'!T126)</f>
        <v/>
      </c>
      <c r="W447" s="1" t="str">
        <f>IF(ISBLANK('Capabilities - Sec Controls'!U126),"", 'Capabilities - Sec Controls'!U126)</f>
        <v/>
      </c>
      <c r="X447" s="1" t="str">
        <f>IF(ISBLANK('Capabilities - Sec Controls'!V126),"", 'Capabilities - Sec Controls'!V126)</f>
        <v/>
      </c>
      <c r="Y447" s="1" t="str">
        <f>IF(ISBLANK('Capabilities - Sec Controls'!W126),"", 'Capabilities - Sec Controls'!W126)</f>
        <v/>
      </c>
      <c r="Z447" s="1" t="str">
        <f>IF(ISBLANK('Capabilities - Sec Controls'!X126),"", 'Capabilities - Sec Controls'!X126)</f>
        <v/>
      </c>
      <c r="AA447" s="1" t="str">
        <f>IF(ISBLANK('Capabilities - Sec Controls'!Y126),"", 'Capabilities - Sec Controls'!Y126)</f>
        <v xml:space="preserve">B2E is not a security capability. See columns M, N, and O for controls needed to protect the associated information.
NOTE 1:  The CSA Presentation Modality, B2E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Modality, B2E Capability should an organization wish to contract with a cloud service provider to provide such a capability.    NOTE 2:  AC-20(3), SC-11, SC-18(1), SC-18(4), SC-27, SC-29, SC-29(1), SC-34, SC-34(1), SC-42, SC-43, and SI-15 are not selected in SP 800-53-defined baselines nor in the overall FedRAMP-defined baselines. They are noted in { } and placed in the high impact baseline here specifically to support implementation of  information security associated with the Presentation Modality, Consumer Service Platform, B2M capability should an organization wish to contract with a cloud service provider to provide such a capability. </v>
      </c>
      <c r="AB447" s="1" t="str">
        <f>IF(ISBLANK('Capabilities - Sec Controls'!Z126),"", 'Capabilities - Sec Controls'!Z126)</f>
        <v/>
      </c>
      <c r="AC447" s="1">
        <f>IF(ISBLANK('Capabilities - Sec Controls'!AA126),"", 'Capabilities - Sec Controls'!AA126)</f>
        <v>1</v>
      </c>
      <c r="AD447" s="1">
        <f>IF(ISBLANK('Capabilities - Sec Controls'!AB126),"", 'Capabilities - Sec Controls'!AB126)</f>
        <v>1</v>
      </c>
      <c r="AE447" s="1">
        <f>IF(ISBLANK('Capabilities - Sec Controls'!AC126),"", 'Capabilities - Sec Controls'!AC126)</f>
        <v>2</v>
      </c>
      <c r="AF447" s="1">
        <f>IF(ISBLANK('Capabilities - Sec Controls'!AD126),"", 'Capabilities - Sec Controls'!AD126)</f>
        <v>4</v>
      </c>
      <c r="AG447" s="1" t="str">
        <f>IF(ISBLANK('Capabilities - Sec Controls'!AE126),"", 'Capabilities - Sec Controls'!AE126)</f>
        <v/>
      </c>
      <c r="AH447" s="1" t="str">
        <f>IF(ISBLANK('Capabilities - Sec Controls'!AF126),"", 'Capabilities - Sec Controls'!AF126)</f>
        <v>X</v>
      </c>
      <c r="AI447" s="1" t="str">
        <f>IF(ISBLANK('Capabilities - Sec Controls'!AG126),"", 'Capabilities - Sec Controls'!AG126)</f>
        <v>X</v>
      </c>
      <c r="AJ447" s="1" t="str">
        <f>IF(ISBLANK('Capabilities - Sec Controls'!AH126),"", 'Capabilities - Sec Controls'!AH126)</f>
        <v>X</v>
      </c>
      <c r="AK447" s="1" t="str">
        <f>IF(ISBLANK('Capabilities - Sec Controls'!AI126),"", 'Capabilities - Sec Controls'!AI126)</f>
        <v/>
      </c>
      <c r="AL447" s="1" t="str">
        <f>IF(ISBLANK('Capabilities - Sec Controls'!AJ126),"", 'Capabilities - Sec Controls'!AJ126)</f>
        <v>A</v>
      </c>
      <c r="AM447" s="1" t="str">
        <f>IF(ISBLANK('Capabilities - Sec Controls'!AK126),"", 'Capabilities - Sec Controls'!AK126)</f>
        <v>A</v>
      </c>
      <c r="AN447" s="1" t="str">
        <f>IF(ISBLANK('Capabilities - Sec Controls'!AL126),"", 'Capabilities - Sec Controls'!AL126)</f>
        <v>X</v>
      </c>
      <c r="AO447" s="1" t="str">
        <f>IF(ISBLANK('Capabilities - Sec Controls'!AM126),"", 'Capabilities - Sec Controls'!AM126)</f>
        <v/>
      </c>
      <c r="AP447" s="1" t="str">
        <f>IF(ISBLANK('Capabilities - Sec Controls'!AN126),"", 'Capabilities - Sec Controls'!AN126)</f>
        <v>B</v>
      </c>
      <c r="AQ447" s="1" t="str">
        <f>IF(ISBLANK('Capabilities - Sec Controls'!AO126),"", 'Capabilities - Sec Controls'!AO126)</f>
        <v>B</v>
      </c>
      <c r="AR447" s="1" t="str">
        <f>IF(ISBLANK('Capabilities - Sec Controls'!AP126),"", 'Capabilities - Sec Controls'!AP126)</f>
        <v>B</v>
      </c>
      <c r="AS447" s="1" t="str">
        <f>IF(ISBLANK('Capabilities - Sec Controls'!AQ126),"", 'Capabilities - Sec Controls'!AQ126)</f>
        <v/>
      </c>
      <c r="AT447" s="1" t="str">
        <f>IF(ISBLANK('Capabilities - Sec Controls'!AR126),"", 'Capabilities - Sec Controls'!AR126)</f>
        <v/>
      </c>
      <c r="AU447" s="1" t="str">
        <f>IF(ISBLANK('Capabilities - Sec Controls'!AS126),"", 'Capabilities - Sec Controls'!AS126)</f>
        <v/>
      </c>
      <c r="AV447" s="1" t="str">
        <f>IF(ISBLANK('Capabilities - Sec Controls'!AT126),"", 'Capabilities - Sec Controls'!AT126)</f>
        <v/>
      </c>
    </row>
    <row r="448" spans="1:48" ht="42" hidden="1" customHeight="1" x14ac:dyDescent="0.25">
      <c r="A448"/>
      <c r="D448" t="b">
        <f>IF(Resp101="Yes", FALSE, TRUE)</f>
        <v>1</v>
      </c>
      <c r="E448" s="1" t="str">
        <f>IF(ISBLANK('Capabilities - Sec Controls'!A127),"", 'Capabilities - Sec Controls'!A127)</f>
        <v>Presentation Services</v>
      </c>
      <c r="F448" s="1" t="str">
        <f>IF(ISBLANK('Capabilities - Sec Controls'!B127),"", 'Capabilities - Sec Controls'!B127)</f>
        <v>Presentation Platform</v>
      </c>
      <c r="G448" s="1" t="str">
        <f>IF(ISBLANK('Capabilities - Sec Controls'!C127),"", 'Capabilities - Sec Controls'!C127)</f>
        <v>Speech Recognition (IVR)</v>
      </c>
      <c r="H448" s="1" t="str">
        <f>IF(ISBLANK('Capabilities - Sec Controls'!D127),"", 'Capabilities - Sec Controls'!D127)</f>
        <v/>
      </c>
      <c r="I448" s="1" t="str">
        <f>IF(ISBLANK('Capabilities - Sec Controls'!E127),"", 'Capabilities - Sec Controls'!E127)</f>
        <v>The system has a capability that supports speech recognition, such as interactive voice response (IVR) systems, that translate the spoken word into computer input.</v>
      </c>
      <c r="J448" s="1" t="str">
        <f>IF(ISBLANK('Capabilities - Sec Controls'!F127),"", 'Capabilities - Sec Controls'!F127)</f>
        <v>Speech Recognition (IVR)</v>
      </c>
      <c r="K448" s="1" t="str">
        <f>IF(ISBLANK('Capabilities - Sec Controls'!I127),"", 'Capabilities - Sec Controls'!I127)</f>
        <v/>
      </c>
      <c r="L448" s="1" t="str">
        <f>IF(ISBLANK('Capabilities - Sec Controls'!J127),"", 'Capabilities - Sec Controls'!J127)</f>
        <v/>
      </c>
      <c r="M448" s="1" t="str">
        <f>IF(ISBLANK('Capabilities - Sec Controls'!K127),"", 'Capabilities - Sec Controls'!K127)</f>
        <v/>
      </c>
      <c r="N448" s="1" t="str">
        <f>IF(ISBLANK('Capabilities - Sec Controls'!L127),"", 'Capabilities - Sec Controls'!L127)</f>
        <v/>
      </c>
      <c r="O448" s="1" t="str">
        <f>IF(ISBLANK('Capabilities - Sec Controls'!M127),"", 'Capabilities - Sec Controls'!M127)</f>
        <v/>
      </c>
      <c r="P448" s="1" t="str">
        <f>IF(ISBLANK('Capabilities - Sec Controls'!N127),"", 'Capabilities - Sec Controls'!N127)</f>
        <v/>
      </c>
      <c r="Q448" s="1" t="str">
        <f>IF(ISBLANK('Capabilities - Sec Controls'!O127),"", 'Capabilities - Sec Controls'!O127)</f>
        <v/>
      </c>
      <c r="R448" s="1" t="str">
        <f>IF(ISBLANK('Capabilities - Sec Controls'!P127),"", 'Capabilities - Sec Controls'!P127)</f>
        <v/>
      </c>
      <c r="S448" s="1" t="str">
        <f>IF(ISBLANK('Capabilities - Sec Controls'!Q127),"", 'Capabilities - Sec Controls'!Q127)</f>
        <v/>
      </c>
      <c r="T448" s="1" t="str">
        <f>IF(ISBLANK('Capabilities - Sec Controls'!R127),"", 'Capabilities - Sec Controls'!R127)</f>
        <v/>
      </c>
      <c r="U448" s="1" t="str">
        <f>IF(ISBLANK('Capabilities - Sec Controls'!S127),"", 'Capabilities - Sec Controls'!S127)</f>
        <v/>
      </c>
      <c r="V448" s="1" t="str">
        <f>IF(ISBLANK('Capabilities - Sec Controls'!T127),"", 'Capabilities - Sec Controls'!T127)</f>
        <v/>
      </c>
      <c r="W448" s="1" t="str">
        <f>IF(ISBLANK('Capabilities - Sec Controls'!U127),"", 'Capabilities - Sec Controls'!U127)</f>
        <v/>
      </c>
      <c r="X448" s="1" t="str">
        <f>IF(ISBLANK('Capabilities - Sec Controls'!V127),"", 'Capabilities - Sec Controls'!V127)</f>
        <v/>
      </c>
      <c r="Y448" s="1" t="str">
        <f>IF(ISBLANK('Capabilities - Sec Controls'!W127),"", 'Capabilities - Sec Controls'!W127)</f>
        <v/>
      </c>
      <c r="Z448" s="1" t="str">
        <f>IF(ISBLANK('Capabilities - Sec Controls'!X127),"", 'Capabilities - Sec Controls'!X127)</f>
        <v/>
      </c>
      <c r="AA448" s="1" t="str">
        <f>IF(ISBLANK('Capabilities - Sec Controls'!Y127),"", 'Capabilities - Sec Controls'!Y127)</f>
        <v xml:space="preserve">Speech recognition is not a security capability. See columns M, N, and O for controls needed to protect the associated information.
NOTE 1:  The CSA Presentation Platform, Speech Recognition (IVR)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Speech Recognition (IVR) Capability should an organization wish to contract with a cloud service provider to provide such a capability.       NOTE 2:   SC-42 is not selected in SP 800-53-defined baselines nor in the overall FedRAMP-defined baselines. They are noted in { } and placed in the high impact baseline here specifically to support implementation of  information security associated with the Presentation Platform, Speech Recognition (IVR) capability should an organization wish to contract with a cloud service provider to provide such a capability. </v>
      </c>
      <c r="AB448" s="1" t="str">
        <f>IF(ISBLANK('Capabilities - Sec Controls'!Z127),"", 'Capabilities - Sec Controls'!Z127)</f>
        <v/>
      </c>
      <c r="AC448" s="1">
        <f>IF(ISBLANK('Capabilities - Sec Controls'!AA127),"", 'Capabilities - Sec Controls'!AA127)</f>
        <v>1</v>
      </c>
      <c r="AD448" s="1">
        <f>IF(ISBLANK('Capabilities - Sec Controls'!AB127),"", 'Capabilities - Sec Controls'!AB127)</f>
        <v>2</v>
      </c>
      <c r="AE448" s="1">
        <f>IF(ISBLANK('Capabilities - Sec Controls'!AC127),"", 'Capabilities - Sec Controls'!AC127)</f>
        <v>2</v>
      </c>
      <c r="AF448" s="1">
        <f>IF(ISBLANK('Capabilities - Sec Controls'!AD127),"", 'Capabilities - Sec Controls'!AD127)</f>
        <v>5</v>
      </c>
      <c r="AG448" s="1" t="str">
        <f>IF(ISBLANK('Capabilities - Sec Controls'!AE127),"", 'Capabilities - Sec Controls'!AE127)</f>
        <v/>
      </c>
      <c r="AH448" s="1" t="str">
        <f>IF(ISBLANK('Capabilities - Sec Controls'!AF127),"", 'Capabilities - Sec Controls'!AF127)</f>
        <v>X</v>
      </c>
      <c r="AI448" s="1" t="str">
        <f>IF(ISBLANK('Capabilities - Sec Controls'!AG127),"", 'Capabilities - Sec Controls'!AG127)</f>
        <v>X</v>
      </c>
      <c r="AJ448" s="1" t="str">
        <f>IF(ISBLANK('Capabilities - Sec Controls'!AH127),"", 'Capabilities - Sec Controls'!AH127)</f>
        <v>X</v>
      </c>
      <c r="AK448" s="1" t="str">
        <f>IF(ISBLANK('Capabilities - Sec Controls'!AI127),"", 'Capabilities - Sec Controls'!AI127)</f>
        <v/>
      </c>
      <c r="AL448" s="1" t="str">
        <f>IF(ISBLANK('Capabilities - Sec Controls'!AJ127),"", 'Capabilities - Sec Controls'!AJ127)</f>
        <v/>
      </c>
      <c r="AM448" s="1" t="str">
        <f>IF(ISBLANK('Capabilities - Sec Controls'!AK127),"", 'Capabilities - Sec Controls'!AK127)</f>
        <v/>
      </c>
      <c r="AN448" s="1" t="str">
        <f>IF(ISBLANK('Capabilities - Sec Controls'!AL127),"", 'Capabilities - Sec Controls'!AL127)</f>
        <v/>
      </c>
      <c r="AO448" s="1" t="str">
        <f>IF(ISBLANK('Capabilities - Sec Controls'!AM127),"", 'Capabilities - Sec Controls'!AM127)</f>
        <v/>
      </c>
      <c r="AP448" s="1" t="str">
        <f>IF(ISBLANK('Capabilities - Sec Controls'!AN127),"", 'Capabilities - Sec Controls'!AN127)</f>
        <v>B</v>
      </c>
      <c r="AQ448" s="1" t="str">
        <f>IF(ISBLANK('Capabilities - Sec Controls'!AO127),"", 'Capabilities - Sec Controls'!AO127)</f>
        <v>B</v>
      </c>
      <c r="AR448" s="1" t="str">
        <f>IF(ISBLANK('Capabilities - Sec Controls'!AP127),"", 'Capabilities - Sec Controls'!AP127)</f>
        <v>B</v>
      </c>
      <c r="AS448" s="1" t="str">
        <f>IF(ISBLANK('Capabilities - Sec Controls'!AQ127),"", 'Capabilities - Sec Controls'!AQ127)</f>
        <v/>
      </c>
      <c r="AT448" s="1" t="str">
        <f>IF(ISBLANK('Capabilities - Sec Controls'!AR127),"", 'Capabilities - Sec Controls'!AR127)</f>
        <v/>
      </c>
      <c r="AU448" s="1" t="str">
        <f>IF(ISBLANK('Capabilities - Sec Controls'!AS127),"", 'Capabilities - Sec Controls'!AS127)</f>
        <v/>
      </c>
      <c r="AV448" s="1" t="str">
        <f>IF(ISBLANK('Capabilities - Sec Controls'!AT127),"", 'Capabilities - Sec Controls'!AT127)</f>
        <v/>
      </c>
    </row>
    <row r="449" spans="1:48" ht="42" hidden="1" customHeight="1" x14ac:dyDescent="0.25">
      <c r="A449"/>
      <c r="D449" t="b">
        <f>IF(Resp101="Yes", FALSE, TRUE)</f>
        <v>1</v>
      </c>
      <c r="E449" s="1" t="str">
        <f>IF(ISBLANK('Capabilities - Sec Controls'!A128),"", 'Capabilities - Sec Controls'!A128)</f>
        <v>Presentation Services</v>
      </c>
      <c r="F449" s="1" t="str">
        <f>IF(ISBLANK('Capabilities - Sec Controls'!B128),"", 'Capabilities - Sec Controls'!B128)</f>
        <v>Presentation Platform</v>
      </c>
      <c r="G449" s="1" t="str">
        <f>IF(ISBLANK('Capabilities - Sec Controls'!C128),"", 'Capabilities - Sec Controls'!C128)</f>
        <v>Handwriting (ICR)</v>
      </c>
      <c r="H449" s="1" t="str">
        <f>IF(ISBLANK('Capabilities - Sec Controls'!D128),"", 'Capabilities - Sec Controls'!D128)</f>
        <v/>
      </c>
      <c r="I449" s="1" t="str">
        <f>IF(ISBLANK('Capabilities - Sec Controls'!E128),"", 'Capabilities - Sec Controls'!E128)</f>
        <v>The system has a capability that supports handwriting character recognition to translate handwritten text into computer input.</v>
      </c>
      <c r="J449" s="1" t="str">
        <f>IF(ISBLANK('Capabilities - Sec Controls'!F128),"", 'Capabilities - Sec Controls'!F128)</f>
        <v>Handwriting (ICR)</v>
      </c>
      <c r="K449" s="1" t="str">
        <f>IF(ISBLANK('Capabilities - Sec Controls'!I128),"", 'Capabilities - Sec Controls'!I128)</f>
        <v/>
      </c>
      <c r="L449" s="1" t="str">
        <f>IF(ISBLANK('Capabilities - Sec Controls'!J128),"", 'Capabilities - Sec Controls'!J128)</f>
        <v/>
      </c>
      <c r="M449" s="1" t="str">
        <f>IF(ISBLANK('Capabilities - Sec Controls'!K128),"", 'Capabilities - Sec Controls'!K128)</f>
        <v/>
      </c>
      <c r="N449" s="1" t="str">
        <f>IF(ISBLANK('Capabilities - Sec Controls'!L128),"", 'Capabilities - Sec Controls'!L128)</f>
        <v/>
      </c>
      <c r="O449" s="1" t="str">
        <f>IF(ISBLANK('Capabilities - Sec Controls'!M128),"", 'Capabilities - Sec Controls'!M128)</f>
        <v/>
      </c>
      <c r="P449" s="1" t="str">
        <f>IF(ISBLANK('Capabilities - Sec Controls'!N128),"", 'Capabilities - Sec Controls'!N128)</f>
        <v/>
      </c>
      <c r="Q449" s="1" t="str">
        <f>IF(ISBLANK('Capabilities - Sec Controls'!O128),"", 'Capabilities - Sec Controls'!O128)</f>
        <v/>
      </c>
      <c r="R449" s="1" t="str">
        <f>IF(ISBLANK('Capabilities - Sec Controls'!P128),"", 'Capabilities - Sec Controls'!P128)</f>
        <v/>
      </c>
      <c r="S449" s="1" t="str">
        <f>IF(ISBLANK('Capabilities - Sec Controls'!Q128),"", 'Capabilities - Sec Controls'!Q128)</f>
        <v/>
      </c>
      <c r="T449" s="1" t="str">
        <f>IF(ISBLANK('Capabilities - Sec Controls'!R128),"", 'Capabilities - Sec Controls'!R128)</f>
        <v/>
      </c>
      <c r="U449" s="1" t="str">
        <f>IF(ISBLANK('Capabilities - Sec Controls'!S128),"", 'Capabilities - Sec Controls'!S128)</f>
        <v/>
      </c>
      <c r="V449" s="1" t="str">
        <f>IF(ISBLANK('Capabilities - Sec Controls'!T128),"", 'Capabilities - Sec Controls'!T128)</f>
        <v/>
      </c>
      <c r="W449" s="1" t="str">
        <f>IF(ISBLANK('Capabilities - Sec Controls'!U128),"", 'Capabilities - Sec Controls'!U128)</f>
        <v/>
      </c>
      <c r="X449" s="1" t="str">
        <f>IF(ISBLANK('Capabilities - Sec Controls'!V128),"", 'Capabilities - Sec Controls'!V128)</f>
        <v/>
      </c>
      <c r="Y449" s="1" t="str">
        <f>IF(ISBLANK('Capabilities - Sec Controls'!W128),"", 'Capabilities - Sec Controls'!W128)</f>
        <v/>
      </c>
      <c r="Z449" s="1" t="str">
        <f>IF(ISBLANK('Capabilities - Sec Controls'!X128),"", 'Capabilities - Sec Controls'!X128)</f>
        <v/>
      </c>
      <c r="AA449" s="1" t="str">
        <f>IF(ISBLANK('Capabilities - Sec Controls'!Y128),"", 'Capabilities - Sec Controls'!Y128)</f>
        <v xml:space="preserve">Handwriting character recognition is not a security capability. See columns M, N, and O for controls needed to protect the associated information.
NOTE 1:  The CSA Presentation Platform, Handwriting (ICR) Capability description only defines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Presentation Platform,  Handwriting (ICR) Capability should an organization wish to contract with a cloud service provider to provide such a capability.       NOTE 2:   SC-42 is not selected in SP 800-53-defined baselines nor in the overall FedRAMP-defined baselines. They are noted in { } and placed in the high impact baseline here specifically to support implementation of  information security associated with the Presentation Platform,  Handwriting (ICR) capability should an organization wish to contract with a cloud service provider to provide such a capability. </v>
      </c>
      <c r="AB449" s="1" t="str">
        <f>IF(ISBLANK('Capabilities - Sec Controls'!Z128),"", 'Capabilities - Sec Controls'!Z128)</f>
        <v/>
      </c>
      <c r="AC449" s="1">
        <f>IF(ISBLANK('Capabilities - Sec Controls'!AA128),"", 'Capabilities - Sec Controls'!AA128)</f>
        <v>1</v>
      </c>
      <c r="AD449" s="1">
        <f>IF(ISBLANK('Capabilities - Sec Controls'!AB128),"", 'Capabilities - Sec Controls'!AB128)</f>
        <v>2</v>
      </c>
      <c r="AE449" s="1">
        <f>IF(ISBLANK('Capabilities - Sec Controls'!AC128),"", 'Capabilities - Sec Controls'!AC128)</f>
        <v>2</v>
      </c>
      <c r="AF449" s="1">
        <f>IF(ISBLANK('Capabilities - Sec Controls'!AD128),"", 'Capabilities - Sec Controls'!AD128)</f>
        <v>5</v>
      </c>
      <c r="AG449" s="1" t="str">
        <f>IF(ISBLANK('Capabilities - Sec Controls'!AE128),"", 'Capabilities - Sec Controls'!AE128)</f>
        <v/>
      </c>
      <c r="AH449" s="1" t="str">
        <f>IF(ISBLANK('Capabilities - Sec Controls'!AF128),"", 'Capabilities - Sec Controls'!AF128)</f>
        <v>X</v>
      </c>
      <c r="AI449" s="1" t="str">
        <f>IF(ISBLANK('Capabilities - Sec Controls'!AG128),"", 'Capabilities - Sec Controls'!AG128)</f>
        <v>X</v>
      </c>
      <c r="AJ449" s="1" t="str">
        <f>IF(ISBLANK('Capabilities - Sec Controls'!AH128),"", 'Capabilities - Sec Controls'!AH128)</f>
        <v>X</v>
      </c>
      <c r="AK449" s="1" t="str">
        <f>IF(ISBLANK('Capabilities - Sec Controls'!AI128),"", 'Capabilities - Sec Controls'!AI128)</f>
        <v/>
      </c>
      <c r="AL449" s="1" t="str">
        <f>IF(ISBLANK('Capabilities - Sec Controls'!AJ128),"", 'Capabilities - Sec Controls'!AJ128)</f>
        <v/>
      </c>
      <c r="AM449" s="1" t="str">
        <f>IF(ISBLANK('Capabilities - Sec Controls'!AK128),"", 'Capabilities - Sec Controls'!AK128)</f>
        <v/>
      </c>
      <c r="AN449" s="1" t="str">
        <f>IF(ISBLANK('Capabilities - Sec Controls'!AL128),"", 'Capabilities - Sec Controls'!AL128)</f>
        <v/>
      </c>
      <c r="AO449" s="1" t="str">
        <f>IF(ISBLANK('Capabilities - Sec Controls'!AM128),"", 'Capabilities - Sec Controls'!AM128)</f>
        <v/>
      </c>
      <c r="AP449" s="1" t="str">
        <f>IF(ISBLANK('Capabilities - Sec Controls'!AN128),"", 'Capabilities - Sec Controls'!AN128)</f>
        <v>B</v>
      </c>
      <c r="AQ449" s="1" t="str">
        <f>IF(ISBLANK('Capabilities - Sec Controls'!AO128),"", 'Capabilities - Sec Controls'!AO128)</f>
        <v>B</v>
      </c>
      <c r="AR449" s="1" t="str">
        <f>IF(ISBLANK('Capabilities - Sec Controls'!AP128),"", 'Capabilities - Sec Controls'!AP128)</f>
        <v>B</v>
      </c>
      <c r="AS449" s="1" t="str">
        <f>IF(ISBLANK('Capabilities - Sec Controls'!AQ128),"", 'Capabilities - Sec Controls'!AQ128)</f>
        <v/>
      </c>
      <c r="AT449" s="1" t="str">
        <f>IF(ISBLANK('Capabilities - Sec Controls'!AR128),"", 'Capabilities - Sec Controls'!AR128)</f>
        <v/>
      </c>
      <c r="AU449" s="1" t="str">
        <f>IF(ISBLANK('Capabilities - Sec Controls'!AS128),"", 'Capabilities - Sec Controls'!AS128)</f>
        <v/>
      </c>
      <c r="AV449" s="1" t="str">
        <f>IF(ISBLANK('Capabilities - Sec Controls'!AT128),"", 'Capabilities - Sec Controls'!AT128)</f>
        <v/>
      </c>
    </row>
    <row r="450" spans="1:48" ht="42" hidden="1" customHeight="1" x14ac:dyDescent="0.25">
      <c r="A450" s="210" t="s">
        <v>3431</v>
      </c>
      <c r="B450" s="211" t="s">
        <v>3432</v>
      </c>
      <c r="C450" s="211"/>
      <c r="D450" s="211" t="b">
        <f>AND(D451:D464)</f>
        <v>1</v>
      </c>
      <c r="E450" s="211"/>
      <c r="F450" s="210"/>
      <c r="G450" s="210"/>
      <c r="H450" s="210"/>
      <c r="I450" s="210"/>
      <c r="J450" s="210"/>
      <c r="K450" s="210"/>
      <c r="L450" s="210"/>
      <c r="M450" s="210"/>
      <c r="N450" s="210"/>
      <c r="O450" s="210"/>
      <c r="P450" s="210"/>
      <c r="Q450" s="210"/>
      <c r="R450" s="210"/>
      <c r="S450" s="210"/>
      <c r="T450" s="210"/>
      <c r="U450" s="210"/>
      <c r="V450" s="210"/>
      <c r="W450" s="210"/>
      <c r="X450" s="210"/>
      <c r="Y450" s="210"/>
      <c r="Z450" s="210"/>
      <c r="AA450" s="210"/>
      <c r="AB450" s="210"/>
      <c r="AC450" s="214"/>
      <c r="AD450" s="214"/>
      <c r="AE450" s="214"/>
      <c r="AF450" s="214"/>
      <c r="AG450" s="210"/>
      <c r="AH450" s="210"/>
      <c r="AI450" s="210"/>
      <c r="AJ450" s="210"/>
      <c r="AK450" s="210"/>
      <c r="AL450" s="210"/>
      <c r="AM450" s="210"/>
      <c r="AN450" s="210"/>
      <c r="AO450" s="210"/>
      <c r="AP450" s="210"/>
      <c r="AQ450" s="210"/>
      <c r="AR450" s="210"/>
      <c r="AS450" s="210"/>
      <c r="AT450" s="210"/>
      <c r="AU450" s="210"/>
      <c r="AV450" s="210"/>
    </row>
    <row r="451" spans="1:48" ht="42" hidden="1" customHeight="1" x14ac:dyDescent="0.25">
      <c r="A451"/>
      <c r="D451" t="b">
        <f t="shared" ref="D451:D464" si="18">IF(Resp102="Yes", FALSE, TRUE)</f>
        <v>1</v>
      </c>
      <c r="E451" s="1" t="str">
        <f>IF(ISBLANK('Capabilities - Sec Controls'!A205),"", 'Capabilities - Sec Controls'!A205)</f>
        <v>Infrastructure Services</v>
      </c>
      <c r="F451" s="1" t="str">
        <f>IF(ISBLANK('Capabilities - Sec Controls'!B205),"", 'Capabilities - Sec Controls'!B205)</f>
        <v>Virtual Infrastructure: Storage Virtualization</v>
      </c>
      <c r="G451" s="1" t="str">
        <f>IF(ISBLANK('Capabilities - Sec Controls'!C205),"", 'Capabilities - Sec Controls'!C205)</f>
        <v>Block-Based Virtualization</v>
      </c>
      <c r="H451" s="1" t="str">
        <f>IF(ISBLANK('Capabilities - Sec Controls'!D205),"", 'Capabilities - Sec Controls'!D205)</f>
        <v>Network-Based (Appliance &amp; Switched0</v>
      </c>
      <c r="I451" s="1" t="str">
        <f>IF(ISBLANK('Capabilities - Sec Controls'!E205),"", 'Capabilities - Sec Controls'!E205)</f>
        <v>The system has a capability that provides network-based virtualization at the filesystem level.</v>
      </c>
      <c r="J451" s="1" t="str">
        <f>IF(ISBLANK('Capabilities - Sec Controls'!F205),"", 'Capabilities - Sec Controls'!F205)</f>
        <v>Network-Based</v>
      </c>
      <c r="K451" s="1" t="str">
        <f>IF(ISBLANK('Capabilities - Sec Controls'!I205),"", 'Capabilities - Sec Controls'!I205)</f>
        <v/>
      </c>
      <c r="L451" s="1" t="str">
        <f>IF(ISBLANK('Capabilities - Sec Controls'!J205),"", 'Capabilities - Sec Controls'!J205)</f>
        <v>PL-8</v>
      </c>
      <c r="M451" s="1" t="str">
        <f>IF(ISBLANK('Capabilities - Sec Controls'!K205),"", 'Capabilities - Sec Controls'!K205)</f>
        <v/>
      </c>
      <c r="N451" s="1" t="str">
        <f>IF(ISBLANK('Capabilities - Sec Controls'!L205),"", 'Capabilities - Sec Controls'!L205)</f>
        <v>PL-8</v>
      </c>
      <c r="O451" s="1" t="str">
        <f>IF(ISBLANK('Capabilities - Sec Controls'!M205),"", 'Capabilities - Sec Controls'!M205)</f>
        <v>SA-17</v>
      </c>
      <c r="P451" s="1" t="str">
        <f>IF(ISBLANK('Capabilities - Sec Controls'!N205),"", 'Capabilities - Sec Controls'!N205)</f>
        <v/>
      </c>
      <c r="Q451" s="1" t="str">
        <f>IF(ISBLANK('Capabilities - Sec Controls'!O205),"", 'Capabilities - Sec Controls'!O205)</f>
        <v/>
      </c>
      <c r="R451" s="1" t="str">
        <f>IF(ISBLANK('Capabilities - Sec Controls'!P205),"", 'Capabilities - Sec Controls'!P205)</f>
        <v>SA-17</v>
      </c>
      <c r="S451" s="1" t="str">
        <f>IF(ISBLANK('Capabilities - Sec Controls'!Q205),"", 'Capabilities - Sec Controls'!Q205)</f>
        <v/>
      </c>
      <c r="T451" s="1" t="str">
        <f>IF(ISBLANK('Capabilities - Sec Controls'!R205),"", 'Capabilities - Sec Controls'!R205)</f>
        <v/>
      </c>
      <c r="U451" s="1" t="str">
        <f>IF(ISBLANK('Capabilities - Sec Controls'!S205),"", 'Capabilities - Sec Controls'!S205)</f>
        <v/>
      </c>
      <c r="V451" s="1" t="str">
        <f>IF(ISBLANK('Capabilities - Sec Controls'!T205),"", 'Capabilities - Sec Controls'!T205)</f>
        <v/>
      </c>
      <c r="W451" s="1" t="str">
        <f>IF(ISBLANK('Capabilities - Sec Controls'!U205),"", 'Capabilities - Sec Controls'!U205)</f>
        <v>PM-7</v>
      </c>
      <c r="X451" s="1" t="str">
        <f>IF(ISBLANK('Capabilities - Sec Controls'!V205),"", 'Capabilities - Sec Controls'!V205)</f>
        <v/>
      </c>
      <c r="Y451" s="1" t="str">
        <f>IF(ISBLANK('Capabilities - Sec Controls'!W205),"", 'Capabilities - Sec Controls'!W205)</f>
        <v/>
      </c>
      <c r="Z451" s="1" t="str">
        <f>IF(ISBLANK('Capabilities - Sec Controls'!X205),"", 'Capabilities - Sec Controls'!X205)</f>
        <v/>
      </c>
      <c r="AA451" s="1" t="str">
        <f>IF(ISBLANK('Capabilities - Sec Controls'!Y205),"", 'Capabilities - Sec Controls'!Y205)</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AC-20(3), SC-18(5), SC-29(1), SC-30(3), SC-30(4), and SI-14  are not selected in SP 800-53-defined baselines nor in the overall FedRAMP-defined baselines. They are noted in { } and  placed in the high impact baseline here specifically as potential controls to support implementation of information security associated with the Infrastructure Services Virtual Infrastructure: Storage Virtualization Block-Based Virtualization Network-Based (Appliance &amp; Switched) capability should an organization wish to contract with a cloud service provider to provide such a capability.</v>
      </c>
      <c r="AB451" s="1" t="str">
        <f>IF(ISBLANK('Capabilities - Sec Controls'!Z205),"", 'Capabilities - Sec Controls'!Z205)</f>
        <v/>
      </c>
      <c r="AC451" s="1">
        <f>IF(ISBLANK('Capabilities - Sec Controls'!AA205),"", 'Capabilities - Sec Controls'!AA205)</f>
        <v>0</v>
      </c>
      <c r="AD451" s="1">
        <f>IF(ISBLANK('Capabilities - Sec Controls'!AB205),"", 'Capabilities - Sec Controls'!AB205)</f>
        <v>3</v>
      </c>
      <c r="AE451" s="1">
        <f>IF(ISBLANK('Capabilities - Sec Controls'!AC205),"", 'Capabilities - Sec Controls'!AC205)</f>
        <v>1</v>
      </c>
      <c r="AF451" s="1">
        <f>IF(ISBLANK('Capabilities - Sec Controls'!AD205),"", 'Capabilities - Sec Controls'!AD205)</f>
        <v>4</v>
      </c>
      <c r="AG451" s="1" t="str">
        <f>IF(ISBLANK('Capabilities - Sec Controls'!AE205),"", 'Capabilities - Sec Controls'!AE205)</f>
        <v/>
      </c>
      <c r="AH451" s="1" t="str">
        <f>IF(ISBLANK('Capabilities - Sec Controls'!AF205),"", 'Capabilities - Sec Controls'!AF205)</f>
        <v>X</v>
      </c>
      <c r="AI451" s="1" t="str">
        <f>IF(ISBLANK('Capabilities - Sec Controls'!AG205),"", 'Capabilities - Sec Controls'!AG205)</f>
        <v>A</v>
      </c>
      <c r="AJ451" s="1" t="str">
        <f>IF(ISBLANK('Capabilities - Sec Controls'!AH205),"", 'Capabilities - Sec Controls'!AH205)</f>
        <v>A</v>
      </c>
      <c r="AK451" s="1" t="str">
        <f>IF(ISBLANK('Capabilities - Sec Controls'!AI205),"", 'Capabilities - Sec Controls'!AI205)</f>
        <v/>
      </c>
      <c r="AL451" s="1" t="str">
        <f>IF(ISBLANK('Capabilities - Sec Controls'!AJ205),"", 'Capabilities - Sec Controls'!AJ205)</f>
        <v>X</v>
      </c>
      <c r="AM451" s="1" t="str">
        <f>IF(ISBLANK('Capabilities - Sec Controls'!AK205),"", 'Capabilities - Sec Controls'!AK205)</f>
        <v>X</v>
      </c>
      <c r="AN451" s="1" t="str">
        <f>IF(ISBLANK('Capabilities - Sec Controls'!AL205),"", 'Capabilities - Sec Controls'!AL205)</f>
        <v>X</v>
      </c>
      <c r="AO451" s="1" t="str">
        <f>IF(ISBLANK('Capabilities - Sec Controls'!AM205),"", 'Capabilities - Sec Controls'!AM205)</f>
        <v/>
      </c>
      <c r="AP451" s="1" t="str">
        <f>IF(ISBLANK('Capabilities - Sec Controls'!AN205),"", 'Capabilities - Sec Controls'!AN205)</f>
        <v>B</v>
      </c>
      <c r="AQ451" s="1" t="str">
        <f>IF(ISBLANK('Capabilities - Sec Controls'!AO205),"", 'Capabilities - Sec Controls'!AO205)</f>
        <v>B</v>
      </c>
      <c r="AR451" s="1" t="str">
        <f>IF(ISBLANK('Capabilities - Sec Controls'!AP205),"", 'Capabilities - Sec Controls'!AP205)</f>
        <v>B</v>
      </c>
      <c r="AS451" s="1" t="str">
        <f>IF(ISBLANK('Capabilities - Sec Controls'!AQ205),"", 'Capabilities - Sec Controls'!AQ205)</f>
        <v/>
      </c>
      <c r="AT451" s="1" t="str">
        <f>IF(ISBLANK('Capabilities - Sec Controls'!AR205),"", 'Capabilities - Sec Controls'!AR205)</f>
        <v>A</v>
      </c>
      <c r="AU451" s="1" t="str">
        <f>IF(ISBLANK('Capabilities - Sec Controls'!AS205),"", 'Capabilities - Sec Controls'!AS205)</f>
        <v/>
      </c>
      <c r="AV451" s="1" t="str">
        <f>IF(ISBLANK('Capabilities - Sec Controls'!AT205),"", 'Capabilities - Sec Controls'!AT205)</f>
        <v/>
      </c>
    </row>
    <row r="452" spans="1:48" ht="42" hidden="1" customHeight="1" x14ac:dyDescent="0.25">
      <c r="A452"/>
      <c r="D452" t="b">
        <f t="shared" si="18"/>
        <v>1</v>
      </c>
      <c r="E452" s="1" t="str">
        <f>IF(ISBLANK('Capabilities - Sec Controls'!A212),"", 'Capabilities - Sec Controls'!A212)</f>
        <v>Infrastructure Services</v>
      </c>
      <c r="F452" s="1" t="str">
        <f>IF(ISBLANK('Capabilities - Sec Controls'!B212),"", 'Capabilities - Sec Controls'!B212)</f>
        <v>Virtual Infrastructure: Storage Virtualization</v>
      </c>
      <c r="G452" s="1" t="str">
        <f>IF(ISBLANK('Capabilities - Sec Controls'!C212),"", 'Capabilities - Sec Controls'!C212)</f>
        <v>Block-Based Virtualization</v>
      </c>
      <c r="H452" s="1" t="str">
        <f>IF(ISBLANK('Capabilities - Sec Controls'!D212),"", 'Capabilities - Sec Controls'!D212)</f>
        <v>Storage Device-Based</v>
      </c>
      <c r="I452" s="1" t="str">
        <f>IF(ISBLANK('Capabilities - Sec Controls'!E212),"", 'Capabilities - Sec Controls'!E212)</f>
        <v>The system has a capability that supports use of storage device controllers to virtualize disk volumes.</v>
      </c>
      <c r="J452" s="1" t="str">
        <f>IF(ISBLANK('Capabilities - Sec Controls'!F212),"", 'Capabilities - Sec Controls'!F212)</f>
        <v>Storage Device-Based</v>
      </c>
      <c r="K452" s="1" t="str">
        <f>IF(ISBLANK('Capabilities - Sec Controls'!I212),"", 'Capabilities - Sec Controls'!I212)</f>
        <v>SC-7</v>
      </c>
      <c r="L452" s="1" t="str">
        <f>IF(ISBLANK('Capabilities - Sec Controls'!J212),"", 'Capabilities - Sec Controls'!J212)</f>
        <v>PL-8</v>
      </c>
      <c r="M452" s="1" t="str">
        <f>IF(ISBLANK('Capabilities - Sec Controls'!K212),"", 'Capabilities - Sec Controls'!K212)</f>
        <v>SC-7</v>
      </c>
      <c r="N452" s="1" t="str">
        <f>IF(ISBLANK('Capabilities - Sec Controls'!L212),"", 'Capabilities - Sec Controls'!L212)</f>
        <v>PL-8</v>
      </c>
      <c r="O452" s="1" t="str">
        <f>IF(ISBLANK('Capabilities - Sec Controls'!M212),"", 'Capabilities - Sec Controls'!M212)</f>
        <v>SA-17</v>
      </c>
      <c r="P452" s="1" t="str">
        <f>IF(ISBLANK('Capabilities - Sec Controls'!N212),"", 'Capabilities - Sec Controls'!N212)</f>
        <v/>
      </c>
      <c r="Q452" s="1" t="str">
        <f>IF(ISBLANK('Capabilities - Sec Controls'!O212),"", 'Capabilities - Sec Controls'!O212)</f>
        <v/>
      </c>
      <c r="R452" s="1" t="str">
        <f>IF(ISBLANK('Capabilities - Sec Controls'!P212),"", 'Capabilities - Sec Controls'!P212)</f>
        <v>SA-17</v>
      </c>
      <c r="S452" s="1" t="str">
        <f>IF(ISBLANK('Capabilities - Sec Controls'!Q212),"", 'Capabilities - Sec Controls'!Q212)</f>
        <v/>
      </c>
      <c r="T452" s="1" t="str">
        <f>IF(ISBLANK('Capabilities - Sec Controls'!R212),"", 'Capabilities - Sec Controls'!R212)</f>
        <v/>
      </c>
      <c r="U452" s="1" t="str">
        <f>IF(ISBLANK('Capabilities - Sec Controls'!S212),"", 'Capabilities - Sec Controls'!S212)</f>
        <v/>
      </c>
      <c r="V452" s="1" t="str">
        <f>IF(ISBLANK('Capabilities - Sec Controls'!T212),"", 'Capabilities - Sec Controls'!T212)</f>
        <v/>
      </c>
      <c r="W452" s="1" t="str">
        <f>IF(ISBLANK('Capabilities - Sec Controls'!U212),"", 'Capabilities - Sec Controls'!U212)</f>
        <v>PM-7</v>
      </c>
      <c r="X452" s="1" t="str">
        <f>IF(ISBLANK('Capabilities - Sec Controls'!V212),"", 'Capabilities - Sec Controls'!V212)</f>
        <v/>
      </c>
      <c r="Y452" s="1" t="str">
        <f>IF(ISBLANK('Capabilities - Sec Controls'!W212),"", 'Capabilities - Sec Controls'!W212)</f>
        <v/>
      </c>
      <c r="Z452" s="1" t="str">
        <f>IF(ISBLANK('Capabilities - Sec Controls'!X212),"", 'Capabilities - Sec Controls'!X212)</f>
        <v/>
      </c>
      <c r="AA452" s="1" t="str">
        <f>IF(ISBLANK('Capabilities - Sec Controls'!Y212),"", 'Capabilities - Sec Controls'!Y212)</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v>
      </c>
      <c r="AB452" s="1" t="str">
        <f>IF(ISBLANK('Capabilities - Sec Controls'!Z212),"", 'Capabilities - Sec Controls'!Z212)</f>
        <v/>
      </c>
      <c r="AC452" s="1">
        <f>IF(ISBLANK('Capabilities - Sec Controls'!AA212),"", 'Capabilities - Sec Controls'!AA212)</f>
        <v>0</v>
      </c>
      <c r="AD452" s="1">
        <f>IF(ISBLANK('Capabilities - Sec Controls'!AB212),"", 'Capabilities - Sec Controls'!AB212)</f>
        <v>2</v>
      </c>
      <c r="AE452" s="1">
        <f>IF(ISBLANK('Capabilities - Sec Controls'!AC212),"", 'Capabilities - Sec Controls'!AC212)</f>
        <v>3</v>
      </c>
      <c r="AF452" s="1">
        <f>IF(ISBLANK('Capabilities - Sec Controls'!AD212),"", 'Capabilities - Sec Controls'!AD212)</f>
        <v>5</v>
      </c>
      <c r="AG452" s="1" t="str">
        <f>IF(ISBLANK('Capabilities - Sec Controls'!AE212),"", 'Capabilities - Sec Controls'!AE212)</f>
        <v/>
      </c>
      <c r="AH452" s="1" t="str">
        <f>IF(ISBLANK('Capabilities - Sec Controls'!AF212),"", 'Capabilities - Sec Controls'!AF212)</f>
        <v>X</v>
      </c>
      <c r="AI452" s="1" t="str">
        <f>IF(ISBLANK('Capabilities - Sec Controls'!AG212),"", 'Capabilities - Sec Controls'!AG212)</f>
        <v>A</v>
      </c>
      <c r="AJ452" s="1" t="str">
        <f>IF(ISBLANK('Capabilities - Sec Controls'!AH212),"", 'Capabilities - Sec Controls'!AH212)</f>
        <v>A</v>
      </c>
      <c r="AK452" s="1" t="str">
        <f>IF(ISBLANK('Capabilities - Sec Controls'!AI212),"", 'Capabilities - Sec Controls'!AI212)</f>
        <v/>
      </c>
      <c r="AL452" s="1" t="str">
        <f>IF(ISBLANK('Capabilities - Sec Controls'!AJ212),"", 'Capabilities - Sec Controls'!AJ212)</f>
        <v>X</v>
      </c>
      <c r="AM452" s="1" t="str">
        <f>IF(ISBLANK('Capabilities - Sec Controls'!AK212),"", 'Capabilities - Sec Controls'!AK212)</f>
        <v>X</v>
      </c>
      <c r="AN452" s="1" t="str">
        <f>IF(ISBLANK('Capabilities - Sec Controls'!AL212),"", 'Capabilities - Sec Controls'!AL212)</f>
        <v>X</v>
      </c>
      <c r="AO452" s="1" t="str">
        <f>IF(ISBLANK('Capabilities - Sec Controls'!AM212),"", 'Capabilities - Sec Controls'!AM212)</f>
        <v/>
      </c>
      <c r="AP452" s="1" t="str">
        <f>IF(ISBLANK('Capabilities - Sec Controls'!AN212),"", 'Capabilities - Sec Controls'!AN212)</f>
        <v>B</v>
      </c>
      <c r="AQ452" s="1" t="str">
        <f>IF(ISBLANK('Capabilities - Sec Controls'!AO212),"", 'Capabilities - Sec Controls'!AO212)</f>
        <v>B</v>
      </c>
      <c r="AR452" s="1" t="str">
        <f>IF(ISBLANK('Capabilities - Sec Controls'!AP212),"", 'Capabilities - Sec Controls'!AP212)</f>
        <v>B</v>
      </c>
      <c r="AS452" s="1" t="str">
        <f>IF(ISBLANK('Capabilities - Sec Controls'!AQ212),"", 'Capabilities - Sec Controls'!AQ212)</f>
        <v/>
      </c>
      <c r="AT452" s="1" t="str">
        <f>IF(ISBLANK('Capabilities - Sec Controls'!AR212),"", 'Capabilities - Sec Controls'!AR212)</f>
        <v>A</v>
      </c>
      <c r="AU452" s="1" t="str">
        <f>IF(ISBLANK('Capabilities - Sec Controls'!AS212),"", 'Capabilities - Sec Controls'!AS212)</f>
        <v/>
      </c>
      <c r="AV452" s="1" t="str">
        <f>IF(ISBLANK('Capabilities - Sec Controls'!AT212),"", 'Capabilities - Sec Controls'!AT212)</f>
        <v/>
      </c>
    </row>
    <row r="453" spans="1:48" ht="42" hidden="1" customHeight="1" x14ac:dyDescent="0.25">
      <c r="A453"/>
      <c r="D453" t="b">
        <f t="shared" si="18"/>
        <v>1</v>
      </c>
      <c r="E453" s="1" t="str">
        <f>IF(ISBLANK('Capabilities - Sec Controls'!A225),"", 'Capabilities - Sec Controls'!A225)</f>
        <v>Infrastructure Services</v>
      </c>
      <c r="F453" s="1" t="str">
        <f>IF(ISBLANK('Capabilities - Sec Controls'!B225),"", 'Capabilities - Sec Controls'!B225)</f>
        <v>Virtual Infrastructure: Desktop "Client" Virtualization</v>
      </c>
      <c r="G453" s="1" t="str">
        <f>IF(ISBLANK('Capabilities - Sec Controls'!C225),"", 'Capabilities - Sec Controls'!C225)</f>
        <v>Remote</v>
      </c>
      <c r="H453" s="1" t="str">
        <f>IF(ISBLANK('Capabilities - Sec Controls'!D225),"", 'Capabilities - Sec Controls'!D225)</f>
        <v>Session-Based</v>
      </c>
      <c r="I453" s="1" t="str">
        <f>IF(ISBLANK('Capabilities - Sec Controls'!E225),"", 'Capabilities - Sec Controls'!E225)</f>
        <v>The system has a capability that supports a remote desktop presentation of any device where the presentation is controlled from a remote endpoint.</v>
      </c>
      <c r="J453" s="1" t="str">
        <f>IF(ISBLANK('Capabilities - Sec Controls'!F225),"", 'Capabilities - Sec Controls'!F225)</f>
        <v>Session-Based</v>
      </c>
      <c r="K453" s="1" t="str">
        <f>IF(ISBLANK('Capabilities - Sec Controls'!I225),"", 'Capabilities - Sec Controls'!I225)</f>
        <v/>
      </c>
      <c r="L453" s="1" t="str">
        <f>IF(ISBLANK('Capabilities - Sec Controls'!J225),"", 'Capabilities - Sec Controls'!J225)</f>
        <v>PL-8</v>
      </c>
      <c r="M453" s="1" t="str">
        <f>IF(ISBLANK('Capabilities - Sec Controls'!K225),"", 'Capabilities - Sec Controls'!K225)</f>
        <v/>
      </c>
      <c r="N453" s="1" t="str">
        <f>IF(ISBLANK('Capabilities - Sec Controls'!L225),"", 'Capabilities - Sec Controls'!L225)</f>
        <v>PL-8</v>
      </c>
      <c r="O453" s="1" t="str">
        <f>IF(ISBLANK('Capabilities - Sec Controls'!M225),"", 'Capabilities - Sec Controls'!M225)</f>
        <v>SA-17</v>
      </c>
      <c r="P453" s="1" t="str">
        <f>IF(ISBLANK('Capabilities - Sec Controls'!N225),"", 'Capabilities - Sec Controls'!N225)</f>
        <v/>
      </c>
      <c r="Q453" s="1" t="str">
        <f>IF(ISBLANK('Capabilities - Sec Controls'!O225),"", 'Capabilities - Sec Controls'!O225)</f>
        <v/>
      </c>
      <c r="R453" s="1" t="str">
        <f>IF(ISBLANK('Capabilities - Sec Controls'!P225),"", 'Capabilities - Sec Controls'!P225)</f>
        <v>SA-17</v>
      </c>
      <c r="S453" s="1" t="str">
        <f>IF(ISBLANK('Capabilities - Sec Controls'!Q225),"", 'Capabilities - Sec Controls'!Q225)</f>
        <v/>
      </c>
      <c r="T453" s="1" t="str">
        <f>IF(ISBLANK('Capabilities - Sec Controls'!R225),"", 'Capabilities - Sec Controls'!R225)</f>
        <v/>
      </c>
      <c r="U453" s="1" t="str">
        <f>IF(ISBLANK('Capabilities - Sec Controls'!S225),"", 'Capabilities - Sec Controls'!S225)</f>
        <v/>
      </c>
      <c r="V453" s="1" t="str">
        <f>IF(ISBLANK('Capabilities - Sec Controls'!T225),"", 'Capabilities - Sec Controls'!T225)</f>
        <v/>
      </c>
      <c r="W453" s="1" t="str">
        <f>IF(ISBLANK('Capabilities - Sec Controls'!U225),"", 'Capabilities - Sec Controls'!U225)</f>
        <v>PM-7</v>
      </c>
      <c r="X453" s="1" t="str">
        <f>IF(ISBLANK('Capabilities - Sec Controls'!V225),"", 'Capabilities - Sec Controls'!V225)</f>
        <v/>
      </c>
      <c r="Y453" s="1" t="str">
        <f>IF(ISBLANK('Capabilities - Sec Controls'!W225),"", 'Capabilities - Sec Controls'!W225)</f>
        <v/>
      </c>
      <c r="Z453" s="1" t="str">
        <f>IF(ISBLANK('Capabilities - Sec Controls'!X225),"", 'Capabilities - Sec Controls'!X225)</f>
        <v/>
      </c>
      <c r="AA453" s="1" t="str">
        <f>IF(ISBLANK('Capabilities - Sec Controls'!Y225),"", 'Capabilities - Sec Controls'!Y225)</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AC-4(4), AC-17(6), AC-20(3), IA-2(13), IA-3(1), and SI-14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Desktop "Client" Virtualization Remote Session-Basel capability should an organization wish to contract with a cloud service provider to provide such a capability.</v>
      </c>
      <c r="AB453" s="1" t="str">
        <f>IF(ISBLANK('Capabilities - Sec Controls'!Z225),"", 'Capabilities - Sec Controls'!Z225)</f>
        <v/>
      </c>
      <c r="AC453" s="1">
        <f>IF(ISBLANK('Capabilities - Sec Controls'!AA225),"", 'Capabilities - Sec Controls'!AA225)</f>
        <v>0</v>
      </c>
      <c r="AD453" s="1">
        <f>IF(ISBLANK('Capabilities - Sec Controls'!AB225),"", 'Capabilities - Sec Controls'!AB225)</f>
        <v>0</v>
      </c>
      <c r="AE453" s="1">
        <f>IF(ISBLANK('Capabilities - Sec Controls'!AC225),"", 'Capabilities - Sec Controls'!AC225)</f>
        <v>2</v>
      </c>
      <c r="AF453" s="1">
        <f>IF(ISBLANK('Capabilities - Sec Controls'!AD225),"", 'Capabilities - Sec Controls'!AD225)</f>
        <v>2</v>
      </c>
      <c r="AG453" s="1" t="str">
        <f>IF(ISBLANK('Capabilities - Sec Controls'!AE225),"", 'Capabilities - Sec Controls'!AE225)</f>
        <v/>
      </c>
      <c r="AH453" s="1" t="str">
        <f>IF(ISBLANK('Capabilities - Sec Controls'!AF225),"", 'Capabilities - Sec Controls'!AF225)</f>
        <v>X</v>
      </c>
      <c r="AI453" s="1" t="str">
        <f>IF(ISBLANK('Capabilities - Sec Controls'!AG225),"", 'Capabilities - Sec Controls'!AG225)</f>
        <v>A</v>
      </c>
      <c r="AJ453" s="1" t="str">
        <f>IF(ISBLANK('Capabilities - Sec Controls'!AH225),"", 'Capabilities - Sec Controls'!AH225)</f>
        <v>A</v>
      </c>
      <c r="AK453" s="1" t="str">
        <f>IF(ISBLANK('Capabilities - Sec Controls'!AI225),"", 'Capabilities - Sec Controls'!AI225)</f>
        <v/>
      </c>
      <c r="AL453" s="1" t="str">
        <f>IF(ISBLANK('Capabilities - Sec Controls'!AJ225),"", 'Capabilities - Sec Controls'!AJ225)</f>
        <v>X</v>
      </c>
      <c r="AM453" s="1" t="str">
        <f>IF(ISBLANK('Capabilities - Sec Controls'!AK225),"", 'Capabilities - Sec Controls'!AK225)</f>
        <v>X*</v>
      </c>
      <c r="AN453" s="1" t="str">
        <f>IF(ISBLANK('Capabilities - Sec Controls'!AL225),"", 'Capabilities - Sec Controls'!AL225)</f>
        <v>X*</v>
      </c>
      <c r="AO453" s="1" t="str">
        <f>IF(ISBLANK('Capabilities - Sec Controls'!AM225),"", 'Capabilities - Sec Controls'!AM225)</f>
        <v/>
      </c>
      <c r="AP453" s="1" t="str">
        <f>IF(ISBLANK('Capabilities - Sec Controls'!AN225),"", 'Capabilities - Sec Controls'!AN225)</f>
        <v>B</v>
      </c>
      <c r="AQ453" s="1" t="str">
        <f>IF(ISBLANK('Capabilities - Sec Controls'!AO225),"", 'Capabilities - Sec Controls'!AO225)</f>
        <v>B</v>
      </c>
      <c r="AR453" s="1" t="str">
        <f>IF(ISBLANK('Capabilities - Sec Controls'!AP225),"", 'Capabilities - Sec Controls'!AP225)</f>
        <v>B</v>
      </c>
      <c r="AS453" s="1" t="str">
        <f>IF(ISBLANK('Capabilities - Sec Controls'!AQ225),"", 'Capabilities - Sec Controls'!AQ225)</f>
        <v/>
      </c>
      <c r="AT453" s="1" t="str">
        <f>IF(ISBLANK('Capabilities - Sec Controls'!AR225),"", 'Capabilities - Sec Controls'!AR225)</f>
        <v>A</v>
      </c>
      <c r="AU453" s="1" t="str">
        <f>IF(ISBLANK('Capabilities - Sec Controls'!AS225),"", 'Capabilities - Sec Controls'!AS225)</f>
        <v/>
      </c>
      <c r="AV453" s="1" t="str">
        <f>IF(ISBLANK('Capabilities - Sec Controls'!AT225),"", 'Capabilities - Sec Controls'!AT225)</f>
        <v/>
      </c>
    </row>
    <row r="454" spans="1:48" ht="42" hidden="1" customHeight="1" x14ac:dyDescent="0.25">
      <c r="A454"/>
      <c r="D454" t="b">
        <f t="shared" si="18"/>
        <v>1</v>
      </c>
      <c r="E454" s="1" t="str">
        <f>IF(ISBLANK('Capabilities - Sec Controls'!A227),"", 'Capabilities - Sec Controls'!A227)</f>
        <v>Infrastructure Services</v>
      </c>
      <c r="F454" s="1" t="str">
        <f>IF(ISBLANK('Capabilities - Sec Controls'!B227),"", 'Capabilities - Sec Controls'!B227)</f>
        <v>Virtual Infrastructure: Storage Virtualization</v>
      </c>
      <c r="G454" s="1" t="str">
        <f>IF(ISBLANK('Capabilities - Sec Controls'!C227),"", 'Capabilities - Sec Controls'!C227)</f>
        <v>Block-Based Virtualization</v>
      </c>
      <c r="H454" s="1" t="str">
        <f>IF(ISBLANK('Capabilities - Sec Controls'!D227),"", 'Capabilities - Sec Controls'!D227)</f>
        <v>Host-Based (LDM, LVM &amp; LUN)</v>
      </c>
      <c r="I454" s="1" t="str">
        <f>IF(ISBLANK('Capabilities - Sec Controls'!E227),"", 'Capabilities - Sec Controls'!E227)</f>
        <v>The system has a capability that supports the use of block-based virtualization, which refers to virtualized filesystems presented by a file server.</v>
      </c>
      <c r="J454" s="1" t="str">
        <f>IF(ISBLANK('Capabilities - Sec Controls'!F227),"", 'Capabilities - Sec Controls'!F227)</f>
        <v>Host-Based</v>
      </c>
      <c r="K454" s="1" t="str">
        <f>IF(ISBLANK('Capabilities - Sec Controls'!I227),"", 'Capabilities - Sec Controls'!I227)</f>
        <v>SC-7</v>
      </c>
      <c r="L454" s="1" t="str">
        <f>IF(ISBLANK('Capabilities - Sec Controls'!J227),"", 'Capabilities - Sec Controls'!J227)</f>
        <v>PL-8</v>
      </c>
      <c r="M454" s="1" t="str">
        <f>IF(ISBLANK('Capabilities - Sec Controls'!K227),"", 'Capabilities - Sec Controls'!K227)</f>
        <v>SC-7</v>
      </c>
      <c r="N454" s="1" t="str">
        <f>IF(ISBLANK('Capabilities - Sec Controls'!L227),"", 'Capabilities - Sec Controls'!L227)</f>
        <v>PL-8</v>
      </c>
      <c r="O454" s="1" t="str">
        <f>IF(ISBLANK('Capabilities - Sec Controls'!M227),"", 'Capabilities - Sec Controls'!M227)</f>
        <v>SA-17</v>
      </c>
      <c r="P454" s="1" t="str">
        <f>IF(ISBLANK('Capabilities - Sec Controls'!N227),"", 'Capabilities - Sec Controls'!N227)</f>
        <v/>
      </c>
      <c r="Q454" s="1" t="str">
        <f>IF(ISBLANK('Capabilities - Sec Controls'!O227),"", 'Capabilities - Sec Controls'!O227)</f>
        <v/>
      </c>
      <c r="R454" s="1" t="str">
        <f>IF(ISBLANK('Capabilities - Sec Controls'!P227),"", 'Capabilities - Sec Controls'!P227)</f>
        <v>SA-17</v>
      </c>
      <c r="S454" s="1" t="str">
        <f>IF(ISBLANK('Capabilities - Sec Controls'!Q227),"", 'Capabilities - Sec Controls'!Q227)</f>
        <v>SC-7(21)</v>
      </c>
      <c r="T454" s="1" t="str">
        <f>IF(ISBLANK('Capabilities - Sec Controls'!R227),"", 'Capabilities - Sec Controls'!R227)</f>
        <v/>
      </c>
      <c r="U454" s="1" t="str">
        <f>IF(ISBLANK('Capabilities - Sec Controls'!S227),"", 'Capabilities - Sec Controls'!S227)</f>
        <v>SC-7(21)</v>
      </c>
      <c r="V454" s="1" t="str">
        <f>IF(ISBLANK('Capabilities - Sec Controls'!T227),"", 'Capabilities - Sec Controls'!T227)</f>
        <v/>
      </c>
      <c r="W454" s="1" t="str">
        <f>IF(ISBLANK('Capabilities - Sec Controls'!U227),"", 'Capabilities - Sec Controls'!U227)</f>
        <v>PM-7</v>
      </c>
      <c r="X454" s="1" t="str">
        <f>IF(ISBLANK('Capabilities - Sec Controls'!V227),"", 'Capabilities - Sec Controls'!V227)</f>
        <v/>
      </c>
      <c r="Y454" s="1" t="str">
        <f>IF(ISBLANK('Capabilities - Sec Controls'!W227),"", 'Capabilities - Sec Controls'!W227)</f>
        <v/>
      </c>
      <c r="Z454" s="1" t="str">
        <f>IF(ISBLANK('Capabilities - Sec Controls'!X227),"", 'Capabilities - Sec Controls'!X227)</f>
        <v/>
      </c>
      <c r="AA454" s="1" t="str">
        <f>IF(ISBLANK('Capabilities - Sec Controls'!Y227),"", 'Capabilities - Sec Controls'!Y227)</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AC-20(3), SC-18(5), SC-29(1), SC-30(3), SC-30(4), and SI-14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Services Virtual Infrastructure: Storage Virtualization Block-Based Virtualization Host-Based (LDM, LVM &amp; LUN) capability should an organization wish to contract with a cloud service provider to provide such a capability</v>
      </c>
      <c r="AB454" s="1" t="str">
        <f>IF(ISBLANK('Capabilities - Sec Controls'!Z227),"", 'Capabilities - Sec Controls'!Z227)</f>
        <v/>
      </c>
      <c r="AC454" s="1">
        <f>IF(ISBLANK('Capabilities - Sec Controls'!AA227),"", 'Capabilities - Sec Controls'!AA227)</f>
        <v>0</v>
      </c>
      <c r="AD454" s="1">
        <f>IF(ISBLANK('Capabilities - Sec Controls'!AB227),"", 'Capabilities - Sec Controls'!AB227)</f>
        <v>0</v>
      </c>
      <c r="AE454" s="1">
        <f>IF(ISBLANK('Capabilities - Sec Controls'!AC227),"", 'Capabilities - Sec Controls'!AC227)</f>
        <v>2</v>
      </c>
      <c r="AF454" s="1">
        <f>IF(ISBLANK('Capabilities - Sec Controls'!AD227),"", 'Capabilities - Sec Controls'!AD227)</f>
        <v>2</v>
      </c>
      <c r="AG454" s="1" t="str">
        <f>IF(ISBLANK('Capabilities - Sec Controls'!AE227),"", 'Capabilities - Sec Controls'!AE227)</f>
        <v/>
      </c>
      <c r="AH454" s="1" t="str">
        <f>IF(ISBLANK('Capabilities - Sec Controls'!AF227),"", 'Capabilities - Sec Controls'!AF227)</f>
        <v>X</v>
      </c>
      <c r="AI454" s="1" t="str">
        <f>IF(ISBLANK('Capabilities - Sec Controls'!AG227),"", 'Capabilities - Sec Controls'!AG227)</f>
        <v>A</v>
      </c>
      <c r="AJ454" s="1" t="str">
        <f>IF(ISBLANK('Capabilities - Sec Controls'!AH227),"", 'Capabilities - Sec Controls'!AH227)</f>
        <v>A</v>
      </c>
      <c r="AK454" s="1" t="str">
        <f>IF(ISBLANK('Capabilities - Sec Controls'!AI227),"", 'Capabilities - Sec Controls'!AI227)</f>
        <v/>
      </c>
      <c r="AL454" s="1" t="str">
        <f>IF(ISBLANK('Capabilities - Sec Controls'!AJ227),"", 'Capabilities - Sec Controls'!AJ227)</f>
        <v>X</v>
      </c>
      <c r="AM454" s="1" t="str">
        <f>IF(ISBLANK('Capabilities - Sec Controls'!AK227),"", 'Capabilities - Sec Controls'!AK227)</f>
        <v>X</v>
      </c>
      <c r="AN454" s="1" t="str">
        <f>IF(ISBLANK('Capabilities - Sec Controls'!AL227),"", 'Capabilities - Sec Controls'!AL227)</f>
        <v>X</v>
      </c>
      <c r="AO454" s="1" t="str">
        <f>IF(ISBLANK('Capabilities - Sec Controls'!AM227),"", 'Capabilities - Sec Controls'!AM227)</f>
        <v/>
      </c>
      <c r="AP454" s="1" t="str">
        <f>IF(ISBLANK('Capabilities - Sec Controls'!AN227),"", 'Capabilities - Sec Controls'!AN227)</f>
        <v>B</v>
      </c>
      <c r="AQ454" s="1" t="str">
        <f>IF(ISBLANK('Capabilities - Sec Controls'!AO227),"", 'Capabilities - Sec Controls'!AO227)</f>
        <v>B</v>
      </c>
      <c r="AR454" s="1" t="str">
        <f>IF(ISBLANK('Capabilities - Sec Controls'!AP227),"", 'Capabilities - Sec Controls'!AP227)</f>
        <v>B</v>
      </c>
      <c r="AS454" s="1" t="str">
        <f>IF(ISBLANK('Capabilities - Sec Controls'!AQ227),"", 'Capabilities - Sec Controls'!AQ227)</f>
        <v/>
      </c>
      <c r="AT454" s="1" t="str">
        <f>IF(ISBLANK('Capabilities - Sec Controls'!AR227),"", 'Capabilities - Sec Controls'!AR227)</f>
        <v>A</v>
      </c>
      <c r="AU454" s="1" t="str">
        <f>IF(ISBLANK('Capabilities - Sec Controls'!AS227),"", 'Capabilities - Sec Controls'!AS227)</f>
        <v/>
      </c>
      <c r="AV454" s="1" t="str">
        <f>IF(ISBLANK('Capabilities - Sec Controls'!AT227),"", 'Capabilities - Sec Controls'!AT227)</f>
        <v/>
      </c>
    </row>
    <row r="455" spans="1:48" ht="42" hidden="1" customHeight="1" x14ac:dyDescent="0.25">
      <c r="A455"/>
      <c r="D455" t="b">
        <f t="shared" si="18"/>
        <v>1</v>
      </c>
      <c r="E455" s="1" t="str">
        <f>IF(ISBLANK('Capabilities - Sec Controls'!A228),"", 'Capabilities - Sec Controls'!A228)</f>
        <v>Infrastructure Services</v>
      </c>
      <c r="F455" s="1" t="str">
        <f>IF(ISBLANK('Capabilities - Sec Controls'!B228),"", 'Capabilities - Sec Controls'!B228)</f>
        <v>Virtual Infrastructure: Storage Virtualization</v>
      </c>
      <c r="G455" s="1" t="str">
        <f>IF(ISBLANK('Capabilities - Sec Controls'!C228),"", 'Capabilities - Sec Controls'!C228)</f>
        <v>File-Based Virtualization</v>
      </c>
      <c r="H455" s="1" t="str">
        <f>IF(ISBLANK('Capabilities - Sec Controls'!D228),"", 'Capabilities - Sec Controls'!D228)</f>
        <v/>
      </c>
      <c r="I455" s="1" t="str">
        <f>IF(ISBLANK('Capabilities - Sec Controls'!E228),"", 'Capabilities - Sec Controls'!E228)</f>
        <v>The system has a capability that supports the use of file-based virtualization, which makes the physical location of the file largely independent of how the location is presented within the system.</v>
      </c>
      <c r="J455" s="1" t="str">
        <f>IF(ISBLANK('Capabilities - Sec Controls'!F228),"", 'Capabilities - Sec Controls'!F228)</f>
        <v>File-Based virtualization</v>
      </c>
      <c r="K455" s="1" t="str">
        <f>IF(ISBLANK('Capabilities - Sec Controls'!I228),"", 'Capabilities - Sec Controls'!I228)</f>
        <v>SC-7</v>
      </c>
      <c r="L455" s="1" t="str">
        <f>IF(ISBLANK('Capabilities - Sec Controls'!J228),"", 'Capabilities - Sec Controls'!J228)</f>
        <v>PL-8</v>
      </c>
      <c r="M455" s="1" t="str">
        <f>IF(ISBLANK('Capabilities - Sec Controls'!K228),"", 'Capabilities - Sec Controls'!K228)</f>
        <v>SC-7</v>
      </c>
      <c r="N455" s="1" t="str">
        <f>IF(ISBLANK('Capabilities - Sec Controls'!L228),"", 'Capabilities - Sec Controls'!L228)</f>
        <v>PL-8</v>
      </c>
      <c r="O455" s="1" t="str">
        <f>IF(ISBLANK('Capabilities - Sec Controls'!M228),"", 'Capabilities - Sec Controls'!M228)</f>
        <v>SA-17</v>
      </c>
      <c r="P455" s="1" t="str">
        <f>IF(ISBLANK('Capabilities - Sec Controls'!N228),"", 'Capabilities - Sec Controls'!N228)</f>
        <v/>
      </c>
      <c r="Q455" s="1" t="str">
        <f>IF(ISBLANK('Capabilities - Sec Controls'!O228),"", 'Capabilities - Sec Controls'!O228)</f>
        <v/>
      </c>
      <c r="R455" s="1" t="str">
        <f>IF(ISBLANK('Capabilities - Sec Controls'!P228),"", 'Capabilities - Sec Controls'!P228)</f>
        <v>SA-17</v>
      </c>
      <c r="S455" s="1" t="str">
        <f>IF(ISBLANK('Capabilities - Sec Controls'!Q228),"", 'Capabilities - Sec Controls'!Q228)</f>
        <v>SC-7(21)</v>
      </c>
      <c r="T455" s="1" t="str">
        <f>IF(ISBLANK('Capabilities - Sec Controls'!R228),"", 'Capabilities - Sec Controls'!R228)</f>
        <v/>
      </c>
      <c r="U455" s="1" t="str">
        <f>IF(ISBLANK('Capabilities - Sec Controls'!S228),"", 'Capabilities - Sec Controls'!S228)</f>
        <v>SC-7(21)</v>
      </c>
      <c r="V455" s="1" t="str">
        <f>IF(ISBLANK('Capabilities - Sec Controls'!T228),"", 'Capabilities - Sec Controls'!T228)</f>
        <v/>
      </c>
      <c r="W455" s="1" t="str">
        <f>IF(ISBLANK('Capabilities - Sec Controls'!U228),"", 'Capabilities - Sec Controls'!U228)</f>
        <v>PM-7</v>
      </c>
      <c r="X455" s="1" t="str">
        <f>IF(ISBLANK('Capabilities - Sec Controls'!V228),"", 'Capabilities - Sec Controls'!V228)</f>
        <v/>
      </c>
      <c r="Y455" s="1" t="str">
        <f>IF(ISBLANK('Capabilities - Sec Controls'!W228),"", 'Capabilities - Sec Controls'!W228)</f>
        <v/>
      </c>
      <c r="Z455" s="1" t="str">
        <f>IF(ISBLANK('Capabilities - Sec Controls'!X228),"", 'Capabilities - Sec Controls'!X228)</f>
        <v/>
      </c>
      <c r="AA455" s="1" t="str">
        <f>IF(ISBLANK('Capabilities - Sec Controls'!Y228),"", 'Capabilities - Sec Controls'!Y228)</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AC-20(3), SC-18(5), SC-29(1), SC-30(3), SC-30(4), and SI-14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Storage Virtualization File-Based Virtualization capability should an organization wish to contract with a cloud service provider to provide such a capability</v>
      </c>
      <c r="AB455" s="1" t="str">
        <f>IF(ISBLANK('Capabilities - Sec Controls'!Z228),"", 'Capabilities - Sec Controls'!Z228)</f>
        <v/>
      </c>
      <c r="AC455" s="1">
        <f>IF(ISBLANK('Capabilities - Sec Controls'!AA228),"", 'Capabilities - Sec Controls'!AA228)</f>
        <v>0</v>
      </c>
      <c r="AD455" s="1">
        <f>IF(ISBLANK('Capabilities - Sec Controls'!AB228),"", 'Capabilities - Sec Controls'!AB228)</f>
        <v>1</v>
      </c>
      <c r="AE455" s="1">
        <f>IF(ISBLANK('Capabilities - Sec Controls'!AC228),"", 'Capabilities - Sec Controls'!AC228)</f>
        <v>3</v>
      </c>
      <c r="AF455" s="1">
        <f>IF(ISBLANK('Capabilities - Sec Controls'!AD228),"", 'Capabilities - Sec Controls'!AD228)</f>
        <v>4</v>
      </c>
      <c r="AG455" s="1" t="str">
        <f>IF(ISBLANK('Capabilities - Sec Controls'!AE228),"", 'Capabilities - Sec Controls'!AE228)</f>
        <v/>
      </c>
      <c r="AH455" s="1" t="str">
        <f>IF(ISBLANK('Capabilities - Sec Controls'!AF228),"", 'Capabilities - Sec Controls'!AF228)</f>
        <v>X</v>
      </c>
      <c r="AI455" s="1" t="str">
        <f>IF(ISBLANK('Capabilities - Sec Controls'!AG228),"", 'Capabilities - Sec Controls'!AG228)</f>
        <v>A</v>
      </c>
      <c r="AJ455" s="1" t="str">
        <f>IF(ISBLANK('Capabilities - Sec Controls'!AH228),"", 'Capabilities - Sec Controls'!AH228)</f>
        <v>A</v>
      </c>
      <c r="AK455" s="1" t="str">
        <f>IF(ISBLANK('Capabilities - Sec Controls'!AI228),"", 'Capabilities - Sec Controls'!AI228)</f>
        <v/>
      </c>
      <c r="AL455" s="1" t="str">
        <f>IF(ISBLANK('Capabilities - Sec Controls'!AJ228),"", 'Capabilities - Sec Controls'!AJ228)</f>
        <v>X</v>
      </c>
      <c r="AM455" s="1" t="str">
        <f>IF(ISBLANK('Capabilities - Sec Controls'!AK228),"", 'Capabilities - Sec Controls'!AK228)</f>
        <v>X</v>
      </c>
      <c r="AN455" s="1" t="str">
        <f>IF(ISBLANK('Capabilities - Sec Controls'!AL228),"", 'Capabilities - Sec Controls'!AL228)</f>
        <v>X</v>
      </c>
      <c r="AO455" s="1" t="str">
        <f>IF(ISBLANK('Capabilities - Sec Controls'!AM228),"", 'Capabilities - Sec Controls'!AM228)</f>
        <v/>
      </c>
      <c r="AP455" s="1" t="str">
        <f>IF(ISBLANK('Capabilities - Sec Controls'!AN228),"", 'Capabilities - Sec Controls'!AN228)</f>
        <v>B</v>
      </c>
      <c r="AQ455" s="1" t="str">
        <f>IF(ISBLANK('Capabilities - Sec Controls'!AO228),"", 'Capabilities - Sec Controls'!AO228)</f>
        <v>B</v>
      </c>
      <c r="AR455" s="1" t="str">
        <f>IF(ISBLANK('Capabilities - Sec Controls'!AP228),"", 'Capabilities - Sec Controls'!AP228)</f>
        <v>B</v>
      </c>
      <c r="AS455" s="1" t="str">
        <f>IF(ISBLANK('Capabilities - Sec Controls'!AQ228),"", 'Capabilities - Sec Controls'!AQ228)</f>
        <v/>
      </c>
      <c r="AT455" s="1" t="str">
        <f>IF(ISBLANK('Capabilities - Sec Controls'!AR228),"", 'Capabilities - Sec Controls'!AR228)</f>
        <v>A</v>
      </c>
      <c r="AU455" s="1" t="str">
        <f>IF(ISBLANK('Capabilities - Sec Controls'!AS228),"", 'Capabilities - Sec Controls'!AS228)</f>
        <v/>
      </c>
      <c r="AV455" s="1" t="str">
        <f>IF(ISBLANK('Capabilities - Sec Controls'!AT228),"", 'Capabilities - Sec Controls'!AT228)</f>
        <v/>
      </c>
    </row>
    <row r="456" spans="1:48" ht="42" hidden="1" customHeight="1" x14ac:dyDescent="0.25">
      <c r="A456"/>
      <c r="D456" t="b">
        <f t="shared" si="18"/>
        <v>1</v>
      </c>
      <c r="E456" s="1" t="str">
        <f>IF(ISBLANK('Capabilities - Sec Controls'!A229),"", 'Capabilities - Sec Controls'!A229)</f>
        <v>Infrastructure Services</v>
      </c>
      <c r="F456" s="1" t="str">
        <f>IF(ISBLANK('Capabilities - Sec Controls'!B229),"", 'Capabilities - Sec Controls'!B229)</f>
        <v>Virtual Infrastructure: Application Virtualization</v>
      </c>
      <c r="G456" s="1" t="str">
        <f>IF(ISBLANK('Capabilities - Sec Controls'!C229),"", 'Capabilities - Sec Controls'!C229)</f>
        <v>Client Application Streaming</v>
      </c>
      <c r="H456" s="1" t="str">
        <f>IF(ISBLANK('Capabilities - Sec Controls'!D229),"", 'Capabilities - Sec Controls'!D229)</f>
        <v/>
      </c>
      <c r="I456" s="1" t="str">
        <f>IF(ISBLANK('Capabilities - Sec Controls'!E229),"", 'Capabilities - Sec Controls'!E229)</f>
        <v>The system has a capability that supports the client-side component of application streaming.</v>
      </c>
      <c r="J456" s="1" t="str">
        <f>IF(ISBLANK('Capabilities - Sec Controls'!F229),"", 'Capabilities - Sec Controls'!F229)</f>
        <v>Client Application Streaming</v>
      </c>
      <c r="K456" s="1" t="str">
        <f>IF(ISBLANK('Capabilities - Sec Controls'!I229),"", 'Capabilities - Sec Controls'!I229)</f>
        <v/>
      </c>
      <c r="L456" s="1" t="str">
        <f>IF(ISBLANK('Capabilities - Sec Controls'!J229),"", 'Capabilities - Sec Controls'!J229)</f>
        <v>PL-8</v>
      </c>
      <c r="M456" s="1" t="str">
        <f>IF(ISBLANK('Capabilities - Sec Controls'!K229),"", 'Capabilities - Sec Controls'!K229)</f>
        <v/>
      </c>
      <c r="N456" s="1" t="str">
        <f>IF(ISBLANK('Capabilities - Sec Controls'!L229),"", 'Capabilities - Sec Controls'!L229)</f>
        <v>PL-8</v>
      </c>
      <c r="O456" s="1" t="str">
        <f>IF(ISBLANK('Capabilities - Sec Controls'!M229),"", 'Capabilities - Sec Controls'!M229)</f>
        <v>SA-17</v>
      </c>
      <c r="P456" s="1" t="str">
        <f>IF(ISBLANK('Capabilities - Sec Controls'!N229),"", 'Capabilities - Sec Controls'!N229)</f>
        <v/>
      </c>
      <c r="Q456" s="1" t="str">
        <f>IF(ISBLANK('Capabilities - Sec Controls'!O229),"", 'Capabilities - Sec Controls'!O229)</f>
        <v/>
      </c>
      <c r="R456" s="1" t="str">
        <f>IF(ISBLANK('Capabilities - Sec Controls'!P229),"", 'Capabilities - Sec Controls'!P229)</f>
        <v>SA-17</v>
      </c>
      <c r="S456" s="1" t="str">
        <f>IF(ISBLANK('Capabilities - Sec Controls'!Q229),"", 'Capabilities - Sec Controls'!Q229)</f>
        <v/>
      </c>
      <c r="T456" s="1" t="str">
        <f>IF(ISBLANK('Capabilities - Sec Controls'!R229),"", 'Capabilities - Sec Controls'!R229)</f>
        <v/>
      </c>
      <c r="U456" s="1" t="str">
        <f>IF(ISBLANK('Capabilities - Sec Controls'!S229),"", 'Capabilities - Sec Controls'!S229)</f>
        <v/>
      </c>
      <c r="V456" s="1" t="str">
        <f>IF(ISBLANK('Capabilities - Sec Controls'!T229),"", 'Capabilities - Sec Controls'!T229)</f>
        <v/>
      </c>
      <c r="W456" s="1" t="str">
        <f>IF(ISBLANK('Capabilities - Sec Controls'!U229),"", 'Capabilities - Sec Controls'!U229)</f>
        <v>PM-7</v>
      </c>
      <c r="X456" s="1" t="str">
        <f>IF(ISBLANK('Capabilities - Sec Controls'!V229),"", 'Capabilities - Sec Controls'!V229)</f>
        <v/>
      </c>
      <c r="Y456" s="1" t="str">
        <f>IF(ISBLANK('Capabilities - Sec Controls'!W229),"", 'Capabilities - Sec Controls'!W229)</f>
        <v/>
      </c>
      <c r="Z456" s="1" t="str">
        <f>IF(ISBLANK('Capabilities - Sec Controls'!X229),"", 'Capabilities - Sec Controls'!X229)</f>
        <v/>
      </c>
      <c r="AA456" s="1" t="str">
        <f>IF(ISBLANK('Capabilities - Sec Controls'!Y229),"", 'Capabilities - Sec Controls'!Y229)</f>
        <v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v>
      </c>
      <c r="AB456" s="1" t="str">
        <f>IF(ISBLANK('Capabilities - Sec Controls'!Z229),"", 'Capabilities - Sec Controls'!Z229)</f>
        <v/>
      </c>
      <c r="AC456" s="1">
        <f>IF(ISBLANK('Capabilities - Sec Controls'!AA229),"", 'Capabilities - Sec Controls'!AA229)</f>
        <v>1</v>
      </c>
      <c r="AD456" s="1">
        <f>IF(ISBLANK('Capabilities - Sec Controls'!AB229),"", 'Capabilities - Sec Controls'!AB229)</f>
        <v>1</v>
      </c>
      <c r="AE456" s="1">
        <f>IF(ISBLANK('Capabilities - Sec Controls'!AC229),"", 'Capabilities - Sec Controls'!AC229)</f>
        <v>3</v>
      </c>
      <c r="AF456" s="1">
        <f>IF(ISBLANK('Capabilities - Sec Controls'!AD229),"", 'Capabilities - Sec Controls'!AD229)</f>
        <v>5</v>
      </c>
      <c r="AG456" s="1" t="str">
        <f>IF(ISBLANK('Capabilities - Sec Controls'!AE229),"", 'Capabilities - Sec Controls'!AE229)</f>
        <v/>
      </c>
      <c r="AH456" s="1" t="str">
        <f>IF(ISBLANK('Capabilities - Sec Controls'!AF229),"", 'Capabilities - Sec Controls'!AF229)</f>
        <v>X</v>
      </c>
      <c r="AI456" s="1" t="str">
        <f>IF(ISBLANK('Capabilities - Sec Controls'!AG229),"", 'Capabilities - Sec Controls'!AG229)</f>
        <v>A</v>
      </c>
      <c r="AJ456" s="1" t="str">
        <f>IF(ISBLANK('Capabilities - Sec Controls'!AH229),"", 'Capabilities - Sec Controls'!AH229)</f>
        <v>A</v>
      </c>
      <c r="AK456" s="1" t="str">
        <f>IF(ISBLANK('Capabilities - Sec Controls'!AI229),"", 'Capabilities - Sec Controls'!AI229)</f>
        <v/>
      </c>
      <c r="AL456" s="1" t="str">
        <f>IF(ISBLANK('Capabilities - Sec Controls'!AJ229),"", 'Capabilities - Sec Controls'!AJ229)</f>
        <v>X</v>
      </c>
      <c r="AM456" s="1" t="str">
        <f>IF(ISBLANK('Capabilities - Sec Controls'!AK229),"", 'Capabilities - Sec Controls'!AK229)</f>
        <v>X</v>
      </c>
      <c r="AN456" s="1" t="str">
        <f>IF(ISBLANK('Capabilities - Sec Controls'!AL229),"", 'Capabilities - Sec Controls'!AL229)</f>
        <v>X</v>
      </c>
      <c r="AO456" s="1" t="str">
        <f>IF(ISBLANK('Capabilities - Sec Controls'!AM229),"", 'Capabilities - Sec Controls'!AM229)</f>
        <v/>
      </c>
      <c r="AP456" s="1" t="str">
        <f>IF(ISBLANK('Capabilities - Sec Controls'!AN229),"", 'Capabilities - Sec Controls'!AN229)</f>
        <v>B</v>
      </c>
      <c r="AQ456" s="1" t="str">
        <f>IF(ISBLANK('Capabilities - Sec Controls'!AO229),"", 'Capabilities - Sec Controls'!AO229)</f>
        <v>B</v>
      </c>
      <c r="AR456" s="1" t="str">
        <f>IF(ISBLANK('Capabilities - Sec Controls'!AP229),"", 'Capabilities - Sec Controls'!AP229)</f>
        <v>B</v>
      </c>
      <c r="AS456" s="1" t="str">
        <f>IF(ISBLANK('Capabilities - Sec Controls'!AQ229),"", 'Capabilities - Sec Controls'!AQ229)</f>
        <v/>
      </c>
      <c r="AT456" s="1" t="str">
        <f>IF(ISBLANK('Capabilities - Sec Controls'!AR229),"", 'Capabilities - Sec Controls'!AR229)</f>
        <v>A</v>
      </c>
      <c r="AU456" s="1" t="str">
        <f>IF(ISBLANK('Capabilities - Sec Controls'!AS229),"", 'Capabilities - Sec Controls'!AS229)</f>
        <v/>
      </c>
      <c r="AV456" s="1" t="str">
        <f>IF(ISBLANK('Capabilities - Sec Controls'!AT229),"", 'Capabilities - Sec Controls'!AT229)</f>
        <v/>
      </c>
    </row>
    <row r="457" spans="1:48" ht="42" hidden="1" customHeight="1" x14ac:dyDescent="0.25">
      <c r="A457"/>
      <c r="D457" t="b">
        <f t="shared" si="18"/>
        <v>1</v>
      </c>
      <c r="E457" s="1" t="str">
        <f>IF(ISBLANK('Capabilities - Sec Controls'!A230),"", 'Capabilities - Sec Controls'!A230)</f>
        <v>Infrastructure Services</v>
      </c>
      <c r="F457" s="1" t="str">
        <f>IF(ISBLANK('Capabilities - Sec Controls'!B230),"", 'Capabilities - Sec Controls'!B230)</f>
        <v>Virtual Infrastructure: Application Virtualization</v>
      </c>
      <c r="G457" s="1" t="str">
        <f>IF(ISBLANK('Capabilities - Sec Controls'!C230),"", 'Capabilities - Sec Controls'!C230)</f>
        <v>Server Application Streaming</v>
      </c>
      <c r="H457" s="1" t="str">
        <f>IF(ISBLANK('Capabilities - Sec Controls'!D230),"", 'Capabilities - Sec Controls'!D230)</f>
        <v/>
      </c>
      <c r="I457" s="1" t="str">
        <f>IF(ISBLANK('Capabilities - Sec Controls'!E230),"", 'Capabilities - Sec Controls'!E230)</f>
        <v>The system has a capability that supports the server-side component of application streaming.</v>
      </c>
      <c r="J457" s="1" t="str">
        <f>IF(ISBLANK('Capabilities - Sec Controls'!F230),"", 'Capabilities - Sec Controls'!F230)</f>
        <v>Server Application Streaming</v>
      </c>
      <c r="K457" s="1" t="str">
        <f>IF(ISBLANK('Capabilities - Sec Controls'!I230),"", 'Capabilities - Sec Controls'!I230)</f>
        <v/>
      </c>
      <c r="L457" s="1" t="str">
        <f>IF(ISBLANK('Capabilities - Sec Controls'!J230),"", 'Capabilities - Sec Controls'!J230)</f>
        <v>PL-8</v>
      </c>
      <c r="M457" s="1" t="str">
        <f>IF(ISBLANK('Capabilities - Sec Controls'!K230),"", 'Capabilities - Sec Controls'!K230)</f>
        <v/>
      </c>
      <c r="N457" s="1" t="str">
        <f>IF(ISBLANK('Capabilities - Sec Controls'!L230),"", 'Capabilities - Sec Controls'!L230)</f>
        <v>PL-8</v>
      </c>
      <c r="O457" s="1" t="str">
        <f>IF(ISBLANK('Capabilities - Sec Controls'!M230),"", 'Capabilities - Sec Controls'!M230)</f>
        <v>SA-17</v>
      </c>
      <c r="P457" s="1" t="str">
        <f>IF(ISBLANK('Capabilities - Sec Controls'!N230),"", 'Capabilities - Sec Controls'!N230)</f>
        <v/>
      </c>
      <c r="Q457" s="1" t="str">
        <f>IF(ISBLANK('Capabilities - Sec Controls'!O230),"", 'Capabilities - Sec Controls'!O230)</f>
        <v/>
      </c>
      <c r="R457" s="1" t="str">
        <f>IF(ISBLANK('Capabilities - Sec Controls'!P230),"", 'Capabilities - Sec Controls'!P230)</f>
        <v>SA-17</v>
      </c>
      <c r="S457" s="1" t="str">
        <f>IF(ISBLANK('Capabilities - Sec Controls'!Q230),"", 'Capabilities - Sec Controls'!Q230)</f>
        <v/>
      </c>
      <c r="T457" s="1" t="str">
        <f>IF(ISBLANK('Capabilities - Sec Controls'!R230),"", 'Capabilities - Sec Controls'!R230)</f>
        <v/>
      </c>
      <c r="U457" s="1" t="str">
        <f>IF(ISBLANK('Capabilities - Sec Controls'!S230),"", 'Capabilities - Sec Controls'!S230)</f>
        <v/>
      </c>
      <c r="V457" s="1" t="str">
        <f>IF(ISBLANK('Capabilities - Sec Controls'!T230),"", 'Capabilities - Sec Controls'!T230)</f>
        <v/>
      </c>
      <c r="W457" s="1" t="str">
        <f>IF(ISBLANK('Capabilities - Sec Controls'!U230),"", 'Capabilities - Sec Controls'!U230)</f>
        <v>PM-7</v>
      </c>
      <c r="X457" s="1" t="str">
        <f>IF(ISBLANK('Capabilities - Sec Controls'!V230),"", 'Capabilities - Sec Controls'!V230)</f>
        <v/>
      </c>
      <c r="Y457" s="1" t="str">
        <f>IF(ISBLANK('Capabilities - Sec Controls'!W230),"", 'Capabilities - Sec Controls'!W230)</f>
        <v/>
      </c>
      <c r="Z457" s="1" t="str">
        <f>IF(ISBLANK('Capabilities - Sec Controls'!X230),"", 'Capabilities - Sec Controls'!X230)</f>
        <v/>
      </c>
      <c r="AA457" s="1" t="str">
        <f>IF(ISBLANK('Capabilities - Sec Controls'!Y230),"", 'Capabilities - Sec Controls'!Y230)</f>
        <v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v>
      </c>
      <c r="AB457" s="1" t="str">
        <f>IF(ISBLANK('Capabilities - Sec Controls'!Z230),"", 'Capabilities - Sec Controls'!Z230)</f>
        <v/>
      </c>
      <c r="AC457" s="1">
        <f>IF(ISBLANK('Capabilities - Sec Controls'!AA230),"", 'Capabilities - Sec Controls'!AA230)</f>
        <v>1</v>
      </c>
      <c r="AD457" s="1">
        <f>IF(ISBLANK('Capabilities - Sec Controls'!AB230),"", 'Capabilities - Sec Controls'!AB230)</f>
        <v>1</v>
      </c>
      <c r="AE457" s="1">
        <f>IF(ISBLANK('Capabilities - Sec Controls'!AC230),"", 'Capabilities - Sec Controls'!AC230)</f>
        <v>3</v>
      </c>
      <c r="AF457" s="1">
        <f>IF(ISBLANK('Capabilities - Sec Controls'!AD230),"", 'Capabilities - Sec Controls'!AD230)</f>
        <v>5</v>
      </c>
      <c r="AG457" s="1" t="str">
        <f>IF(ISBLANK('Capabilities - Sec Controls'!AE230),"", 'Capabilities - Sec Controls'!AE230)</f>
        <v/>
      </c>
      <c r="AH457" s="1" t="str">
        <f>IF(ISBLANK('Capabilities - Sec Controls'!AF230),"", 'Capabilities - Sec Controls'!AF230)</f>
        <v>X</v>
      </c>
      <c r="AI457" s="1" t="str">
        <f>IF(ISBLANK('Capabilities - Sec Controls'!AG230),"", 'Capabilities - Sec Controls'!AG230)</f>
        <v>X</v>
      </c>
      <c r="AJ457" s="1" t="str">
        <f>IF(ISBLANK('Capabilities - Sec Controls'!AH230),"", 'Capabilities - Sec Controls'!AH230)</f>
        <v/>
      </c>
      <c r="AK457" s="1" t="str">
        <f>IF(ISBLANK('Capabilities - Sec Controls'!AI230),"", 'Capabilities - Sec Controls'!AI230)</f>
        <v/>
      </c>
      <c r="AL457" s="1" t="str">
        <f>IF(ISBLANK('Capabilities - Sec Controls'!AJ230),"", 'Capabilities - Sec Controls'!AJ230)</f>
        <v>X</v>
      </c>
      <c r="AM457" s="1" t="str">
        <f>IF(ISBLANK('Capabilities - Sec Controls'!AK230),"", 'Capabilities - Sec Controls'!AK230)</f>
        <v>X</v>
      </c>
      <c r="AN457" s="1" t="str">
        <f>IF(ISBLANK('Capabilities - Sec Controls'!AL230),"", 'Capabilities - Sec Controls'!AL230)</f>
        <v>X</v>
      </c>
      <c r="AO457" s="1" t="str">
        <f>IF(ISBLANK('Capabilities - Sec Controls'!AM230),"", 'Capabilities - Sec Controls'!AM230)</f>
        <v/>
      </c>
      <c r="AP457" s="1" t="str">
        <f>IF(ISBLANK('Capabilities - Sec Controls'!AN230),"", 'Capabilities - Sec Controls'!AN230)</f>
        <v>B</v>
      </c>
      <c r="AQ457" s="1" t="str">
        <f>IF(ISBLANK('Capabilities - Sec Controls'!AO230),"", 'Capabilities - Sec Controls'!AO230)</f>
        <v>B</v>
      </c>
      <c r="AR457" s="1" t="str">
        <f>IF(ISBLANK('Capabilities - Sec Controls'!AP230),"", 'Capabilities - Sec Controls'!AP230)</f>
        <v>B</v>
      </c>
      <c r="AS457" s="1" t="str">
        <f>IF(ISBLANK('Capabilities - Sec Controls'!AQ230),"", 'Capabilities - Sec Controls'!AQ230)</f>
        <v/>
      </c>
      <c r="AT457" s="1" t="str">
        <f>IF(ISBLANK('Capabilities - Sec Controls'!AR230),"", 'Capabilities - Sec Controls'!AR230)</f>
        <v>A</v>
      </c>
      <c r="AU457" s="1" t="str">
        <f>IF(ISBLANK('Capabilities - Sec Controls'!AS230),"", 'Capabilities - Sec Controls'!AS230)</f>
        <v/>
      </c>
      <c r="AV457" s="1" t="str">
        <f>IF(ISBLANK('Capabilities - Sec Controls'!AT230),"", 'Capabilities - Sec Controls'!AT230)</f>
        <v/>
      </c>
    </row>
    <row r="458" spans="1:48" ht="42" hidden="1" customHeight="1" x14ac:dyDescent="0.25">
      <c r="A458"/>
      <c r="D458" t="b">
        <f t="shared" si="18"/>
        <v>1</v>
      </c>
      <c r="E458" s="1" t="str">
        <f>IF(ISBLANK('Capabilities - Sec Controls'!A232),"", 'Capabilities - Sec Controls'!A232)</f>
        <v>Infrastructure Services</v>
      </c>
      <c r="F458" s="1" t="str">
        <f>IF(ISBLANK('Capabilities - Sec Controls'!B232),"", 'Capabilities - Sec Controls'!B232)</f>
        <v>Virtual Infrastructure: Server Virtualization</v>
      </c>
      <c r="G458" s="1" t="str">
        <f>IF(ISBLANK('Capabilities - Sec Controls'!C232),"", 'Capabilities - Sec Controls'!C232)</f>
        <v>Virtual Machines (host based)</v>
      </c>
      <c r="H458" s="1" t="str">
        <f>IF(ISBLANK('Capabilities - Sec Controls'!D232),"", 'Capabilities - Sec Controls'!D232)</f>
        <v>Full</v>
      </c>
      <c r="I458" s="1" t="str">
        <f>IF(ISBLANK('Capabilities - Sec Controls'!E232),"", 'Capabilities - Sec Controls'!E232)</f>
        <v>The system has a capability that supports virtual machines through full virtualization, which refers to the virtual environment including processor, storage, and network capabilities.</v>
      </c>
      <c r="J458" s="1" t="str">
        <f>IF(ISBLANK('Capabilities - Sec Controls'!F232),"", 'Capabilities - Sec Controls'!F232)</f>
        <v>Full</v>
      </c>
      <c r="K458" s="1" t="str">
        <f>IF(ISBLANK('Capabilities - Sec Controls'!I232),"", 'Capabilities - Sec Controls'!I232)</f>
        <v>SC-7</v>
      </c>
      <c r="L458" s="1" t="str">
        <f>IF(ISBLANK('Capabilities - Sec Controls'!J232),"", 'Capabilities - Sec Controls'!J232)</f>
        <v>PL-8</v>
      </c>
      <c r="M458" s="1" t="str">
        <f>IF(ISBLANK('Capabilities - Sec Controls'!K232),"", 'Capabilities - Sec Controls'!K232)</f>
        <v>SC-7</v>
      </c>
      <c r="N458" s="1" t="str">
        <f>IF(ISBLANK('Capabilities - Sec Controls'!L232),"", 'Capabilities - Sec Controls'!L232)</f>
        <v>PL-8</v>
      </c>
      <c r="O458" s="1" t="str">
        <f>IF(ISBLANK('Capabilities - Sec Controls'!M232),"", 'Capabilities - Sec Controls'!M232)</f>
        <v>SA-17</v>
      </c>
      <c r="P458" s="1" t="str">
        <f>IF(ISBLANK('Capabilities - Sec Controls'!N232),"", 'Capabilities - Sec Controls'!N232)</f>
        <v/>
      </c>
      <c r="Q458" s="1" t="str">
        <f>IF(ISBLANK('Capabilities - Sec Controls'!O232),"", 'Capabilities - Sec Controls'!O232)</f>
        <v/>
      </c>
      <c r="R458" s="1" t="str">
        <f>IF(ISBLANK('Capabilities - Sec Controls'!P232),"", 'Capabilities - Sec Controls'!P232)</f>
        <v>SA-17</v>
      </c>
      <c r="S458" s="1" t="str">
        <f>IF(ISBLANK('Capabilities - Sec Controls'!Q232),"", 'Capabilities - Sec Controls'!Q232)</f>
        <v>SC-7(21)</v>
      </c>
      <c r="T458" s="1" t="str">
        <f>IF(ISBLANK('Capabilities - Sec Controls'!R232),"", 'Capabilities - Sec Controls'!R232)</f>
        <v/>
      </c>
      <c r="U458" s="1" t="str">
        <f>IF(ISBLANK('Capabilities - Sec Controls'!S232),"", 'Capabilities - Sec Controls'!S232)</f>
        <v>SC-7(21)</v>
      </c>
      <c r="V458" s="1" t="str">
        <f>IF(ISBLANK('Capabilities - Sec Controls'!T232),"", 'Capabilities - Sec Controls'!T232)</f>
        <v/>
      </c>
      <c r="W458" s="1" t="str">
        <f>IF(ISBLANK('Capabilities - Sec Controls'!U232),"", 'Capabilities - Sec Controls'!U232)</f>
        <v>PM-7</v>
      </c>
      <c r="X458" s="1" t="str">
        <f>IF(ISBLANK('Capabilities - Sec Controls'!V232),"", 'Capabilities - Sec Controls'!V232)</f>
        <v/>
      </c>
      <c r="Y458" s="1" t="str">
        <f>IF(ISBLANK('Capabilities - Sec Controls'!W232),"", 'Capabilities - Sec Controls'!W232)</f>
        <v/>
      </c>
      <c r="Z458" s="1" t="str">
        <f>IF(ISBLANK('Capabilities - Sec Controls'!X232),"", 'Capabilities - Sec Controls'!X232)</f>
        <v/>
      </c>
      <c r="AA458" s="1" t="str">
        <f>IF(ISBLANK('Capabilities - Sec Controls'!Y232),"", 'Capabilities - Sec Controls'!Y232)</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PL-8(1),  SC-7(19), SC-18(5), SC-27, SC-30, SC-34, SC-36, SI-3(8), SI-7(11), and SI-14(23)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Server Virtualization Virtual Machines (host based) Full capability should an organization wish to contract with a cloud service provider to provide such a capability.</v>
      </c>
      <c r="AB458" s="1" t="str">
        <f>IF(ISBLANK('Capabilities - Sec Controls'!Z232),"", 'Capabilities - Sec Controls'!Z232)</f>
        <v/>
      </c>
      <c r="AC458" s="1">
        <f>IF(ISBLANK('Capabilities - Sec Controls'!AA232),"", 'Capabilities - Sec Controls'!AA232)</f>
        <v>0</v>
      </c>
      <c r="AD458" s="1">
        <f>IF(ISBLANK('Capabilities - Sec Controls'!AB232),"", 'Capabilities - Sec Controls'!AB232)</f>
        <v>0</v>
      </c>
      <c r="AE458" s="1">
        <f>IF(ISBLANK('Capabilities - Sec Controls'!AC232),"", 'Capabilities - Sec Controls'!AC232)</f>
        <v>2</v>
      </c>
      <c r="AF458" s="1">
        <f>IF(ISBLANK('Capabilities - Sec Controls'!AD232),"", 'Capabilities - Sec Controls'!AD232)</f>
        <v>2</v>
      </c>
      <c r="AG458" s="1" t="str">
        <f>IF(ISBLANK('Capabilities - Sec Controls'!AE232),"", 'Capabilities - Sec Controls'!AE232)</f>
        <v/>
      </c>
      <c r="AH458" s="1" t="str">
        <f>IF(ISBLANK('Capabilities - Sec Controls'!AF232),"", 'Capabilities - Sec Controls'!AF232)</f>
        <v>X</v>
      </c>
      <c r="AI458" s="1" t="str">
        <f>IF(ISBLANK('Capabilities - Sec Controls'!AG232),"", 'Capabilities - Sec Controls'!AG232)</f>
        <v>A</v>
      </c>
      <c r="AJ458" s="1" t="str">
        <f>IF(ISBLANK('Capabilities - Sec Controls'!AH232),"", 'Capabilities - Sec Controls'!AH232)</f>
        <v>A</v>
      </c>
      <c r="AK458" s="1" t="str">
        <f>IF(ISBLANK('Capabilities - Sec Controls'!AI232),"", 'Capabilities - Sec Controls'!AI232)</f>
        <v/>
      </c>
      <c r="AL458" s="1" t="str">
        <f>IF(ISBLANK('Capabilities - Sec Controls'!AJ232),"", 'Capabilities - Sec Controls'!AJ232)</f>
        <v>X</v>
      </c>
      <c r="AM458" s="1" t="str">
        <f>IF(ISBLANK('Capabilities - Sec Controls'!AK232),"", 'Capabilities - Sec Controls'!AK232)</f>
        <v>X*</v>
      </c>
      <c r="AN458" s="1" t="str">
        <f>IF(ISBLANK('Capabilities - Sec Controls'!AL232),"", 'Capabilities - Sec Controls'!AL232)</f>
        <v>X*</v>
      </c>
      <c r="AO458" s="1" t="str">
        <f>IF(ISBLANK('Capabilities - Sec Controls'!AM232),"", 'Capabilities - Sec Controls'!AM232)</f>
        <v/>
      </c>
      <c r="AP458" s="1" t="str">
        <f>IF(ISBLANK('Capabilities - Sec Controls'!AN232),"", 'Capabilities - Sec Controls'!AN232)</f>
        <v>B</v>
      </c>
      <c r="AQ458" s="1" t="str">
        <f>IF(ISBLANK('Capabilities - Sec Controls'!AO232),"", 'Capabilities - Sec Controls'!AO232)</f>
        <v>B</v>
      </c>
      <c r="AR458" s="1" t="str">
        <f>IF(ISBLANK('Capabilities - Sec Controls'!AP232),"", 'Capabilities - Sec Controls'!AP232)</f>
        <v>B</v>
      </c>
      <c r="AS458" s="1" t="str">
        <f>IF(ISBLANK('Capabilities - Sec Controls'!AQ232),"", 'Capabilities - Sec Controls'!AQ232)</f>
        <v/>
      </c>
      <c r="AT458" s="1" t="str">
        <f>IF(ISBLANK('Capabilities - Sec Controls'!AR232),"", 'Capabilities - Sec Controls'!AR232)</f>
        <v>A</v>
      </c>
      <c r="AU458" s="1" t="str">
        <f>IF(ISBLANK('Capabilities - Sec Controls'!AS232),"", 'Capabilities - Sec Controls'!AS232)</f>
        <v/>
      </c>
      <c r="AV458" s="1" t="str">
        <f>IF(ISBLANK('Capabilities - Sec Controls'!AT232),"", 'Capabilities - Sec Controls'!AT232)</f>
        <v/>
      </c>
    </row>
    <row r="459" spans="1:48" ht="42" hidden="1" customHeight="1" x14ac:dyDescent="0.25">
      <c r="A459"/>
      <c r="D459" t="b">
        <f t="shared" si="18"/>
        <v>1</v>
      </c>
      <c r="E459" s="1" t="str">
        <f>IF(ISBLANK('Capabilities - Sec Controls'!A233),"", 'Capabilities - Sec Controls'!A233)</f>
        <v>Infrastructure Services</v>
      </c>
      <c r="F459" s="1" t="str">
        <f>IF(ISBLANK('Capabilities - Sec Controls'!B233),"", 'Capabilities - Sec Controls'!B233)</f>
        <v>Virtual Infrastructure: Server Virtualization</v>
      </c>
      <c r="G459" s="1" t="str">
        <f>IF(ISBLANK('Capabilities - Sec Controls'!C233),"", 'Capabilities - Sec Controls'!C233)</f>
        <v>Virtual Machines (host based)</v>
      </c>
      <c r="H459" s="1" t="str">
        <f>IF(ISBLANK('Capabilities - Sec Controls'!D233),"", 'Capabilities - Sec Controls'!D233)</f>
        <v>Paravirtualization</v>
      </c>
      <c r="I459" s="1" t="str">
        <f>IF(ISBLANK('Capabilities - Sec Controls'!E233),"", 'Capabilities - Sec Controls'!E233)</f>
        <v>The system has a capability that provides paravirtualized virtual machines, which refers to a virtualized operating system where the operating system's source code is modified to run specifically as a guest operating system instead of a duplicate of the original hardware-targeted operating system.</v>
      </c>
      <c r="J459" s="1" t="str">
        <f>IF(ISBLANK('Capabilities - Sec Controls'!F233),"", 'Capabilities - Sec Controls'!F233)</f>
        <v>Paravirtualization</v>
      </c>
      <c r="K459" s="1" t="str">
        <f>IF(ISBLANK('Capabilities - Sec Controls'!I233),"", 'Capabilities - Sec Controls'!I233)</f>
        <v>SC-7</v>
      </c>
      <c r="L459" s="1" t="str">
        <f>IF(ISBLANK('Capabilities - Sec Controls'!J233),"", 'Capabilities - Sec Controls'!J233)</f>
        <v>PL-8</v>
      </c>
      <c r="M459" s="1" t="str">
        <f>IF(ISBLANK('Capabilities - Sec Controls'!K233),"", 'Capabilities - Sec Controls'!K233)</f>
        <v>SC-7</v>
      </c>
      <c r="N459" s="1" t="str">
        <f>IF(ISBLANK('Capabilities - Sec Controls'!L233),"", 'Capabilities - Sec Controls'!L233)</f>
        <v>PL-8</v>
      </c>
      <c r="O459" s="1" t="str">
        <f>IF(ISBLANK('Capabilities - Sec Controls'!M233),"", 'Capabilities - Sec Controls'!M233)</f>
        <v>SA-17</v>
      </c>
      <c r="P459" s="1" t="str">
        <f>IF(ISBLANK('Capabilities - Sec Controls'!N233),"", 'Capabilities - Sec Controls'!N233)</f>
        <v/>
      </c>
      <c r="Q459" s="1" t="str">
        <f>IF(ISBLANK('Capabilities - Sec Controls'!O233),"", 'Capabilities - Sec Controls'!O233)</f>
        <v/>
      </c>
      <c r="R459" s="1" t="str">
        <f>IF(ISBLANK('Capabilities - Sec Controls'!P233),"", 'Capabilities - Sec Controls'!P233)</f>
        <v>SA-17</v>
      </c>
      <c r="S459" s="1" t="str">
        <f>IF(ISBLANK('Capabilities - Sec Controls'!Q233),"", 'Capabilities - Sec Controls'!Q233)</f>
        <v>SC-7(21)</v>
      </c>
      <c r="T459" s="1" t="str">
        <f>IF(ISBLANK('Capabilities - Sec Controls'!R233),"", 'Capabilities - Sec Controls'!R233)</f>
        <v/>
      </c>
      <c r="U459" s="1" t="str">
        <f>IF(ISBLANK('Capabilities - Sec Controls'!S233),"", 'Capabilities - Sec Controls'!S233)</f>
        <v>SC-7(21)</v>
      </c>
      <c r="V459" s="1" t="str">
        <f>IF(ISBLANK('Capabilities - Sec Controls'!T233),"", 'Capabilities - Sec Controls'!T233)</f>
        <v/>
      </c>
      <c r="W459" s="1" t="str">
        <f>IF(ISBLANK('Capabilities - Sec Controls'!U233),"", 'Capabilities - Sec Controls'!U233)</f>
        <v>PM-7</v>
      </c>
      <c r="X459" s="1" t="str">
        <f>IF(ISBLANK('Capabilities - Sec Controls'!V233),"", 'Capabilities - Sec Controls'!V233)</f>
        <v/>
      </c>
      <c r="Y459" s="1" t="str">
        <f>IF(ISBLANK('Capabilities - Sec Controls'!W233),"", 'Capabilities - Sec Controls'!W233)</f>
        <v/>
      </c>
      <c r="Z459" s="1" t="str">
        <f>IF(ISBLANK('Capabilities - Sec Controls'!X233),"", 'Capabilities - Sec Controls'!X233)</f>
        <v/>
      </c>
      <c r="AA459" s="1" t="str">
        <f>IF(ISBLANK('Capabilities - Sec Controls'!Y233),"", 'Capabilities - Sec Controls'!Y233)</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PL-8(1),  SC-7(19), SC-18(5), SC-27, SC-29(1), SC-30, SC-34, SC-36, SI-3(8), SI-7(11), and SI-14(23)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Server Virtualization Virtual Machines (host based) Paravirtualization capability should an organization wish to contract with a cloud service provider to provide such a capability.</v>
      </c>
      <c r="AB459" s="1" t="str">
        <f>IF(ISBLANK('Capabilities - Sec Controls'!Z233),"", 'Capabilities - Sec Controls'!Z233)</f>
        <v/>
      </c>
      <c r="AC459" s="1">
        <f>IF(ISBLANK('Capabilities - Sec Controls'!AA233),"", 'Capabilities - Sec Controls'!AA233)</f>
        <v>0</v>
      </c>
      <c r="AD459" s="1">
        <f>IF(ISBLANK('Capabilities - Sec Controls'!AB233),"", 'Capabilities - Sec Controls'!AB233)</f>
        <v>0</v>
      </c>
      <c r="AE459" s="1">
        <f>IF(ISBLANK('Capabilities - Sec Controls'!AC233),"", 'Capabilities - Sec Controls'!AC233)</f>
        <v>2</v>
      </c>
      <c r="AF459" s="1">
        <f>IF(ISBLANK('Capabilities - Sec Controls'!AD233),"", 'Capabilities - Sec Controls'!AD233)</f>
        <v>2</v>
      </c>
      <c r="AG459" s="1" t="str">
        <f>IF(ISBLANK('Capabilities - Sec Controls'!AE233),"", 'Capabilities - Sec Controls'!AE233)</f>
        <v/>
      </c>
      <c r="AH459" s="1" t="str">
        <f>IF(ISBLANK('Capabilities - Sec Controls'!AF233),"", 'Capabilities - Sec Controls'!AF233)</f>
        <v>X</v>
      </c>
      <c r="AI459" s="1" t="str">
        <f>IF(ISBLANK('Capabilities - Sec Controls'!AG233),"", 'Capabilities - Sec Controls'!AG233)</f>
        <v>A</v>
      </c>
      <c r="AJ459" s="1" t="str">
        <f>IF(ISBLANK('Capabilities - Sec Controls'!AH233),"", 'Capabilities - Sec Controls'!AH233)</f>
        <v>A</v>
      </c>
      <c r="AK459" s="1" t="str">
        <f>IF(ISBLANK('Capabilities - Sec Controls'!AI233),"", 'Capabilities - Sec Controls'!AI233)</f>
        <v/>
      </c>
      <c r="AL459" s="1" t="str">
        <f>IF(ISBLANK('Capabilities - Sec Controls'!AJ233),"", 'Capabilities - Sec Controls'!AJ233)</f>
        <v>X</v>
      </c>
      <c r="AM459" s="1" t="str">
        <f>IF(ISBLANK('Capabilities - Sec Controls'!AK233),"", 'Capabilities - Sec Controls'!AK233)</f>
        <v>X*</v>
      </c>
      <c r="AN459" s="1" t="str">
        <f>IF(ISBLANK('Capabilities - Sec Controls'!AL233),"", 'Capabilities - Sec Controls'!AL233)</f>
        <v>X*</v>
      </c>
      <c r="AO459" s="1" t="str">
        <f>IF(ISBLANK('Capabilities - Sec Controls'!AM233),"", 'Capabilities - Sec Controls'!AM233)</f>
        <v/>
      </c>
      <c r="AP459" s="1" t="str">
        <f>IF(ISBLANK('Capabilities - Sec Controls'!AN233),"", 'Capabilities - Sec Controls'!AN233)</f>
        <v>B</v>
      </c>
      <c r="AQ459" s="1" t="str">
        <f>IF(ISBLANK('Capabilities - Sec Controls'!AO233),"", 'Capabilities - Sec Controls'!AO233)</f>
        <v>B</v>
      </c>
      <c r="AR459" s="1" t="str">
        <f>IF(ISBLANK('Capabilities - Sec Controls'!AP233),"", 'Capabilities - Sec Controls'!AP233)</f>
        <v>B</v>
      </c>
      <c r="AS459" s="1" t="str">
        <f>IF(ISBLANK('Capabilities - Sec Controls'!AQ233),"", 'Capabilities - Sec Controls'!AQ233)</f>
        <v/>
      </c>
      <c r="AT459" s="1" t="str">
        <f>IF(ISBLANK('Capabilities - Sec Controls'!AR233),"", 'Capabilities - Sec Controls'!AR233)</f>
        <v>A</v>
      </c>
      <c r="AU459" s="1" t="str">
        <f>IF(ISBLANK('Capabilities - Sec Controls'!AS233),"", 'Capabilities - Sec Controls'!AS233)</f>
        <v/>
      </c>
      <c r="AV459" s="1" t="str">
        <f>IF(ISBLANK('Capabilities - Sec Controls'!AT233),"", 'Capabilities - Sec Controls'!AT233)</f>
        <v/>
      </c>
    </row>
    <row r="460" spans="1:48" ht="42" hidden="1" customHeight="1" x14ac:dyDescent="0.25">
      <c r="A460"/>
      <c r="D460" t="b">
        <f t="shared" si="18"/>
        <v>1</v>
      </c>
      <c r="E460" s="1" t="str">
        <f>IF(ISBLANK('Capabilities - Sec Controls'!A234),"", 'Capabilities - Sec Controls'!A234)</f>
        <v>Infrastructure Services</v>
      </c>
      <c r="F460" s="1" t="str">
        <f>IF(ISBLANK('Capabilities - Sec Controls'!B234),"", 'Capabilities - Sec Controls'!B234)</f>
        <v>Virtual Infrastructure: Server Virtualization</v>
      </c>
      <c r="G460" s="1" t="str">
        <f>IF(ISBLANK('Capabilities - Sec Controls'!C234),"", 'Capabilities - Sec Controls'!C234)</f>
        <v>Virtual Machines (host based)</v>
      </c>
      <c r="H460" s="1" t="str">
        <f>IF(ISBLANK('Capabilities - Sec Controls'!D234),"", 'Capabilities - Sec Controls'!D234)</f>
        <v>Hardware-Assisted</v>
      </c>
      <c r="I460" s="1" t="str">
        <f>IF(ISBLANK('Capabilities - Sec Controls'!E234),"", 'Capabilities - Sec Controls'!E234)</f>
        <v>The system has a capability that provides hardware-assisted virtual machines, which refers to a processor architecture directly supporting hypervisor execution.</v>
      </c>
      <c r="J460" s="1" t="str">
        <f>IF(ISBLANK('Capabilities - Sec Controls'!F234),"", 'Capabilities - Sec Controls'!F234)</f>
        <v>Hardware-Assisted</v>
      </c>
      <c r="K460" s="1" t="str">
        <f>IF(ISBLANK('Capabilities - Sec Controls'!I234),"", 'Capabilities - Sec Controls'!I234)</f>
        <v>SC-7</v>
      </c>
      <c r="L460" s="1" t="str">
        <f>IF(ISBLANK('Capabilities - Sec Controls'!J234),"", 'Capabilities - Sec Controls'!J234)</f>
        <v>PL-8</v>
      </c>
      <c r="M460" s="1" t="str">
        <f>IF(ISBLANK('Capabilities - Sec Controls'!K234),"", 'Capabilities - Sec Controls'!K234)</f>
        <v>SC-7</v>
      </c>
      <c r="N460" s="1" t="str">
        <f>IF(ISBLANK('Capabilities - Sec Controls'!L234),"", 'Capabilities - Sec Controls'!L234)</f>
        <v>PL-8</v>
      </c>
      <c r="O460" s="1" t="str">
        <f>IF(ISBLANK('Capabilities - Sec Controls'!M234),"", 'Capabilities - Sec Controls'!M234)</f>
        <v>SA-17</v>
      </c>
      <c r="P460" s="1" t="str">
        <f>IF(ISBLANK('Capabilities - Sec Controls'!N234),"", 'Capabilities - Sec Controls'!N234)</f>
        <v/>
      </c>
      <c r="Q460" s="1" t="str">
        <f>IF(ISBLANK('Capabilities - Sec Controls'!O234),"", 'Capabilities - Sec Controls'!O234)</f>
        <v/>
      </c>
      <c r="R460" s="1" t="str">
        <f>IF(ISBLANK('Capabilities - Sec Controls'!P234),"", 'Capabilities - Sec Controls'!P234)</f>
        <v>SA-17</v>
      </c>
      <c r="S460" s="1" t="str">
        <f>IF(ISBLANK('Capabilities - Sec Controls'!Q234),"", 'Capabilities - Sec Controls'!Q234)</f>
        <v>SC-7(21)</v>
      </c>
      <c r="T460" s="1" t="str">
        <f>IF(ISBLANK('Capabilities - Sec Controls'!R234),"", 'Capabilities - Sec Controls'!R234)</f>
        <v/>
      </c>
      <c r="U460" s="1" t="str">
        <f>IF(ISBLANK('Capabilities - Sec Controls'!S234),"", 'Capabilities - Sec Controls'!S234)</f>
        <v>SC-7(21)</v>
      </c>
      <c r="V460" s="1" t="str">
        <f>IF(ISBLANK('Capabilities - Sec Controls'!T234),"", 'Capabilities - Sec Controls'!T234)</f>
        <v/>
      </c>
      <c r="W460" s="1" t="str">
        <f>IF(ISBLANK('Capabilities - Sec Controls'!U234),"", 'Capabilities - Sec Controls'!U234)</f>
        <v>PM-7</v>
      </c>
      <c r="X460" s="1" t="str">
        <f>IF(ISBLANK('Capabilities - Sec Controls'!V234),"", 'Capabilities - Sec Controls'!V234)</f>
        <v/>
      </c>
      <c r="Y460" s="1" t="str">
        <f>IF(ISBLANK('Capabilities - Sec Controls'!W234),"", 'Capabilities - Sec Controls'!W234)</f>
        <v/>
      </c>
      <c r="Z460" s="1" t="str">
        <f>IF(ISBLANK('Capabilities - Sec Controls'!X234),"", 'Capabilities - Sec Controls'!X234)</f>
        <v/>
      </c>
      <c r="AA460" s="1" t="str">
        <f>IF(ISBLANK('Capabilities - Sec Controls'!Y234),"", 'Capabilities - Sec Controls'!Y234)</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PL-8(1),  SC-7(19), SC-18(5), SC-27, SC-29(1), SC-30, SC-34, SC-36, SC-39, SI-3(8), SI-7(11), and SI-14(23)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Server Virtualization Virtual Machines (host based) Hardware-Assisted capability should an organization wish to contract with a cloud service provider to provide such a capability.</v>
      </c>
      <c r="AB460" s="1" t="str">
        <f>IF(ISBLANK('Capabilities - Sec Controls'!Z234),"", 'Capabilities - Sec Controls'!Z234)</f>
        <v/>
      </c>
      <c r="AC460" s="1">
        <f>IF(ISBLANK('Capabilities - Sec Controls'!AA234),"", 'Capabilities - Sec Controls'!AA234)</f>
        <v>0</v>
      </c>
      <c r="AD460" s="1">
        <f>IF(ISBLANK('Capabilities - Sec Controls'!AB234),"", 'Capabilities - Sec Controls'!AB234)</f>
        <v>0</v>
      </c>
      <c r="AE460" s="1">
        <f>IF(ISBLANK('Capabilities - Sec Controls'!AC234),"", 'Capabilities - Sec Controls'!AC234)</f>
        <v>2</v>
      </c>
      <c r="AF460" s="1">
        <f>IF(ISBLANK('Capabilities - Sec Controls'!AD234),"", 'Capabilities - Sec Controls'!AD234)</f>
        <v>2</v>
      </c>
      <c r="AG460" s="1" t="str">
        <f>IF(ISBLANK('Capabilities - Sec Controls'!AE234),"", 'Capabilities - Sec Controls'!AE234)</f>
        <v/>
      </c>
      <c r="AH460" s="1" t="str">
        <f>IF(ISBLANK('Capabilities - Sec Controls'!AF234),"", 'Capabilities - Sec Controls'!AF234)</f>
        <v>X</v>
      </c>
      <c r="AI460" s="1" t="str">
        <f>IF(ISBLANK('Capabilities - Sec Controls'!AG234),"", 'Capabilities - Sec Controls'!AG234)</f>
        <v>A</v>
      </c>
      <c r="AJ460" s="1" t="str">
        <f>IF(ISBLANK('Capabilities - Sec Controls'!AH234),"", 'Capabilities - Sec Controls'!AH234)</f>
        <v>A</v>
      </c>
      <c r="AK460" s="1" t="str">
        <f>IF(ISBLANK('Capabilities - Sec Controls'!AI234),"", 'Capabilities - Sec Controls'!AI234)</f>
        <v/>
      </c>
      <c r="AL460" s="1" t="str">
        <f>IF(ISBLANK('Capabilities - Sec Controls'!AJ234),"", 'Capabilities - Sec Controls'!AJ234)</f>
        <v>X</v>
      </c>
      <c r="AM460" s="1" t="str">
        <f>IF(ISBLANK('Capabilities - Sec Controls'!AK234),"", 'Capabilities - Sec Controls'!AK234)</f>
        <v>X*</v>
      </c>
      <c r="AN460" s="1" t="str">
        <f>IF(ISBLANK('Capabilities - Sec Controls'!AL234),"", 'Capabilities - Sec Controls'!AL234)</f>
        <v>X*</v>
      </c>
      <c r="AO460" s="1" t="str">
        <f>IF(ISBLANK('Capabilities - Sec Controls'!AM234),"", 'Capabilities - Sec Controls'!AM234)</f>
        <v/>
      </c>
      <c r="AP460" s="1" t="str">
        <f>IF(ISBLANK('Capabilities - Sec Controls'!AN234),"", 'Capabilities - Sec Controls'!AN234)</f>
        <v>B</v>
      </c>
      <c r="AQ460" s="1" t="str">
        <f>IF(ISBLANK('Capabilities - Sec Controls'!AO234),"", 'Capabilities - Sec Controls'!AO234)</f>
        <v>B</v>
      </c>
      <c r="AR460" s="1" t="str">
        <f>IF(ISBLANK('Capabilities - Sec Controls'!AP234),"", 'Capabilities - Sec Controls'!AP234)</f>
        <v>B</v>
      </c>
      <c r="AS460" s="1" t="str">
        <f>IF(ISBLANK('Capabilities - Sec Controls'!AQ234),"", 'Capabilities - Sec Controls'!AQ234)</f>
        <v/>
      </c>
      <c r="AT460" s="1" t="str">
        <f>IF(ISBLANK('Capabilities - Sec Controls'!AR234),"", 'Capabilities - Sec Controls'!AR234)</f>
        <v>A</v>
      </c>
      <c r="AU460" s="1" t="str">
        <f>IF(ISBLANK('Capabilities - Sec Controls'!AS234),"", 'Capabilities - Sec Controls'!AS234)</f>
        <v/>
      </c>
      <c r="AV460" s="1" t="str">
        <f>IF(ISBLANK('Capabilities - Sec Controls'!AT234),"", 'Capabilities - Sec Controls'!AT234)</f>
        <v/>
      </c>
    </row>
    <row r="461" spans="1:48" ht="42" hidden="1" customHeight="1" x14ac:dyDescent="0.25">
      <c r="A461"/>
      <c r="D461" t="b">
        <f t="shared" si="18"/>
        <v>1</v>
      </c>
      <c r="E461" s="1" t="str">
        <f>IF(ISBLANK('Capabilities - Sec Controls'!A235),"", 'Capabilities - Sec Controls'!A235)</f>
        <v>Infrastructure Services</v>
      </c>
      <c r="F461" s="1" t="str">
        <f>IF(ISBLANK('Capabilities - Sec Controls'!B235),"", 'Capabilities - Sec Controls'!B235)</f>
        <v>Virtual Infrastructure: Server Virtualization</v>
      </c>
      <c r="G461" s="1" t="str">
        <f>IF(ISBLANK('Capabilities - Sec Controls'!C235),"", 'Capabilities - Sec Controls'!C235)</f>
        <v>OS Virtualization</v>
      </c>
      <c r="H461" s="1" t="str">
        <f>IF(ISBLANK('Capabilities - Sec Controls'!D235),"", 'Capabilities - Sec Controls'!D235)</f>
        <v/>
      </c>
      <c r="I461" s="1" t="str">
        <f>IF(ISBLANK('Capabilities - Sec Controls'!E235),"", 'Capabilities - Sec Controls'!E235)</f>
        <v>The system has a capability that offers virtual workspaces for installing different operating systems based on customer needs.</v>
      </c>
      <c r="J461" s="1" t="str">
        <f>IF(ISBLANK('Capabilities - Sec Controls'!F235),"", 'Capabilities - Sec Controls'!F235)</f>
        <v>OS Virtualization</v>
      </c>
      <c r="K461" s="1" t="str">
        <f>IF(ISBLANK('Capabilities - Sec Controls'!I235),"", 'Capabilities - Sec Controls'!I235)</f>
        <v>SC-7</v>
      </c>
      <c r="L461" s="1" t="str">
        <f>IF(ISBLANK('Capabilities - Sec Controls'!J235),"", 'Capabilities - Sec Controls'!J235)</f>
        <v>PL-8</v>
      </c>
      <c r="M461" s="1" t="str">
        <f>IF(ISBLANK('Capabilities - Sec Controls'!K235),"", 'Capabilities - Sec Controls'!K235)</f>
        <v>SC-7</v>
      </c>
      <c r="N461" s="1" t="str">
        <f>IF(ISBLANK('Capabilities - Sec Controls'!L235),"", 'Capabilities - Sec Controls'!L235)</f>
        <v>PL-8</v>
      </c>
      <c r="O461" s="1" t="str">
        <f>IF(ISBLANK('Capabilities - Sec Controls'!M235),"", 'Capabilities - Sec Controls'!M235)</f>
        <v>SA-17</v>
      </c>
      <c r="P461" s="1" t="str">
        <f>IF(ISBLANK('Capabilities - Sec Controls'!N235),"", 'Capabilities - Sec Controls'!N235)</f>
        <v/>
      </c>
      <c r="Q461" s="1" t="str">
        <f>IF(ISBLANK('Capabilities - Sec Controls'!O235),"", 'Capabilities - Sec Controls'!O235)</f>
        <v/>
      </c>
      <c r="R461" s="1" t="str">
        <f>IF(ISBLANK('Capabilities - Sec Controls'!P235),"", 'Capabilities - Sec Controls'!P235)</f>
        <v>SA-17</v>
      </c>
      <c r="S461" s="1" t="str">
        <f>IF(ISBLANK('Capabilities - Sec Controls'!Q235),"", 'Capabilities - Sec Controls'!Q235)</f>
        <v>SC-7(21)</v>
      </c>
      <c r="T461" s="1" t="str">
        <f>IF(ISBLANK('Capabilities - Sec Controls'!R235),"", 'Capabilities - Sec Controls'!R235)</f>
        <v/>
      </c>
      <c r="U461" s="1" t="str">
        <f>IF(ISBLANK('Capabilities - Sec Controls'!S235),"", 'Capabilities - Sec Controls'!S235)</f>
        <v>SC-7(21)</v>
      </c>
      <c r="V461" s="1" t="str">
        <f>IF(ISBLANK('Capabilities - Sec Controls'!T235),"", 'Capabilities - Sec Controls'!T235)</f>
        <v/>
      </c>
      <c r="W461" s="1" t="str">
        <f>IF(ISBLANK('Capabilities - Sec Controls'!U235),"", 'Capabilities - Sec Controls'!U235)</f>
        <v>PM-7</v>
      </c>
      <c r="X461" s="1" t="str">
        <f>IF(ISBLANK('Capabilities - Sec Controls'!V235),"", 'Capabilities - Sec Controls'!V235)</f>
        <v/>
      </c>
      <c r="Y461" s="1" t="str">
        <f>IF(ISBLANK('Capabilities - Sec Controls'!W235),"", 'Capabilities - Sec Controls'!W235)</f>
        <v/>
      </c>
      <c r="Z461" s="1" t="str">
        <f>IF(ISBLANK('Capabilities - Sec Controls'!X235),"", 'Capabilities - Sec Controls'!X235)</f>
        <v/>
      </c>
      <c r="AA461" s="1" t="str">
        <f>IF(ISBLANK('Capabilities - Sec Controls'!Y235),"", 'Capabilities - Sec Controls'!Y235)</f>
        <v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v>
      </c>
      <c r="AB461" s="1" t="str">
        <f>IF(ISBLANK('Capabilities - Sec Controls'!Z235),"", 'Capabilities - Sec Controls'!Z235)</f>
        <v/>
      </c>
      <c r="AC461" s="1">
        <f>IF(ISBLANK('Capabilities - Sec Controls'!AA235),"", 'Capabilities - Sec Controls'!AA235)</f>
        <v>0</v>
      </c>
      <c r="AD461" s="1">
        <f>IF(ISBLANK('Capabilities - Sec Controls'!AB235),"", 'Capabilities - Sec Controls'!AB235)</f>
        <v>0</v>
      </c>
      <c r="AE461" s="1">
        <f>IF(ISBLANK('Capabilities - Sec Controls'!AC235),"", 'Capabilities - Sec Controls'!AC235)</f>
        <v>2</v>
      </c>
      <c r="AF461" s="1">
        <f>IF(ISBLANK('Capabilities - Sec Controls'!AD235),"", 'Capabilities - Sec Controls'!AD235)</f>
        <v>2</v>
      </c>
      <c r="AG461" s="1" t="str">
        <f>IF(ISBLANK('Capabilities - Sec Controls'!AE235),"", 'Capabilities - Sec Controls'!AE235)</f>
        <v/>
      </c>
      <c r="AH461" s="1" t="str">
        <f>IF(ISBLANK('Capabilities - Sec Controls'!AF235),"", 'Capabilities - Sec Controls'!AF235)</f>
        <v>X</v>
      </c>
      <c r="AI461" s="1" t="str">
        <f>IF(ISBLANK('Capabilities - Sec Controls'!AG235),"", 'Capabilities - Sec Controls'!AG235)</f>
        <v>A</v>
      </c>
      <c r="AJ461" s="1" t="str">
        <f>IF(ISBLANK('Capabilities - Sec Controls'!AH235),"", 'Capabilities - Sec Controls'!AH235)</f>
        <v>A</v>
      </c>
      <c r="AK461" s="1" t="str">
        <f>IF(ISBLANK('Capabilities - Sec Controls'!AI235),"", 'Capabilities - Sec Controls'!AI235)</f>
        <v/>
      </c>
      <c r="AL461" s="1" t="str">
        <f>IF(ISBLANK('Capabilities - Sec Controls'!AJ235),"", 'Capabilities - Sec Controls'!AJ235)</f>
        <v>X</v>
      </c>
      <c r="AM461" s="1" t="str">
        <f>IF(ISBLANK('Capabilities - Sec Controls'!AK235),"", 'Capabilities - Sec Controls'!AK235)</f>
        <v>X</v>
      </c>
      <c r="AN461" s="1" t="str">
        <f>IF(ISBLANK('Capabilities - Sec Controls'!AL235),"", 'Capabilities - Sec Controls'!AL235)</f>
        <v>X</v>
      </c>
      <c r="AO461" s="1" t="str">
        <f>IF(ISBLANK('Capabilities - Sec Controls'!AM235),"", 'Capabilities - Sec Controls'!AM235)</f>
        <v/>
      </c>
      <c r="AP461" s="1" t="str">
        <f>IF(ISBLANK('Capabilities - Sec Controls'!AN235),"", 'Capabilities - Sec Controls'!AN235)</f>
        <v>B</v>
      </c>
      <c r="AQ461" s="1" t="str">
        <f>IF(ISBLANK('Capabilities - Sec Controls'!AO235),"", 'Capabilities - Sec Controls'!AO235)</f>
        <v>B</v>
      </c>
      <c r="AR461" s="1" t="str">
        <f>IF(ISBLANK('Capabilities - Sec Controls'!AP235),"", 'Capabilities - Sec Controls'!AP235)</f>
        <v>B</v>
      </c>
      <c r="AS461" s="1" t="str">
        <f>IF(ISBLANK('Capabilities - Sec Controls'!AQ235),"", 'Capabilities - Sec Controls'!AQ235)</f>
        <v/>
      </c>
      <c r="AT461" s="1" t="str">
        <f>IF(ISBLANK('Capabilities - Sec Controls'!AR235),"", 'Capabilities - Sec Controls'!AR235)</f>
        <v>A</v>
      </c>
      <c r="AU461" s="1" t="str">
        <f>IF(ISBLANK('Capabilities - Sec Controls'!AS235),"", 'Capabilities - Sec Controls'!AS235)</f>
        <v/>
      </c>
      <c r="AV461" s="1" t="str">
        <f>IF(ISBLANK('Capabilities - Sec Controls'!AT235),"", 'Capabilities - Sec Controls'!AT235)</f>
        <v/>
      </c>
    </row>
    <row r="462" spans="1:48" ht="42" hidden="1" customHeight="1" x14ac:dyDescent="0.25">
      <c r="A462"/>
      <c r="D462" t="b">
        <f t="shared" si="18"/>
        <v>1</v>
      </c>
      <c r="E462" s="1" t="str">
        <f>IF(ISBLANK('Capabilities - Sec Controls'!A237),"", 'Capabilities - Sec Controls'!A237)</f>
        <v>Infrastructure Services</v>
      </c>
      <c r="F462" s="1" t="str">
        <f>IF(ISBLANK('Capabilities - Sec Controls'!B237),"", 'Capabilities - Sec Controls'!B237)</f>
        <v>Virtual Infrastructure: Server Virtualization</v>
      </c>
      <c r="G462" s="1" t="str">
        <f>IF(ISBLANK('Capabilities - Sec Controls'!C237),"", 'Capabilities - Sec Controls'!C237)</f>
        <v>Virtual Memory</v>
      </c>
      <c r="H462" s="1" t="str">
        <f>IF(ISBLANK('Capabilities - Sec Controls'!D237),"", 'Capabilities - Sec Controls'!D237)</f>
        <v/>
      </c>
      <c r="I462" s="1" t="str">
        <f>IF(ISBLANK('Capabilities - Sec Controls'!E237),"", 'Capabilities - Sec Controls'!E237)</f>
        <v>The system has a capability that supports virtual memory, an operating system feature, to effectively enable the use of more memory.</v>
      </c>
      <c r="J462" s="1" t="str">
        <f>IF(ISBLANK('Capabilities - Sec Controls'!F237),"", 'Capabilities - Sec Controls'!F237)</f>
        <v>Virtual Memory</v>
      </c>
      <c r="K462" s="1" t="str">
        <f>IF(ISBLANK('Capabilities - Sec Controls'!I237),"", 'Capabilities - Sec Controls'!I237)</f>
        <v/>
      </c>
      <c r="L462" s="1" t="str">
        <f>IF(ISBLANK('Capabilities - Sec Controls'!J237),"", 'Capabilities - Sec Controls'!J237)</f>
        <v>PL-8</v>
      </c>
      <c r="M462" s="1" t="str">
        <f>IF(ISBLANK('Capabilities - Sec Controls'!K237),"", 'Capabilities - Sec Controls'!K237)</f>
        <v/>
      </c>
      <c r="N462" s="1" t="str">
        <f>IF(ISBLANK('Capabilities - Sec Controls'!L237),"", 'Capabilities - Sec Controls'!L237)</f>
        <v>PL-8</v>
      </c>
      <c r="O462" s="1" t="str">
        <f>IF(ISBLANK('Capabilities - Sec Controls'!M237),"", 'Capabilities - Sec Controls'!M237)</f>
        <v>SA-17,SI-16</v>
      </c>
      <c r="P462" s="1" t="str">
        <f>IF(ISBLANK('Capabilities - Sec Controls'!N237),"", 'Capabilities - Sec Controls'!N237)</f>
        <v/>
      </c>
      <c r="Q462" s="1" t="str">
        <f>IF(ISBLANK('Capabilities - Sec Controls'!O237),"", 'Capabilities - Sec Controls'!O237)</f>
        <v>SI-16</v>
      </c>
      <c r="R462" s="1" t="str">
        <f>IF(ISBLANK('Capabilities - Sec Controls'!P237),"", 'Capabilities - Sec Controls'!P237)</f>
        <v>SA-17</v>
      </c>
      <c r="S462" s="1" t="str">
        <f>IF(ISBLANK('Capabilities - Sec Controls'!Q237),"", 'Capabilities - Sec Controls'!Q237)</f>
        <v/>
      </c>
      <c r="T462" s="1" t="str">
        <f>IF(ISBLANK('Capabilities - Sec Controls'!R237),"", 'Capabilities - Sec Controls'!R237)</f>
        <v/>
      </c>
      <c r="U462" s="1" t="str">
        <f>IF(ISBLANK('Capabilities - Sec Controls'!S237),"", 'Capabilities - Sec Controls'!S237)</f>
        <v/>
      </c>
      <c r="V462" s="1" t="str">
        <f>IF(ISBLANK('Capabilities - Sec Controls'!T237),"", 'Capabilities - Sec Controls'!T237)</f>
        <v/>
      </c>
      <c r="W462" s="1" t="str">
        <f>IF(ISBLANK('Capabilities - Sec Controls'!U237),"", 'Capabilities - Sec Controls'!U237)</f>
        <v>PM-7</v>
      </c>
      <c r="X462" s="1" t="str">
        <f>IF(ISBLANK('Capabilities - Sec Controls'!V237),"", 'Capabilities - Sec Controls'!V237)</f>
        <v/>
      </c>
      <c r="Y462" s="1" t="str">
        <f>IF(ISBLANK('Capabilities - Sec Controls'!W237),"", 'Capabilities - Sec Controls'!W237)</f>
        <v/>
      </c>
      <c r="Z462" s="1" t="str">
        <f>IF(ISBLANK('Capabilities - Sec Controls'!X237),"", 'Capabilities - Sec Controls'!X237)</f>
        <v/>
      </c>
      <c r="AA462" s="1" t="str">
        <f>IF(ISBLANK('Capabilities - Sec Controls'!Y237),"", 'Capabilities - Sec Controls'!Y237)</f>
        <v xml:space="preserve">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v>
      </c>
      <c r="AB462" s="1" t="str">
        <f>IF(ISBLANK('Capabilities - Sec Controls'!Z237),"", 'Capabilities - Sec Controls'!Z237)</f>
        <v/>
      </c>
      <c r="AC462" s="1">
        <f>IF(ISBLANK('Capabilities - Sec Controls'!AA237),"", 'Capabilities - Sec Controls'!AA237)</f>
        <v>0</v>
      </c>
      <c r="AD462" s="1">
        <f>IF(ISBLANK('Capabilities - Sec Controls'!AB237),"", 'Capabilities - Sec Controls'!AB237)</f>
        <v>0</v>
      </c>
      <c r="AE462" s="1">
        <f>IF(ISBLANK('Capabilities - Sec Controls'!AC237),"", 'Capabilities - Sec Controls'!AC237)</f>
        <v>2</v>
      </c>
      <c r="AF462" s="1">
        <f>IF(ISBLANK('Capabilities - Sec Controls'!AD237),"", 'Capabilities - Sec Controls'!AD237)</f>
        <v>2</v>
      </c>
      <c r="AG462" s="1" t="str">
        <f>IF(ISBLANK('Capabilities - Sec Controls'!AE237),"", 'Capabilities - Sec Controls'!AE237)</f>
        <v/>
      </c>
      <c r="AH462" s="1" t="str">
        <f>IF(ISBLANK('Capabilities - Sec Controls'!AF237),"", 'Capabilities - Sec Controls'!AF237)</f>
        <v>X</v>
      </c>
      <c r="AI462" s="1" t="str">
        <f>IF(ISBLANK('Capabilities - Sec Controls'!AG237),"", 'Capabilities - Sec Controls'!AG237)</f>
        <v>A</v>
      </c>
      <c r="AJ462" s="1" t="str">
        <f>IF(ISBLANK('Capabilities - Sec Controls'!AH237),"", 'Capabilities - Sec Controls'!AH237)</f>
        <v>A</v>
      </c>
      <c r="AK462" s="1" t="str">
        <f>IF(ISBLANK('Capabilities - Sec Controls'!AI237),"", 'Capabilities - Sec Controls'!AI237)</f>
        <v/>
      </c>
      <c r="AL462" s="1" t="str">
        <f>IF(ISBLANK('Capabilities - Sec Controls'!AJ237),"", 'Capabilities - Sec Controls'!AJ237)</f>
        <v>X</v>
      </c>
      <c r="AM462" s="1" t="str">
        <f>IF(ISBLANK('Capabilities - Sec Controls'!AK237),"", 'Capabilities - Sec Controls'!AK237)</f>
        <v>X</v>
      </c>
      <c r="AN462" s="1" t="str">
        <f>IF(ISBLANK('Capabilities - Sec Controls'!AL237),"", 'Capabilities - Sec Controls'!AL237)</f>
        <v>X</v>
      </c>
      <c r="AO462" s="1" t="str">
        <f>IF(ISBLANK('Capabilities - Sec Controls'!AM237),"", 'Capabilities - Sec Controls'!AM237)</f>
        <v/>
      </c>
      <c r="AP462" s="1" t="str">
        <f>IF(ISBLANK('Capabilities - Sec Controls'!AN237),"", 'Capabilities - Sec Controls'!AN237)</f>
        <v>B</v>
      </c>
      <c r="AQ462" s="1" t="str">
        <f>IF(ISBLANK('Capabilities - Sec Controls'!AO237),"", 'Capabilities - Sec Controls'!AO237)</f>
        <v>B</v>
      </c>
      <c r="AR462" s="1" t="str">
        <f>IF(ISBLANK('Capabilities - Sec Controls'!AP237),"", 'Capabilities - Sec Controls'!AP237)</f>
        <v>B</v>
      </c>
      <c r="AS462" s="1" t="str">
        <f>IF(ISBLANK('Capabilities - Sec Controls'!AQ237),"", 'Capabilities - Sec Controls'!AQ237)</f>
        <v/>
      </c>
      <c r="AT462" s="1" t="str">
        <f>IF(ISBLANK('Capabilities - Sec Controls'!AR237),"", 'Capabilities - Sec Controls'!AR237)</f>
        <v/>
      </c>
      <c r="AU462" s="1" t="str">
        <f>IF(ISBLANK('Capabilities - Sec Controls'!AS237),"", 'Capabilities - Sec Controls'!AS237)</f>
        <v/>
      </c>
      <c r="AV462" s="1" t="str">
        <f>IF(ISBLANK('Capabilities - Sec Controls'!AT237),"", 'Capabilities - Sec Controls'!AT237)</f>
        <v/>
      </c>
    </row>
    <row r="463" spans="1:48" ht="42" hidden="1" customHeight="1" x14ac:dyDescent="0.25">
      <c r="A463"/>
      <c r="D463" t="b">
        <f t="shared" si="18"/>
        <v>1</v>
      </c>
      <c r="E463" s="1" t="str">
        <f>IF(ISBLANK('Capabilities - Sec Controls'!A242),"", 'Capabilities - Sec Controls'!A242)</f>
        <v>Infrastructure Services</v>
      </c>
      <c r="F463" s="1" t="str">
        <f>IF(ISBLANK('Capabilities - Sec Controls'!B242),"", 'Capabilities - Sec Controls'!B242)</f>
        <v>Virtual Infrastructure: Database Virtualization</v>
      </c>
      <c r="G463" s="1" t="str">
        <f>IF(ISBLANK('Capabilities - Sec Controls'!C242),"", 'Capabilities - Sec Controls'!C242)</f>
        <v/>
      </c>
      <c r="H463" s="1" t="str">
        <f>IF(ISBLANK('Capabilities - Sec Controls'!D242),"", 'Capabilities - Sec Controls'!D242)</f>
        <v/>
      </c>
      <c r="I463" s="1" t="str">
        <f>IF(ISBLANK('Capabilities - Sec Controls'!E242),"", 'Capabilities - Sec Controls'!E242)</f>
        <v>The system has a capability that virtualizes the database layer to improve resource sharing and scalability while also helping to hide the database's physical location and configuration.</v>
      </c>
      <c r="J463" s="1" t="str">
        <f>IF(ISBLANK('Capabilities - Sec Controls'!F242),"", 'Capabilities - Sec Controls'!F242)</f>
        <v>Database Virtualization</v>
      </c>
      <c r="K463" s="1" t="str">
        <f>IF(ISBLANK('Capabilities - Sec Controls'!I242),"", 'Capabilities - Sec Controls'!I242)</f>
        <v>SC-7</v>
      </c>
      <c r="L463" s="1" t="str">
        <f>IF(ISBLANK('Capabilities - Sec Controls'!J242),"", 'Capabilities - Sec Controls'!J242)</f>
        <v>PL-8</v>
      </c>
      <c r="M463" s="1" t="str">
        <f>IF(ISBLANK('Capabilities - Sec Controls'!K242),"", 'Capabilities - Sec Controls'!K242)</f>
        <v>SC-7</v>
      </c>
      <c r="N463" s="1" t="str">
        <f>IF(ISBLANK('Capabilities - Sec Controls'!L242),"", 'Capabilities - Sec Controls'!L242)</f>
        <v>PL-8</v>
      </c>
      <c r="O463" s="1" t="str">
        <f>IF(ISBLANK('Capabilities - Sec Controls'!M242),"", 'Capabilities - Sec Controls'!M242)</f>
        <v>SA-17</v>
      </c>
      <c r="P463" s="1" t="str">
        <f>IF(ISBLANK('Capabilities - Sec Controls'!N242),"", 'Capabilities - Sec Controls'!N242)</f>
        <v/>
      </c>
      <c r="Q463" s="1" t="str">
        <f>IF(ISBLANK('Capabilities - Sec Controls'!O242),"", 'Capabilities - Sec Controls'!O242)</f>
        <v/>
      </c>
      <c r="R463" s="1" t="str">
        <f>IF(ISBLANK('Capabilities - Sec Controls'!P242),"", 'Capabilities - Sec Controls'!P242)</f>
        <v>SA-17</v>
      </c>
      <c r="S463" s="1" t="str">
        <f>IF(ISBLANK('Capabilities - Sec Controls'!Q242),"", 'Capabilities - Sec Controls'!Q242)</f>
        <v>SC-7(21)</v>
      </c>
      <c r="T463" s="1" t="str">
        <f>IF(ISBLANK('Capabilities - Sec Controls'!R242),"", 'Capabilities - Sec Controls'!R242)</f>
        <v/>
      </c>
      <c r="U463" s="1" t="str">
        <f>IF(ISBLANK('Capabilities - Sec Controls'!S242),"", 'Capabilities - Sec Controls'!S242)</f>
        <v>SC-7(21)</v>
      </c>
      <c r="V463" s="1" t="str">
        <f>IF(ISBLANK('Capabilities - Sec Controls'!T242),"", 'Capabilities - Sec Controls'!T242)</f>
        <v/>
      </c>
      <c r="W463" s="1" t="str">
        <f>IF(ISBLANK('Capabilities - Sec Controls'!U242),"", 'Capabilities - Sec Controls'!U242)</f>
        <v>PM-7</v>
      </c>
      <c r="X463" s="1" t="str">
        <f>IF(ISBLANK('Capabilities - Sec Controls'!V242),"", 'Capabilities - Sec Controls'!V242)</f>
        <v/>
      </c>
      <c r="Y463" s="1" t="str">
        <f>IF(ISBLANK('Capabilities - Sec Controls'!W242),"", 'Capabilities - Sec Controls'!W242)</f>
        <v/>
      </c>
      <c r="Z463" s="1" t="str">
        <f>IF(ISBLANK('Capabilities - Sec Controls'!X242),"", 'Capabilities - Sec Controls'!X242)</f>
        <v/>
      </c>
      <c r="AA463" s="1" t="str">
        <f>IF(ISBLANK('Capabilities - Sec Controls'!Y242),"", 'Capabilities - Sec Controls'!Y242)</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AC-20(3), and SC-7(17)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Network Network Address Space IPv6 capability should an organization wish to contract with a cloud service provider to provide such a capability.</v>
      </c>
      <c r="AB463" s="1" t="str">
        <f>IF(ISBLANK('Capabilities - Sec Controls'!Z242),"", 'Capabilities - Sec Controls'!Z242)</f>
        <v/>
      </c>
      <c r="AC463" s="1">
        <f>IF(ISBLANK('Capabilities - Sec Controls'!AA242),"", 'Capabilities - Sec Controls'!AA242)</f>
        <v>0</v>
      </c>
      <c r="AD463" s="1">
        <f>IF(ISBLANK('Capabilities - Sec Controls'!AB242),"", 'Capabilities - Sec Controls'!AB242)</f>
        <v>0</v>
      </c>
      <c r="AE463" s="1">
        <f>IF(ISBLANK('Capabilities - Sec Controls'!AC242),"", 'Capabilities - Sec Controls'!AC242)</f>
        <v>2</v>
      </c>
      <c r="AF463" s="1">
        <f>IF(ISBLANK('Capabilities - Sec Controls'!AD242),"", 'Capabilities - Sec Controls'!AD242)</f>
        <v>2</v>
      </c>
      <c r="AG463" s="1" t="str">
        <f>IF(ISBLANK('Capabilities - Sec Controls'!AE242),"", 'Capabilities - Sec Controls'!AE242)</f>
        <v/>
      </c>
      <c r="AH463" s="1" t="str">
        <f>IF(ISBLANK('Capabilities - Sec Controls'!AF242),"", 'Capabilities - Sec Controls'!AF242)</f>
        <v>X</v>
      </c>
      <c r="AI463" s="1" t="str">
        <f>IF(ISBLANK('Capabilities - Sec Controls'!AG242),"", 'Capabilities - Sec Controls'!AG242)</f>
        <v>X</v>
      </c>
      <c r="AJ463" s="1" t="str">
        <f>IF(ISBLANK('Capabilities - Sec Controls'!AH242),"", 'Capabilities - Sec Controls'!AH242)</f>
        <v>A</v>
      </c>
      <c r="AK463" s="1" t="str">
        <f>IF(ISBLANK('Capabilities - Sec Controls'!AI242),"", 'Capabilities - Sec Controls'!AI242)</f>
        <v/>
      </c>
      <c r="AL463" s="1" t="str">
        <f>IF(ISBLANK('Capabilities - Sec Controls'!AJ242),"", 'Capabilities - Sec Controls'!AJ242)</f>
        <v>X</v>
      </c>
      <c r="AM463" s="1" t="str">
        <f>IF(ISBLANK('Capabilities - Sec Controls'!AK242),"", 'Capabilities - Sec Controls'!AK242)</f>
        <v>X</v>
      </c>
      <c r="AN463" s="1" t="str">
        <f>IF(ISBLANK('Capabilities - Sec Controls'!AL242),"", 'Capabilities - Sec Controls'!AL242)</f>
        <v>X</v>
      </c>
      <c r="AO463" s="1" t="str">
        <f>IF(ISBLANK('Capabilities - Sec Controls'!AM242),"", 'Capabilities - Sec Controls'!AM242)</f>
        <v/>
      </c>
      <c r="AP463" s="1" t="str">
        <f>IF(ISBLANK('Capabilities - Sec Controls'!AN242),"", 'Capabilities - Sec Controls'!AN242)</f>
        <v>B</v>
      </c>
      <c r="AQ463" s="1" t="str">
        <f>IF(ISBLANK('Capabilities - Sec Controls'!AO242),"", 'Capabilities - Sec Controls'!AO242)</f>
        <v>B</v>
      </c>
      <c r="AR463" s="1" t="str">
        <f>IF(ISBLANK('Capabilities - Sec Controls'!AP242),"", 'Capabilities - Sec Controls'!AP242)</f>
        <v>B</v>
      </c>
      <c r="AS463" s="1" t="str">
        <f>IF(ISBLANK('Capabilities - Sec Controls'!AQ242),"", 'Capabilities - Sec Controls'!AQ242)</f>
        <v/>
      </c>
      <c r="AT463" s="1" t="str">
        <f>IF(ISBLANK('Capabilities - Sec Controls'!AR242),"", 'Capabilities - Sec Controls'!AR242)</f>
        <v/>
      </c>
      <c r="AU463" s="1" t="str">
        <f>IF(ISBLANK('Capabilities - Sec Controls'!AS242),"", 'Capabilities - Sec Controls'!AS242)</f>
        <v/>
      </c>
      <c r="AV463" s="1" t="str">
        <f>IF(ISBLANK('Capabilities - Sec Controls'!AT242),"", 'Capabilities - Sec Controls'!AT242)</f>
        <v/>
      </c>
    </row>
    <row r="464" spans="1:48" ht="42" hidden="1" customHeight="1" x14ac:dyDescent="0.25">
      <c r="A464"/>
      <c r="D464" t="b">
        <f t="shared" si="18"/>
        <v>1</v>
      </c>
      <c r="E464" s="1" t="str">
        <f>IF(ISBLANK('Capabilities - Sec Controls'!A243),"", 'Capabilities - Sec Controls'!A243)</f>
        <v>Infrastructure Services</v>
      </c>
      <c r="F464" s="1" t="str">
        <f>IF(ISBLANK('Capabilities - Sec Controls'!B243),"", 'Capabilities - Sec Controls'!B243)</f>
        <v>Virtual Infrastructure: Mobile Device Virtualization</v>
      </c>
      <c r="G464" s="1" t="str">
        <f>IF(ISBLANK('Capabilities - Sec Controls'!C243),"", 'Capabilities - Sec Controls'!C243)</f>
        <v/>
      </c>
      <c r="H464" s="1" t="str">
        <f>IF(ISBLANK('Capabilities - Sec Controls'!D243),"", 'Capabilities - Sec Controls'!D243)</f>
        <v/>
      </c>
      <c r="I464" s="1" t="str">
        <f>IF(ISBLANK('Capabilities - Sec Controls'!E243),"", 'Capabilities - Sec Controls'!E243)</f>
        <v>The system has a capability that virtualizes mobile devices so the organization can test the system's compatibility with new mobile device technologies.</v>
      </c>
      <c r="J464" s="1" t="str">
        <f>IF(ISBLANK('Capabilities - Sec Controls'!F243),"", 'Capabilities - Sec Controls'!F243)</f>
        <v>Mobile Device Virtualization</v>
      </c>
      <c r="K464" s="1" t="str">
        <f>IF(ISBLANK('Capabilities - Sec Controls'!I243),"", 'Capabilities - Sec Controls'!I243)</f>
        <v>SC-7</v>
      </c>
      <c r="L464" s="1" t="str">
        <f>IF(ISBLANK('Capabilities - Sec Controls'!J243),"", 'Capabilities - Sec Controls'!J243)</f>
        <v>PL-8</v>
      </c>
      <c r="M464" s="1" t="str">
        <f>IF(ISBLANK('Capabilities - Sec Controls'!K243),"", 'Capabilities - Sec Controls'!K243)</f>
        <v>SC-7</v>
      </c>
      <c r="N464" s="1" t="str">
        <f>IF(ISBLANK('Capabilities - Sec Controls'!L243),"", 'Capabilities - Sec Controls'!L243)</f>
        <v>PL-8</v>
      </c>
      <c r="O464" s="1" t="str">
        <f>IF(ISBLANK('Capabilities - Sec Controls'!M243),"", 'Capabilities - Sec Controls'!M243)</f>
        <v>SA-17</v>
      </c>
      <c r="P464" s="1" t="str">
        <f>IF(ISBLANK('Capabilities - Sec Controls'!N243),"", 'Capabilities - Sec Controls'!N243)</f>
        <v/>
      </c>
      <c r="Q464" s="1" t="str">
        <f>IF(ISBLANK('Capabilities - Sec Controls'!O243),"", 'Capabilities - Sec Controls'!O243)</f>
        <v/>
      </c>
      <c r="R464" s="1" t="str">
        <f>IF(ISBLANK('Capabilities - Sec Controls'!P243),"", 'Capabilities - Sec Controls'!P243)</f>
        <v>SA-17</v>
      </c>
      <c r="S464" s="1" t="str">
        <f>IF(ISBLANK('Capabilities - Sec Controls'!Q243),"", 'Capabilities - Sec Controls'!Q243)</f>
        <v>SC-7(21)</v>
      </c>
      <c r="T464" s="1" t="str">
        <f>IF(ISBLANK('Capabilities - Sec Controls'!R243),"", 'Capabilities - Sec Controls'!R243)</f>
        <v/>
      </c>
      <c r="U464" s="1" t="str">
        <f>IF(ISBLANK('Capabilities - Sec Controls'!S243),"", 'Capabilities - Sec Controls'!S243)</f>
        <v>SC-7(21)</v>
      </c>
      <c r="V464" s="1" t="str">
        <f>IF(ISBLANK('Capabilities - Sec Controls'!T243),"", 'Capabilities - Sec Controls'!T243)</f>
        <v/>
      </c>
      <c r="W464" s="1" t="str">
        <f>IF(ISBLANK('Capabilities - Sec Controls'!U243),"", 'Capabilities - Sec Controls'!U243)</f>
        <v>PM-7</v>
      </c>
      <c r="X464" s="1" t="str">
        <f>IF(ISBLANK('Capabilities - Sec Controls'!V243),"", 'Capabilities - Sec Controls'!V243)</f>
        <v/>
      </c>
      <c r="Y464" s="1" t="str">
        <f>IF(ISBLANK('Capabilities - Sec Controls'!W243),"", 'Capabilities - Sec Controls'!W243)</f>
        <v/>
      </c>
      <c r="Z464" s="1" t="str">
        <f>IF(ISBLANK('Capabilities - Sec Controls'!X243),"", 'Capabilities - Sec Controls'!X243)</f>
        <v/>
      </c>
      <c r="AA464" s="1" t="str">
        <f>IF(ISBLANK('Capabilities - Sec Controls'!Y243),"", 'Capabilities - Sec Controls'!Y243)</f>
        <v>NOTE 1: The CSA capability description simply defines/identifies/describes IT technology/function for computer system/service architecture (i.e.,  information security protection capabilities of CSA defined IT technology/function not included).   The selected SP 800-53 controls PM-7, PL-8 &amp; SA-17 (highlighted in bold) are for organizations to describe the security architecture supporting defined IT technology/functions.   The additional SP 800-53 controls selected address possible security protections for defined IT technology/functions should an organization wish to contract with a cloud service provider to provide such a capability.   NOTE 2:  SC-34(1), SC-42 are not selected in SP 800-53-defined baselines nor in the overall FedRAMP-defined baselines. They are noted in { } and  placed in the high impact baseline here specifically to support implementation of information security associated with the Infrastructure Services Virtual Infrastructure: Mobile Device Virtualization capability should an organization wish to contract with a cloud service provider to provide such a capability.</v>
      </c>
      <c r="AB464" s="1" t="str">
        <f>IF(ISBLANK('Capabilities - Sec Controls'!Z243),"", 'Capabilities - Sec Controls'!Z243)</f>
        <v/>
      </c>
      <c r="AC464" s="1">
        <f>IF(ISBLANK('Capabilities - Sec Controls'!AA243),"", 'Capabilities - Sec Controls'!AA243)</f>
        <v>0</v>
      </c>
      <c r="AD464" s="1">
        <f>IF(ISBLANK('Capabilities - Sec Controls'!AB243),"", 'Capabilities - Sec Controls'!AB243)</f>
        <v>0</v>
      </c>
      <c r="AE464" s="1">
        <f>IF(ISBLANK('Capabilities - Sec Controls'!AC243),"", 'Capabilities - Sec Controls'!AC243)</f>
        <v>2</v>
      </c>
      <c r="AF464" s="1">
        <f>IF(ISBLANK('Capabilities - Sec Controls'!AD243),"", 'Capabilities - Sec Controls'!AD243)</f>
        <v>2</v>
      </c>
      <c r="AG464" s="1" t="str">
        <f>IF(ISBLANK('Capabilities - Sec Controls'!AE243),"", 'Capabilities - Sec Controls'!AE243)</f>
        <v/>
      </c>
      <c r="AH464" s="1" t="str">
        <f>IF(ISBLANK('Capabilities - Sec Controls'!AF243),"", 'Capabilities - Sec Controls'!AF243)</f>
        <v>X</v>
      </c>
      <c r="AI464" s="1" t="str">
        <f>IF(ISBLANK('Capabilities - Sec Controls'!AG243),"", 'Capabilities - Sec Controls'!AG243)</f>
        <v>A</v>
      </c>
      <c r="AJ464" s="1" t="str">
        <f>IF(ISBLANK('Capabilities - Sec Controls'!AH243),"", 'Capabilities - Sec Controls'!AH243)</f>
        <v>A</v>
      </c>
      <c r="AK464" s="1" t="str">
        <f>IF(ISBLANK('Capabilities - Sec Controls'!AI243),"", 'Capabilities - Sec Controls'!AI243)</f>
        <v/>
      </c>
      <c r="AL464" s="1" t="str">
        <f>IF(ISBLANK('Capabilities - Sec Controls'!AJ243),"", 'Capabilities - Sec Controls'!AJ243)</f>
        <v>X</v>
      </c>
      <c r="AM464" s="1" t="str">
        <f>IF(ISBLANK('Capabilities - Sec Controls'!AK243),"", 'Capabilities - Sec Controls'!AK243)</f>
        <v>X</v>
      </c>
      <c r="AN464" s="1" t="str">
        <f>IF(ISBLANK('Capabilities - Sec Controls'!AL243),"", 'Capabilities - Sec Controls'!AL243)</f>
        <v>X</v>
      </c>
      <c r="AO464" s="1" t="str">
        <f>IF(ISBLANK('Capabilities - Sec Controls'!AM243),"", 'Capabilities - Sec Controls'!AM243)</f>
        <v/>
      </c>
      <c r="AP464" s="1" t="str">
        <f>IF(ISBLANK('Capabilities - Sec Controls'!AN243),"", 'Capabilities - Sec Controls'!AN243)</f>
        <v>B</v>
      </c>
      <c r="AQ464" s="1" t="str">
        <f>IF(ISBLANK('Capabilities - Sec Controls'!AO243),"", 'Capabilities - Sec Controls'!AO243)</f>
        <v>B</v>
      </c>
      <c r="AR464" s="1" t="str">
        <f>IF(ISBLANK('Capabilities - Sec Controls'!AP243),"", 'Capabilities - Sec Controls'!AP243)</f>
        <v>B</v>
      </c>
      <c r="AS464" s="1" t="str">
        <f>IF(ISBLANK('Capabilities - Sec Controls'!AQ243),"", 'Capabilities - Sec Controls'!AQ243)</f>
        <v/>
      </c>
      <c r="AT464" s="1" t="str">
        <f>IF(ISBLANK('Capabilities - Sec Controls'!AR243),"", 'Capabilities - Sec Controls'!AR243)</f>
        <v/>
      </c>
      <c r="AU464" s="1" t="str">
        <f>IF(ISBLANK('Capabilities - Sec Controls'!AS243),"", 'Capabilities - Sec Controls'!AS243)</f>
        <v/>
      </c>
      <c r="AV464" s="1" t="str">
        <f>IF(ISBLANK('Capabilities - Sec Controls'!AT243),"", 'Capabilities - Sec Controls'!AT243)</f>
        <v/>
      </c>
    </row>
    <row r="465" spans="1:48" ht="42" hidden="1" customHeight="1" x14ac:dyDescent="0.25">
      <c r="A465" s="210" t="s">
        <v>3433</v>
      </c>
      <c r="B465" s="211" t="s">
        <v>3434</v>
      </c>
      <c r="C465" s="211"/>
      <c r="D465" s="211" t="b">
        <f>AND(D466:D467)</f>
        <v>1</v>
      </c>
      <c r="E465" s="211"/>
      <c r="F465" s="210"/>
      <c r="G465" s="210"/>
      <c r="H465" s="210"/>
      <c r="I465" s="210"/>
      <c r="J465" s="210"/>
      <c r="K465" s="210"/>
      <c r="L465" s="210"/>
      <c r="M465" s="210"/>
      <c r="N465" s="210"/>
      <c r="O465" s="210"/>
      <c r="P465" s="210"/>
      <c r="Q465" s="210"/>
      <c r="R465" s="210"/>
      <c r="S465" s="210"/>
      <c r="T465" s="210"/>
      <c r="U465" s="210"/>
      <c r="V465" s="210"/>
      <c r="W465" s="210"/>
      <c r="X465" s="210"/>
      <c r="Y465" s="210"/>
      <c r="Z465" s="210"/>
      <c r="AA465" s="210"/>
      <c r="AB465" s="210"/>
      <c r="AC465" s="214"/>
      <c r="AD465" s="214"/>
      <c r="AE465" s="214"/>
      <c r="AF465" s="214"/>
      <c r="AG465" s="210"/>
      <c r="AH465" s="210"/>
      <c r="AI465" s="210"/>
      <c r="AJ465" s="210"/>
      <c r="AK465" s="210"/>
      <c r="AL465" s="210"/>
      <c r="AM465" s="210"/>
      <c r="AN465" s="210"/>
      <c r="AO465" s="210"/>
      <c r="AP465" s="210"/>
      <c r="AQ465" s="210"/>
      <c r="AR465" s="210"/>
      <c r="AS465" s="210"/>
      <c r="AT465" s="210"/>
      <c r="AU465" s="210"/>
      <c r="AV465" s="210"/>
    </row>
    <row r="466" spans="1:48" ht="42" hidden="1" customHeight="1" x14ac:dyDescent="0.25">
      <c r="A466"/>
      <c r="D466" t="b">
        <f>IF(Resp103="Yes", FALSE, TRUE)</f>
        <v>1</v>
      </c>
      <c r="E466" s="1" t="str">
        <f>IF(ISBLANK('Capabilities - Sec Controls'!A145),"", 'Capabilities - Sec Controls'!A145)</f>
        <v>Information Services</v>
      </c>
      <c r="F466" s="1" t="str">
        <f>IF(ISBLANK('Capabilities - Sec Controls'!B145),"", 'Capabilities - Sec Controls'!B145)</f>
        <v>Reporting Services</v>
      </c>
      <c r="G466" s="1" t="str">
        <f>IF(ISBLANK('Capabilities - Sec Controls'!C145),"", 'Capabilities - Sec Controls'!C145)</f>
        <v>Reporting Tools</v>
      </c>
      <c r="H466" s="1" t="str">
        <f>IF(ISBLANK('Capabilities - Sec Controls'!D145),"", 'Capabilities - Sec Controls'!D145)</f>
        <v/>
      </c>
      <c r="I466" s="1" t="str">
        <f>IF(ISBLANK('Capabilities - Sec Controls'!E145),"", 'Capabilities - Sec Controls'!E145)</f>
        <v>The system has a capability that provides reporting tools for end users so they can generate reports, share reports with each other, and analyze data within the information domain.</v>
      </c>
      <c r="J466" s="1" t="str">
        <f>IF(ISBLANK('Capabilities - Sec Controls'!F145),"", 'Capabilities - Sec Controls'!F145)</f>
        <v>Reporting Tools</v>
      </c>
      <c r="K466" s="1" t="str">
        <f>IF(ISBLANK('Capabilities - Sec Controls'!I145),"", 'Capabilities - Sec Controls'!I145)</f>
        <v>AU-6,AU-12</v>
      </c>
      <c r="L466" s="1" t="str">
        <f>IF(ISBLANK('Capabilities - Sec Controls'!J145),"", 'Capabilities - Sec Controls'!J145)</f>
        <v>AU-7</v>
      </c>
      <c r="M466" s="1" t="str">
        <f>IF(ISBLANK('Capabilities - Sec Controls'!K145),"", 'Capabilities - Sec Controls'!K145)</f>
        <v>AU-6,AU-12</v>
      </c>
      <c r="N466" s="1" t="str">
        <f>IF(ISBLANK('Capabilities - Sec Controls'!L145),"", 'Capabilities - Sec Controls'!L145)</f>
        <v>AU-7</v>
      </c>
      <c r="O466" s="1" t="str">
        <f>IF(ISBLANK('Capabilities - Sec Controls'!M145),"", 'Capabilities - Sec Controls'!M145)</f>
        <v>AU-6(1),AU-6(3),AU-7(1)</v>
      </c>
      <c r="P466" s="1" t="str">
        <f>IF(ISBLANK('Capabilities - Sec Controls'!N145),"", 'Capabilities - Sec Controls'!N145)</f>
        <v/>
      </c>
      <c r="Q466" s="1" t="str">
        <f>IF(ISBLANK('Capabilities - Sec Controls'!O145),"", 'Capabilities - Sec Controls'!O145)</f>
        <v>AU-6(1),AU-6(3),AU-7(1)</v>
      </c>
      <c r="R466" s="1" t="str">
        <f>IF(ISBLANK('Capabilities - Sec Controls'!P145),"", 'Capabilities - Sec Controls'!P145)</f>
        <v/>
      </c>
      <c r="S466" s="1" t="str">
        <f>IF(ISBLANK('Capabilities - Sec Controls'!Q145),"", 'Capabilities - Sec Controls'!Q145)</f>
        <v>AU-6(5)</v>
      </c>
      <c r="T466" s="1" t="str">
        <f>IF(ISBLANK('Capabilities - Sec Controls'!R145),"", 'Capabilities - Sec Controls'!R145)</f>
        <v>AU-6(4),AU-7(2)</v>
      </c>
      <c r="U466" s="1" t="str">
        <f>IF(ISBLANK('Capabilities - Sec Controls'!S145),"", 'Capabilities - Sec Controls'!S145)</f>
        <v>AU-6(5)</v>
      </c>
      <c r="V466" s="1" t="str">
        <f>IF(ISBLANK('Capabilities - Sec Controls'!T145),"", 'Capabilities - Sec Controls'!T145)</f>
        <v>AU-6(4),AU-7(2)</v>
      </c>
      <c r="W466" s="1" t="str">
        <f>IF(ISBLANK('Capabilities - Sec Controls'!U145),"", 'Capabilities - Sec Controls'!U145)</f>
        <v/>
      </c>
      <c r="X466" s="1" t="str">
        <f>IF(ISBLANK('Capabilities - Sec Controls'!V145),"", 'Capabilities - Sec Controls'!V145)</f>
        <v/>
      </c>
      <c r="Y466" s="1" t="str">
        <f>IF(ISBLANK('Capabilities - Sec Controls'!W145),"", 'Capabilities - Sec Controls'!W145)</f>
        <v/>
      </c>
      <c r="Z466" s="1" t="str">
        <f>IF(ISBLANK('Capabilities - Sec Controls'!X145),"", 'Capabilities - Sec Controls'!X145)</f>
        <v/>
      </c>
      <c r="AA466" s="1" t="str">
        <f>IF(ISBLANK('Capabilities - Sec Controls'!Y145),"", 'Capabilities - Sec Controls'!Y145)</f>
        <v xml:space="preserve">NOTE 1:  The CSA Information Services Reporting Services Reporting Tools Capability description only technology or business functions/applications supporting cloud type of computing environments and businesses. The several AU  controls were included because the description is somewhat unclear regarding the type of reports the users would be generating; these would apply only if the reports are related to security-related information that has been logged..       NOTE 2:  AU-6(4), and AU-7(2) are not selected in SP 800-53-defined baselines nor in the overall FedRAMP-defined baselines. They are noted in { } and  placed in the high impact baseline here specifically to support implementation of  information security associated with the Information Services Reporting Services Reporting Tools  capability should an organization wish to contract with a cloud service provider to provide such a capability. </v>
      </c>
      <c r="AB466" s="1" t="str">
        <f>IF(ISBLANK('Capabilities - Sec Controls'!Z145),"", 'Capabilities - Sec Controls'!Z145)</f>
        <v/>
      </c>
      <c r="AC466" s="1">
        <f>IF(ISBLANK('Capabilities - Sec Controls'!AA145),"", 'Capabilities - Sec Controls'!AA145)</f>
        <v>1</v>
      </c>
      <c r="AD466" s="1">
        <f>IF(ISBLANK('Capabilities - Sec Controls'!AB145),"", 'Capabilities - Sec Controls'!AB145)</f>
        <v>2</v>
      </c>
      <c r="AE466" s="1">
        <f>IF(ISBLANK('Capabilities - Sec Controls'!AC145),"", 'Capabilities - Sec Controls'!AC145)</f>
        <v>2</v>
      </c>
      <c r="AF466" s="1">
        <f>IF(ISBLANK('Capabilities - Sec Controls'!AD145),"", 'Capabilities - Sec Controls'!AD145)</f>
        <v>5</v>
      </c>
      <c r="AG466" s="1" t="str">
        <f>IF(ISBLANK('Capabilities - Sec Controls'!AE145),"", 'Capabilities - Sec Controls'!AE145)</f>
        <v/>
      </c>
      <c r="AH466" s="1" t="str">
        <f>IF(ISBLANK('Capabilities - Sec Controls'!AF145),"", 'Capabilities - Sec Controls'!AF145)</f>
        <v>A</v>
      </c>
      <c r="AI466" s="1" t="str">
        <f>IF(ISBLANK('Capabilities - Sec Controls'!AG145),"", 'Capabilities - Sec Controls'!AG145)</f>
        <v>A</v>
      </c>
      <c r="AJ466" s="1" t="str">
        <f>IF(ISBLANK('Capabilities - Sec Controls'!AH145),"", 'Capabilities - Sec Controls'!AH145)</f>
        <v>A</v>
      </c>
      <c r="AK466" s="1" t="str">
        <f>IF(ISBLANK('Capabilities - Sec Controls'!AI145),"", 'Capabilities - Sec Controls'!AI145)</f>
        <v/>
      </c>
      <c r="AL466" s="1" t="str">
        <f>IF(ISBLANK('Capabilities - Sec Controls'!AJ145),"", 'Capabilities - Sec Controls'!AJ145)</f>
        <v>A</v>
      </c>
      <c r="AM466" s="1" t="str">
        <f>IF(ISBLANK('Capabilities - Sec Controls'!AK145),"", 'Capabilities - Sec Controls'!AK145)</f>
        <v>A</v>
      </c>
      <c r="AN466" s="1" t="str">
        <f>IF(ISBLANK('Capabilities - Sec Controls'!AL145),"", 'Capabilities - Sec Controls'!AL145)</f>
        <v>A</v>
      </c>
      <c r="AO466" s="1" t="str">
        <f>IF(ISBLANK('Capabilities - Sec Controls'!AM145),"", 'Capabilities - Sec Controls'!AM145)</f>
        <v/>
      </c>
      <c r="AP466" s="1" t="str">
        <f>IF(ISBLANK('Capabilities - Sec Controls'!AN145),"", 'Capabilities - Sec Controls'!AN145)</f>
        <v>B</v>
      </c>
      <c r="AQ466" s="1" t="str">
        <f>IF(ISBLANK('Capabilities - Sec Controls'!AO145),"", 'Capabilities - Sec Controls'!AO145)</f>
        <v>B</v>
      </c>
      <c r="AR466" s="1" t="str">
        <f>IF(ISBLANK('Capabilities - Sec Controls'!AP145),"", 'Capabilities - Sec Controls'!AP145)</f>
        <v>B</v>
      </c>
      <c r="AS466" s="1" t="str">
        <f>IF(ISBLANK('Capabilities - Sec Controls'!AQ145),"", 'Capabilities - Sec Controls'!AQ145)</f>
        <v/>
      </c>
      <c r="AT466" s="1" t="str">
        <f>IF(ISBLANK('Capabilities - Sec Controls'!AR145),"", 'Capabilities - Sec Controls'!AR145)</f>
        <v>X</v>
      </c>
      <c r="AU466" s="1" t="str">
        <f>IF(ISBLANK('Capabilities - Sec Controls'!AS145),"", 'Capabilities - Sec Controls'!AS145)</f>
        <v/>
      </c>
      <c r="AV466" s="1" t="str">
        <f>IF(ISBLANK('Capabilities - Sec Controls'!AT145),"", 'Capabilities - Sec Controls'!AT145)</f>
        <v/>
      </c>
    </row>
    <row r="467" spans="1:48" ht="42" hidden="1" customHeight="1" x14ac:dyDescent="0.25">
      <c r="A467"/>
      <c r="D467" t="b">
        <f>IF(Resp103="Yes", FALSE, TRUE)</f>
        <v>1</v>
      </c>
      <c r="E467" s="1" t="str">
        <f>IF(ISBLANK('Capabilities - Sec Controls'!A146),"", 'Capabilities - Sec Controls'!A146)</f>
        <v>Information Services</v>
      </c>
      <c r="F467" s="1" t="str">
        <f>IF(ISBLANK('Capabilities - Sec Controls'!B146),"", 'Capabilities - Sec Controls'!B146)</f>
        <v>Reporting Services</v>
      </c>
      <c r="G467" s="1" t="str">
        <f>IF(ISBLANK('Capabilities - Sec Controls'!C146),"", 'Capabilities - Sec Controls'!C146)</f>
        <v>Business Intelligence</v>
      </c>
      <c r="H467" s="1" t="str">
        <f>IF(ISBLANK('Capabilities - Sec Controls'!D146),"", 'Capabilities - Sec Controls'!D146)</f>
        <v/>
      </c>
      <c r="I467" s="1" t="str">
        <f>IF(ISBLANK('Capabilities - Sec Controls'!E146),"", 'Capabilities - Sec Controls'!E146)</f>
        <v>The system has a capability that can leverage business intelligence technologies and techniques to identify, extract, and analyze business operations data.</v>
      </c>
      <c r="J467" s="1" t="str">
        <f>IF(ISBLANK('Capabilities - Sec Controls'!F146),"", 'Capabilities - Sec Controls'!F146)</f>
        <v>Business Intelligence</v>
      </c>
      <c r="K467" s="1" t="str">
        <f>IF(ISBLANK('Capabilities - Sec Controls'!I146),"", 'Capabilities - Sec Controls'!I146)</f>
        <v/>
      </c>
      <c r="L467" s="1" t="str">
        <f>IF(ISBLANK('Capabilities - Sec Controls'!J146),"", 'Capabilities - Sec Controls'!J146)</f>
        <v/>
      </c>
      <c r="M467" s="1" t="str">
        <f>IF(ISBLANK('Capabilities - Sec Controls'!K146),"", 'Capabilities - Sec Controls'!K146)</f>
        <v/>
      </c>
      <c r="N467" s="1" t="str">
        <f>IF(ISBLANK('Capabilities - Sec Controls'!L146),"", 'Capabilities - Sec Controls'!L146)</f>
        <v/>
      </c>
      <c r="O467" s="1" t="str">
        <f>IF(ISBLANK('Capabilities - Sec Controls'!M146),"", 'Capabilities - Sec Controls'!M146)</f>
        <v/>
      </c>
      <c r="P467" s="1" t="str">
        <f>IF(ISBLANK('Capabilities - Sec Controls'!N146),"", 'Capabilities - Sec Controls'!N146)</f>
        <v/>
      </c>
      <c r="Q467" s="1" t="str">
        <f>IF(ISBLANK('Capabilities - Sec Controls'!O146),"", 'Capabilities - Sec Controls'!O146)</f>
        <v/>
      </c>
      <c r="R467" s="1" t="str">
        <f>IF(ISBLANK('Capabilities - Sec Controls'!P146),"", 'Capabilities - Sec Controls'!P146)</f>
        <v/>
      </c>
      <c r="S467" s="1" t="str">
        <f>IF(ISBLANK('Capabilities - Sec Controls'!Q146),"", 'Capabilities - Sec Controls'!Q146)</f>
        <v/>
      </c>
      <c r="T467" s="1" t="str">
        <f>IF(ISBLANK('Capabilities - Sec Controls'!R146),"", 'Capabilities - Sec Controls'!R146)</f>
        <v/>
      </c>
      <c r="U467" s="1" t="str">
        <f>IF(ISBLANK('Capabilities - Sec Controls'!S146),"", 'Capabilities - Sec Controls'!S146)</f>
        <v/>
      </c>
      <c r="V467" s="1" t="str">
        <f>IF(ISBLANK('Capabilities - Sec Controls'!T146),"", 'Capabilities - Sec Controls'!T146)</f>
        <v/>
      </c>
      <c r="W467" s="1" t="str">
        <f>IF(ISBLANK('Capabilities - Sec Controls'!U146),"", 'Capabilities - Sec Controls'!U146)</f>
        <v/>
      </c>
      <c r="X467" s="1" t="str">
        <f>IF(ISBLANK('Capabilities - Sec Controls'!V146),"", 'Capabilities - Sec Controls'!V146)</f>
        <v/>
      </c>
      <c r="Y467" s="1" t="str">
        <f>IF(ISBLANK('Capabilities - Sec Controls'!W146),"", 'Capabilities - Sec Controls'!W146)</f>
        <v/>
      </c>
      <c r="Z467" s="1" t="str">
        <f>IF(ISBLANK('Capabilities - Sec Controls'!X146),"", 'Capabilities - Sec Controls'!X146)</f>
        <v/>
      </c>
      <c r="AA467" s="1" t="str">
        <f>IF(ISBLANK('Capabilities - Sec Controls'!Y146),"", 'Capabilities - Sec Controls'!Y146)</f>
        <v xml:space="preserve">NOTE 1:  The CSA Information Services Reporting Services Business Intelligence Capability description include only technology or business functions/applications supporting cloud type of computing environments and businesses.  As part of the SP 800-53 (and assoiated Risk Management Framework) process, organizations define the type of computing environment for the organization-defined business functions/applications from which the applicable SP 800-53 information security controls/functions/capabilities are then tailored to support the organization information security requirements.  The SP 800-53-defined information security controls/functions/capabilities selected are deemed potentially applicable for information security to support the CSA Information Services Reporting Services Business Intelligence Capability should an organization wish to contract with a cloud service provider to provide such a capability.       NOTE 2:  CA-8(2), CP-13, IR-4(3), SA-12(9), SA-13 are not selected in SP 800-53-defined baselines nor in the overall FedRAMP-defined baselines. They are noted in { } and  placed in the high impact baseline here specifically to support implementation of  information security associated with the Information Services Reporting Services Business Intelligence capability should an organization wish to contract with a cloud service provider to provide such a capability. </v>
      </c>
      <c r="AB467" s="1" t="str">
        <f>IF(ISBLANK('Capabilities - Sec Controls'!Z146),"", 'Capabilities - Sec Controls'!Z146)</f>
        <v/>
      </c>
      <c r="AC467" s="1">
        <f>IF(ISBLANK('Capabilities - Sec Controls'!AA146),"", 'Capabilities - Sec Controls'!AA146)</f>
        <v>1</v>
      </c>
      <c r="AD467" s="1">
        <f>IF(ISBLANK('Capabilities - Sec Controls'!AB146),"", 'Capabilities - Sec Controls'!AB146)</f>
        <v>1</v>
      </c>
      <c r="AE467" s="1">
        <f>IF(ISBLANK('Capabilities - Sec Controls'!AC146),"", 'Capabilities - Sec Controls'!AC146)</f>
        <v>1</v>
      </c>
      <c r="AF467" s="1">
        <f>IF(ISBLANK('Capabilities - Sec Controls'!AD146),"", 'Capabilities - Sec Controls'!AD146)</f>
        <v>3</v>
      </c>
      <c r="AG467" s="1" t="str">
        <f>IF(ISBLANK('Capabilities - Sec Controls'!AE146),"", 'Capabilities - Sec Controls'!AE146)</f>
        <v/>
      </c>
      <c r="AH467" s="1" t="str">
        <f>IF(ISBLANK('Capabilities - Sec Controls'!AF146),"", 'Capabilities - Sec Controls'!AF146)</f>
        <v>A</v>
      </c>
      <c r="AI467" s="1" t="str">
        <f>IF(ISBLANK('Capabilities - Sec Controls'!AG146),"", 'Capabilities - Sec Controls'!AG146)</f>
        <v>A</v>
      </c>
      <c r="AJ467" s="1" t="str">
        <f>IF(ISBLANK('Capabilities - Sec Controls'!AH146),"", 'Capabilities - Sec Controls'!AH146)</f>
        <v>A</v>
      </c>
      <c r="AK467" s="1" t="str">
        <f>IF(ISBLANK('Capabilities - Sec Controls'!AI146),"", 'Capabilities - Sec Controls'!AI146)</f>
        <v/>
      </c>
      <c r="AL467" s="1" t="str">
        <f>IF(ISBLANK('Capabilities - Sec Controls'!AJ146),"", 'Capabilities - Sec Controls'!AJ146)</f>
        <v/>
      </c>
      <c r="AM467" s="1" t="str">
        <f>IF(ISBLANK('Capabilities - Sec Controls'!AK146),"", 'Capabilities - Sec Controls'!AK146)</f>
        <v/>
      </c>
      <c r="AN467" s="1" t="str">
        <f>IF(ISBLANK('Capabilities - Sec Controls'!AL146),"", 'Capabilities - Sec Controls'!AL146)</f>
        <v/>
      </c>
      <c r="AO467" s="1" t="str">
        <f>IF(ISBLANK('Capabilities - Sec Controls'!AM146),"", 'Capabilities - Sec Controls'!AM146)</f>
        <v/>
      </c>
      <c r="AP467" s="1" t="str">
        <f>IF(ISBLANK('Capabilities - Sec Controls'!AN146),"", 'Capabilities - Sec Controls'!AN146)</f>
        <v>A</v>
      </c>
      <c r="AQ467" s="1" t="str">
        <f>IF(ISBLANK('Capabilities - Sec Controls'!AO146),"", 'Capabilities - Sec Controls'!AO146)</f>
        <v>A</v>
      </c>
      <c r="AR467" s="1" t="str">
        <f>IF(ISBLANK('Capabilities - Sec Controls'!AP146),"", 'Capabilities - Sec Controls'!AP146)</f>
        <v>A</v>
      </c>
      <c r="AS467" s="1" t="str">
        <f>IF(ISBLANK('Capabilities - Sec Controls'!AQ146),"", 'Capabilities - Sec Controls'!AQ146)</f>
        <v/>
      </c>
      <c r="AT467" s="1" t="str">
        <f>IF(ISBLANK('Capabilities - Sec Controls'!AR146),"", 'Capabilities - Sec Controls'!AR146)</f>
        <v>A</v>
      </c>
      <c r="AU467" s="1" t="str">
        <f>IF(ISBLANK('Capabilities - Sec Controls'!AS146),"", 'Capabilities - Sec Controls'!AS146)</f>
        <v/>
      </c>
      <c r="AV467" s="1" t="str">
        <f>IF(ISBLANK('Capabilities - Sec Controls'!AT146),"", 'Capabilities - Sec Controls'!AT146)</f>
        <v/>
      </c>
    </row>
    <row r="468" spans="1:48" ht="42" hidden="1" customHeight="1" x14ac:dyDescent="0.25">
      <c r="A468" s="210" t="s">
        <v>3437</v>
      </c>
      <c r="B468" s="211" t="s">
        <v>3438</v>
      </c>
      <c r="C468" s="211"/>
      <c r="D468" s="211" t="b">
        <f>AND(D469:D472)</f>
        <v>1</v>
      </c>
      <c r="E468" s="211"/>
      <c r="F468" s="210"/>
      <c r="G468" s="210"/>
      <c r="H468" s="210"/>
      <c r="I468" s="210"/>
      <c r="J468" s="210"/>
      <c r="K468" s="210"/>
      <c r="L468" s="210"/>
      <c r="M468" s="210"/>
      <c r="N468" s="210"/>
      <c r="O468" s="210"/>
      <c r="P468" s="210"/>
      <c r="Q468" s="210"/>
      <c r="R468" s="210"/>
      <c r="S468" s="210"/>
      <c r="T468" s="210"/>
      <c r="U468" s="210"/>
      <c r="V468" s="210"/>
      <c r="W468" s="210"/>
      <c r="X468" s="210"/>
      <c r="Y468" s="210"/>
      <c r="Z468" s="210"/>
      <c r="AA468" s="210"/>
      <c r="AB468" s="210"/>
      <c r="AC468" s="214"/>
      <c r="AD468" s="214"/>
      <c r="AE468" s="214"/>
      <c r="AF468" s="214"/>
      <c r="AG468" s="210"/>
      <c r="AH468" s="210"/>
      <c r="AI468" s="210"/>
      <c r="AJ468" s="210"/>
      <c r="AK468" s="210"/>
      <c r="AL468" s="210"/>
      <c r="AM468" s="210"/>
      <c r="AN468" s="210"/>
      <c r="AO468" s="210"/>
      <c r="AP468" s="210"/>
      <c r="AQ468" s="210"/>
      <c r="AR468" s="210"/>
      <c r="AS468" s="210"/>
      <c r="AT468" s="210"/>
      <c r="AU468" s="210"/>
      <c r="AV468" s="210"/>
    </row>
    <row r="469" spans="1:48" ht="42" hidden="1" customHeight="1" x14ac:dyDescent="0.25">
      <c r="A469"/>
      <c r="D469" t="b">
        <f>IF(Resp104="Yes", FALSE, TRUE)</f>
        <v>1</v>
      </c>
      <c r="E469" s="1" t="str">
        <f>IF(ISBLANK('Capabilities - Sec Controls'!A63),"", 'Capabilities - Sec Controls'!A63)</f>
        <v>ITOS</v>
      </c>
      <c r="F469" s="1" t="str">
        <f>IF(ISBLANK('Capabilities - Sec Controls'!B63),"", 'Capabilities - Sec Controls'!B63)</f>
        <v>Service Delivery</v>
      </c>
      <c r="G469" s="1" t="str">
        <f>IF(ISBLANK('Capabilities - Sec Controls'!C63),"", 'Capabilities - Sec Controls'!C63)</f>
        <v>Asset Management</v>
      </c>
      <c r="H469" s="1" t="str">
        <f>IF(ISBLANK('Capabilities - Sec Controls'!D63),"", 'Capabilities - Sec Controls'!D63)</f>
        <v>Charge Back</v>
      </c>
      <c r="I469" s="1" t="str">
        <f>IF(ISBLANK('Capabilities - Sec Controls'!E63),"", 'Capabilities - Sec Controls'!E63)</f>
        <v>The system's organization has a capability for managing IT service consumption within the organization involving the system, calculating associated costs, and charging those costs to the appropriate part of the organization.</v>
      </c>
      <c r="J469" s="1" t="str">
        <f>IF(ISBLANK('Capabilities - Sec Controls'!F63),"", 'Capabilities - Sec Controls'!F63)</f>
        <v>Charge Back</v>
      </c>
      <c r="K469" s="1" t="str">
        <f>IF(ISBLANK('Capabilities - Sec Controls'!I63),"", 'Capabilities - Sec Controls'!I63)</f>
        <v/>
      </c>
      <c r="L469" s="1" t="str">
        <f>IF(ISBLANK('Capabilities - Sec Controls'!J63),"", 'Capabilities - Sec Controls'!J63)</f>
        <v/>
      </c>
      <c r="M469" s="1" t="str">
        <f>IF(ISBLANK('Capabilities - Sec Controls'!K63),"", 'Capabilities - Sec Controls'!K63)</f>
        <v/>
      </c>
      <c r="N469" s="1" t="str">
        <f>IF(ISBLANK('Capabilities - Sec Controls'!L63),"", 'Capabilities - Sec Controls'!L63)</f>
        <v/>
      </c>
      <c r="O469" s="1" t="str">
        <f>IF(ISBLANK('Capabilities - Sec Controls'!M63),"", 'Capabilities - Sec Controls'!M63)</f>
        <v/>
      </c>
      <c r="P469" s="1" t="str">
        <f>IF(ISBLANK('Capabilities - Sec Controls'!N63),"", 'Capabilities - Sec Controls'!N63)</f>
        <v/>
      </c>
      <c r="Q469" s="1" t="str">
        <f>IF(ISBLANK('Capabilities - Sec Controls'!O63),"", 'Capabilities - Sec Controls'!O63)</f>
        <v/>
      </c>
      <c r="R469" s="1" t="str">
        <f>IF(ISBLANK('Capabilities - Sec Controls'!P63),"", 'Capabilities - Sec Controls'!P63)</f>
        <v/>
      </c>
      <c r="S469" s="1" t="str">
        <f>IF(ISBLANK('Capabilities - Sec Controls'!Q63),"", 'Capabilities - Sec Controls'!Q63)</f>
        <v/>
      </c>
      <c r="T469" s="1" t="str">
        <f>IF(ISBLANK('Capabilities - Sec Controls'!R63),"", 'Capabilities - Sec Controls'!R63)</f>
        <v/>
      </c>
      <c r="U469" s="1" t="str">
        <f>IF(ISBLANK('Capabilities - Sec Controls'!S63),"", 'Capabilities - Sec Controls'!S63)</f>
        <v/>
      </c>
      <c r="V469" s="1" t="str">
        <f>IF(ISBLANK('Capabilities - Sec Controls'!T63),"", 'Capabilities - Sec Controls'!T63)</f>
        <v/>
      </c>
      <c r="W469" s="1" t="str">
        <f>IF(ISBLANK('Capabilities - Sec Controls'!U63),"", 'Capabilities - Sec Controls'!U63)</f>
        <v/>
      </c>
      <c r="X469" s="1" t="str">
        <f>IF(ISBLANK('Capabilities - Sec Controls'!V63),"", 'Capabilities - Sec Controls'!V63)</f>
        <v/>
      </c>
      <c r="Y469" s="1" t="str">
        <f>IF(ISBLANK('Capabilities - Sec Controls'!W63),"", 'Capabilities - Sec Controls'!W63)</f>
        <v/>
      </c>
      <c r="Z469" s="1" t="str">
        <f>IF(ISBLANK('Capabilities - Sec Controls'!X63),"", 'Capabilities - Sec Controls'!X63)</f>
        <v/>
      </c>
      <c r="AA469" s="1" t="str">
        <f>IF(ISBLANK('Capabilities - Sec Controls'!Y63),"", 'Capabilities - Sec Controls'!Y63)</f>
        <v xml:space="preserve">Managing IT service consumption for chargeback is not a security capability. See columns M, N, and O for controls needed to protect the associated information. 
CM-6(3), CM-9(1), SA-4(5), SA-10(2), SA-10(3), SA-10(5), SA-11(3), SA-11(5), SA-11(7), SA-12(11), SA-12(14), SA-19(4) SI-2(1) are not selected in SP 800-53-defined baselines nor in the overall FedRAMP-defined baselines. These 53R4 capabilities are noted in { } and placed in the high impact baseline here specifically to support  implementation of a Asset Management Charge Back described capability should an organization wish to contract with a cloud service provider to provide such capabilities </v>
      </c>
      <c r="AB469" s="1" t="str">
        <f>IF(ISBLANK('Capabilities - Sec Controls'!Z63),"", 'Capabilities - Sec Controls'!Z63)</f>
        <v/>
      </c>
      <c r="AC469" s="1">
        <f>IF(ISBLANK('Capabilities - Sec Controls'!AA63),"", 'Capabilities - Sec Controls'!AA63)</f>
        <v>1</v>
      </c>
      <c r="AD469" s="1">
        <f>IF(ISBLANK('Capabilities - Sec Controls'!AB63),"", 'Capabilities - Sec Controls'!AB63)</f>
        <v>1</v>
      </c>
      <c r="AE469" s="1">
        <f>IF(ISBLANK('Capabilities - Sec Controls'!AC63),"", 'Capabilities - Sec Controls'!AC63)</f>
        <v>1</v>
      </c>
      <c r="AF469" s="1">
        <f>IF(ISBLANK('Capabilities - Sec Controls'!AD63),"", 'Capabilities - Sec Controls'!AD63)</f>
        <v>3</v>
      </c>
      <c r="AG469" s="1" t="str">
        <f>IF(ISBLANK('Capabilities - Sec Controls'!AE63),"", 'Capabilities - Sec Controls'!AE63)</f>
        <v/>
      </c>
      <c r="AH469" s="1" t="str">
        <f>IF(ISBLANK('Capabilities - Sec Controls'!AF63),"", 'Capabilities - Sec Controls'!AF63)</f>
        <v>A</v>
      </c>
      <c r="AI469" s="1" t="str">
        <f>IF(ISBLANK('Capabilities - Sec Controls'!AG63),"", 'Capabilities - Sec Controls'!AG63)</f>
        <v>A</v>
      </c>
      <c r="AJ469" s="1" t="str">
        <f>IF(ISBLANK('Capabilities - Sec Controls'!AH63),"", 'Capabilities - Sec Controls'!AH63)</f>
        <v>A</v>
      </c>
      <c r="AK469" s="1" t="str">
        <f>IF(ISBLANK('Capabilities - Sec Controls'!AI63),"", 'Capabilities - Sec Controls'!AI63)</f>
        <v/>
      </c>
      <c r="AL469" s="1" t="str">
        <f>IF(ISBLANK('Capabilities - Sec Controls'!AJ63),"", 'Capabilities - Sec Controls'!AJ63)</f>
        <v>A</v>
      </c>
      <c r="AM469" s="1" t="str">
        <f>IF(ISBLANK('Capabilities - Sec Controls'!AK63),"", 'Capabilities - Sec Controls'!AK63)</f>
        <v>A</v>
      </c>
      <c r="AN469" s="1" t="str">
        <f>IF(ISBLANK('Capabilities - Sec Controls'!AL63),"", 'Capabilities - Sec Controls'!AL63)</f>
        <v>A</v>
      </c>
      <c r="AO469" s="1" t="str">
        <f>IF(ISBLANK('Capabilities - Sec Controls'!AM63),"", 'Capabilities - Sec Controls'!AM63)</f>
        <v/>
      </c>
      <c r="AP469" s="1" t="str">
        <f>IF(ISBLANK('Capabilities - Sec Controls'!AN63),"", 'Capabilities - Sec Controls'!AN63)</f>
        <v>A</v>
      </c>
      <c r="AQ469" s="1" t="str">
        <f>IF(ISBLANK('Capabilities - Sec Controls'!AO63),"", 'Capabilities - Sec Controls'!AO63)</f>
        <v>A</v>
      </c>
      <c r="AR469" s="1" t="str">
        <f>IF(ISBLANK('Capabilities - Sec Controls'!AP63),"", 'Capabilities - Sec Controls'!AP63)</f>
        <v>A</v>
      </c>
      <c r="AS469" s="1" t="str">
        <f>IF(ISBLANK('Capabilities - Sec Controls'!AQ63),"", 'Capabilities - Sec Controls'!AQ63)</f>
        <v/>
      </c>
      <c r="AT469" s="1" t="str">
        <f>IF(ISBLANK('Capabilities - Sec Controls'!AR63),"", 'Capabilities - Sec Controls'!AR63)</f>
        <v>A</v>
      </c>
      <c r="AU469" s="1" t="str">
        <f>IF(ISBLANK('Capabilities - Sec Controls'!AS63),"", 'Capabilities - Sec Controls'!AS63)</f>
        <v/>
      </c>
      <c r="AV469" s="1" t="str">
        <f>IF(ISBLANK('Capabilities - Sec Controls'!AT63),"", 'Capabilities - Sec Controls'!AT63)</f>
        <v/>
      </c>
    </row>
    <row r="470" spans="1:48" ht="42" hidden="1" customHeight="1" x14ac:dyDescent="0.25">
      <c r="A470"/>
      <c r="D470" t="b">
        <f>IF(Resp104="Yes", FALSE, TRUE)</f>
        <v>1</v>
      </c>
      <c r="E470" s="1" t="str">
        <f>IF(ISBLANK('Capabilities - Sec Controls'!A87),"", 'Capabilities - Sec Controls'!A87)</f>
        <v>ITOS</v>
      </c>
      <c r="F470" s="1" t="str">
        <f>IF(ISBLANK('Capabilities - Sec Controls'!B87),"", 'Capabilities - Sec Controls'!B87)</f>
        <v>Service Delivery</v>
      </c>
      <c r="G470" s="1" t="str">
        <f>IF(ISBLANK('Capabilities - Sec Controls'!C87),"", 'Capabilities - Sec Controls'!C87)</f>
        <v>Asset Management</v>
      </c>
      <c r="H470" s="1" t="str">
        <f>IF(ISBLANK('Capabilities - Sec Controls'!D87),"", 'Capabilities - Sec Controls'!D87)</f>
        <v>Service Costing (Internal)</v>
      </c>
      <c r="I470" s="1" t="str">
        <f>IF(ISBLANK('Capabilities - Sec Controls'!E87),"", 'Capabilities - Sec Controls'!E87)</f>
        <v>The system's organization has a capability that analyzes the overall costs accrued in delivering each service to determine if revenue is adequate to support continued delivery of that service.</v>
      </c>
      <c r="J470" s="1" t="str">
        <f>IF(ISBLANK('Capabilities - Sec Controls'!F87),"", 'Capabilities - Sec Controls'!F87)</f>
        <v>Service Costing (Internal)</v>
      </c>
      <c r="K470" s="1" t="str">
        <f>IF(ISBLANK('Capabilities - Sec Controls'!I87),"", 'Capabilities - Sec Controls'!I87)</f>
        <v/>
      </c>
      <c r="L470" s="1" t="str">
        <f>IF(ISBLANK('Capabilities - Sec Controls'!J87),"", 'Capabilities - Sec Controls'!J87)</f>
        <v/>
      </c>
      <c r="M470" s="1" t="str">
        <f>IF(ISBLANK('Capabilities - Sec Controls'!K87),"", 'Capabilities - Sec Controls'!K87)</f>
        <v/>
      </c>
      <c r="N470" s="1" t="str">
        <f>IF(ISBLANK('Capabilities - Sec Controls'!L87),"", 'Capabilities - Sec Controls'!L87)</f>
        <v/>
      </c>
      <c r="O470" s="1" t="str">
        <f>IF(ISBLANK('Capabilities - Sec Controls'!M87),"", 'Capabilities - Sec Controls'!M87)</f>
        <v/>
      </c>
      <c r="P470" s="1" t="str">
        <f>IF(ISBLANK('Capabilities - Sec Controls'!N87),"", 'Capabilities - Sec Controls'!N87)</f>
        <v/>
      </c>
      <c r="Q470" s="1" t="str">
        <f>IF(ISBLANK('Capabilities - Sec Controls'!O87),"", 'Capabilities - Sec Controls'!O87)</f>
        <v/>
      </c>
      <c r="R470" s="1" t="str">
        <f>IF(ISBLANK('Capabilities - Sec Controls'!P87),"", 'Capabilities - Sec Controls'!P87)</f>
        <v/>
      </c>
      <c r="S470" s="1" t="str">
        <f>IF(ISBLANK('Capabilities - Sec Controls'!Q87),"", 'Capabilities - Sec Controls'!Q87)</f>
        <v/>
      </c>
      <c r="T470" s="1" t="str">
        <f>IF(ISBLANK('Capabilities - Sec Controls'!R87),"", 'Capabilities - Sec Controls'!R87)</f>
        <v/>
      </c>
      <c r="U470" s="1" t="str">
        <f>IF(ISBLANK('Capabilities - Sec Controls'!S87),"", 'Capabilities - Sec Controls'!S87)</f>
        <v/>
      </c>
      <c r="V470" s="1" t="str">
        <f>IF(ISBLANK('Capabilities - Sec Controls'!T87),"", 'Capabilities - Sec Controls'!T87)</f>
        <v/>
      </c>
      <c r="W470" s="1" t="str">
        <f>IF(ISBLANK('Capabilities - Sec Controls'!U87),"", 'Capabilities - Sec Controls'!U87)</f>
        <v/>
      </c>
      <c r="X470" s="1" t="str">
        <f>IF(ISBLANK('Capabilities - Sec Controls'!V87),"", 'Capabilities - Sec Controls'!V87)</f>
        <v/>
      </c>
      <c r="Y470" s="1" t="str">
        <f>IF(ISBLANK('Capabilities - Sec Controls'!W87),"", 'Capabilities - Sec Controls'!W87)</f>
        <v/>
      </c>
      <c r="Z470" s="1" t="str">
        <f>IF(ISBLANK('Capabilities - Sec Controls'!X87),"", 'Capabilities - Sec Controls'!X87)</f>
        <v/>
      </c>
      <c r="AA470" s="1" t="str">
        <f>IF(ISBLANK('Capabilities - Sec Controls'!Y87),"", 'Capabilities - Sec Controls'!Y87)</f>
        <v>The CSA Asset Management Service Costing (internal) capability appears to be a Business/Accounting (i.e Charge back) type of  activity that is outside the scope of information security capability provided in SP 800-53-defined baselines.</v>
      </c>
      <c r="AB470" s="1" t="str">
        <f>IF(ISBLANK('Capabilities - Sec Controls'!Z87),"", 'Capabilities - Sec Controls'!Z87)</f>
        <v/>
      </c>
      <c r="AC470" s="1">
        <f>IF(ISBLANK('Capabilities - Sec Controls'!AA87),"", 'Capabilities - Sec Controls'!AA87)</f>
        <v>1</v>
      </c>
      <c r="AD470" s="1">
        <f>IF(ISBLANK('Capabilities - Sec Controls'!AB87),"", 'Capabilities - Sec Controls'!AB87)</f>
        <v>1</v>
      </c>
      <c r="AE470" s="1">
        <f>IF(ISBLANK('Capabilities - Sec Controls'!AC87),"", 'Capabilities - Sec Controls'!AC87)</f>
        <v>1</v>
      </c>
      <c r="AF470" s="1">
        <f>IF(ISBLANK('Capabilities - Sec Controls'!AD87),"", 'Capabilities - Sec Controls'!AD87)</f>
        <v>3</v>
      </c>
      <c r="AG470" s="1" t="str">
        <f>IF(ISBLANK('Capabilities - Sec Controls'!AE87),"", 'Capabilities - Sec Controls'!AE87)</f>
        <v/>
      </c>
      <c r="AH470" s="1" t="str">
        <f>IF(ISBLANK('Capabilities - Sec Controls'!AF87),"", 'Capabilities - Sec Controls'!AF87)</f>
        <v>A</v>
      </c>
      <c r="AI470" s="1" t="str">
        <f>IF(ISBLANK('Capabilities - Sec Controls'!AG87),"", 'Capabilities - Sec Controls'!AG87)</f>
        <v>A</v>
      </c>
      <c r="AJ470" s="1" t="str">
        <f>IF(ISBLANK('Capabilities - Sec Controls'!AH87),"", 'Capabilities - Sec Controls'!AH87)</f>
        <v>A</v>
      </c>
      <c r="AK470" s="1" t="str">
        <f>IF(ISBLANK('Capabilities - Sec Controls'!AI87),"", 'Capabilities - Sec Controls'!AI87)</f>
        <v/>
      </c>
      <c r="AL470" s="1" t="str">
        <f>IF(ISBLANK('Capabilities - Sec Controls'!AJ87),"", 'Capabilities - Sec Controls'!AJ87)</f>
        <v>A</v>
      </c>
      <c r="AM470" s="1" t="str">
        <f>IF(ISBLANK('Capabilities - Sec Controls'!AK87),"", 'Capabilities - Sec Controls'!AK87)</f>
        <v>A</v>
      </c>
      <c r="AN470" s="1" t="str">
        <f>IF(ISBLANK('Capabilities - Sec Controls'!AL87),"", 'Capabilities - Sec Controls'!AL87)</f>
        <v>A</v>
      </c>
      <c r="AO470" s="1" t="str">
        <f>IF(ISBLANK('Capabilities - Sec Controls'!AM87),"", 'Capabilities - Sec Controls'!AM87)</f>
        <v/>
      </c>
      <c r="AP470" s="1" t="str">
        <f>IF(ISBLANK('Capabilities - Sec Controls'!AN87),"", 'Capabilities - Sec Controls'!AN87)</f>
        <v>B</v>
      </c>
      <c r="AQ470" s="1" t="str">
        <f>IF(ISBLANK('Capabilities - Sec Controls'!AO87),"", 'Capabilities - Sec Controls'!AO87)</f>
        <v>B</v>
      </c>
      <c r="AR470" s="1" t="str">
        <f>IF(ISBLANK('Capabilities - Sec Controls'!AP87),"", 'Capabilities - Sec Controls'!AP87)</f>
        <v>B</v>
      </c>
      <c r="AS470" s="1" t="str">
        <f>IF(ISBLANK('Capabilities - Sec Controls'!AQ87),"", 'Capabilities - Sec Controls'!AQ87)</f>
        <v/>
      </c>
      <c r="AT470" s="1" t="str">
        <f>IF(ISBLANK('Capabilities - Sec Controls'!AR87),"", 'Capabilities - Sec Controls'!AR87)</f>
        <v>X</v>
      </c>
      <c r="AU470" s="1" t="str">
        <f>IF(ISBLANK('Capabilities - Sec Controls'!AS87),"", 'Capabilities - Sec Controls'!AS87)</f>
        <v/>
      </c>
      <c r="AV470" s="1" t="str">
        <f>IF(ISBLANK('Capabilities - Sec Controls'!AT87),"", 'Capabilities - Sec Controls'!AT87)</f>
        <v/>
      </c>
    </row>
    <row r="471" spans="1:48" ht="42" hidden="1" customHeight="1" x14ac:dyDescent="0.25">
      <c r="A471"/>
      <c r="D471" t="b">
        <f>IF(Resp104="Yes", FALSE, TRUE)</f>
        <v>1</v>
      </c>
      <c r="E471" s="1" t="str">
        <f>IF(ISBLANK('Capabilities - Sec Controls'!A107),"", 'Capabilities - Sec Controls'!A107)</f>
        <v>ITOS</v>
      </c>
      <c r="F471" s="1" t="str">
        <f>IF(ISBLANK('Capabilities - Sec Controls'!B107),"", 'Capabilities - Sec Controls'!B107)</f>
        <v>Service Delivery</v>
      </c>
      <c r="G471" s="1" t="str">
        <f>IF(ISBLANK('Capabilities - Sec Controls'!C107),"", 'Capabilities - Sec Controls'!C107)</f>
        <v>Asset Management</v>
      </c>
      <c r="H471" s="1" t="str">
        <f>IF(ISBLANK('Capabilities - Sec Controls'!D107),"", 'Capabilities - Sec Controls'!D107)</f>
        <v>Operational Budgeting</v>
      </c>
      <c r="I471" s="1" t="str">
        <f>IF(ISBLANK('Capabilities - Sec Controls'!E107),"", 'Capabilities - Sec Controls'!E107)</f>
        <v>The system's organization has a capability for budgeting for its operational expenses, including system and infrastructure maintenance and application updates.</v>
      </c>
      <c r="J471" s="1" t="str">
        <f>IF(ISBLANK('Capabilities - Sec Controls'!F107),"", 'Capabilities - Sec Controls'!F107)</f>
        <v>Operational Budgeting</v>
      </c>
      <c r="K471" s="1" t="str">
        <f>IF(ISBLANK('Capabilities - Sec Controls'!I107),"", 'Capabilities - Sec Controls'!I107)</f>
        <v>CA-5,RA-3,SA-2</v>
      </c>
      <c r="L471" s="1" t="str">
        <f>IF(ISBLANK('Capabilities - Sec Controls'!J107),"", 'Capabilities - Sec Controls'!J107)</f>
        <v/>
      </c>
      <c r="M471" s="1" t="str">
        <f>IF(ISBLANK('Capabilities - Sec Controls'!K107),"", 'Capabilities - Sec Controls'!K107)</f>
        <v>CA-5,RA-3,SA-2</v>
      </c>
      <c r="N471" s="1" t="str">
        <f>IF(ISBLANK('Capabilities - Sec Controls'!L107),"", 'Capabilities - Sec Controls'!L107)</f>
        <v/>
      </c>
      <c r="O471" s="1" t="str">
        <f>IF(ISBLANK('Capabilities - Sec Controls'!M107),"", 'Capabilities - Sec Controls'!M107)</f>
        <v/>
      </c>
      <c r="P471" s="1" t="str">
        <f>IF(ISBLANK('Capabilities - Sec Controls'!N107),"", 'Capabilities - Sec Controls'!N107)</f>
        <v/>
      </c>
      <c r="Q471" s="1" t="str">
        <f>IF(ISBLANK('Capabilities - Sec Controls'!O107),"", 'Capabilities - Sec Controls'!O107)</f>
        <v/>
      </c>
      <c r="R471" s="1" t="str">
        <f>IF(ISBLANK('Capabilities - Sec Controls'!P107),"", 'Capabilities - Sec Controls'!P107)</f>
        <v/>
      </c>
      <c r="S471" s="1" t="str">
        <f>IF(ISBLANK('Capabilities - Sec Controls'!Q107),"", 'Capabilities - Sec Controls'!Q107)</f>
        <v/>
      </c>
      <c r="T471" s="1" t="str">
        <f>IF(ISBLANK('Capabilities - Sec Controls'!R107),"", 'Capabilities - Sec Controls'!R107)</f>
        <v/>
      </c>
      <c r="U471" s="1" t="str">
        <f>IF(ISBLANK('Capabilities - Sec Controls'!S107),"", 'Capabilities - Sec Controls'!S107)</f>
        <v/>
      </c>
      <c r="V471" s="1" t="str">
        <f>IF(ISBLANK('Capabilities - Sec Controls'!T107),"", 'Capabilities - Sec Controls'!T107)</f>
        <v/>
      </c>
      <c r="W471" s="1" t="str">
        <f>IF(ISBLANK('Capabilities - Sec Controls'!U107),"", 'Capabilities - Sec Controls'!U107)</f>
        <v>PM-3, PM-4, PM-9, PM-11</v>
      </c>
      <c r="X471" s="1" t="str">
        <f>IF(ISBLANK('Capabilities - Sec Controls'!V107),"", 'Capabilities - Sec Controls'!V107)</f>
        <v/>
      </c>
      <c r="Y471" s="1" t="str">
        <f>IF(ISBLANK('Capabilities - Sec Controls'!W107),"", 'Capabilities - Sec Controls'!W107)</f>
        <v/>
      </c>
      <c r="Z471" s="1" t="str">
        <f>IF(ISBLANK('Capabilities - Sec Controls'!X107),"", 'Capabilities - Sec Controls'!X107)</f>
        <v/>
      </c>
      <c r="AA471" s="1" t="str">
        <f>IF(ISBLANK('Capabilities - Sec Controls'!Y107),"", 'Capabilities - Sec Controls'!Y107)</f>
        <v/>
      </c>
      <c r="AB471" s="1" t="str">
        <f>IF(ISBLANK('Capabilities - Sec Controls'!Z107),"", 'Capabilities - Sec Controls'!Z107)</f>
        <v/>
      </c>
      <c r="AC471" s="1">
        <f>IF(ISBLANK('Capabilities - Sec Controls'!AA107),"", 'Capabilities - Sec Controls'!AA107)</f>
        <v>1</v>
      </c>
      <c r="AD471" s="1">
        <f>IF(ISBLANK('Capabilities - Sec Controls'!AB107),"", 'Capabilities - Sec Controls'!AB107)</f>
        <v>1</v>
      </c>
      <c r="AE471" s="1">
        <f>IF(ISBLANK('Capabilities - Sec Controls'!AC107),"", 'Capabilities - Sec Controls'!AC107)</f>
        <v>1</v>
      </c>
      <c r="AF471" s="1">
        <f>IF(ISBLANK('Capabilities - Sec Controls'!AD107),"", 'Capabilities - Sec Controls'!AD107)</f>
        <v>3</v>
      </c>
      <c r="AG471" s="1" t="str">
        <f>IF(ISBLANK('Capabilities - Sec Controls'!AE107),"", 'Capabilities - Sec Controls'!AE107)</f>
        <v/>
      </c>
      <c r="AH471" s="1" t="str">
        <f>IF(ISBLANK('Capabilities - Sec Controls'!AF107),"", 'Capabilities - Sec Controls'!AF107)</f>
        <v>A</v>
      </c>
      <c r="AI471" s="1" t="str">
        <f>IF(ISBLANK('Capabilities - Sec Controls'!AG107),"", 'Capabilities - Sec Controls'!AG107)</f>
        <v>A</v>
      </c>
      <c r="AJ471" s="1" t="str">
        <f>IF(ISBLANK('Capabilities - Sec Controls'!AH107),"", 'Capabilities - Sec Controls'!AH107)</f>
        <v>A</v>
      </c>
      <c r="AK471" s="1" t="str">
        <f>IF(ISBLANK('Capabilities - Sec Controls'!AI107),"", 'Capabilities - Sec Controls'!AI107)</f>
        <v/>
      </c>
      <c r="AL471" s="1" t="str">
        <f>IF(ISBLANK('Capabilities - Sec Controls'!AJ107),"", 'Capabilities - Sec Controls'!AJ107)</f>
        <v>A</v>
      </c>
      <c r="AM471" s="1" t="str">
        <f>IF(ISBLANK('Capabilities - Sec Controls'!AK107),"", 'Capabilities - Sec Controls'!AK107)</f>
        <v>A</v>
      </c>
      <c r="AN471" s="1" t="str">
        <f>IF(ISBLANK('Capabilities - Sec Controls'!AL107),"", 'Capabilities - Sec Controls'!AL107)</f>
        <v>A</v>
      </c>
      <c r="AO471" s="1" t="str">
        <f>IF(ISBLANK('Capabilities - Sec Controls'!AM107),"", 'Capabilities - Sec Controls'!AM107)</f>
        <v/>
      </c>
      <c r="AP471" s="1" t="str">
        <f>IF(ISBLANK('Capabilities - Sec Controls'!AN107),"", 'Capabilities - Sec Controls'!AN107)</f>
        <v>A</v>
      </c>
      <c r="AQ471" s="1" t="str">
        <f>IF(ISBLANK('Capabilities - Sec Controls'!AO107),"", 'Capabilities - Sec Controls'!AO107)</f>
        <v>A</v>
      </c>
      <c r="AR471" s="1" t="str">
        <f>IF(ISBLANK('Capabilities - Sec Controls'!AP107),"", 'Capabilities - Sec Controls'!AP107)</f>
        <v>A</v>
      </c>
      <c r="AS471" s="1" t="str">
        <f>IF(ISBLANK('Capabilities - Sec Controls'!AQ107),"", 'Capabilities - Sec Controls'!AQ107)</f>
        <v/>
      </c>
      <c r="AT471" s="1" t="str">
        <f>IF(ISBLANK('Capabilities - Sec Controls'!AR107),"", 'Capabilities - Sec Controls'!AR107)</f>
        <v>A</v>
      </c>
      <c r="AU471" s="1" t="str">
        <f>IF(ISBLANK('Capabilities - Sec Controls'!AS107),"", 'Capabilities - Sec Controls'!AS107)</f>
        <v/>
      </c>
      <c r="AV471" s="1" t="str">
        <f>IF(ISBLANK('Capabilities - Sec Controls'!AT107),"", 'Capabilities - Sec Controls'!AT107)</f>
        <v/>
      </c>
    </row>
    <row r="472" spans="1:48" ht="42" hidden="1" customHeight="1" x14ac:dyDescent="0.25">
      <c r="A472"/>
      <c r="D472" t="b">
        <f>IF(Resp104="Yes", FALSE, TRUE)</f>
        <v>1</v>
      </c>
      <c r="E472" s="1" t="str">
        <f>IF(ISBLANK('Capabilities - Sec Controls'!A108),"", 'Capabilities - Sec Controls'!A108)</f>
        <v>ITOS</v>
      </c>
      <c r="F472" s="1" t="str">
        <f>IF(ISBLANK('Capabilities - Sec Controls'!B108),"", 'Capabilities - Sec Controls'!B108)</f>
        <v>Service Delivery</v>
      </c>
      <c r="G472" s="1" t="str">
        <f>IF(ISBLANK('Capabilities - Sec Controls'!C108),"", 'Capabilities - Sec Controls'!C108)</f>
        <v>Asset Management</v>
      </c>
      <c r="H472" s="1" t="str">
        <f>IF(ISBLANK('Capabilities - Sec Controls'!D108),"", 'Capabilities - Sec Controls'!D108)</f>
        <v>Investment Budgeting</v>
      </c>
      <c r="I472" s="1" t="str">
        <f>IF(ISBLANK('Capabilities - Sec Controls'!E108),"", 'Capabilities - Sec Controls'!E108)</f>
        <v>The system's organization has a capability for budgeting for its investments, including planning long-term investments related to infrastructure, application development, and security.</v>
      </c>
      <c r="J472" s="1" t="str">
        <f>IF(ISBLANK('Capabilities - Sec Controls'!F108),"", 'Capabilities - Sec Controls'!F108)</f>
        <v>Investment Budgeting</v>
      </c>
      <c r="K472" s="1" t="str">
        <f>IF(ISBLANK('Capabilities - Sec Controls'!I108),"", 'Capabilities - Sec Controls'!I108)</f>
        <v>RA-3,SA-2</v>
      </c>
      <c r="L472" s="1" t="str">
        <f>IF(ISBLANK('Capabilities - Sec Controls'!J108),"", 'Capabilities - Sec Controls'!J108)</f>
        <v/>
      </c>
      <c r="M472" s="1" t="str">
        <f>IF(ISBLANK('Capabilities - Sec Controls'!K108),"", 'Capabilities - Sec Controls'!K108)</f>
        <v>RA-3,SA-2</v>
      </c>
      <c r="N472" s="1" t="str">
        <f>IF(ISBLANK('Capabilities - Sec Controls'!L108),"", 'Capabilities - Sec Controls'!L108)</f>
        <v/>
      </c>
      <c r="O472" s="1" t="str">
        <f>IF(ISBLANK('Capabilities - Sec Controls'!M108),"", 'Capabilities - Sec Controls'!M108)</f>
        <v/>
      </c>
      <c r="P472" s="1" t="str">
        <f>IF(ISBLANK('Capabilities - Sec Controls'!N108),"", 'Capabilities - Sec Controls'!N108)</f>
        <v/>
      </c>
      <c r="Q472" s="1" t="str">
        <f>IF(ISBLANK('Capabilities - Sec Controls'!O108),"", 'Capabilities - Sec Controls'!O108)</f>
        <v/>
      </c>
      <c r="R472" s="1" t="str">
        <f>IF(ISBLANK('Capabilities - Sec Controls'!P108),"", 'Capabilities - Sec Controls'!P108)</f>
        <v/>
      </c>
      <c r="S472" s="1" t="str">
        <f>IF(ISBLANK('Capabilities - Sec Controls'!Q108),"", 'Capabilities - Sec Controls'!Q108)</f>
        <v/>
      </c>
      <c r="T472" s="1" t="str">
        <f>IF(ISBLANK('Capabilities - Sec Controls'!R108),"", 'Capabilities - Sec Controls'!R108)</f>
        <v/>
      </c>
      <c r="U472" s="1" t="str">
        <f>IF(ISBLANK('Capabilities - Sec Controls'!S108),"", 'Capabilities - Sec Controls'!S108)</f>
        <v/>
      </c>
      <c r="V472" s="1" t="str">
        <f>IF(ISBLANK('Capabilities - Sec Controls'!T108),"", 'Capabilities - Sec Controls'!T108)</f>
        <v/>
      </c>
      <c r="W472" s="1" t="str">
        <f>IF(ISBLANK('Capabilities - Sec Controls'!U108),"", 'Capabilities - Sec Controls'!U108)</f>
        <v>PM-3, PM-9, PM-11</v>
      </c>
      <c r="X472" s="1" t="str">
        <f>IF(ISBLANK('Capabilities - Sec Controls'!V108),"", 'Capabilities - Sec Controls'!V108)</f>
        <v/>
      </c>
      <c r="Y472" s="1" t="str">
        <f>IF(ISBLANK('Capabilities - Sec Controls'!W108),"", 'Capabilities - Sec Controls'!W108)</f>
        <v/>
      </c>
      <c r="Z472" s="1" t="str">
        <f>IF(ISBLANK('Capabilities - Sec Controls'!X108),"", 'Capabilities - Sec Controls'!X108)</f>
        <v/>
      </c>
      <c r="AA472" s="1" t="str">
        <f>IF(ISBLANK('Capabilities - Sec Controls'!Y108),"", 'Capabilities - Sec Controls'!Y108)</f>
        <v/>
      </c>
      <c r="AB472" s="1" t="str">
        <f>IF(ISBLANK('Capabilities - Sec Controls'!Z108),"", 'Capabilities - Sec Controls'!Z108)</f>
        <v/>
      </c>
      <c r="AC472" s="1">
        <f>IF(ISBLANK('Capabilities - Sec Controls'!AA108),"", 'Capabilities - Sec Controls'!AA108)</f>
        <v>1</v>
      </c>
      <c r="AD472" s="1">
        <f>IF(ISBLANK('Capabilities - Sec Controls'!AB108),"", 'Capabilities - Sec Controls'!AB108)</f>
        <v>1</v>
      </c>
      <c r="AE472" s="1">
        <f>IF(ISBLANK('Capabilities - Sec Controls'!AC108),"", 'Capabilities - Sec Controls'!AC108)</f>
        <v>1</v>
      </c>
      <c r="AF472" s="1">
        <f>IF(ISBLANK('Capabilities - Sec Controls'!AD108),"", 'Capabilities - Sec Controls'!AD108)</f>
        <v>3</v>
      </c>
      <c r="AG472" s="1" t="str">
        <f>IF(ISBLANK('Capabilities - Sec Controls'!AE108),"", 'Capabilities - Sec Controls'!AE108)</f>
        <v/>
      </c>
      <c r="AH472" s="1" t="str">
        <f>IF(ISBLANK('Capabilities - Sec Controls'!AF108),"", 'Capabilities - Sec Controls'!AF108)</f>
        <v>A</v>
      </c>
      <c r="AI472" s="1" t="str">
        <f>IF(ISBLANK('Capabilities - Sec Controls'!AG108),"", 'Capabilities - Sec Controls'!AG108)</f>
        <v>A</v>
      </c>
      <c r="AJ472" s="1" t="str">
        <f>IF(ISBLANK('Capabilities - Sec Controls'!AH108),"", 'Capabilities - Sec Controls'!AH108)</f>
        <v>A</v>
      </c>
      <c r="AK472" s="1" t="str">
        <f>IF(ISBLANK('Capabilities - Sec Controls'!AI108),"", 'Capabilities - Sec Controls'!AI108)</f>
        <v/>
      </c>
      <c r="AL472" s="1" t="str">
        <f>IF(ISBLANK('Capabilities - Sec Controls'!AJ108),"", 'Capabilities - Sec Controls'!AJ108)</f>
        <v>A</v>
      </c>
      <c r="AM472" s="1" t="str">
        <f>IF(ISBLANK('Capabilities - Sec Controls'!AK108),"", 'Capabilities - Sec Controls'!AK108)</f>
        <v>A</v>
      </c>
      <c r="AN472" s="1" t="str">
        <f>IF(ISBLANK('Capabilities - Sec Controls'!AL108),"", 'Capabilities - Sec Controls'!AL108)</f>
        <v>A</v>
      </c>
      <c r="AO472" s="1" t="str">
        <f>IF(ISBLANK('Capabilities - Sec Controls'!AM108),"", 'Capabilities - Sec Controls'!AM108)</f>
        <v/>
      </c>
      <c r="AP472" s="1" t="str">
        <f>IF(ISBLANK('Capabilities - Sec Controls'!AN108),"", 'Capabilities - Sec Controls'!AN108)</f>
        <v>A</v>
      </c>
      <c r="AQ472" s="1" t="str">
        <f>IF(ISBLANK('Capabilities - Sec Controls'!AO108),"", 'Capabilities - Sec Controls'!AO108)</f>
        <v>A</v>
      </c>
      <c r="AR472" s="1" t="str">
        <f>IF(ISBLANK('Capabilities - Sec Controls'!AP108),"", 'Capabilities - Sec Controls'!AP108)</f>
        <v>A</v>
      </c>
      <c r="AS472" s="1" t="str">
        <f>IF(ISBLANK('Capabilities - Sec Controls'!AQ108),"", 'Capabilities - Sec Controls'!AQ108)</f>
        <v/>
      </c>
      <c r="AT472" s="1" t="str">
        <f>IF(ISBLANK('Capabilities - Sec Controls'!AR108),"", 'Capabilities - Sec Controls'!AR108)</f>
        <v>A</v>
      </c>
      <c r="AU472" s="1" t="str">
        <f>IF(ISBLANK('Capabilities - Sec Controls'!AS108),"", 'Capabilities - Sec Controls'!AS108)</f>
        <v/>
      </c>
      <c r="AV472" s="1" t="str">
        <f>IF(ISBLANK('Capabilities - Sec Controls'!AT108),"", 'Capabilities - Sec Controls'!AT108)</f>
        <v/>
      </c>
    </row>
    <row r="473" spans="1:48" ht="42" hidden="1" customHeight="1" x14ac:dyDescent="0.25">
      <c r="A473" s="210" t="s">
        <v>1029</v>
      </c>
      <c r="B473" s="211" t="s">
        <v>3440</v>
      </c>
      <c r="C473" s="211"/>
      <c r="D473" s="211" t="b">
        <f>D474</f>
        <v>1</v>
      </c>
      <c r="E473" s="211"/>
      <c r="F473" s="210"/>
      <c r="G473" s="210"/>
      <c r="H473" s="210"/>
      <c r="I473" s="210"/>
      <c r="J473" s="210"/>
      <c r="K473" s="210"/>
      <c r="L473" s="210"/>
      <c r="M473" s="210"/>
      <c r="N473" s="210"/>
      <c r="O473" s="210"/>
      <c r="P473" s="210"/>
      <c r="Q473" s="210"/>
      <c r="R473" s="210"/>
      <c r="S473" s="210"/>
      <c r="T473" s="210"/>
      <c r="U473" s="210"/>
      <c r="V473" s="210"/>
      <c r="W473" s="210"/>
      <c r="X473" s="210"/>
      <c r="Y473" s="210"/>
      <c r="Z473" s="210"/>
      <c r="AA473" s="210"/>
      <c r="AB473" s="210"/>
      <c r="AC473" s="214"/>
      <c r="AD473" s="214"/>
      <c r="AE473" s="214"/>
      <c r="AF473" s="214"/>
      <c r="AG473" s="210"/>
      <c r="AH473" s="210"/>
      <c r="AI473" s="210"/>
      <c r="AJ473" s="210"/>
      <c r="AK473" s="210"/>
      <c r="AL473" s="210"/>
      <c r="AM473" s="210"/>
      <c r="AN473" s="210"/>
      <c r="AO473" s="210"/>
      <c r="AP473" s="210"/>
      <c r="AQ473" s="210"/>
      <c r="AR473" s="210"/>
      <c r="AS473" s="210"/>
      <c r="AT473" s="210"/>
      <c r="AU473" s="210"/>
      <c r="AV473" s="210"/>
    </row>
    <row r="474" spans="1:48" ht="42" hidden="1" customHeight="1" x14ac:dyDescent="0.25">
      <c r="A474"/>
      <c r="D474" t="b">
        <f>IF(Resp105="Yes", FALSE, TRUE)</f>
        <v>1</v>
      </c>
      <c r="E474" s="1" t="str">
        <f>IF(ISBLANK('Capabilities - Sec Controls'!A56),"", 'Capabilities - Sec Controls'!A56)</f>
        <v>ITOS</v>
      </c>
      <c r="F474" s="1" t="str">
        <f>IF(ISBLANK('Capabilities - Sec Controls'!B56),"", 'Capabilities - Sec Controls'!B56)</f>
        <v>IT Operations</v>
      </c>
      <c r="G474" s="1" t="str">
        <f>IF(ISBLANK('Capabilities - Sec Controls'!C56),"", 'Capabilities - Sec Controls'!C56)</f>
        <v>Resource Management</v>
      </c>
      <c r="H474" s="1" t="str">
        <f>IF(ISBLANK('Capabilities - Sec Controls'!D56),"", 'Capabilities - Sec Controls'!D56)</f>
        <v>Contractors</v>
      </c>
      <c r="I474" s="1" t="str">
        <f>IF(ISBLANK('Capabilities - Sec Controls'!E56),"", 'Capabilities - Sec Controls'!E56)</f>
        <v>The system's organization has a capability that manages the organization's contractors, including onboarding new contractors and releasing contractors who are no longer needed.</v>
      </c>
      <c r="J474" s="1" t="str">
        <f>IF(ISBLANK('Capabilities - Sec Controls'!F56),"", 'Capabilities - Sec Controls'!F56)</f>
        <v>Contractors</v>
      </c>
      <c r="K474" s="1" t="str">
        <f>IF(ISBLANK('Capabilities - Sec Controls'!I56),"", 'Capabilities - Sec Controls'!I56)</f>
        <v>AC-2,AC-3,AC-20,AT-2,IA-4,IA-5,IA-8,MA-5,PL-4,PS-6,PS-7,SA-9</v>
      </c>
      <c r="L474" s="1" t="str">
        <f>IF(ISBLANK('Capabilities - Sec Controls'!J56),"", 'Capabilities - Sec Controls'!J56)</f>
        <v/>
      </c>
      <c r="M474" s="1" t="str">
        <f>IF(ISBLANK('Capabilities - Sec Controls'!K56),"", 'Capabilities - Sec Controls'!K56)</f>
        <v>AC-2,AC-3,AC-20,AT-2,IA-4,IA-5,IA-8,MA-5,PL-4,PS-6,PS-7,SA-9</v>
      </c>
      <c r="N474" s="1" t="str">
        <f>IF(ISBLANK('Capabilities - Sec Controls'!L56),"", 'Capabilities - Sec Controls'!L56)</f>
        <v/>
      </c>
      <c r="O474" s="1" t="str">
        <f>IF(ISBLANK('Capabilities - Sec Controls'!M56),"", 'Capabilities - Sec Controls'!M56)</f>
        <v>AC-6,AC-20(1),CM-5,IA-5(3)</v>
      </c>
      <c r="P474" s="1" t="str">
        <f>IF(ISBLANK('Capabilities - Sec Controls'!N56),"", 'Capabilities - Sec Controls'!N56)</f>
        <v/>
      </c>
      <c r="Q474" s="1" t="str">
        <f>IF(ISBLANK('Capabilities - Sec Controls'!O56),"", 'Capabilities - Sec Controls'!O56)</f>
        <v>AC-6,AC-20(1),CM-5,IA-5(3)</v>
      </c>
      <c r="R474" s="1" t="str">
        <f>IF(ISBLANK('Capabilities - Sec Controls'!P56),"", 'Capabilities - Sec Controls'!P56)</f>
        <v/>
      </c>
      <c r="S474" s="1" t="str">
        <f>IF(ISBLANK('Capabilities - Sec Controls'!Q56),"", 'Capabilities - Sec Controls'!Q56)</f>
        <v>AC-2(11),AC-2(12)</v>
      </c>
      <c r="T474" s="1" t="str">
        <f>IF(ISBLANK('Capabilities - Sec Controls'!R56),"", 'Capabilities - Sec Controls'!R56)</f>
        <v>CM-5(5),SA-21,SC-43</v>
      </c>
      <c r="U474" s="1" t="str">
        <f>IF(ISBLANK('Capabilities - Sec Controls'!S56),"", 'Capabilities - Sec Controls'!S56)</f>
        <v>AC-2(11)</v>
      </c>
      <c r="V474" s="1" t="str">
        <f>IF(ISBLANK('Capabilities - Sec Controls'!T56),"", 'Capabilities - Sec Controls'!T56)</f>
        <v>AC-2(12),CM-5(5),SA-21,SC-43</v>
      </c>
      <c r="W474" s="1" t="str">
        <f>IF(ISBLANK('Capabilities - Sec Controls'!U56),"", 'Capabilities - Sec Controls'!U56)</f>
        <v/>
      </c>
      <c r="X474" s="1" t="str">
        <f>IF(ISBLANK('Capabilities - Sec Controls'!V56),"", 'Capabilities - Sec Controls'!V56)</f>
        <v/>
      </c>
      <c r="Y474" s="1" t="str">
        <f>IF(ISBLANK('Capabilities - Sec Controls'!W56),"", 'Capabilities - Sec Controls'!W56)</f>
        <v/>
      </c>
      <c r="Z474" s="1" t="str">
        <f>IF(ISBLANK('Capabilities - Sec Controls'!X56),"", 'Capabilities - Sec Controls'!X56)</f>
        <v/>
      </c>
      <c r="AA474" s="1" t="str">
        <f>IF(ISBLANK('Capabilities - Sec Controls'!Y56),"", 'Capabilities - Sec Controls'!Y56)</f>
        <v/>
      </c>
      <c r="AB474" s="1" t="str">
        <f>IF(ISBLANK('Capabilities - Sec Controls'!Z56),"", 'Capabilities - Sec Controls'!Z56)</f>
        <v/>
      </c>
      <c r="AC474" s="1">
        <f>IF(ISBLANK('Capabilities - Sec Controls'!AA56),"", 'Capabilities - Sec Controls'!AA56)</f>
        <v>1</v>
      </c>
      <c r="AD474" s="1">
        <f>IF(ISBLANK('Capabilities - Sec Controls'!AB56),"", 'Capabilities - Sec Controls'!AB56)</f>
        <v>1</v>
      </c>
      <c r="AE474" s="1">
        <f>IF(ISBLANK('Capabilities - Sec Controls'!AC56),"", 'Capabilities - Sec Controls'!AC56)</f>
        <v>2</v>
      </c>
      <c r="AF474" s="1">
        <f>IF(ISBLANK('Capabilities - Sec Controls'!AD56),"", 'Capabilities - Sec Controls'!AD56)</f>
        <v>4</v>
      </c>
      <c r="AG474" s="1" t="str">
        <f>IF(ISBLANK('Capabilities - Sec Controls'!AE56),"", 'Capabilities - Sec Controls'!AE56)</f>
        <v/>
      </c>
      <c r="AH474" s="1" t="str">
        <f>IF(ISBLANK('Capabilities - Sec Controls'!AF56),"", 'Capabilities - Sec Controls'!AF56)</f>
        <v>A</v>
      </c>
      <c r="AI474" s="1" t="str">
        <f>IF(ISBLANK('Capabilities - Sec Controls'!AG56),"", 'Capabilities - Sec Controls'!AG56)</f>
        <v>A</v>
      </c>
      <c r="AJ474" s="1" t="str">
        <f>IF(ISBLANK('Capabilities - Sec Controls'!AH56),"", 'Capabilities - Sec Controls'!AH56)</f>
        <v>A</v>
      </c>
      <c r="AK474" s="1" t="str">
        <f>IF(ISBLANK('Capabilities - Sec Controls'!AI56),"", 'Capabilities - Sec Controls'!AI56)</f>
        <v/>
      </c>
      <c r="AL474" s="1" t="str">
        <f>IF(ISBLANK('Capabilities - Sec Controls'!AJ56),"", 'Capabilities - Sec Controls'!AJ56)</f>
        <v>A</v>
      </c>
      <c r="AM474" s="1" t="str">
        <f>IF(ISBLANK('Capabilities - Sec Controls'!AK56),"", 'Capabilities - Sec Controls'!AK56)</f>
        <v>A</v>
      </c>
      <c r="AN474" s="1" t="str">
        <f>IF(ISBLANK('Capabilities - Sec Controls'!AL56),"", 'Capabilities - Sec Controls'!AL56)</f>
        <v>A</v>
      </c>
      <c r="AO474" s="1" t="str">
        <f>IF(ISBLANK('Capabilities - Sec Controls'!AM56),"", 'Capabilities - Sec Controls'!AM56)</f>
        <v/>
      </c>
      <c r="AP474" s="1" t="str">
        <f>IF(ISBLANK('Capabilities - Sec Controls'!AN56),"", 'Capabilities - Sec Controls'!AN56)</f>
        <v>A</v>
      </c>
      <c r="AQ474" s="1" t="str">
        <f>IF(ISBLANK('Capabilities - Sec Controls'!AO56),"", 'Capabilities - Sec Controls'!AO56)</f>
        <v>A</v>
      </c>
      <c r="AR474" s="1" t="str">
        <f>IF(ISBLANK('Capabilities - Sec Controls'!AP56),"", 'Capabilities - Sec Controls'!AP56)</f>
        <v>A</v>
      </c>
      <c r="AS474" s="1" t="str">
        <f>IF(ISBLANK('Capabilities - Sec Controls'!AQ56),"", 'Capabilities - Sec Controls'!AQ56)</f>
        <v/>
      </c>
      <c r="AT474" s="1" t="str">
        <f>IF(ISBLANK('Capabilities - Sec Controls'!AR56),"", 'Capabilities - Sec Controls'!AR56)</f>
        <v>A</v>
      </c>
      <c r="AU474" s="1" t="str">
        <f>IF(ISBLANK('Capabilities - Sec Controls'!AS56),"", 'Capabilities - Sec Controls'!AS56)</f>
        <v/>
      </c>
      <c r="AV474" s="1" t="str">
        <f>IF(ISBLANK('Capabilities - Sec Controls'!AT56),"", 'Capabilities - Sec Controls'!AT56)</f>
        <v>A</v>
      </c>
    </row>
    <row r="475" spans="1:48" ht="42" hidden="1" customHeight="1" x14ac:dyDescent="0.25">
      <c r="A475" s="210" t="s">
        <v>1037</v>
      </c>
      <c r="B475" s="211" t="s">
        <v>229</v>
      </c>
      <c r="C475" s="211"/>
      <c r="D475" s="211" t="b">
        <f>D476</f>
        <v>1</v>
      </c>
      <c r="E475" s="211"/>
      <c r="F475" s="210"/>
      <c r="G475" s="210"/>
      <c r="H475" s="210"/>
      <c r="I475" s="210"/>
      <c r="J475" s="210"/>
      <c r="K475" s="210"/>
      <c r="L475" s="210"/>
      <c r="M475" s="210"/>
      <c r="N475" s="210"/>
      <c r="O475" s="210"/>
      <c r="P475" s="210"/>
      <c r="Q475" s="210"/>
      <c r="R475" s="210"/>
      <c r="S475" s="210"/>
      <c r="T475" s="210"/>
      <c r="U475" s="210"/>
      <c r="V475" s="210"/>
      <c r="W475" s="210"/>
      <c r="X475" s="210"/>
      <c r="Y475" s="210"/>
      <c r="Z475" s="210"/>
      <c r="AA475" s="210"/>
      <c r="AB475" s="210"/>
      <c r="AC475" s="214"/>
      <c r="AD475" s="214"/>
      <c r="AE475" s="214"/>
      <c r="AF475" s="214"/>
      <c r="AG475" s="210"/>
      <c r="AH475" s="210"/>
      <c r="AI475" s="210"/>
      <c r="AJ475" s="210"/>
      <c r="AK475" s="210"/>
      <c r="AL475" s="210"/>
      <c r="AM475" s="210"/>
      <c r="AN475" s="210"/>
      <c r="AO475" s="210"/>
      <c r="AP475" s="210"/>
      <c r="AQ475" s="210"/>
      <c r="AR475" s="210"/>
      <c r="AS475" s="210"/>
      <c r="AT475" s="210"/>
      <c r="AU475" s="210"/>
      <c r="AV475" s="210"/>
    </row>
    <row r="476" spans="1:48" ht="42" hidden="1" customHeight="1" x14ac:dyDescent="0.25">
      <c r="A476"/>
      <c r="D476" t="b">
        <f>IF(Resp106="Yes", FALSE, TRUE)</f>
        <v>1</v>
      </c>
      <c r="E476" s="1" t="str">
        <f>IF(ISBLANK('Capabilities - Sec Controls'!A148),"", 'Capabilities - Sec Controls'!A148)</f>
        <v>Information Services</v>
      </c>
      <c r="F476" s="1" t="str">
        <f>IF(ISBLANK('Capabilities - Sec Controls'!B148),"", 'Capabilities - Sec Controls'!B148)</f>
        <v>Service Delivery</v>
      </c>
      <c r="G476" s="1" t="str">
        <f>IF(ISBLANK('Capabilities - Sec Controls'!C148),"", 'Capabilities - Sec Controls'!C148)</f>
        <v>Service Catalog</v>
      </c>
      <c r="H476" s="1" t="str">
        <f>IF(ISBLANK('Capabilities - Sec Controls'!D148),"", 'Capabilities - Sec Controls'!D148)</f>
        <v/>
      </c>
      <c r="I476" s="1" t="str">
        <f>IF(ISBLANK('Capabilities - Sec Controls'!E148),"", 'Capabilities - Sec Controls'!E148)</f>
        <v>The system's organization has a capability to create, maintain, and distribute a service catalog that lists the services the organization provides to its employees, customers, and others.</v>
      </c>
      <c r="J476" s="1" t="str">
        <f>IF(ISBLANK('Capabilities - Sec Controls'!F148),"", 'Capabilities - Sec Controls'!F148)</f>
        <v>Service Catalog</v>
      </c>
      <c r="K476" s="1" t="str">
        <f>IF(ISBLANK('Capabilities - Sec Controls'!I148),"", 'Capabilities - Sec Controls'!I148)</f>
        <v/>
      </c>
      <c r="L476" s="1" t="str">
        <f>IF(ISBLANK('Capabilities - Sec Controls'!J148),"", 'Capabilities - Sec Controls'!J148)</f>
        <v/>
      </c>
      <c r="M476" s="1" t="str">
        <f>IF(ISBLANK('Capabilities - Sec Controls'!K148),"", 'Capabilities - Sec Controls'!K148)</f>
        <v/>
      </c>
      <c r="N476" s="1" t="str">
        <f>IF(ISBLANK('Capabilities - Sec Controls'!L148),"", 'Capabilities - Sec Controls'!L148)</f>
        <v/>
      </c>
      <c r="O476" s="1" t="str">
        <f>IF(ISBLANK('Capabilities - Sec Controls'!M148),"", 'Capabilities - Sec Controls'!M148)</f>
        <v/>
      </c>
      <c r="P476" s="1" t="str">
        <f>IF(ISBLANK('Capabilities - Sec Controls'!N148),"", 'Capabilities - Sec Controls'!N148)</f>
        <v/>
      </c>
      <c r="Q476" s="1" t="str">
        <f>IF(ISBLANK('Capabilities - Sec Controls'!O148),"", 'Capabilities - Sec Controls'!O148)</f>
        <v/>
      </c>
      <c r="R476" s="1" t="str">
        <f>IF(ISBLANK('Capabilities - Sec Controls'!P148),"", 'Capabilities - Sec Controls'!P148)</f>
        <v/>
      </c>
      <c r="S476" s="1" t="str">
        <f>IF(ISBLANK('Capabilities - Sec Controls'!Q148),"", 'Capabilities - Sec Controls'!Q148)</f>
        <v/>
      </c>
      <c r="T476" s="1" t="str">
        <f>IF(ISBLANK('Capabilities - Sec Controls'!R148),"", 'Capabilities - Sec Controls'!R148)</f>
        <v/>
      </c>
      <c r="U476" s="1" t="str">
        <f>IF(ISBLANK('Capabilities - Sec Controls'!S148),"", 'Capabilities - Sec Controls'!S148)</f>
        <v/>
      </c>
      <c r="V476" s="1" t="str">
        <f>IF(ISBLANK('Capabilities - Sec Controls'!T148),"", 'Capabilities - Sec Controls'!T148)</f>
        <v/>
      </c>
      <c r="W476" s="1" t="str">
        <f>IF(ISBLANK('Capabilities - Sec Controls'!U148),"", 'Capabilities - Sec Controls'!U148)</f>
        <v/>
      </c>
      <c r="X476" s="1" t="str">
        <f>IF(ISBLANK('Capabilities - Sec Controls'!V148),"", 'Capabilities - Sec Controls'!V148)</f>
        <v/>
      </c>
      <c r="Y476" s="1" t="str">
        <f>IF(ISBLANK('Capabilities - Sec Controls'!W148),"", 'Capabilities - Sec Controls'!W148)</f>
        <v/>
      </c>
      <c r="Z476" s="1" t="str">
        <f>IF(ISBLANK('Capabilities - Sec Controls'!X148),"", 'Capabilities - Sec Controls'!X148)</f>
        <v/>
      </c>
      <c r="AA476" s="1" t="str">
        <f>IF(ISBLANK('Capabilities - Sec Controls'!Y148),"", 'Capabilities - Sec Controls'!Y148)</f>
        <v>NOTE 1:  The CSA Information Services Service Delivery Service Catalog Capability description include only technology or business functions/applications/services supporting cloud type of computing environments and/or businesses.  SP 800-53 R4 provides information security controls/functions and does not have an equivalent CSA business functions/applications/services defined capability.</v>
      </c>
      <c r="AB476" s="1" t="str">
        <f>IF(ISBLANK('Capabilities - Sec Controls'!Z148),"", 'Capabilities - Sec Controls'!Z148)</f>
        <v/>
      </c>
      <c r="AC476" s="1">
        <f>IF(ISBLANK('Capabilities - Sec Controls'!AA148),"", 'Capabilities - Sec Controls'!AA148)</f>
        <v>0</v>
      </c>
      <c r="AD476" s="1">
        <f>IF(ISBLANK('Capabilities - Sec Controls'!AB148),"", 'Capabilities - Sec Controls'!AB148)</f>
        <v>1</v>
      </c>
      <c r="AE476" s="1">
        <f>IF(ISBLANK('Capabilities - Sec Controls'!AC148),"", 'Capabilities - Sec Controls'!AC148)</f>
        <v>0</v>
      </c>
      <c r="AF476" s="1">
        <f>IF(ISBLANK('Capabilities - Sec Controls'!AD148),"", 'Capabilities - Sec Controls'!AD148)</f>
        <v>1</v>
      </c>
      <c r="AG476" s="1" t="str">
        <f>IF(ISBLANK('Capabilities - Sec Controls'!AE148),"", 'Capabilities - Sec Controls'!AE148)</f>
        <v/>
      </c>
      <c r="AH476" s="1" t="str">
        <f>IF(ISBLANK('Capabilities - Sec Controls'!AF148),"", 'Capabilities - Sec Controls'!AF148)</f>
        <v>A</v>
      </c>
      <c r="AI476" s="1" t="str">
        <f>IF(ISBLANK('Capabilities - Sec Controls'!AG148),"", 'Capabilities - Sec Controls'!AG148)</f>
        <v>A</v>
      </c>
      <c r="AJ476" s="1" t="str">
        <f>IF(ISBLANK('Capabilities - Sec Controls'!AH148),"", 'Capabilities - Sec Controls'!AH148)</f>
        <v>A</v>
      </c>
      <c r="AK476" s="1" t="str">
        <f>IF(ISBLANK('Capabilities - Sec Controls'!AI148),"", 'Capabilities - Sec Controls'!AI148)</f>
        <v/>
      </c>
      <c r="AL476" s="1" t="str">
        <f>IF(ISBLANK('Capabilities - Sec Controls'!AJ148),"", 'Capabilities - Sec Controls'!AJ148)</f>
        <v>A</v>
      </c>
      <c r="AM476" s="1" t="str">
        <f>IF(ISBLANK('Capabilities - Sec Controls'!AK148),"", 'Capabilities - Sec Controls'!AK148)</f>
        <v>A</v>
      </c>
      <c r="AN476" s="1" t="str">
        <f>IF(ISBLANK('Capabilities - Sec Controls'!AL148),"", 'Capabilities - Sec Controls'!AL148)</f>
        <v>A</v>
      </c>
      <c r="AO476" s="1" t="str">
        <f>IF(ISBLANK('Capabilities - Sec Controls'!AM148),"", 'Capabilities - Sec Controls'!AM148)</f>
        <v/>
      </c>
      <c r="AP476" s="1" t="str">
        <f>IF(ISBLANK('Capabilities - Sec Controls'!AN148),"", 'Capabilities - Sec Controls'!AN148)</f>
        <v>A</v>
      </c>
      <c r="AQ476" s="1" t="str">
        <f>IF(ISBLANK('Capabilities - Sec Controls'!AO148),"", 'Capabilities - Sec Controls'!AO148)</f>
        <v>A</v>
      </c>
      <c r="AR476" s="1" t="str">
        <f>IF(ISBLANK('Capabilities - Sec Controls'!AP148),"", 'Capabilities - Sec Controls'!AP148)</f>
        <v>A</v>
      </c>
      <c r="AS476" s="1" t="str">
        <f>IF(ISBLANK('Capabilities - Sec Controls'!AQ148),"", 'Capabilities - Sec Controls'!AQ148)</f>
        <v/>
      </c>
      <c r="AT476" s="1" t="str">
        <f>IF(ISBLANK('Capabilities - Sec Controls'!AR148),"", 'Capabilities - Sec Controls'!AR148)</f>
        <v>A</v>
      </c>
      <c r="AU476" s="1" t="str">
        <f>IF(ISBLANK('Capabilities - Sec Controls'!AS148),"", 'Capabilities - Sec Controls'!AS148)</f>
        <v/>
      </c>
      <c r="AV476" s="1" t="str">
        <f>IF(ISBLANK('Capabilities - Sec Controls'!AT148),"", 'Capabilities - Sec Controls'!AT148)</f>
        <v/>
      </c>
    </row>
    <row r="477" spans="1:48" hidden="1" x14ac:dyDescent="0.25">
      <c r="A477"/>
      <c r="D477" s="216" t="b">
        <v>1</v>
      </c>
    </row>
  </sheetData>
  <autoFilter ref="A3:AV477" xr:uid="{00000000-0009-0000-0000-000001000000}">
    <filterColumn colId="3">
      <filters>
        <filter val="FALSE"/>
      </filters>
    </filterColumn>
  </autoFilter>
  <mergeCells count="12">
    <mergeCell ref="A1:C1"/>
    <mergeCell ref="AA1:AA3"/>
    <mergeCell ref="AL2:AN2"/>
    <mergeCell ref="AP2:AR2"/>
    <mergeCell ref="AC1:AV1"/>
    <mergeCell ref="K2:N2"/>
    <mergeCell ref="O2:R2"/>
    <mergeCell ref="S2:V2"/>
    <mergeCell ref="X1:Z2"/>
    <mergeCell ref="AC2:AF2"/>
    <mergeCell ref="AH2:AJ2"/>
    <mergeCell ref="K1:W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theme="9" tint="0.39997558519241921"/>
  </sheetPr>
  <dimension ref="A1:BS380"/>
  <sheetViews>
    <sheetView zoomScale="110" zoomScaleNormal="110" zoomScalePageLayoutView="110" workbookViewId="0">
      <pane xSplit="6" ySplit="3" topLeftCell="I4" activePane="bottomRight" state="frozen"/>
      <selection activeCell="D3" sqref="D3"/>
      <selection pane="topRight" activeCell="D3" sqref="D3"/>
      <selection pane="bottomLeft" activeCell="D3" sqref="D3"/>
      <selection pane="bottomRight" activeCell="E127" sqref="E127"/>
    </sheetView>
  </sheetViews>
  <sheetFormatPr defaultColWidth="8.85546875" defaultRowHeight="20.25" x14ac:dyDescent="0.3"/>
  <cols>
    <col min="1" max="1" width="17.140625" customWidth="1"/>
    <col min="2" max="2" width="16.85546875" customWidth="1"/>
    <col min="3" max="3" width="26" customWidth="1"/>
    <col min="4" max="4" width="23.140625" customWidth="1"/>
    <col min="5" max="5" width="43.42578125" style="5" customWidth="1"/>
    <col min="6" max="6" width="32.140625" customWidth="1"/>
    <col min="7" max="7" width="11.140625" customWidth="1"/>
    <col min="8" max="8" width="32.42578125" customWidth="1"/>
    <col min="9" max="14" width="18.28515625" customWidth="1"/>
    <col min="15" max="15" width="18.85546875" customWidth="1"/>
    <col min="16" max="20" width="18.28515625" customWidth="1"/>
    <col min="21" max="21" width="16.140625" style="13" customWidth="1"/>
    <col min="22" max="24" width="18.140625" style="13" customWidth="1"/>
    <col min="25" max="25" width="32.42578125" style="13" customWidth="1"/>
    <col min="26" max="26" width="5.140625" style="14" customWidth="1"/>
    <col min="27" max="28" width="7.7109375" style="86" customWidth="1"/>
    <col min="29" max="29" width="8.140625" style="86" customWidth="1"/>
    <col min="30" max="30" width="8.140625" style="87" customWidth="1"/>
    <col min="31" max="31" width="2.85546875" style="16" customWidth="1"/>
    <col min="32" max="34" width="6.28515625" style="16" customWidth="1"/>
    <col min="35" max="35" width="2.7109375" style="16" customWidth="1"/>
    <col min="36" max="38" width="6.28515625" style="16" customWidth="1"/>
    <col min="39" max="39" width="2.42578125" style="16" customWidth="1"/>
    <col min="40" max="42" width="6.28515625" style="16" customWidth="1"/>
    <col min="43" max="43" width="2.140625" style="16" customWidth="1"/>
    <col min="44" max="44" width="8.140625" style="16" customWidth="1"/>
    <col min="45" max="45" width="2.28515625" style="16" customWidth="1"/>
    <col min="46" max="46" width="8.140625" style="16" customWidth="1"/>
  </cols>
  <sheetData>
    <row r="1" spans="1:71" ht="33.6" customHeight="1" x14ac:dyDescent="0.3">
      <c r="A1" s="271" t="s">
        <v>813</v>
      </c>
      <c r="B1" s="271"/>
      <c r="C1" s="271"/>
      <c r="D1" s="2"/>
      <c r="G1" s="2"/>
      <c r="H1" s="2"/>
      <c r="I1" s="275" t="s">
        <v>3056</v>
      </c>
      <c r="J1" s="276"/>
      <c r="K1" s="276"/>
      <c r="L1" s="276"/>
      <c r="M1" s="276"/>
      <c r="N1" s="276"/>
      <c r="O1" s="276"/>
      <c r="P1" s="276"/>
      <c r="Q1" s="276"/>
      <c r="R1" s="276"/>
      <c r="S1" s="276"/>
      <c r="T1" s="277"/>
      <c r="V1" s="273" t="s">
        <v>1866</v>
      </c>
      <c r="W1" s="273"/>
      <c r="X1" s="273"/>
      <c r="AA1" s="281" t="s">
        <v>503</v>
      </c>
      <c r="AB1" s="282"/>
      <c r="AC1" s="282"/>
      <c r="AD1" s="282"/>
      <c r="AE1" s="282"/>
      <c r="AF1" s="282"/>
      <c r="AG1" s="282"/>
      <c r="AH1" s="282"/>
      <c r="AI1" s="282"/>
      <c r="AJ1" s="282"/>
      <c r="AK1" s="282"/>
      <c r="AL1" s="282"/>
      <c r="AM1" s="282"/>
      <c r="AN1" s="282"/>
      <c r="AO1" s="282"/>
      <c r="AP1" s="282"/>
      <c r="AQ1" s="282"/>
      <c r="AR1" s="282"/>
      <c r="AS1" s="282"/>
      <c r="AT1" s="282"/>
      <c r="AU1" s="2"/>
      <c r="AV1" s="2"/>
      <c r="AW1" s="2"/>
      <c r="AX1" s="2"/>
      <c r="AY1" s="2"/>
      <c r="AZ1" s="1"/>
      <c r="BA1" s="1"/>
      <c r="BB1" s="1"/>
      <c r="BC1" s="1"/>
      <c r="BD1" s="1"/>
      <c r="BE1" s="1"/>
      <c r="BF1" s="1"/>
      <c r="BG1" s="1"/>
      <c r="BH1" s="1"/>
      <c r="BI1" s="1"/>
      <c r="BJ1" s="1"/>
      <c r="BK1" s="1"/>
      <c r="BL1" s="1"/>
      <c r="BM1" s="1"/>
      <c r="BN1" s="1"/>
      <c r="BO1" s="1"/>
      <c r="BP1" s="1"/>
      <c r="BQ1" s="1"/>
      <c r="BR1" s="1"/>
      <c r="BS1" s="1"/>
    </row>
    <row r="2" spans="1:71" ht="51.95" customHeight="1" x14ac:dyDescent="0.3">
      <c r="A2" s="272" t="s">
        <v>814</v>
      </c>
      <c r="B2" s="272"/>
      <c r="C2" s="272"/>
      <c r="D2" s="2"/>
      <c r="F2" s="201"/>
      <c r="G2" s="2"/>
      <c r="H2" s="2"/>
      <c r="I2" s="278" t="s">
        <v>3058</v>
      </c>
      <c r="J2" s="278"/>
      <c r="K2" s="278"/>
      <c r="L2" s="278"/>
      <c r="M2" s="279" t="s">
        <v>3442</v>
      </c>
      <c r="N2" s="279"/>
      <c r="O2" s="279"/>
      <c r="P2" s="279"/>
      <c r="Q2" s="280" t="s">
        <v>3059</v>
      </c>
      <c r="R2" s="280"/>
      <c r="S2" s="280"/>
      <c r="T2" s="280"/>
      <c r="U2" s="15"/>
      <c r="V2" s="274"/>
      <c r="W2" s="274"/>
      <c r="X2" s="274"/>
      <c r="Y2" s="15"/>
      <c r="Z2" s="15"/>
      <c r="AA2" s="283" t="s">
        <v>3133</v>
      </c>
      <c r="AB2" s="284"/>
      <c r="AC2" s="284"/>
      <c r="AD2" s="285"/>
      <c r="AF2" s="286" t="s">
        <v>504</v>
      </c>
      <c r="AG2" s="286"/>
      <c r="AH2" s="286"/>
      <c r="AI2" s="17"/>
      <c r="AJ2" s="286" t="s">
        <v>505</v>
      </c>
      <c r="AK2" s="286"/>
      <c r="AL2" s="286"/>
      <c r="AM2" s="17"/>
      <c r="AN2" s="286" t="s">
        <v>506</v>
      </c>
      <c r="AO2" s="286"/>
      <c r="AP2" s="286"/>
      <c r="AQ2" s="18"/>
      <c r="AR2" s="19" t="s">
        <v>507</v>
      </c>
      <c r="AS2" s="20"/>
      <c r="AT2" s="21" t="s">
        <v>508</v>
      </c>
      <c r="AU2" s="2"/>
      <c r="AV2" s="2"/>
      <c r="AW2" s="2"/>
      <c r="AX2" s="2"/>
      <c r="AY2" s="2"/>
      <c r="AZ2" s="1"/>
      <c r="BA2" s="1"/>
      <c r="BB2" s="1"/>
      <c r="BC2" s="1"/>
      <c r="BD2" s="1"/>
      <c r="BE2" s="1"/>
      <c r="BF2" s="1"/>
      <c r="BG2" s="1"/>
      <c r="BH2" s="1"/>
      <c r="BI2" s="1"/>
      <c r="BJ2" s="1"/>
      <c r="BK2" s="1"/>
      <c r="BL2" s="1"/>
      <c r="BM2" s="1"/>
      <c r="BN2" s="1"/>
      <c r="BO2" s="1"/>
      <c r="BP2" s="1"/>
      <c r="BQ2" s="1"/>
      <c r="BR2" s="1"/>
      <c r="BS2" s="1"/>
    </row>
    <row r="3" spans="1:71" ht="54" x14ac:dyDescent="0.3">
      <c r="A3" s="166" t="s">
        <v>0</v>
      </c>
      <c r="B3" s="166" t="s">
        <v>1</v>
      </c>
      <c r="C3" s="166" t="s">
        <v>3162</v>
      </c>
      <c r="D3" s="166" t="s">
        <v>3162</v>
      </c>
      <c r="E3" s="6" t="s">
        <v>1934</v>
      </c>
      <c r="F3" s="202" t="s">
        <v>3163</v>
      </c>
      <c r="G3" s="166" t="s">
        <v>2</v>
      </c>
      <c r="H3" s="166" t="s">
        <v>3</v>
      </c>
      <c r="I3" s="199" t="s">
        <v>3411</v>
      </c>
      <c r="J3" s="199" t="s">
        <v>3057</v>
      </c>
      <c r="K3" s="200" t="s">
        <v>2286</v>
      </c>
      <c r="L3" s="200" t="s">
        <v>3057</v>
      </c>
      <c r="M3" s="199" t="s">
        <v>3411</v>
      </c>
      <c r="N3" s="199" t="s">
        <v>3057</v>
      </c>
      <c r="O3" s="200" t="s">
        <v>2286</v>
      </c>
      <c r="P3" s="200" t="s">
        <v>3057</v>
      </c>
      <c r="Q3" s="199" t="s">
        <v>3411</v>
      </c>
      <c r="R3" s="199" t="s">
        <v>3057</v>
      </c>
      <c r="S3" s="200" t="s">
        <v>2286</v>
      </c>
      <c r="T3" s="200" t="s">
        <v>3057</v>
      </c>
      <c r="U3" s="22" t="s">
        <v>509</v>
      </c>
      <c r="V3" s="23" t="s">
        <v>510</v>
      </c>
      <c r="W3" s="23" t="s">
        <v>511</v>
      </c>
      <c r="X3" s="23" t="s">
        <v>512</v>
      </c>
      <c r="Y3" s="24" t="s">
        <v>513</v>
      </c>
      <c r="Z3" s="15"/>
      <c r="AA3" s="25" t="s">
        <v>514</v>
      </c>
      <c r="AB3" s="26" t="s">
        <v>515</v>
      </c>
      <c r="AC3" s="27" t="s">
        <v>516</v>
      </c>
      <c r="AD3" s="28" t="s">
        <v>517</v>
      </c>
      <c r="AF3" s="29" t="s">
        <v>518</v>
      </c>
      <c r="AG3" s="29" t="s">
        <v>519</v>
      </c>
      <c r="AH3" s="29" t="s">
        <v>520</v>
      </c>
      <c r="AI3" s="30"/>
      <c r="AJ3" s="29" t="s">
        <v>518</v>
      </c>
      <c r="AK3" s="29" t="s">
        <v>519</v>
      </c>
      <c r="AL3" s="29" t="s">
        <v>520</v>
      </c>
      <c r="AM3" s="30"/>
      <c r="AN3" s="29" t="s">
        <v>518</v>
      </c>
      <c r="AO3" s="29" t="s">
        <v>519</v>
      </c>
      <c r="AP3" s="29" t="s">
        <v>520</v>
      </c>
      <c r="AQ3" s="31"/>
      <c r="AR3" s="32" t="s">
        <v>521</v>
      </c>
      <c r="AS3" s="30"/>
      <c r="AT3" s="32" t="s">
        <v>521</v>
      </c>
      <c r="AU3" s="2"/>
      <c r="AV3" s="2"/>
      <c r="AW3" s="2"/>
      <c r="AX3" s="2"/>
      <c r="AY3" s="2"/>
      <c r="AZ3" s="1"/>
      <c r="BA3" s="1"/>
      <c r="BB3" s="1"/>
      <c r="BC3" s="1"/>
      <c r="BD3" s="1"/>
      <c r="BE3" s="1"/>
      <c r="BF3" s="1"/>
      <c r="BG3" s="1"/>
      <c r="BH3" s="1"/>
      <c r="BI3" s="1"/>
      <c r="BJ3" s="1"/>
      <c r="BK3" s="1"/>
      <c r="BL3" s="1"/>
      <c r="BM3" s="1"/>
      <c r="BN3" s="1"/>
      <c r="BO3" s="1"/>
      <c r="BP3" s="1"/>
      <c r="BQ3" s="1"/>
      <c r="BR3" s="1"/>
      <c r="BS3" s="1"/>
    </row>
    <row r="4" spans="1:71" ht="18.95" customHeight="1" x14ac:dyDescent="0.25">
      <c r="A4" s="167" t="s">
        <v>4</v>
      </c>
      <c r="B4" s="168" t="s">
        <v>5</v>
      </c>
      <c r="C4" s="169" t="s">
        <v>6</v>
      </c>
      <c r="D4" s="169"/>
      <c r="E4" s="162" t="s">
        <v>1935</v>
      </c>
      <c r="F4" s="205" t="s">
        <v>6</v>
      </c>
      <c r="G4" s="169"/>
      <c r="H4" s="169"/>
      <c r="I4" s="4" t="s">
        <v>2287</v>
      </c>
      <c r="J4" s="4" t="s">
        <v>2288</v>
      </c>
      <c r="K4" s="4" t="s">
        <v>2287</v>
      </c>
      <c r="L4" s="4" t="s">
        <v>2288</v>
      </c>
      <c r="M4" s="4" t="s">
        <v>2289</v>
      </c>
      <c r="N4" s="4" t="s">
        <v>2290</v>
      </c>
      <c r="O4" s="4" t="s">
        <v>2291</v>
      </c>
      <c r="P4" s="4" t="s">
        <v>2292</v>
      </c>
      <c r="Q4" s="4" t="s">
        <v>2293</v>
      </c>
      <c r="R4" s="4" t="s">
        <v>2294</v>
      </c>
      <c r="S4" s="4" t="s">
        <v>2295</v>
      </c>
      <c r="T4" s="4" t="s">
        <v>2296</v>
      </c>
      <c r="U4" s="33"/>
      <c r="V4" s="44" t="s">
        <v>530</v>
      </c>
      <c r="W4" s="44" t="s">
        <v>531</v>
      </c>
      <c r="X4" s="44" t="s">
        <v>532</v>
      </c>
      <c r="Y4" s="35" t="s">
        <v>522</v>
      </c>
      <c r="Z4" s="36"/>
      <c r="AA4" s="191">
        <v>2</v>
      </c>
      <c r="AB4" s="191">
        <v>2</v>
      </c>
      <c r="AC4" s="191">
        <v>2</v>
      </c>
      <c r="AD4" s="191">
        <f t="shared" ref="AD4:AD67" si="0">AA4+AB4+AC4</f>
        <v>6</v>
      </c>
      <c r="AE4" s="37"/>
      <c r="AF4" s="38" t="s">
        <v>523</v>
      </c>
      <c r="AG4" s="38" t="s">
        <v>516</v>
      </c>
      <c r="AH4" s="38" t="s">
        <v>516</v>
      </c>
      <c r="AI4" s="192"/>
      <c r="AJ4" s="39" t="s">
        <v>523</v>
      </c>
      <c r="AK4" s="38" t="s">
        <v>524</v>
      </c>
      <c r="AL4" s="38" t="s">
        <v>524</v>
      </c>
      <c r="AM4" s="192"/>
      <c r="AN4" s="40" t="s">
        <v>516</v>
      </c>
      <c r="AO4" s="40" t="s">
        <v>516</v>
      </c>
      <c r="AP4" s="40" t="s">
        <v>516</v>
      </c>
      <c r="AQ4" s="193"/>
      <c r="AR4" s="39" t="s">
        <v>516</v>
      </c>
      <c r="AS4" s="194"/>
      <c r="AT4" s="41" t="s">
        <v>516</v>
      </c>
      <c r="AU4" s="3"/>
      <c r="AV4" s="3">
        <v>1</v>
      </c>
      <c r="AW4" s="3"/>
      <c r="AX4" s="3"/>
      <c r="AY4" s="3"/>
    </row>
    <row r="5" spans="1:71" ht="18.95" customHeight="1" x14ac:dyDescent="0.25">
      <c r="A5" s="167" t="s">
        <v>4</v>
      </c>
      <c r="B5" s="168" t="s">
        <v>7</v>
      </c>
      <c r="C5" s="169" t="s">
        <v>8</v>
      </c>
      <c r="D5" s="169"/>
      <c r="E5" s="162" t="s">
        <v>1936</v>
      </c>
      <c r="F5" s="205" t="s">
        <v>8</v>
      </c>
      <c r="G5" s="169" t="s">
        <v>9</v>
      </c>
      <c r="H5" s="169" t="s">
        <v>10</v>
      </c>
      <c r="I5" s="4" t="s">
        <v>2297</v>
      </c>
      <c r="J5" s="4" t="s">
        <v>1094</v>
      </c>
      <c r="K5" s="4" t="s">
        <v>2297</v>
      </c>
      <c r="L5" s="4" t="s">
        <v>1094</v>
      </c>
      <c r="M5" s="4" t="s">
        <v>2298</v>
      </c>
      <c r="N5" s="4"/>
      <c r="O5" s="4" t="s">
        <v>2298</v>
      </c>
      <c r="P5" s="4"/>
      <c r="Q5" s="4"/>
      <c r="R5" s="4" t="s">
        <v>1131</v>
      </c>
      <c r="S5" s="4"/>
      <c r="T5" s="4" t="s">
        <v>1131</v>
      </c>
      <c r="U5" s="88"/>
      <c r="V5" s="42"/>
      <c r="W5" s="42"/>
      <c r="X5" s="42"/>
      <c r="Y5" s="43" t="s">
        <v>525</v>
      </c>
      <c r="Z5" s="36"/>
      <c r="AA5" s="191">
        <v>4</v>
      </c>
      <c r="AB5" s="191">
        <v>2</v>
      </c>
      <c r="AC5" s="191">
        <v>2</v>
      </c>
      <c r="AD5" s="191">
        <f t="shared" si="0"/>
        <v>8</v>
      </c>
      <c r="AE5" s="37"/>
      <c r="AF5" s="38" t="s">
        <v>523</v>
      </c>
      <c r="AG5" s="38" t="s">
        <v>523</v>
      </c>
      <c r="AH5" s="38" t="s">
        <v>523</v>
      </c>
      <c r="AI5" s="192"/>
      <c r="AJ5" s="39" t="s">
        <v>523</v>
      </c>
      <c r="AK5" s="38" t="s">
        <v>524</v>
      </c>
      <c r="AL5" s="38" t="s">
        <v>524</v>
      </c>
      <c r="AM5" s="192"/>
      <c r="AN5" s="40" t="s">
        <v>516</v>
      </c>
      <c r="AO5" s="40" t="s">
        <v>516</v>
      </c>
      <c r="AP5" s="40" t="s">
        <v>516</v>
      </c>
      <c r="AQ5" s="193"/>
      <c r="AR5" s="39" t="s">
        <v>516</v>
      </c>
      <c r="AS5" s="194"/>
      <c r="AT5" s="41" t="s">
        <v>516</v>
      </c>
      <c r="AU5" s="3"/>
      <c r="AV5" s="3">
        <v>2</v>
      </c>
      <c r="AW5" s="3"/>
      <c r="AX5" s="3"/>
      <c r="AY5" s="3"/>
    </row>
    <row r="6" spans="1:71" ht="18.95" customHeight="1" x14ac:dyDescent="0.25">
      <c r="A6" s="167" t="s">
        <v>4</v>
      </c>
      <c r="B6" s="168" t="s">
        <v>7</v>
      </c>
      <c r="C6" s="169" t="s">
        <v>11</v>
      </c>
      <c r="D6" s="169"/>
      <c r="E6" s="162" t="s">
        <v>1937</v>
      </c>
      <c r="F6" s="205" t="s">
        <v>11</v>
      </c>
      <c r="G6" s="169"/>
      <c r="H6" s="169"/>
      <c r="I6" s="4" t="s">
        <v>2299</v>
      </c>
      <c r="J6" s="4"/>
      <c r="K6" s="4" t="s">
        <v>2299</v>
      </c>
      <c r="L6" s="4"/>
      <c r="M6" s="4" t="s">
        <v>2300</v>
      </c>
      <c r="N6" s="4"/>
      <c r="O6" s="4" t="s">
        <v>2300</v>
      </c>
      <c r="P6" s="4"/>
      <c r="Q6" s="4"/>
      <c r="R6" s="4"/>
      <c r="S6" s="4"/>
      <c r="T6" s="4"/>
      <c r="U6" s="88"/>
      <c r="V6" s="42"/>
      <c r="W6" s="42"/>
      <c r="X6" s="42"/>
      <c r="Y6" s="43"/>
      <c r="Z6" s="36"/>
      <c r="AA6" s="195">
        <v>1</v>
      </c>
      <c r="AB6" s="195">
        <v>0</v>
      </c>
      <c r="AC6" s="195">
        <v>1</v>
      </c>
      <c r="AD6" s="191">
        <f t="shared" si="0"/>
        <v>2</v>
      </c>
      <c r="AE6" s="37"/>
      <c r="AF6" s="38" t="s">
        <v>516</v>
      </c>
      <c r="AG6" s="38" t="s">
        <v>516</v>
      </c>
      <c r="AH6" s="38" t="s">
        <v>516</v>
      </c>
      <c r="AI6" s="192"/>
      <c r="AJ6" s="39" t="s">
        <v>516</v>
      </c>
      <c r="AK6" s="38" t="s">
        <v>516</v>
      </c>
      <c r="AL6" s="38" t="s">
        <v>516</v>
      </c>
      <c r="AM6" s="192"/>
      <c r="AN6" s="40" t="s">
        <v>516</v>
      </c>
      <c r="AO6" s="40" t="s">
        <v>516</v>
      </c>
      <c r="AP6" s="40" t="s">
        <v>516</v>
      </c>
      <c r="AQ6" s="193"/>
      <c r="AR6" s="39" t="s">
        <v>516</v>
      </c>
      <c r="AS6" s="194"/>
      <c r="AT6" s="41" t="s">
        <v>516</v>
      </c>
      <c r="AU6" s="3"/>
      <c r="AV6" s="3">
        <v>3</v>
      </c>
      <c r="AW6" s="3"/>
      <c r="AX6" s="3"/>
      <c r="AY6" s="3"/>
    </row>
    <row r="7" spans="1:71" ht="18.95" customHeight="1" x14ac:dyDescent="0.25">
      <c r="A7" s="167" t="s">
        <v>4</v>
      </c>
      <c r="B7" s="168" t="s">
        <v>7</v>
      </c>
      <c r="C7" s="169" t="s">
        <v>12</v>
      </c>
      <c r="D7" s="169"/>
      <c r="E7" s="162" t="s">
        <v>1938</v>
      </c>
      <c r="F7" s="205" t="s">
        <v>12</v>
      </c>
      <c r="G7" s="169" t="s">
        <v>9</v>
      </c>
      <c r="H7" s="169" t="s">
        <v>2275</v>
      </c>
      <c r="I7" s="4" t="s">
        <v>2301</v>
      </c>
      <c r="J7" s="4"/>
      <c r="K7" s="4" t="s">
        <v>2301</v>
      </c>
      <c r="L7" s="4"/>
      <c r="M7" s="4"/>
      <c r="N7" s="4"/>
      <c r="O7" s="4"/>
      <c r="P7" s="4"/>
      <c r="Q7" s="4"/>
      <c r="R7" s="4"/>
      <c r="S7" s="4"/>
      <c r="T7" s="4"/>
      <c r="U7" s="88" t="s">
        <v>526</v>
      </c>
      <c r="V7" s="34" t="s">
        <v>530</v>
      </c>
      <c r="W7" s="34" t="s">
        <v>531</v>
      </c>
      <c r="X7" s="34" t="s">
        <v>532</v>
      </c>
      <c r="Y7" s="43"/>
      <c r="Z7" s="36"/>
      <c r="AA7" s="195">
        <v>2</v>
      </c>
      <c r="AB7" s="195">
        <v>3</v>
      </c>
      <c r="AC7" s="195">
        <v>2</v>
      </c>
      <c r="AD7" s="191">
        <f t="shared" si="0"/>
        <v>7</v>
      </c>
      <c r="AE7" s="37"/>
      <c r="AF7" s="38" t="s">
        <v>523</v>
      </c>
      <c r="AG7" s="38" t="s">
        <v>516</v>
      </c>
      <c r="AH7" s="38" t="s">
        <v>516</v>
      </c>
      <c r="AI7" s="192"/>
      <c r="AJ7" s="39" t="s">
        <v>523</v>
      </c>
      <c r="AK7" s="38" t="s">
        <v>524</v>
      </c>
      <c r="AL7" s="38" t="s">
        <v>524</v>
      </c>
      <c r="AM7" s="192"/>
      <c r="AN7" s="40" t="s">
        <v>527</v>
      </c>
      <c r="AO7" s="40" t="s">
        <v>527</v>
      </c>
      <c r="AP7" s="40" t="s">
        <v>527</v>
      </c>
      <c r="AQ7" s="193"/>
      <c r="AR7" s="39" t="s">
        <v>523</v>
      </c>
      <c r="AS7" s="194"/>
      <c r="AT7" s="41"/>
      <c r="AU7" s="3"/>
      <c r="AV7" s="3">
        <v>4</v>
      </c>
      <c r="AW7" s="3"/>
      <c r="AX7" s="3"/>
      <c r="AY7" s="3"/>
    </row>
    <row r="8" spans="1:71" ht="18.95" customHeight="1" x14ac:dyDescent="0.25">
      <c r="A8" s="167" t="s">
        <v>4</v>
      </c>
      <c r="B8" s="168" t="s">
        <v>13</v>
      </c>
      <c r="C8" s="169" t="s">
        <v>14</v>
      </c>
      <c r="D8" s="169"/>
      <c r="E8" s="163" t="s">
        <v>2267</v>
      </c>
      <c r="F8" s="205" t="s">
        <v>14</v>
      </c>
      <c r="G8" s="169"/>
      <c r="H8" s="169" t="s">
        <v>15</v>
      </c>
      <c r="I8" s="4" t="s">
        <v>2302</v>
      </c>
      <c r="J8" s="4"/>
      <c r="K8" s="4" t="s">
        <v>2302</v>
      </c>
      <c r="L8" s="4"/>
      <c r="M8" s="4" t="s">
        <v>1829</v>
      </c>
      <c r="N8" s="4"/>
      <c r="O8" s="4" t="s">
        <v>1829</v>
      </c>
      <c r="P8" s="4"/>
      <c r="Q8" s="4"/>
      <c r="R8" s="4"/>
      <c r="S8" s="4"/>
      <c r="T8" s="4"/>
      <c r="U8" s="88" t="s">
        <v>528</v>
      </c>
      <c r="V8" s="42"/>
      <c r="W8" s="42"/>
      <c r="X8" s="42"/>
      <c r="Y8" s="43"/>
      <c r="Z8" s="36"/>
      <c r="AA8" s="191">
        <v>2</v>
      </c>
      <c r="AB8" s="191">
        <v>3</v>
      </c>
      <c r="AC8" s="191">
        <v>2</v>
      </c>
      <c r="AD8" s="191">
        <f t="shared" si="0"/>
        <v>7</v>
      </c>
      <c r="AE8" s="37"/>
      <c r="AF8" s="38" t="s">
        <v>516</v>
      </c>
      <c r="AG8" s="38" t="s">
        <v>516</v>
      </c>
      <c r="AH8" s="38" t="s">
        <v>516</v>
      </c>
      <c r="AI8" s="192"/>
      <c r="AJ8" s="39" t="s">
        <v>516</v>
      </c>
      <c r="AK8" s="38" t="s">
        <v>516</v>
      </c>
      <c r="AL8" s="38" t="s">
        <v>516</v>
      </c>
      <c r="AM8" s="192"/>
      <c r="AN8" s="40" t="s">
        <v>516</v>
      </c>
      <c r="AO8" s="40" t="s">
        <v>516</v>
      </c>
      <c r="AP8" s="40" t="s">
        <v>516</v>
      </c>
      <c r="AQ8" s="193"/>
      <c r="AR8" s="39" t="s">
        <v>516</v>
      </c>
      <c r="AS8" s="194"/>
      <c r="AT8" s="41" t="s">
        <v>516</v>
      </c>
      <c r="AU8" s="3"/>
      <c r="AV8" s="3">
        <v>5</v>
      </c>
      <c r="AW8" s="3"/>
      <c r="AX8" s="3"/>
      <c r="AY8" s="3"/>
    </row>
    <row r="9" spans="1:71" ht="18.95" customHeight="1" x14ac:dyDescent="0.25">
      <c r="A9" s="167" t="s">
        <v>4</v>
      </c>
      <c r="B9" s="168" t="s">
        <v>16</v>
      </c>
      <c r="C9" s="169" t="s">
        <v>3446</v>
      </c>
      <c r="D9" s="169"/>
      <c r="E9" s="162" t="s">
        <v>1941</v>
      </c>
      <c r="F9" s="205" t="s">
        <v>3060</v>
      </c>
      <c r="G9" s="169" t="s">
        <v>9</v>
      </c>
      <c r="H9" s="169" t="s">
        <v>17</v>
      </c>
      <c r="I9" s="4" t="s">
        <v>2303</v>
      </c>
      <c r="J9" s="4"/>
      <c r="K9" s="4" t="s">
        <v>2303</v>
      </c>
      <c r="L9" s="4"/>
      <c r="M9" s="4" t="s">
        <v>2304</v>
      </c>
      <c r="N9" s="4" t="s">
        <v>1835</v>
      </c>
      <c r="O9" s="4" t="s">
        <v>2305</v>
      </c>
      <c r="P9" s="4"/>
      <c r="Q9" s="4" t="s">
        <v>2306</v>
      </c>
      <c r="R9" s="4" t="s">
        <v>2307</v>
      </c>
      <c r="S9" s="4" t="s">
        <v>2308</v>
      </c>
      <c r="T9" s="4" t="s">
        <v>2309</v>
      </c>
      <c r="U9" s="88" t="s">
        <v>529</v>
      </c>
      <c r="V9" s="42"/>
      <c r="W9" s="42"/>
      <c r="X9" s="42"/>
      <c r="Y9" s="43"/>
      <c r="Z9" s="36"/>
      <c r="AA9" s="195">
        <v>1</v>
      </c>
      <c r="AB9" s="195">
        <v>1</v>
      </c>
      <c r="AC9" s="195">
        <v>1</v>
      </c>
      <c r="AD9" s="191">
        <f t="shared" si="0"/>
        <v>3</v>
      </c>
      <c r="AE9" s="37"/>
      <c r="AF9" s="38" t="s">
        <v>516</v>
      </c>
      <c r="AG9" s="38" t="s">
        <v>516</v>
      </c>
      <c r="AH9" s="38" t="s">
        <v>516</v>
      </c>
      <c r="AI9" s="192"/>
      <c r="AJ9" s="39" t="s">
        <v>523</v>
      </c>
      <c r="AK9" s="38" t="s">
        <v>523</v>
      </c>
      <c r="AL9" s="38" t="s">
        <v>523</v>
      </c>
      <c r="AM9" s="192"/>
      <c r="AN9" s="40" t="s">
        <v>527</v>
      </c>
      <c r="AO9" s="40" t="s">
        <v>527</v>
      </c>
      <c r="AP9" s="40" t="s">
        <v>527</v>
      </c>
      <c r="AQ9" s="193"/>
      <c r="AR9" s="39" t="s">
        <v>516</v>
      </c>
      <c r="AS9" s="194"/>
      <c r="AT9" s="41" t="s">
        <v>516</v>
      </c>
      <c r="AU9" s="3"/>
      <c r="AV9" s="3">
        <v>6</v>
      </c>
      <c r="AW9" s="3"/>
      <c r="AX9" s="3"/>
      <c r="AY9" s="3"/>
    </row>
    <row r="10" spans="1:71" ht="18.95" customHeight="1" x14ac:dyDescent="0.25">
      <c r="A10" s="167" t="s">
        <v>4</v>
      </c>
      <c r="B10" s="168" t="s">
        <v>16</v>
      </c>
      <c r="C10" s="169" t="s">
        <v>18</v>
      </c>
      <c r="D10" s="169"/>
      <c r="E10" s="163" t="s">
        <v>1940</v>
      </c>
      <c r="F10" s="205" t="s">
        <v>18</v>
      </c>
      <c r="G10" s="169" t="s">
        <v>9</v>
      </c>
      <c r="H10" s="169" t="s">
        <v>19</v>
      </c>
      <c r="I10" s="4" t="s">
        <v>2310</v>
      </c>
      <c r="J10" s="4"/>
      <c r="K10" s="4" t="s">
        <v>2310</v>
      </c>
      <c r="L10" s="4"/>
      <c r="M10" s="4" t="s">
        <v>1519</v>
      </c>
      <c r="N10" s="4" t="s">
        <v>1517</v>
      </c>
      <c r="O10" s="4" t="s">
        <v>1519</v>
      </c>
      <c r="P10" s="4" t="s">
        <v>1517</v>
      </c>
      <c r="Q10" s="4"/>
      <c r="R10" s="4"/>
      <c r="S10" s="4"/>
      <c r="T10" s="4"/>
      <c r="U10" s="88"/>
      <c r="V10" s="42"/>
      <c r="W10" s="42"/>
      <c r="X10" s="42"/>
      <c r="Y10" s="43"/>
      <c r="Z10" s="36"/>
      <c r="AA10" s="195">
        <v>1</v>
      </c>
      <c r="AB10" s="195">
        <v>2</v>
      </c>
      <c r="AC10" s="195">
        <v>2</v>
      </c>
      <c r="AD10" s="191">
        <f t="shared" si="0"/>
        <v>5</v>
      </c>
      <c r="AE10" s="37"/>
      <c r="AF10" s="38" t="s">
        <v>516</v>
      </c>
      <c r="AG10" s="38" t="s">
        <v>516</v>
      </c>
      <c r="AH10" s="38" t="s">
        <v>516</v>
      </c>
      <c r="AI10" s="192"/>
      <c r="AJ10" s="39" t="s">
        <v>516</v>
      </c>
      <c r="AK10" s="38" t="s">
        <v>516</v>
      </c>
      <c r="AL10" s="38" t="s">
        <v>516</v>
      </c>
      <c r="AM10" s="192"/>
      <c r="AN10" s="40" t="s">
        <v>527</v>
      </c>
      <c r="AO10" s="40" t="s">
        <v>527</v>
      </c>
      <c r="AP10" s="40" t="s">
        <v>527</v>
      </c>
      <c r="AQ10" s="193"/>
      <c r="AR10" s="39" t="s">
        <v>516</v>
      </c>
      <c r="AS10" s="194"/>
      <c r="AT10" s="41"/>
      <c r="AU10" s="3"/>
      <c r="AV10" s="3">
        <v>7</v>
      </c>
      <c r="AW10" s="3"/>
      <c r="AX10" s="3"/>
      <c r="AY10" s="3"/>
    </row>
    <row r="11" spans="1:71" ht="18.95" customHeight="1" x14ac:dyDescent="0.25">
      <c r="A11" s="167" t="s">
        <v>4</v>
      </c>
      <c r="B11" s="168" t="s">
        <v>5</v>
      </c>
      <c r="C11" s="169" t="s">
        <v>20</v>
      </c>
      <c r="D11" s="169"/>
      <c r="E11" s="164" t="s">
        <v>2268</v>
      </c>
      <c r="F11" s="205" t="s">
        <v>20</v>
      </c>
      <c r="G11" s="169" t="s">
        <v>21</v>
      </c>
      <c r="H11" s="169"/>
      <c r="I11" s="4" t="s">
        <v>2311</v>
      </c>
      <c r="J11" s="4" t="s">
        <v>2312</v>
      </c>
      <c r="K11" s="4" t="s">
        <v>2313</v>
      </c>
      <c r="L11" s="4"/>
      <c r="M11" s="4" t="s">
        <v>2314</v>
      </c>
      <c r="N11" s="4" t="s">
        <v>1835</v>
      </c>
      <c r="O11" s="4" t="s">
        <v>2315</v>
      </c>
      <c r="P11" s="4"/>
      <c r="Q11" s="4"/>
      <c r="R11" s="4" t="s">
        <v>2316</v>
      </c>
      <c r="S11" s="4"/>
      <c r="T11" s="4" t="s">
        <v>2316</v>
      </c>
      <c r="U11" s="88"/>
      <c r="V11" s="44" t="s">
        <v>530</v>
      </c>
      <c r="W11" s="44" t="s">
        <v>531</v>
      </c>
      <c r="X11" s="44" t="s">
        <v>532</v>
      </c>
      <c r="Y11" s="35"/>
      <c r="Z11" s="36"/>
      <c r="AA11" s="191">
        <v>2</v>
      </c>
      <c r="AB11" s="191">
        <v>2</v>
      </c>
      <c r="AC11" s="191">
        <v>2</v>
      </c>
      <c r="AD11" s="191">
        <f t="shared" si="0"/>
        <v>6</v>
      </c>
      <c r="AE11" s="37"/>
      <c r="AF11" s="38" t="s">
        <v>516</v>
      </c>
      <c r="AG11" s="38" t="s">
        <v>516</v>
      </c>
      <c r="AH11" s="38" t="s">
        <v>516</v>
      </c>
      <c r="AI11" s="192"/>
      <c r="AJ11" s="39" t="s">
        <v>516</v>
      </c>
      <c r="AK11" s="38" t="s">
        <v>516</v>
      </c>
      <c r="AL11" s="38" t="s">
        <v>516</v>
      </c>
      <c r="AM11" s="192"/>
      <c r="AN11" s="40" t="s">
        <v>527</v>
      </c>
      <c r="AO11" s="40" t="s">
        <v>527</v>
      </c>
      <c r="AP11" s="40" t="s">
        <v>527</v>
      </c>
      <c r="AQ11" s="193"/>
      <c r="AR11" s="39" t="s">
        <v>523</v>
      </c>
      <c r="AS11" s="194"/>
      <c r="AT11" s="41" t="s">
        <v>516</v>
      </c>
      <c r="AU11" s="3"/>
      <c r="AV11" s="3">
        <v>8</v>
      </c>
      <c r="AW11" s="3"/>
      <c r="AX11" s="3"/>
      <c r="AY11" s="3"/>
    </row>
    <row r="12" spans="1:71" ht="18.95" customHeight="1" x14ac:dyDescent="0.25">
      <c r="A12" s="167" t="s">
        <v>4</v>
      </c>
      <c r="B12" s="168" t="s">
        <v>5</v>
      </c>
      <c r="C12" s="169" t="s">
        <v>22</v>
      </c>
      <c r="D12" s="169"/>
      <c r="E12" s="163" t="s">
        <v>1939</v>
      </c>
      <c r="F12" s="205" t="s">
        <v>22</v>
      </c>
      <c r="G12" s="169" t="s">
        <v>23</v>
      </c>
      <c r="H12" s="169" t="s">
        <v>24</v>
      </c>
      <c r="I12" s="4" t="s">
        <v>2311</v>
      </c>
      <c r="J12" s="4" t="s">
        <v>2312</v>
      </c>
      <c r="K12" s="4" t="s">
        <v>2313</v>
      </c>
      <c r="L12" s="4"/>
      <c r="M12" s="4" t="s">
        <v>2314</v>
      </c>
      <c r="N12" s="4" t="s">
        <v>2317</v>
      </c>
      <c r="O12" s="4" t="s">
        <v>2318</v>
      </c>
      <c r="P12" s="4"/>
      <c r="Q12" s="4"/>
      <c r="R12" s="4" t="s">
        <v>1830</v>
      </c>
      <c r="S12" s="4" t="s">
        <v>1830</v>
      </c>
      <c r="T12" s="4"/>
      <c r="U12" s="88"/>
      <c r="V12" s="44" t="s">
        <v>530</v>
      </c>
      <c r="W12" s="44" t="s">
        <v>531</v>
      </c>
      <c r="X12" s="44" t="s">
        <v>532</v>
      </c>
      <c r="Y12" s="35"/>
      <c r="Z12" s="36"/>
      <c r="AA12" s="191">
        <v>2</v>
      </c>
      <c r="AB12" s="191">
        <v>2</v>
      </c>
      <c r="AC12" s="191">
        <v>2</v>
      </c>
      <c r="AD12" s="191">
        <f t="shared" si="0"/>
        <v>6</v>
      </c>
      <c r="AE12" s="37"/>
      <c r="AF12" s="38" t="s">
        <v>516</v>
      </c>
      <c r="AG12" s="38" t="s">
        <v>516</v>
      </c>
      <c r="AH12" s="38" t="s">
        <v>516</v>
      </c>
      <c r="AI12" s="192"/>
      <c r="AJ12" s="39" t="s">
        <v>516</v>
      </c>
      <c r="AK12" s="38" t="s">
        <v>516</v>
      </c>
      <c r="AL12" s="38" t="s">
        <v>516</v>
      </c>
      <c r="AM12" s="192"/>
      <c r="AN12" s="40" t="s">
        <v>527</v>
      </c>
      <c r="AO12" s="40" t="s">
        <v>527</v>
      </c>
      <c r="AP12" s="40" t="s">
        <v>527</v>
      </c>
      <c r="AQ12" s="193"/>
      <c r="AR12" s="39" t="s">
        <v>523</v>
      </c>
      <c r="AS12" s="194"/>
      <c r="AT12" s="41" t="s">
        <v>516</v>
      </c>
      <c r="AU12" s="3"/>
      <c r="AV12" s="3">
        <v>9</v>
      </c>
      <c r="AW12" s="3"/>
      <c r="AX12" s="3"/>
      <c r="AY12" s="3"/>
    </row>
    <row r="13" spans="1:71" ht="18.95" customHeight="1" x14ac:dyDescent="0.25">
      <c r="A13" s="167" t="s">
        <v>4</v>
      </c>
      <c r="B13" s="168" t="s">
        <v>16</v>
      </c>
      <c r="C13" s="169" t="s">
        <v>25</v>
      </c>
      <c r="D13" s="169"/>
      <c r="E13" s="162" t="s">
        <v>1956</v>
      </c>
      <c r="F13" s="205" t="s">
        <v>25</v>
      </c>
      <c r="G13" s="169" t="s">
        <v>23</v>
      </c>
      <c r="H13" s="169" t="s">
        <v>26</v>
      </c>
      <c r="I13" s="4" t="s">
        <v>2319</v>
      </c>
      <c r="J13" s="4"/>
      <c r="K13" s="4" t="s">
        <v>2319</v>
      </c>
      <c r="L13" s="4"/>
      <c r="M13" s="4" t="s">
        <v>2320</v>
      </c>
      <c r="N13" s="4" t="s">
        <v>2321</v>
      </c>
      <c r="O13" s="4" t="s">
        <v>2322</v>
      </c>
      <c r="P13" s="4"/>
      <c r="Q13" s="4"/>
      <c r="R13" s="4" t="s">
        <v>2323</v>
      </c>
      <c r="S13" s="4" t="s">
        <v>2324</v>
      </c>
      <c r="T13" s="4" t="s">
        <v>2325</v>
      </c>
      <c r="U13" s="88"/>
      <c r="V13" s="44" t="s">
        <v>530</v>
      </c>
      <c r="W13" s="44" t="s">
        <v>531</v>
      </c>
      <c r="X13" s="44" t="s">
        <v>532</v>
      </c>
      <c r="Y13" s="43" t="s">
        <v>533</v>
      </c>
      <c r="Z13" s="36"/>
      <c r="AA13" s="191">
        <v>2</v>
      </c>
      <c r="AB13" s="191">
        <v>2</v>
      </c>
      <c r="AC13" s="191">
        <v>2</v>
      </c>
      <c r="AD13" s="191">
        <f t="shared" si="0"/>
        <v>6</v>
      </c>
      <c r="AE13" s="37"/>
      <c r="AF13" s="38" t="s">
        <v>523</v>
      </c>
      <c r="AG13" s="38" t="s">
        <v>523</v>
      </c>
      <c r="AH13" s="38" t="s">
        <v>516</v>
      </c>
      <c r="AI13" s="192"/>
      <c r="AJ13" s="39" t="s">
        <v>516</v>
      </c>
      <c r="AK13" s="38" t="s">
        <v>523</v>
      </c>
      <c r="AL13" s="38" t="s">
        <v>523</v>
      </c>
      <c r="AM13" s="192"/>
      <c r="AN13" s="40" t="s">
        <v>527</v>
      </c>
      <c r="AO13" s="40" t="s">
        <v>527</v>
      </c>
      <c r="AP13" s="40" t="s">
        <v>527</v>
      </c>
      <c r="AQ13" s="193"/>
      <c r="AR13" s="39" t="s">
        <v>516</v>
      </c>
      <c r="AS13" s="194"/>
      <c r="AT13" s="41"/>
      <c r="AU13" s="3"/>
      <c r="AV13" s="3">
        <v>10</v>
      </c>
      <c r="AW13" s="3"/>
      <c r="AX13" s="3"/>
      <c r="AY13" s="3"/>
    </row>
    <row r="14" spans="1:71" ht="18.95" customHeight="1" x14ac:dyDescent="0.25">
      <c r="A14" s="167" t="s">
        <v>4</v>
      </c>
      <c r="B14" s="168" t="s">
        <v>16</v>
      </c>
      <c r="C14" s="169" t="s">
        <v>27</v>
      </c>
      <c r="D14" s="169"/>
      <c r="E14" s="162" t="s">
        <v>1942</v>
      </c>
      <c r="F14" s="205" t="s">
        <v>27</v>
      </c>
      <c r="G14" s="169" t="s">
        <v>23</v>
      </c>
      <c r="H14" s="169" t="s">
        <v>26</v>
      </c>
      <c r="I14" s="4" t="s">
        <v>2326</v>
      </c>
      <c r="J14" s="4"/>
      <c r="K14" s="4" t="s">
        <v>2326</v>
      </c>
      <c r="L14" s="4"/>
      <c r="M14" s="4" t="s">
        <v>2327</v>
      </c>
      <c r="N14" s="4" t="s">
        <v>2328</v>
      </c>
      <c r="O14" s="4" t="s">
        <v>2329</v>
      </c>
      <c r="P14" s="4"/>
      <c r="Q14" s="4" t="s">
        <v>2330</v>
      </c>
      <c r="R14" s="4" t="s">
        <v>2331</v>
      </c>
      <c r="S14" s="4" t="s">
        <v>2332</v>
      </c>
      <c r="T14" s="4" t="s">
        <v>2333</v>
      </c>
      <c r="U14" s="88"/>
      <c r="V14" s="44" t="s">
        <v>530</v>
      </c>
      <c r="W14" s="44" t="s">
        <v>531</v>
      </c>
      <c r="X14" s="44" t="s">
        <v>532</v>
      </c>
      <c r="Y14" s="43"/>
      <c r="Z14" s="36"/>
      <c r="AA14" s="195">
        <v>2</v>
      </c>
      <c r="AB14" s="195">
        <v>3</v>
      </c>
      <c r="AC14" s="195">
        <v>2</v>
      </c>
      <c r="AD14" s="191">
        <f t="shared" si="0"/>
        <v>7</v>
      </c>
      <c r="AE14" s="37"/>
      <c r="AF14" s="38" t="s">
        <v>523</v>
      </c>
      <c r="AG14" s="38" t="s">
        <v>523</v>
      </c>
      <c r="AH14" s="38" t="s">
        <v>516</v>
      </c>
      <c r="AI14" s="192"/>
      <c r="AJ14" s="39" t="s">
        <v>516</v>
      </c>
      <c r="AK14" s="38" t="s">
        <v>523</v>
      </c>
      <c r="AL14" s="38" t="s">
        <v>523</v>
      </c>
      <c r="AM14" s="192"/>
      <c r="AN14" s="40" t="s">
        <v>527</v>
      </c>
      <c r="AO14" s="40" t="s">
        <v>527</v>
      </c>
      <c r="AP14" s="40" t="s">
        <v>527</v>
      </c>
      <c r="AQ14" s="193"/>
      <c r="AR14" s="39" t="s">
        <v>523</v>
      </c>
      <c r="AS14" s="194"/>
      <c r="AT14" s="41"/>
      <c r="AU14" s="3"/>
      <c r="AV14" s="3">
        <v>11</v>
      </c>
      <c r="AW14" s="3"/>
      <c r="AX14" s="3"/>
      <c r="AY14" s="3"/>
    </row>
    <row r="15" spans="1:71" ht="18.95" customHeight="1" x14ac:dyDescent="0.25">
      <c r="A15" s="167" t="s">
        <v>4</v>
      </c>
      <c r="B15" s="168" t="s">
        <v>16</v>
      </c>
      <c r="C15" s="169" t="s">
        <v>28</v>
      </c>
      <c r="D15" s="169"/>
      <c r="E15" s="162" t="s">
        <v>1944</v>
      </c>
      <c r="F15" s="205" t="s">
        <v>28</v>
      </c>
      <c r="G15" s="169" t="s">
        <v>23</v>
      </c>
      <c r="H15" s="169" t="s">
        <v>29</v>
      </c>
      <c r="I15" s="4" t="s">
        <v>2334</v>
      </c>
      <c r="J15" s="4"/>
      <c r="K15" s="4" t="s">
        <v>2334</v>
      </c>
      <c r="L15" s="4"/>
      <c r="M15" s="4" t="s">
        <v>2335</v>
      </c>
      <c r="N15" s="4" t="s">
        <v>2336</v>
      </c>
      <c r="O15" s="4" t="s">
        <v>2337</v>
      </c>
      <c r="P15" s="4"/>
      <c r="Q15" s="4"/>
      <c r="R15" s="4" t="s">
        <v>2338</v>
      </c>
      <c r="S15" s="4"/>
      <c r="T15" s="4" t="s">
        <v>2338</v>
      </c>
      <c r="U15" s="63"/>
      <c r="V15" s="44" t="s">
        <v>530</v>
      </c>
      <c r="W15" s="44" t="s">
        <v>531</v>
      </c>
      <c r="X15" s="44" t="s">
        <v>532</v>
      </c>
      <c r="Y15" s="45"/>
      <c r="Z15" s="46"/>
      <c r="AA15" s="195">
        <v>2</v>
      </c>
      <c r="AB15" s="195">
        <v>3</v>
      </c>
      <c r="AC15" s="195">
        <v>2</v>
      </c>
      <c r="AD15" s="191">
        <f t="shared" si="0"/>
        <v>7</v>
      </c>
      <c r="AE15" s="37"/>
      <c r="AF15" s="38" t="s">
        <v>523</v>
      </c>
      <c r="AG15" s="38" t="s">
        <v>523</v>
      </c>
      <c r="AH15" s="38" t="s">
        <v>516</v>
      </c>
      <c r="AI15" s="192"/>
      <c r="AJ15" s="39" t="s">
        <v>516</v>
      </c>
      <c r="AK15" s="38" t="s">
        <v>523</v>
      </c>
      <c r="AL15" s="38" t="s">
        <v>523</v>
      </c>
      <c r="AM15" s="192"/>
      <c r="AN15" s="40" t="s">
        <v>527</v>
      </c>
      <c r="AO15" s="40" t="s">
        <v>527</v>
      </c>
      <c r="AP15" s="40" t="s">
        <v>527</v>
      </c>
      <c r="AQ15" s="193"/>
      <c r="AR15" s="39" t="s">
        <v>516</v>
      </c>
      <c r="AS15" s="194"/>
      <c r="AT15" s="41"/>
      <c r="AU15" s="3"/>
      <c r="AV15" s="3">
        <v>12</v>
      </c>
      <c r="AW15" s="3"/>
      <c r="AX15" s="3"/>
      <c r="AY15" s="3"/>
    </row>
    <row r="16" spans="1:71" ht="18.95" customHeight="1" x14ac:dyDescent="0.25">
      <c r="A16" s="167" t="s">
        <v>4</v>
      </c>
      <c r="B16" s="168" t="s">
        <v>16</v>
      </c>
      <c r="C16" s="169" t="s">
        <v>30</v>
      </c>
      <c r="D16" s="169"/>
      <c r="E16" s="162" t="s">
        <v>1955</v>
      </c>
      <c r="F16" s="205" t="s">
        <v>30</v>
      </c>
      <c r="G16" s="169" t="s">
        <v>21</v>
      </c>
      <c r="H16" s="169"/>
      <c r="I16" s="4" t="s">
        <v>2339</v>
      </c>
      <c r="J16" s="4"/>
      <c r="K16" s="4" t="s">
        <v>2339</v>
      </c>
      <c r="L16" s="4"/>
      <c r="M16" s="4" t="s">
        <v>2340</v>
      </c>
      <c r="N16" s="4" t="s">
        <v>2341</v>
      </c>
      <c r="O16" s="4" t="s">
        <v>2342</v>
      </c>
      <c r="P16" s="4" t="s">
        <v>2343</v>
      </c>
      <c r="Q16" s="4"/>
      <c r="R16" s="4" t="s">
        <v>1831</v>
      </c>
      <c r="S16" s="4" t="s">
        <v>1831</v>
      </c>
      <c r="T16" s="4"/>
      <c r="U16" s="63" t="s">
        <v>534</v>
      </c>
      <c r="V16" s="44" t="s">
        <v>530</v>
      </c>
      <c r="W16" s="44" t="s">
        <v>531</v>
      </c>
      <c r="X16" s="44" t="s">
        <v>532</v>
      </c>
      <c r="Y16" s="45"/>
      <c r="Z16" s="46"/>
      <c r="AA16" s="195">
        <v>3</v>
      </c>
      <c r="AB16" s="195">
        <v>2</v>
      </c>
      <c r="AC16" s="195">
        <v>2</v>
      </c>
      <c r="AD16" s="191">
        <f t="shared" si="0"/>
        <v>7</v>
      </c>
      <c r="AE16" s="37"/>
      <c r="AF16" s="38" t="s">
        <v>523</v>
      </c>
      <c r="AG16" s="38" t="s">
        <v>523</v>
      </c>
      <c r="AH16" s="38" t="s">
        <v>516</v>
      </c>
      <c r="AI16" s="192"/>
      <c r="AJ16" s="39" t="s">
        <v>516</v>
      </c>
      <c r="AK16" s="38" t="s">
        <v>523</v>
      </c>
      <c r="AL16" s="38" t="s">
        <v>523</v>
      </c>
      <c r="AM16" s="192"/>
      <c r="AN16" s="40" t="s">
        <v>527</v>
      </c>
      <c r="AO16" s="40" t="s">
        <v>527</v>
      </c>
      <c r="AP16" s="40" t="s">
        <v>527</v>
      </c>
      <c r="AQ16" s="193"/>
      <c r="AR16" s="39" t="s">
        <v>516</v>
      </c>
      <c r="AS16" s="194"/>
      <c r="AT16" s="41" t="s">
        <v>516</v>
      </c>
      <c r="AU16" s="3"/>
      <c r="AV16" s="3">
        <v>13</v>
      </c>
      <c r="AW16" s="3"/>
      <c r="AX16" s="3"/>
      <c r="AY16" s="3"/>
    </row>
    <row r="17" spans="1:51" ht="18.95" customHeight="1" x14ac:dyDescent="0.25">
      <c r="A17" s="167" t="s">
        <v>4</v>
      </c>
      <c r="B17" s="168" t="s">
        <v>31</v>
      </c>
      <c r="C17" s="169" t="s">
        <v>32</v>
      </c>
      <c r="D17" s="169"/>
      <c r="E17" s="162" t="s">
        <v>1943</v>
      </c>
      <c r="F17" s="205" t="s">
        <v>32</v>
      </c>
      <c r="G17" s="169" t="s">
        <v>9</v>
      </c>
      <c r="H17" s="169" t="s">
        <v>26</v>
      </c>
      <c r="I17" s="4" t="s">
        <v>2344</v>
      </c>
      <c r="J17" s="4"/>
      <c r="K17" s="4" t="s">
        <v>2344</v>
      </c>
      <c r="L17" s="4"/>
      <c r="M17" s="4" t="s">
        <v>2345</v>
      </c>
      <c r="N17" s="4" t="s">
        <v>2346</v>
      </c>
      <c r="O17" s="4" t="s">
        <v>2347</v>
      </c>
      <c r="P17" s="4"/>
      <c r="Q17" s="4" t="s">
        <v>2348</v>
      </c>
      <c r="R17" s="4" t="s">
        <v>2349</v>
      </c>
      <c r="S17" s="4" t="s">
        <v>2350</v>
      </c>
      <c r="T17" s="4" t="s">
        <v>2351</v>
      </c>
      <c r="U17" s="63"/>
      <c r="V17" s="44" t="s">
        <v>530</v>
      </c>
      <c r="W17" s="44" t="s">
        <v>531</v>
      </c>
      <c r="X17" s="44" t="s">
        <v>532</v>
      </c>
      <c r="Y17" s="45" t="s">
        <v>535</v>
      </c>
      <c r="Z17" s="46"/>
      <c r="AA17" s="195">
        <v>1</v>
      </c>
      <c r="AB17" s="195">
        <v>2</v>
      </c>
      <c r="AC17" s="195">
        <v>2</v>
      </c>
      <c r="AD17" s="191">
        <f t="shared" si="0"/>
        <v>5</v>
      </c>
      <c r="AE17" s="37"/>
      <c r="AF17" s="38" t="s">
        <v>523</v>
      </c>
      <c r="AG17" s="38" t="s">
        <v>523</v>
      </c>
      <c r="AH17" s="38" t="s">
        <v>523</v>
      </c>
      <c r="AI17" s="192"/>
      <c r="AJ17" s="39" t="s">
        <v>523</v>
      </c>
      <c r="AK17" s="38" t="s">
        <v>524</v>
      </c>
      <c r="AL17" s="38" t="s">
        <v>524</v>
      </c>
      <c r="AM17" s="192"/>
      <c r="AN17" s="40" t="s">
        <v>516</v>
      </c>
      <c r="AO17" s="40" t="s">
        <v>516</v>
      </c>
      <c r="AP17" s="40" t="s">
        <v>516</v>
      </c>
      <c r="AQ17" s="193"/>
      <c r="AR17" s="39" t="s">
        <v>516</v>
      </c>
      <c r="AS17" s="194"/>
      <c r="AT17" s="41" t="s">
        <v>516</v>
      </c>
      <c r="AU17" s="3"/>
      <c r="AV17" s="3">
        <v>14</v>
      </c>
      <c r="AW17" s="3"/>
      <c r="AX17" s="3"/>
      <c r="AY17" s="3"/>
    </row>
    <row r="18" spans="1:51" ht="18.95" customHeight="1" x14ac:dyDescent="0.25">
      <c r="A18" s="167" t="s">
        <v>4</v>
      </c>
      <c r="B18" s="168" t="s">
        <v>31</v>
      </c>
      <c r="C18" s="169" t="s">
        <v>33</v>
      </c>
      <c r="D18" s="169"/>
      <c r="E18" s="162" t="s">
        <v>1945</v>
      </c>
      <c r="F18" s="205" t="s">
        <v>33</v>
      </c>
      <c r="G18" s="169" t="s">
        <v>9</v>
      </c>
      <c r="H18" s="169" t="s">
        <v>34</v>
      </c>
      <c r="I18" s="4" t="s">
        <v>2352</v>
      </c>
      <c r="J18" s="4"/>
      <c r="K18" s="4" t="s">
        <v>2352</v>
      </c>
      <c r="L18" s="4"/>
      <c r="M18" s="4"/>
      <c r="N18" s="4"/>
      <c r="O18" s="4"/>
      <c r="P18" s="4"/>
      <c r="Q18" s="4" t="s">
        <v>1209</v>
      </c>
      <c r="R18" s="4" t="s">
        <v>2353</v>
      </c>
      <c r="S18" s="4" t="s">
        <v>2354</v>
      </c>
      <c r="T18" s="4" t="s">
        <v>2355</v>
      </c>
      <c r="U18" s="63"/>
      <c r="V18" s="47"/>
      <c r="W18" s="47"/>
      <c r="X18" s="47"/>
      <c r="Y18" s="45" t="s">
        <v>536</v>
      </c>
      <c r="Z18" s="46"/>
      <c r="AA18" s="195">
        <v>1</v>
      </c>
      <c r="AB18" s="195">
        <v>3</v>
      </c>
      <c r="AC18" s="195">
        <v>1</v>
      </c>
      <c r="AD18" s="191">
        <f t="shared" si="0"/>
        <v>5</v>
      </c>
      <c r="AE18" s="37"/>
      <c r="AF18" s="38" t="s">
        <v>523</v>
      </c>
      <c r="AG18" s="38" t="s">
        <v>523</v>
      </c>
      <c r="AH18" s="38" t="s">
        <v>523</v>
      </c>
      <c r="AI18" s="192"/>
      <c r="AJ18" s="39" t="s">
        <v>523</v>
      </c>
      <c r="AK18" s="38" t="s">
        <v>524</v>
      </c>
      <c r="AL18" s="38" t="s">
        <v>524</v>
      </c>
      <c r="AM18" s="192"/>
      <c r="AN18" s="40" t="s">
        <v>516</v>
      </c>
      <c r="AO18" s="40" t="s">
        <v>516</v>
      </c>
      <c r="AP18" s="40" t="s">
        <v>516</v>
      </c>
      <c r="AQ18" s="193"/>
      <c r="AR18" s="39" t="s">
        <v>516</v>
      </c>
      <c r="AS18" s="194"/>
      <c r="AT18" s="41"/>
      <c r="AU18" s="3"/>
      <c r="AV18" s="3">
        <v>15</v>
      </c>
      <c r="AW18" s="3"/>
      <c r="AX18" s="3"/>
      <c r="AY18" s="3"/>
    </row>
    <row r="19" spans="1:51" ht="18.95" customHeight="1" x14ac:dyDescent="0.25">
      <c r="A19" s="167" t="s">
        <v>4</v>
      </c>
      <c r="B19" s="168" t="s">
        <v>35</v>
      </c>
      <c r="C19" s="169" t="s">
        <v>36</v>
      </c>
      <c r="D19" s="169"/>
      <c r="E19" s="162" t="s">
        <v>1946</v>
      </c>
      <c r="F19" s="205" t="s">
        <v>36</v>
      </c>
      <c r="G19" s="169" t="s">
        <v>9</v>
      </c>
      <c r="H19" s="169" t="s">
        <v>26</v>
      </c>
      <c r="I19" s="4" t="s">
        <v>2356</v>
      </c>
      <c r="J19" s="4"/>
      <c r="K19" s="4" t="s">
        <v>2356</v>
      </c>
      <c r="L19" s="4"/>
      <c r="M19" s="4" t="s">
        <v>2357</v>
      </c>
      <c r="N19" s="4"/>
      <c r="O19" s="4" t="s">
        <v>2357</v>
      </c>
      <c r="P19" s="4"/>
      <c r="Q19" s="4" t="s">
        <v>2358</v>
      </c>
      <c r="R19" s="4" t="s">
        <v>2359</v>
      </c>
      <c r="S19" s="4" t="s">
        <v>2360</v>
      </c>
      <c r="T19" s="4"/>
      <c r="U19" s="63"/>
      <c r="V19" s="44" t="s">
        <v>530</v>
      </c>
      <c r="W19" s="44" t="s">
        <v>531</v>
      </c>
      <c r="X19" s="44" t="s">
        <v>532</v>
      </c>
      <c r="Y19" s="45"/>
      <c r="Z19" s="46"/>
      <c r="AA19" s="195">
        <v>1</v>
      </c>
      <c r="AB19" s="195">
        <v>1</v>
      </c>
      <c r="AC19" s="195">
        <v>1</v>
      </c>
      <c r="AD19" s="191">
        <f t="shared" si="0"/>
        <v>3</v>
      </c>
      <c r="AE19" s="37"/>
      <c r="AF19" s="48" t="s">
        <v>523</v>
      </c>
      <c r="AG19" s="38" t="s">
        <v>523</v>
      </c>
      <c r="AH19" s="38" t="s">
        <v>523</v>
      </c>
      <c r="AI19" s="192"/>
      <c r="AJ19" s="39" t="s">
        <v>523</v>
      </c>
      <c r="AK19" s="38" t="s">
        <v>524</v>
      </c>
      <c r="AL19" s="38" t="s">
        <v>524</v>
      </c>
      <c r="AM19" s="192"/>
      <c r="AN19" s="40" t="s">
        <v>516</v>
      </c>
      <c r="AO19" s="40" t="s">
        <v>516</v>
      </c>
      <c r="AP19" s="40" t="s">
        <v>516</v>
      </c>
      <c r="AQ19" s="193"/>
      <c r="AR19" s="39" t="s">
        <v>516</v>
      </c>
      <c r="AS19" s="194"/>
      <c r="AT19" s="41" t="s">
        <v>516</v>
      </c>
      <c r="AU19" s="3"/>
      <c r="AV19" s="3">
        <v>16</v>
      </c>
      <c r="AW19" s="3"/>
      <c r="AX19" s="3"/>
      <c r="AY19" s="3"/>
    </row>
    <row r="20" spans="1:51" ht="18.95" customHeight="1" x14ac:dyDescent="0.25">
      <c r="A20" s="167" t="s">
        <v>4</v>
      </c>
      <c r="B20" s="168" t="s">
        <v>35</v>
      </c>
      <c r="C20" s="169" t="s">
        <v>37</v>
      </c>
      <c r="D20" s="169"/>
      <c r="E20" s="162" t="s">
        <v>1947</v>
      </c>
      <c r="F20" s="205" t="s">
        <v>37</v>
      </c>
      <c r="G20" s="169" t="s">
        <v>9</v>
      </c>
      <c r="H20" s="198" t="s">
        <v>38</v>
      </c>
      <c r="I20" s="4" t="s">
        <v>2361</v>
      </c>
      <c r="J20" s="4" t="s">
        <v>1850</v>
      </c>
      <c r="K20" s="4" t="s">
        <v>2361</v>
      </c>
      <c r="L20" s="4" t="s">
        <v>1850</v>
      </c>
      <c r="M20" s="4" t="s">
        <v>2362</v>
      </c>
      <c r="N20" s="4"/>
      <c r="O20" s="4" t="s">
        <v>2362</v>
      </c>
      <c r="P20" s="4"/>
      <c r="Q20" s="4" t="s">
        <v>2363</v>
      </c>
      <c r="R20" s="4" t="s">
        <v>2364</v>
      </c>
      <c r="S20" s="4" t="s">
        <v>2363</v>
      </c>
      <c r="T20" s="4" t="s">
        <v>2364</v>
      </c>
      <c r="U20" s="63"/>
      <c r="V20" s="34" t="s">
        <v>530</v>
      </c>
      <c r="W20" s="34" t="s">
        <v>531</v>
      </c>
      <c r="X20" s="34" t="s">
        <v>532</v>
      </c>
      <c r="Y20" s="45" t="s">
        <v>537</v>
      </c>
      <c r="Z20" s="46"/>
      <c r="AA20" s="195">
        <v>2</v>
      </c>
      <c r="AB20" s="195">
        <v>3</v>
      </c>
      <c r="AC20" s="195">
        <v>2</v>
      </c>
      <c r="AD20" s="191">
        <f t="shared" si="0"/>
        <v>7</v>
      </c>
      <c r="AE20" s="37"/>
      <c r="AF20" s="38" t="s">
        <v>516</v>
      </c>
      <c r="AG20" s="38" t="s">
        <v>516</v>
      </c>
      <c r="AH20" s="38" t="s">
        <v>516</v>
      </c>
      <c r="AI20" s="192"/>
      <c r="AJ20" s="39" t="s">
        <v>516</v>
      </c>
      <c r="AK20" s="38" t="s">
        <v>516</v>
      </c>
      <c r="AL20" s="38" t="s">
        <v>516</v>
      </c>
      <c r="AM20" s="192"/>
      <c r="AN20" s="40" t="s">
        <v>516</v>
      </c>
      <c r="AO20" s="40" t="s">
        <v>516</v>
      </c>
      <c r="AP20" s="40" t="s">
        <v>516</v>
      </c>
      <c r="AQ20" s="193"/>
      <c r="AR20" s="39" t="s">
        <v>516</v>
      </c>
      <c r="AS20" s="194"/>
      <c r="AT20" s="41" t="s">
        <v>516</v>
      </c>
      <c r="AU20" s="3"/>
      <c r="AV20" s="3">
        <v>17</v>
      </c>
      <c r="AW20" s="3"/>
      <c r="AX20" s="3"/>
      <c r="AY20" s="3"/>
    </row>
    <row r="21" spans="1:51" ht="18.95" customHeight="1" x14ac:dyDescent="0.25">
      <c r="A21" s="167" t="s">
        <v>4</v>
      </c>
      <c r="B21" s="168" t="s">
        <v>5</v>
      </c>
      <c r="C21" s="169" t="s">
        <v>39</v>
      </c>
      <c r="D21" s="169"/>
      <c r="E21" s="162" t="s">
        <v>1948</v>
      </c>
      <c r="F21" s="205" t="s">
        <v>39</v>
      </c>
      <c r="G21" s="169" t="s">
        <v>21</v>
      </c>
      <c r="H21" s="169"/>
      <c r="I21" s="4" t="s">
        <v>2365</v>
      </c>
      <c r="J21" s="4" t="s">
        <v>2312</v>
      </c>
      <c r="K21" s="4" t="s">
        <v>2366</v>
      </c>
      <c r="L21" s="4"/>
      <c r="M21" s="4" t="s">
        <v>2367</v>
      </c>
      <c r="N21" s="4" t="s">
        <v>2368</v>
      </c>
      <c r="O21" s="4" t="s">
        <v>2369</v>
      </c>
      <c r="P21" s="4"/>
      <c r="Q21" s="4"/>
      <c r="R21" s="4" t="s">
        <v>2370</v>
      </c>
      <c r="S21" s="4" t="s">
        <v>1830</v>
      </c>
      <c r="T21" s="4" t="s">
        <v>1844</v>
      </c>
      <c r="U21" s="63"/>
      <c r="V21" s="44" t="s">
        <v>530</v>
      </c>
      <c r="W21" s="44" t="s">
        <v>531</v>
      </c>
      <c r="X21" s="44" t="s">
        <v>532</v>
      </c>
      <c r="Y21" s="45" t="s">
        <v>538</v>
      </c>
      <c r="Z21" s="46"/>
      <c r="AA21" s="191">
        <v>1</v>
      </c>
      <c r="AB21" s="191">
        <v>2</v>
      </c>
      <c r="AC21" s="191">
        <v>2</v>
      </c>
      <c r="AD21" s="191">
        <f>AA21+AB21+AC21</f>
        <v>5</v>
      </c>
      <c r="AE21" s="37"/>
      <c r="AF21" s="38" t="s">
        <v>516</v>
      </c>
      <c r="AG21" s="38" t="s">
        <v>516</v>
      </c>
      <c r="AH21" s="38" t="s">
        <v>516</v>
      </c>
      <c r="AI21" s="192"/>
      <c r="AJ21" s="39" t="s">
        <v>516</v>
      </c>
      <c r="AK21" s="38" t="s">
        <v>516</v>
      </c>
      <c r="AL21" s="38" t="s">
        <v>516</v>
      </c>
      <c r="AM21" s="192"/>
      <c r="AN21" s="40" t="s">
        <v>527</v>
      </c>
      <c r="AO21" s="40" t="s">
        <v>527</v>
      </c>
      <c r="AP21" s="40" t="s">
        <v>527</v>
      </c>
      <c r="AQ21" s="193"/>
      <c r="AR21" s="39" t="s">
        <v>523</v>
      </c>
      <c r="AS21" s="194"/>
      <c r="AT21" s="41" t="s">
        <v>516</v>
      </c>
      <c r="AU21" s="3"/>
      <c r="AV21" s="3">
        <v>18</v>
      </c>
      <c r="AW21" s="3"/>
      <c r="AX21" s="3"/>
      <c r="AY21" s="3"/>
    </row>
    <row r="22" spans="1:51" ht="18.95" customHeight="1" x14ac:dyDescent="0.25">
      <c r="A22" s="167" t="s">
        <v>4</v>
      </c>
      <c r="B22" s="168" t="s">
        <v>5</v>
      </c>
      <c r="C22" s="169" t="s">
        <v>40</v>
      </c>
      <c r="D22" s="169"/>
      <c r="E22" s="163" t="s">
        <v>1949</v>
      </c>
      <c r="F22" s="205" t="s">
        <v>3061</v>
      </c>
      <c r="G22" s="169" t="s">
        <v>21</v>
      </c>
      <c r="H22" s="169"/>
      <c r="I22" s="4" t="s">
        <v>2371</v>
      </c>
      <c r="J22" s="4" t="s">
        <v>1596</v>
      </c>
      <c r="K22" s="4" t="s">
        <v>2371</v>
      </c>
      <c r="L22" s="4" t="s">
        <v>1596</v>
      </c>
      <c r="M22" s="4" t="s">
        <v>2372</v>
      </c>
      <c r="N22" s="4" t="s">
        <v>2373</v>
      </c>
      <c r="O22" s="4" t="s">
        <v>2374</v>
      </c>
      <c r="P22" s="4" t="s">
        <v>2375</v>
      </c>
      <c r="Q22" s="4"/>
      <c r="R22" s="4"/>
      <c r="S22" s="4"/>
      <c r="T22" s="4"/>
      <c r="U22" s="63"/>
      <c r="V22" s="44" t="s">
        <v>530</v>
      </c>
      <c r="W22" s="44" t="s">
        <v>531</v>
      </c>
      <c r="X22" s="44" t="s">
        <v>532</v>
      </c>
      <c r="Y22" s="45"/>
      <c r="Z22" s="46"/>
      <c r="AA22" s="191">
        <v>1</v>
      </c>
      <c r="AB22" s="191">
        <v>2</v>
      </c>
      <c r="AC22" s="191">
        <v>2</v>
      </c>
      <c r="AD22" s="191">
        <f t="shared" si="0"/>
        <v>5</v>
      </c>
      <c r="AE22" s="37"/>
      <c r="AF22" s="48" t="s">
        <v>516</v>
      </c>
      <c r="AG22" s="38" t="s">
        <v>516</v>
      </c>
      <c r="AH22" s="38" t="s">
        <v>516</v>
      </c>
      <c r="AI22" s="192"/>
      <c r="AJ22" s="39" t="s">
        <v>516</v>
      </c>
      <c r="AK22" s="38" t="s">
        <v>516</v>
      </c>
      <c r="AL22" s="38" t="s">
        <v>516</v>
      </c>
      <c r="AM22" s="192"/>
      <c r="AN22" s="40" t="s">
        <v>527</v>
      </c>
      <c r="AO22" s="40" t="s">
        <v>527</v>
      </c>
      <c r="AP22" s="40" t="s">
        <v>527</v>
      </c>
      <c r="AQ22" s="193"/>
      <c r="AR22" s="39" t="s">
        <v>523</v>
      </c>
      <c r="AS22" s="194"/>
      <c r="AT22" s="41" t="s">
        <v>516</v>
      </c>
      <c r="AU22" s="3"/>
      <c r="AV22" s="3">
        <v>19</v>
      </c>
      <c r="AW22" s="3"/>
      <c r="AX22" s="3"/>
      <c r="AY22" s="3"/>
    </row>
    <row r="23" spans="1:51" ht="18.95" customHeight="1" x14ac:dyDescent="0.25">
      <c r="A23" s="167" t="s">
        <v>4</v>
      </c>
      <c r="B23" s="168" t="s">
        <v>41</v>
      </c>
      <c r="C23" s="169" t="s">
        <v>42</v>
      </c>
      <c r="D23" s="169"/>
      <c r="E23" s="162" t="s">
        <v>1957</v>
      </c>
      <c r="F23" s="205" t="s">
        <v>42</v>
      </c>
      <c r="G23" s="169" t="s">
        <v>9</v>
      </c>
      <c r="H23" s="169" t="s">
        <v>43</v>
      </c>
      <c r="I23" s="4" t="s">
        <v>2376</v>
      </c>
      <c r="J23" s="4"/>
      <c r="K23" s="4" t="s">
        <v>2376</v>
      </c>
      <c r="L23" s="4"/>
      <c r="M23" s="4" t="s">
        <v>2377</v>
      </c>
      <c r="N23" s="4"/>
      <c r="O23" s="4" t="s">
        <v>2377</v>
      </c>
      <c r="P23" s="4"/>
      <c r="Q23" s="4" t="s">
        <v>2378</v>
      </c>
      <c r="R23" s="4" t="s">
        <v>1599</v>
      </c>
      <c r="S23" s="4" t="s">
        <v>2378</v>
      </c>
      <c r="T23" s="4" t="s">
        <v>1599</v>
      </c>
      <c r="U23" s="88" t="s">
        <v>539</v>
      </c>
      <c r="V23" s="44" t="s">
        <v>530</v>
      </c>
      <c r="W23" s="44" t="s">
        <v>531</v>
      </c>
      <c r="X23" s="44" t="s">
        <v>532</v>
      </c>
      <c r="Y23" s="43" t="s">
        <v>540</v>
      </c>
      <c r="Z23" s="36"/>
      <c r="AA23" s="195">
        <v>0</v>
      </c>
      <c r="AB23" s="195">
        <v>1</v>
      </c>
      <c r="AC23" s="195">
        <v>2</v>
      </c>
      <c r="AD23" s="191">
        <f t="shared" si="0"/>
        <v>3</v>
      </c>
      <c r="AE23" s="37"/>
      <c r="AF23" s="38" t="s">
        <v>516</v>
      </c>
      <c r="AG23" s="38" t="s">
        <v>516</v>
      </c>
      <c r="AH23" s="38" t="s">
        <v>516</v>
      </c>
      <c r="AI23" s="192"/>
      <c r="AJ23" s="39" t="s">
        <v>523</v>
      </c>
      <c r="AK23" s="38" t="s">
        <v>524</v>
      </c>
      <c r="AL23" s="38" t="s">
        <v>524</v>
      </c>
      <c r="AM23" s="192"/>
      <c r="AN23" s="40" t="s">
        <v>516</v>
      </c>
      <c r="AO23" s="40" t="s">
        <v>516</v>
      </c>
      <c r="AP23" s="40" t="s">
        <v>516</v>
      </c>
      <c r="AQ23" s="193"/>
      <c r="AR23" s="39" t="s">
        <v>516</v>
      </c>
      <c r="AS23" s="194"/>
      <c r="AT23" s="41" t="s">
        <v>516</v>
      </c>
      <c r="AU23" s="3"/>
      <c r="AV23" s="3">
        <v>20</v>
      </c>
      <c r="AW23" s="3"/>
      <c r="AX23" s="3"/>
      <c r="AY23" s="3"/>
    </row>
    <row r="24" spans="1:51" ht="18.95" customHeight="1" x14ac:dyDescent="0.25">
      <c r="A24" s="167" t="s">
        <v>4</v>
      </c>
      <c r="B24" s="168" t="s">
        <v>41</v>
      </c>
      <c r="C24" s="169" t="s">
        <v>44</v>
      </c>
      <c r="D24" s="169" t="s">
        <v>45</v>
      </c>
      <c r="E24" s="162" t="s">
        <v>1958</v>
      </c>
      <c r="F24" s="205" t="s">
        <v>44</v>
      </c>
      <c r="G24" s="169" t="s">
        <v>9</v>
      </c>
      <c r="H24" s="169" t="s">
        <v>46</v>
      </c>
      <c r="I24" s="4" t="s">
        <v>2379</v>
      </c>
      <c r="J24" s="4"/>
      <c r="K24" s="4" t="s">
        <v>2379</v>
      </c>
      <c r="L24" s="4"/>
      <c r="M24" s="4" t="s">
        <v>2380</v>
      </c>
      <c r="N24" s="4" t="s">
        <v>1313</v>
      </c>
      <c r="O24" s="4" t="s">
        <v>2380</v>
      </c>
      <c r="P24" s="4" t="s">
        <v>1313</v>
      </c>
      <c r="Q24" s="4" t="s">
        <v>2381</v>
      </c>
      <c r="R24" s="4" t="s">
        <v>2382</v>
      </c>
      <c r="S24" s="4" t="s">
        <v>2383</v>
      </c>
      <c r="T24" s="4" t="s">
        <v>2384</v>
      </c>
      <c r="U24" s="88" t="s">
        <v>541</v>
      </c>
      <c r="V24" s="42"/>
      <c r="W24" s="42"/>
      <c r="X24" s="42"/>
      <c r="Y24" s="43" t="s">
        <v>542</v>
      </c>
      <c r="Z24" s="36"/>
      <c r="AA24" s="195">
        <v>0</v>
      </c>
      <c r="AB24" s="195">
        <v>2</v>
      </c>
      <c r="AC24" s="195">
        <v>4</v>
      </c>
      <c r="AD24" s="191">
        <f>AA24+AB24+AC24</f>
        <v>6</v>
      </c>
      <c r="AE24" s="37"/>
      <c r="AF24" s="38" t="s">
        <v>523</v>
      </c>
      <c r="AG24" s="38" t="s">
        <v>516</v>
      </c>
      <c r="AH24" s="38" t="s">
        <v>516</v>
      </c>
      <c r="AI24" s="192"/>
      <c r="AJ24" s="39" t="s">
        <v>523</v>
      </c>
      <c r="AK24" s="38" t="s">
        <v>524</v>
      </c>
      <c r="AL24" s="38" t="s">
        <v>524</v>
      </c>
      <c r="AM24" s="192"/>
      <c r="AN24" s="40" t="s">
        <v>527</v>
      </c>
      <c r="AO24" s="40" t="s">
        <v>527</v>
      </c>
      <c r="AP24" s="40" t="s">
        <v>527</v>
      </c>
      <c r="AQ24" s="193"/>
      <c r="AR24" s="39" t="s">
        <v>523</v>
      </c>
      <c r="AS24" s="194"/>
      <c r="AT24" s="41"/>
      <c r="AU24" s="3"/>
      <c r="AV24" s="3">
        <v>21</v>
      </c>
      <c r="AW24" s="3"/>
      <c r="AX24" s="3"/>
      <c r="AY24" s="3"/>
    </row>
    <row r="25" spans="1:51" ht="18.95" customHeight="1" x14ac:dyDescent="0.25">
      <c r="A25" s="167" t="s">
        <v>4</v>
      </c>
      <c r="B25" s="168" t="s">
        <v>41</v>
      </c>
      <c r="C25" s="169" t="s">
        <v>47</v>
      </c>
      <c r="D25" s="169"/>
      <c r="E25" s="162" t="s">
        <v>1959</v>
      </c>
      <c r="F25" s="205" t="s">
        <v>47</v>
      </c>
      <c r="G25" s="169" t="s">
        <v>9</v>
      </c>
      <c r="H25" s="169" t="s">
        <v>46</v>
      </c>
      <c r="I25" s="4" t="s">
        <v>2385</v>
      </c>
      <c r="J25" s="4"/>
      <c r="K25" s="4" t="s">
        <v>2385</v>
      </c>
      <c r="L25" s="4"/>
      <c r="M25" s="4" t="s">
        <v>2386</v>
      </c>
      <c r="N25" s="4"/>
      <c r="O25" s="4" t="s">
        <v>2386</v>
      </c>
      <c r="P25" s="4"/>
      <c r="Q25" s="4" t="s">
        <v>2387</v>
      </c>
      <c r="R25" s="4" t="s">
        <v>2388</v>
      </c>
      <c r="S25" s="4" t="s">
        <v>2389</v>
      </c>
      <c r="T25" s="4" t="s">
        <v>2390</v>
      </c>
      <c r="U25" s="88"/>
      <c r="V25" s="42"/>
      <c r="W25" s="42"/>
      <c r="X25" s="42"/>
      <c r="Y25" s="43" t="s">
        <v>543</v>
      </c>
      <c r="Z25" s="36"/>
      <c r="AA25" s="195">
        <v>1</v>
      </c>
      <c r="AB25" s="195">
        <v>2</v>
      </c>
      <c r="AC25" s="195">
        <v>1</v>
      </c>
      <c r="AD25" s="191">
        <f t="shared" si="0"/>
        <v>4</v>
      </c>
      <c r="AE25" s="37"/>
      <c r="AF25" s="38" t="s">
        <v>516</v>
      </c>
      <c r="AG25" s="38" t="s">
        <v>516</v>
      </c>
      <c r="AH25" s="38" t="s">
        <v>516</v>
      </c>
      <c r="AI25" s="192"/>
      <c r="AJ25" s="39" t="s">
        <v>523</v>
      </c>
      <c r="AK25" s="38" t="s">
        <v>524</v>
      </c>
      <c r="AL25" s="38" t="s">
        <v>524</v>
      </c>
      <c r="AM25" s="192"/>
      <c r="AN25" s="40" t="s">
        <v>527</v>
      </c>
      <c r="AO25" s="40" t="s">
        <v>527</v>
      </c>
      <c r="AP25" s="40" t="s">
        <v>527</v>
      </c>
      <c r="AQ25" s="193"/>
      <c r="AR25" s="39" t="s">
        <v>523</v>
      </c>
      <c r="AS25" s="194"/>
      <c r="AT25" s="41" t="s">
        <v>516</v>
      </c>
      <c r="AU25" s="3"/>
      <c r="AV25" s="3">
        <v>22</v>
      </c>
      <c r="AW25" s="3"/>
      <c r="AX25" s="3"/>
      <c r="AY25" s="3"/>
    </row>
    <row r="26" spans="1:51" ht="18.95" customHeight="1" x14ac:dyDescent="0.25">
      <c r="A26" s="167" t="s">
        <v>4</v>
      </c>
      <c r="B26" s="168" t="s">
        <v>41</v>
      </c>
      <c r="C26" s="169" t="s">
        <v>48</v>
      </c>
      <c r="D26" s="169" t="s">
        <v>49</v>
      </c>
      <c r="E26" s="162" t="s">
        <v>1960</v>
      </c>
      <c r="F26" s="205" t="s">
        <v>48</v>
      </c>
      <c r="G26" s="169" t="s">
        <v>9</v>
      </c>
      <c r="H26" s="169" t="s">
        <v>50</v>
      </c>
      <c r="I26" s="4" t="s">
        <v>1556</v>
      </c>
      <c r="J26" s="4"/>
      <c r="K26" s="4" t="s">
        <v>1556</v>
      </c>
      <c r="L26" s="4"/>
      <c r="M26" s="4"/>
      <c r="N26" s="4"/>
      <c r="O26" s="4"/>
      <c r="P26" s="4"/>
      <c r="Q26" s="4"/>
      <c r="R26" s="4" t="s">
        <v>1599</v>
      </c>
      <c r="S26" s="4"/>
      <c r="T26" s="4" t="s">
        <v>1599</v>
      </c>
      <c r="U26" s="88" t="s">
        <v>805</v>
      </c>
      <c r="V26" s="42"/>
      <c r="W26" s="42"/>
      <c r="X26" s="42"/>
      <c r="Y26" s="43"/>
      <c r="Z26" s="36"/>
      <c r="AA26" s="191">
        <v>1</v>
      </c>
      <c r="AB26" s="191">
        <v>2</v>
      </c>
      <c r="AC26" s="191">
        <v>2</v>
      </c>
      <c r="AD26" s="191">
        <f t="shared" si="0"/>
        <v>5</v>
      </c>
      <c r="AE26" s="37"/>
      <c r="AF26" s="38" t="s">
        <v>516</v>
      </c>
      <c r="AG26" s="38" t="s">
        <v>516</v>
      </c>
      <c r="AH26" s="38" t="s">
        <v>516</v>
      </c>
      <c r="AI26" s="192"/>
      <c r="AJ26" s="39" t="s">
        <v>516</v>
      </c>
      <c r="AK26" s="38" t="s">
        <v>516</v>
      </c>
      <c r="AL26" s="38" t="s">
        <v>516</v>
      </c>
      <c r="AM26" s="192"/>
      <c r="AN26" s="40" t="s">
        <v>516</v>
      </c>
      <c r="AO26" s="40" t="s">
        <v>516</v>
      </c>
      <c r="AP26" s="40" t="s">
        <v>516</v>
      </c>
      <c r="AQ26" s="193"/>
      <c r="AR26" s="39" t="s">
        <v>516</v>
      </c>
      <c r="AS26" s="194"/>
      <c r="AT26" s="41" t="s">
        <v>516</v>
      </c>
      <c r="AU26" s="3"/>
      <c r="AV26" s="3">
        <v>23</v>
      </c>
      <c r="AW26" s="3"/>
      <c r="AX26" s="3"/>
      <c r="AY26" s="3"/>
    </row>
    <row r="27" spans="1:51" ht="18.95" customHeight="1" x14ac:dyDescent="0.25">
      <c r="A27" s="167" t="s">
        <v>4</v>
      </c>
      <c r="B27" s="168" t="s">
        <v>41</v>
      </c>
      <c r="C27" s="169" t="s">
        <v>51</v>
      </c>
      <c r="D27" s="169"/>
      <c r="E27" s="162" t="s">
        <v>1961</v>
      </c>
      <c r="F27" s="205" t="s">
        <v>51</v>
      </c>
      <c r="G27" s="169" t="s">
        <v>9</v>
      </c>
      <c r="H27" s="169" t="s">
        <v>50</v>
      </c>
      <c r="I27" s="4" t="s">
        <v>2391</v>
      </c>
      <c r="J27" s="4"/>
      <c r="K27" s="4" t="s">
        <v>2391</v>
      </c>
      <c r="L27" s="4"/>
      <c r="M27" s="4" t="s">
        <v>2392</v>
      </c>
      <c r="N27" s="4"/>
      <c r="O27" s="4" t="s">
        <v>2393</v>
      </c>
      <c r="P27" s="4" t="s">
        <v>2312</v>
      </c>
      <c r="Q27" s="4" t="s">
        <v>2394</v>
      </c>
      <c r="R27" s="4" t="s">
        <v>2395</v>
      </c>
      <c r="S27" s="4"/>
      <c r="T27" s="4" t="s">
        <v>2396</v>
      </c>
      <c r="U27" s="88" t="s">
        <v>541</v>
      </c>
      <c r="V27" s="42"/>
      <c r="W27" s="42"/>
      <c r="X27" s="42"/>
      <c r="Y27" s="43" t="s">
        <v>544</v>
      </c>
      <c r="Z27" s="36"/>
      <c r="AA27" s="191">
        <v>1</v>
      </c>
      <c r="AB27" s="191">
        <v>2</v>
      </c>
      <c r="AC27" s="191">
        <v>2</v>
      </c>
      <c r="AD27" s="191">
        <f t="shared" si="0"/>
        <v>5</v>
      </c>
      <c r="AE27" s="37"/>
      <c r="AF27" s="38" t="s">
        <v>516</v>
      </c>
      <c r="AG27" s="38" t="s">
        <v>516</v>
      </c>
      <c r="AH27" s="38" t="s">
        <v>516</v>
      </c>
      <c r="AI27" s="192"/>
      <c r="AJ27" s="39" t="s">
        <v>523</v>
      </c>
      <c r="AK27" s="38" t="s">
        <v>524</v>
      </c>
      <c r="AL27" s="38" t="s">
        <v>524</v>
      </c>
      <c r="AM27" s="192"/>
      <c r="AN27" s="40" t="s">
        <v>527</v>
      </c>
      <c r="AO27" s="40" t="s">
        <v>527</v>
      </c>
      <c r="AP27" s="40" t="s">
        <v>527</v>
      </c>
      <c r="AQ27" s="193"/>
      <c r="AR27" s="39" t="s">
        <v>523</v>
      </c>
      <c r="AS27" s="194"/>
      <c r="AT27" s="41" t="s">
        <v>516</v>
      </c>
      <c r="AU27" s="3"/>
      <c r="AV27" s="3">
        <v>24</v>
      </c>
      <c r="AW27" s="3"/>
      <c r="AX27" s="3"/>
      <c r="AY27" s="3"/>
    </row>
    <row r="28" spans="1:51" ht="18.95" customHeight="1" x14ac:dyDescent="0.25">
      <c r="A28" s="167" t="s">
        <v>4</v>
      </c>
      <c r="B28" s="168" t="s">
        <v>16</v>
      </c>
      <c r="C28" s="169" t="s">
        <v>52</v>
      </c>
      <c r="D28" s="169"/>
      <c r="E28" s="162" t="s">
        <v>2269</v>
      </c>
      <c r="F28" s="205" t="s">
        <v>52</v>
      </c>
      <c r="G28" s="169" t="s">
        <v>21</v>
      </c>
      <c r="H28" s="169"/>
      <c r="I28" s="4" t="s">
        <v>2397</v>
      </c>
      <c r="J28" s="4"/>
      <c r="K28" s="4" t="s">
        <v>2397</v>
      </c>
      <c r="L28" s="4"/>
      <c r="M28" s="4" t="s">
        <v>2398</v>
      </c>
      <c r="N28" s="4" t="s">
        <v>2399</v>
      </c>
      <c r="O28" s="4" t="s">
        <v>2400</v>
      </c>
      <c r="P28" s="4"/>
      <c r="Q28" s="4" t="s">
        <v>2363</v>
      </c>
      <c r="R28" s="4" t="s">
        <v>2401</v>
      </c>
      <c r="S28" s="4" t="s">
        <v>2402</v>
      </c>
      <c r="T28" s="4" t="s">
        <v>2403</v>
      </c>
      <c r="U28" s="88"/>
      <c r="V28" s="34" t="s">
        <v>530</v>
      </c>
      <c r="W28" s="34" t="s">
        <v>531</v>
      </c>
      <c r="X28" s="34" t="s">
        <v>532</v>
      </c>
      <c r="Y28" s="43"/>
      <c r="Z28" s="36"/>
      <c r="AA28" s="195">
        <v>2</v>
      </c>
      <c r="AB28" s="195">
        <v>3</v>
      </c>
      <c r="AC28" s="195">
        <v>3</v>
      </c>
      <c r="AD28" s="191">
        <f t="shared" si="0"/>
        <v>8</v>
      </c>
      <c r="AE28" s="37"/>
      <c r="AF28" s="38" t="s">
        <v>523</v>
      </c>
      <c r="AG28" s="38" t="s">
        <v>516</v>
      </c>
      <c r="AH28" s="38"/>
      <c r="AI28" s="192"/>
      <c r="AJ28" s="39" t="s">
        <v>516</v>
      </c>
      <c r="AK28" s="38" t="s">
        <v>523</v>
      </c>
      <c r="AL28" s="38" t="s">
        <v>523</v>
      </c>
      <c r="AM28" s="192"/>
      <c r="AN28" s="40" t="s">
        <v>527</v>
      </c>
      <c r="AO28" s="40" t="s">
        <v>527</v>
      </c>
      <c r="AP28" s="40" t="s">
        <v>527</v>
      </c>
      <c r="AQ28" s="193"/>
      <c r="AR28" s="39" t="s">
        <v>516</v>
      </c>
      <c r="AS28" s="194"/>
      <c r="AT28" s="41"/>
      <c r="AU28" s="3"/>
      <c r="AV28" s="3">
        <v>25</v>
      </c>
      <c r="AW28" s="3"/>
      <c r="AX28" s="3"/>
      <c r="AY28" s="3"/>
    </row>
    <row r="29" spans="1:51" ht="18.95" customHeight="1" x14ac:dyDescent="0.25">
      <c r="A29" s="167" t="s">
        <v>4</v>
      </c>
      <c r="B29" s="168" t="s">
        <v>16</v>
      </c>
      <c r="C29" s="169" t="s">
        <v>53</v>
      </c>
      <c r="D29" s="169"/>
      <c r="E29" s="162" t="s">
        <v>2270</v>
      </c>
      <c r="F29" s="205" t="s">
        <v>53</v>
      </c>
      <c r="G29" s="169" t="s">
        <v>23</v>
      </c>
      <c r="H29" s="169" t="s">
        <v>54</v>
      </c>
      <c r="I29" s="4" t="s">
        <v>2397</v>
      </c>
      <c r="J29" s="4"/>
      <c r="K29" s="4" t="s">
        <v>2397</v>
      </c>
      <c r="L29" s="4"/>
      <c r="M29" s="4" t="s">
        <v>2398</v>
      </c>
      <c r="N29" s="4" t="s">
        <v>2399</v>
      </c>
      <c r="O29" s="4" t="s">
        <v>2400</v>
      </c>
      <c r="P29" s="4"/>
      <c r="Q29" s="4" t="s">
        <v>2363</v>
      </c>
      <c r="R29" s="4" t="s">
        <v>2401</v>
      </c>
      <c r="S29" s="4" t="s">
        <v>2402</v>
      </c>
      <c r="T29" s="4" t="s">
        <v>2403</v>
      </c>
      <c r="U29" s="88"/>
      <c r="V29" s="34" t="s">
        <v>530</v>
      </c>
      <c r="W29" s="34" t="s">
        <v>531</v>
      </c>
      <c r="X29" s="34" t="s">
        <v>532</v>
      </c>
      <c r="Y29" s="43"/>
      <c r="Z29" s="36"/>
      <c r="AA29" s="195">
        <v>2</v>
      </c>
      <c r="AB29" s="195">
        <v>3</v>
      </c>
      <c r="AC29" s="195">
        <v>3</v>
      </c>
      <c r="AD29" s="191">
        <f t="shared" si="0"/>
        <v>8</v>
      </c>
      <c r="AE29" s="37"/>
      <c r="AF29" s="38" t="s">
        <v>523</v>
      </c>
      <c r="AG29" s="38" t="s">
        <v>523</v>
      </c>
      <c r="AH29" s="38" t="s">
        <v>523</v>
      </c>
      <c r="AI29" s="192"/>
      <c r="AJ29" s="39" t="s">
        <v>516</v>
      </c>
      <c r="AK29" s="38" t="s">
        <v>523</v>
      </c>
      <c r="AL29" s="38" t="s">
        <v>523</v>
      </c>
      <c r="AM29" s="192"/>
      <c r="AN29" s="40" t="s">
        <v>527</v>
      </c>
      <c r="AO29" s="40" t="s">
        <v>527</v>
      </c>
      <c r="AP29" s="40" t="s">
        <v>527</v>
      </c>
      <c r="AQ29" s="193"/>
      <c r="AR29" s="39" t="s">
        <v>516</v>
      </c>
      <c r="AS29" s="194"/>
      <c r="AT29" s="41"/>
      <c r="AU29" s="3"/>
      <c r="AV29" s="3">
        <v>26</v>
      </c>
      <c r="AW29" s="3"/>
      <c r="AX29" s="3"/>
      <c r="AY29" s="3"/>
    </row>
    <row r="30" spans="1:51" ht="18.95" customHeight="1" x14ac:dyDescent="0.25">
      <c r="A30" s="167" t="s">
        <v>4</v>
      </c>
      <c r="B30" s="168" t="s">
        <v>16</v>
      </c>
      <c r="C30" s="169" t="s">
        <v>55</v>
      </c>
      <c r="D30" s="169"/>
      <c r="E30" s="162" t="s">
        <v>1963</v>
      </c>
      <c r="F30" s="205" t="s">
        <v>55</v>
      </c>
      <c r="G30" s="169" t="s">
        <v>21</v>
      </c>
      <c r="H30" s="169"/>
      <c r="I30" s="4" t="s">
        <v>2397</v>
      </c>
      <c r="J30" s="4"/>
      <c r="K30" s="4" t="s">
        <v>2397</v>
      </c>
      <c r="L30" s="4"/>
      <c r="M30" s="4" t="s">
        <v>2398</v>
      </c>
      <c r="N30" s="4" t="s">
        <v>2399</v>
      </c>
      <c r="O30" s="4" t="s">
        <v>2400</v>
      </c>
      <c r="P30" s="4"/>
      <c r="Q30" s="4" t="s">
        <v>2363</v>
      </c>
      <c r="R30" s="4" t="s">
        <v>2401</v>
      </c>
      <c r="S30" s="4" t="s">
        <v>2402</v>
      </c>
      <c r="T30" s="4" t="s">
        <v>2403</v>
      </c>
      <c r="U30" s="88"/>
      <c r="V30" s="34" t="s">
        <v>530</v>
      </c>
      <c r="W30" s="34" t="s">
        <v>531</v>
      </c>
      <c r="X30" s="34" t="s">
        <v>532</v>
      </c>
      <c r="Y30" s="43"/>
      <c r="Z30" s="36"/>
      <c r="AA30" s="195">
        <v>2</v>
      </c>
      <c r="AB30" s="195">
        <v>3</v>
      </c>
      <c r="AC30" s="195">
        <v>3</v>
      </c>
      <c r="AD30" s="191">
        <f t="shared" si="0"/>
        <v>8</v>
      </c>
      <c r="AE30" s="37"/>
      <c r="AF30" s="38" t="s">
        <v>523</v>
      </c>
      <c r="AG30" s="38" t="s">
        <v>523</v>
      </c>
      <c r="AH30" s="38" t="s">
        <v>523</v>
      </c>
      <c r="AI30" s="192"/>
      <c r="AJ30" s="39" t="s">
        <v>516</v>
      </c>
      <c r="AK30" s="38" t="s">
        <v>516</v>
      </c>
      <c r="AL30" s="38" t="s">
        <v>516</v>
      </c>
      <c r="AM30" s="192"/>
      <c r="AN30" s="40" t="s">
        <v>527</v>
      </c>
      <c r="AO30" s="40" t="s">
        <v>527</v>
      </c>
      <c r="AP30" s="40" t="s">
        <v>527</v>
      </c>
      <c r="AQ30" s="193"/>
      <c r="AR30" s="39" t="s">
        <v>516</v>
      </c>
      <c r="AS30" s="194"/>
      <c r="AT30" s="41"/>
      <c r="AU30" s="3"/>
      <c r="AV30" s="3">
        <v>27</v>
      </c>
      <c r="AW30" s="3"/>
      <c r="AX30" s="3"/>
      <c r="AY30" s="3"/>
    </row>
    <row r="31" spans="1:51" ht="18.95" customHeight="1" x14ac:dyDescent="0.25">
      <c r="A31" s="167" t="s">
        <v>4</v>
      </c>
      <c r="B31" s="168" t="s">
        <v>16</v>
      </c>
      <c r="C31" s="169" t="s">
        <v>56</v>
      </c>
      <c r="D31" s="169"/>
      <c r="E31" s="162" t="s">
        <v>1962</v>
      </c>
      <c r="F31" s="205" t="s">
        <v>56</v>
      </c>
      <c r="G31" s="169" t="s">
        <v>23</v>
      </c>
      <c r="H31" s="169" t="s">
        <v>2276</v>
      </c>
      <c r="I31" s="4" t="s">
        <v>2397</v>
      </c>
      <c r="J31" s="4"/>
      <c r="K31" s="4" t="s">
        <v>2397</v>
      </c>
      <c r="L31" s="4"/>
      <c r="M31" s="4" t="s">
        <v>2398</v>
      </c>
      <c r="N31" s="4" t="s">
        <v>2399</v>
      </c>
      <c r="O31" s="4" t="s">
        <v>2400</v>
      </c>
      <c r="P31" s="4"/>
      <c r="Q31" s="4" t="s">
        <v>2363</v>
      </c>
      <c r="R31" s="4" t="s">
        <v>2401</v>
      </c>
      <c r="S31" s="4" t="s">
        <v>2402</v>
      </c>
      <c r="T31" s="4" t="s">
        <v>2403</v>
      </c>
      <c r="U31" s="88"/>
      <c r="V31" s="34" t="s">
        <v>530</v>
      </c>
      <c r="W31" s="34" t="s">
        <v>531</v>
      </c>
      <c r="X31" s="34" t="s">
        <v>532</v>
      </c>
      <c r="Y31" s="43"/>
      <c r="Z31" s="36"/>
      <c r="AA31" s="195">
        <v>2</v>
      </c>
      <c r="AB31" s="195">
        <v>3</v>
      </c>
      <c r="AC31" s="195">
        <v>3</v>
      </c>
      <c r="AD31" s="191">
        <f t="shared" si="0"/>
        <v>8</v>
      </c>
      <c r="AE31" s="37"/>
      <c r="AF31" s="38" t="s">
        <v>523</v>
      </c>
      <c r="AG31" s="38" t="s">
        <v>523</v>
      </c>
      <c r="AH31" s="38" t="s">
        <v>523</v>
      </c>
      <c r="AI31" s="192"/>
      <c r="AJ31" s="39" t="s">
        <v>523</v>
      </c>
      <c r="AK31" s="38" t="s">
        <v>523</v>
      </c>
      <c r="AL31" s="38" t="s">
        <v>523</v>
      </c>
      <c r="AM31" s="192"/>
      <c r="AN31" s="40" t="s">
        <v>527</v>
      </c>
      <c r="AO31" s="40" t="s">
        <v>527</v>
      </c>
      <c r="AP31" s="40" t="s">
        <v>527</v>
      </c>
      <c r="AQ31" s="193"/>
      <c r="AR31" s="39" t="s">
        <v>516</v>
      </c>
      <c r="AS31" s="194"/>
      <c r="AT31" s="41"/>
      <c r="AU31" s="3"/>
      <c r="AV31" s="3">
        <v>28</v>
      </c>
      <c r="AW31" s="3"/>
      <c r="AX31" s="3"/>
      <c r="AY31" s="3"/>
    </row>
    <row r="32" spans="1:51" ht="18.95" customHeight="1" x14ac:dyDescent="0.25">
      <c r="A32" s="167" t="s">
        <v>4</v>
      </c>
      <c r="B32" s="168" t="s">
        <v>7</v>
      </c>
      <c r="C32" s="169" t="s">
        <v>57</v>
      </c>
      <c r="D32" s="169"/>
      <c r="E32" s="162" t="s">
        <v>1964</v>
      </c>
      <c r="F32" s="205" t="s">
        <v>57</v>
      </c>
      <c r="G32" s="169"/>
      <c r="H32" s="169"/>
      <c r="I32" s="4" t="s">
        <v>2404</v>
      </c>
      <c r="J32" s="4"/>
      <c r="K32" s="4" t="s">
        <v>2404</v>
      </c>
      <c r="L32" s="4"/>
      <c r="M32" s="4"/>
      <c r="N32" s="4" t="s">
        <v>1832</v>
      </c>
      <c r="O32" s="4" t="s">
        <v>1832</v>
      </c>
      <c r="P32" s="4"/>
      <c r="Q32" s="4" t="s">
        <v>2405</v>
      </c>
      <c r="R32" s="4" t="s">
        <v>2406</v>
      </c>
      <c r="S32" s="4" t="s">
        <v>2405</v>
      </c>
      <c r="T32" s="4" t="s">
        <v>2406</v>
      </c>
      <c r="U32" s="88"/>
      <c r="V32" s="42"/>
      <c r="W32" s="42"/>
      <c r="X32" s="42"/>
      <c r="Y32" s="43" t="s">
        <v>545</v>
      </c>
      <c r="Z32" s="36"/>
      <c r="AA32" s="191">
        <v>3</v>
      </c>
      <c r="AB32" s="191">
        <v>3</v>
      </c>
      <c r="AC32" s="195">
        <v>3</v>
      </c>
      <c r="AD32" s="191">
        <f t="shared" si="0"/>
        <v>9</v>
      </c>
      <c r="AE32" s="37"/>
      <c r="AF32" s="38" t="s">
        <v>523</v>
      </c>
      <c r="AG32" s="38" t="s">
        <v>516</v>
      </c>
      <c r="AH32" s="38" t="s">
        <v>516</v>
      </c>
      <c r="AI32" s="192"/>
      <c r="AJ32" s="39" t="s">
        <v>523</v>
      </c>
      <c r="AK32" s="38" t="s">
        <v>524</v>
      </c>
      <c r="AL32" s="38" t="s">
        <v>524</v>
      </c>
      <c r="AM32" s="192"/>
      <c r="AN32" s="40" t="s">
        <v>516</v>
      </c>
      <c r="AO32" s="40" t="s">
        <v>516</v>
      </c>
      <c r="AP32" s="40" t="s">
        <v>516</v>
      </c>
      <c r="AQ32" s="193"/>
      <c r="AR32" s="39" t="s">
        <v>516</v>
      </c>
      <c r="AS32" s="194"/>
      <c r="AT32" s="41" t="s">
        <v>516</v>
      </c>
      <c r="AU32" s="3"/>
      <c r="AV32" s="3">
        <v>29</v>
      </c>
      <c r="AW32" s="3"/>
      <c r="AX32" s="3"/>
      <c r="AY32" s="3"/>
    </row>
    <row r="33" spans="1:51" ht="18.95" customHeight="1" x14ac:dyDescent="0.25">
      <c r="A33" s="167" t="s">
        <v>4</v>
      </c>
      <c r="B33" s="168" t="s">
        <v>13</v>
      </c>
      <c r="C33" s="169" t="s">
        <v>58</v>
      </c>
      <c r="D33" s="169"/>
      <c r="E33" s="162" t="s">
        <v>1953</v>
      </c>
      <c r="F33" s="205" t="s">
        <v>58</v>
      </c>
      <c r="G33" s="169"/>
      <c r="H33" s="169"/>
      <c r="I33" s="4" t="s">
        <v>2407</v>
      </c>
      <c r="J33" s="4"/>
      <c r="K33" s="4" t="s">
        <v>2407</v>
      </c>
      <c r="L33" s="4"/>
      <c r="M33" s="4"/>
      <c r="N33" s="4"/>
      <c r="O33" s="4"/>
      <c r="P33" s="4"/>
      <c r="Q33" s="4" t="s">
        <v>2408</v>
      </c>
      <c r="R33" s="4" t="s">
        <v>2409</v>
      </c>
      <c r="S33" s="4" t="s">
        <v>2408</v>
      </c>
      <c r="T33" s="4" t="s">
        <v>2409</v>
      </c>
      <c r="U33" s="88"/>
      <c r="V33" s="42"/>
      <c r="W33" s="42"/>
      <c r="X33" s="42"/>
      <c r="Y33" s="43" t="s">
        <v>546</v>
      </c>
      <c r="Z33" s="36"/>
      <c r="AA33" s="191">
        <v>2</v>
      </c>
      <c r="AB33" s="191">
        <v>3</v>
      </c>
      <c r="AC33" s="195">
        <v>2</v>
      </c>
      <c r="AD33" s="191">
        <f t="shared" si="0"/>
        <v>7</v>
      </c>
      <c r="AE33" s="37"/>
      <c r="AF33" s="38" t="s">
        <v>523</v>
      </c>
      <c r="AG33" s="38" t="s">
        <v>523</v>
      </c>
      <c r="AH33" s="38" t="s">
        <v>523</v>
      </c>
      <c r="AI33" s="192"/>
      <c r="AJ33" s="39" t="s">
        <v>523</v>
      </c>
      <c r="AK33" s="38" t="s">
        <v>523</v>
      </c>
      <c r="AL33" s="38" t="s">
        <v>523</v>
      </c>
      <c r="AM33" s="192"/>
      <c r="AN33" s="40" t="s">
        <v>527</v>
      </c>
      <c r="AO33" s="40" t="s">
        <v>527</v>
      </c>
      <c r="AP33" s="40" t="s">
        <v>527</v>
      </c>
      <c r="AQ33" s="193"/>
      <c r="AR33" s="39" t="s">
        <v>516</v>
      </c>
      <c r="AS33" s="194"/>
      <c r="AT33" s="41" t="s">
        <v>516</v>
      </c>
      <c r="AU33" s="3"/>
      <c r="AV33" s="3">
        <v>30</v>
      </c>
      <c r="AW33" s="3"/>
      <c r="AX33" s="3"/>
      <c r="AY33" s="3"/>
    </row>
    <row r="34" spans="1:51" ht="18.95" customHeight="1" x14ac:dyDescent="0.25">
      <c r="A34" s="167" t="s">
        <v>4</v>
      </c>
      <c r="B34" s="168" t="s">
        <v>13</v>
      </c>
      <c r="C34" s="169" t="s">
        <v>59</v>
      </c>
      <c r="D34" s="169"/>
      <c r="E34" s="162" t="s">
        <v>1965</v>
      </c>
      <c r="F34" s="205" t="s">
        <v>59</v>
      </c>
      <c r="G34" s="169"/>
      <c r="H34" s="169"/>
      <c r="I34" s="4" t="s">
        <v>2410</v>
      </c>
      <c r="J34" s="4"/>
      <c r="K34" s="4" t="s">
        <v>2410</v>
      </c>
      <c r="L34" s="4"/>
      <c r="M34" s="4" t="s">
        <v>2411</v>
      </c>
      <c r="N34" s="4"/>
      <c r="O34" s="4" t="s">
        <v>2411</v>
      </c>
      <c r="P34" s="4"/>
      <c r="Q34" s="4" t="s">
        <v>1596</v>
      </c>
      <c r="R34" s="4" t="s">
        <v>2412</v>
      </c>
      <c r="S34" s="4" t="s">
        <v>1596</v>
      </c>
      <c r="T34" s="4" t="s">
        <v>2412</v>
      </c>
      <c r="U34" s="71"/>
      <c r="V34" s="47"/>
      <c r="W34" s="47"/>
      <c r="X34" s="47"/>
      <c r="Y34" s="45" t="s">
        <v>547</v>
      </c>
      <c r="Z34" s="46"/>
      <c r="AA34" s="191">
        <v>2</v>
      </c>
      <c r="AB34" s="191">
        <v>2</v>
      </c>
      <c r="AC34" s="195">
        <v>2</v>
      </c>
      <c r="AD34" s="191">
        <f t="shared" si="0"/>
        <v>6</v>
      </c>
      <c r="AE34" s="37"/>
      <c r="AF34" s="38" t="s">
        <v>523</v>
      </c>
      <c r="AG34" s="38" t="s">
        <v>523</v>
      </c>
      <c r="AH34" s="38" t="s">
        <v>523</v>
      </c>
      <c r="AI34" s="192"/>
      <c r="AJ34" s="39" t="s">
        <v>523</v>
      </c>
      <c r="AK34" s="38" t="s">
        <v>523</v>
      </c>
      <c r="AL34" s="38" t="s">
        <v>523</v>
      </c>
      <c r="AM34" s="192"/>
      <c r="AN34" s="40" t="s">
        <v>527</v>
      </c>
      <c r="AO34" s="40" t="s">
        <v>527</v>
      </c>
      <c r="AP34" s="40" t="s">
        <v>527</v>
      </c>
      <c r="AQ34" s="193"/>
      <c r="AR34" s="39" t="s">
        <v>516</v>
      </c>
      <c r="AS34" s="194"/>
      <c r="AT34" s="41" t="s">
        <v>516</v>
      </c>
      <c r="AU34" s="3"/>
      <c r="AV34" s="3">
        <v>31</v>
      </c>
      <c r="AW34" s="3"/>
      <c r="AX34" s="3"/>
      <c r="AY34" s="3"/>
    </row>
    <row r="35" spans="1:51" ht="18.95" customHeight="1" x14ac:dyDescent="0.25">
      <c r="A35" s="167" t="s">
        <v>4</v>
      </c>
      <c r="B35" s="168" t="s">
        <v>13</v>
      </c>
      <c r="C35" s="169" t="s">
        <v>60</v>
      </c>
      <c r="D35" s="169"/>
      <c r="E35" s="162" t="s">
        <v>1952</v>
      </c>
      <c r="F35" s="205" t="s">
        <v>60</v>
      </c>
      <c r="G35" s="169" t="s">
        <v>9</v>
      </c>
      <c r="H35" s="169" t="s">
        <v>61</v>
      </c>
      <c r="I35" s="4" t="s">
        <v>2413</v>
      </c>
      <c r="J35" s="4"/>
      <c r="K35" s="4" t="s">
        <v>2413</v>
      </c>
      <c r="L35" s="4"/>
      <c r="M35" s="4"/>
      <c r="N35" s="4" t="s">
        <v>1833</v>
      </c>
      <c r="O35" s="4" t="s">
        <v>1833</v>
      </c>
      <c r="P35" s="4"/>
      <c r="Q35" s="4"/>
      <c r="R35" s="4" t="s">
        <v>2414</v>
      </c>
      <c r="S35" s="4"/>
      <c r="T35" s="4" t="s">
        <v>2414</v>
      </c>
      <c r="U35" s="63"/>
      <c r="V35" s="47"/>
      <c r="W35" s="47"/>
      <c r="X35" s="47"/>
      <c r="Y35" s="45" t="s">
        <v>548</v>
      </c>
      <c r="Z35" s="46"/>
      <c r="AA35" s="191">
        <v>2</v>
      </c>
      <c r="AB35" s="191">
        <v>2</v>
      </c>
      <c r="AC35" s="195">
        <v>2</v>
      </c>
      <c r="AD35" s="191">
        <f t="shared" si="0"/>
        <v>6</v>
      </c>
      <c r="AE35" s="37"/>
      <c r="AF35" s="38" t="s">
        <v>523</v>
      </c>
      <c r="AG35" s="38" t="s">
        <v>523</v>
      </c>
      <c r="AH35" s="38" t="s">
        <v>523</v>
      </c>
      <c r="AI35" s="192"/>
      <c r="AJ35" s="39" t="s">
        <v>523</v>
      </c>
      <c r="AK35" s="38" t="s">
        <v>523</v>
      </c>
      <c r="AL35" s="38" t="s">
        <v>523</v>
      </c>
      <c r="AM35" s="192"/>
      <c r="AN35" s="40" t="s">
        <v>527</v>
      </c>
      <c r="AO35" s="40" t="s">
        <v>527</v>
      </c>
      <c r="AP35" s="40" t="s">
        <v>527</v>
      </c>
      <c r="AQ35" s="193"/>
      <c r="AR35" s="39" t="s">
        <v>516</v>
      </c>
      <c r="AS35" s="194"/>
      <c r="AT35" s="41" t="s">
        <v>516</v>
      </c>
      <c r="AU35" s="3"/>
      <c r="AV35" s="3">
        <v>32</v>
      </c>
      <c r="AW35" s="3"/>
      <c r="AX35" s="3"/>
      <c r="AY35" s="3"/>
    </row>
    <row r="36" spans="1:51" ht="18.95" customHeight="1" x14ac:dyDescent="0.25">
      <c r="A36" s="167" t="s">
        <v>4</v>
      </c>
      <c r="B36" s="168" t="s">
        <v>13</v>
      </c>
      <c r="C36" s="169" t="s">
        <v>62</v>
      </c>
      <c r="D36" s="169"/>
      <c r="E36" s="162" t="s">
        <v>1954</v>
      </c>
      <c r="F36" s="205" t="s">
        <v>62</v>
      </c>
      <c r="G36" s="169" t="s">
        <v>9</v>
      </c>
      <c r="H36" s="169" t="s">
        <v>63</v>
      </c>
      <c r="I36" s="4" t="s">
        <v>2415</v>
      </c>
      <c r="J36" s="4"/>
      <c r="K36" s="4" t="s">
        <v>2415</v>
      </c>
      <c r="L36" s="4"/>
      <c r="M36" s="4" t="s">
        <v>1277</v>
      </c>
      <c r="N36" s="4"/>
      <c r="O36" s="4" t="s">
        <v>1277</v>
      </c>
      <c r="P36" s="4"/>
      <c r="Q36" s="4"/>
      <c r="R36" s="4"/>
      <c r="S36" s="4"/>
      <c r="T36" s="4"/>
      <c r="U36" s="63" t="s">
        <v>549</v>
      </c>
      <c r="V36" s="47"/>
      <c r="W36" s="47"/>
      <c r="X36" s="47"/>
      <c r="Y36" s="45"/>
      <c r="Z36" s="46"/>
      <c r="AA36" s="191">
        <v>1</v>
      </c>
      <c r="AB36" s="191">
        <v>1</v>
      </c>
      <c r="AC36" s="195">
        <v>1</v>
      </c>
      <c r="AD36" s="191">
        <f t="shared" si="0"/>
        <v>3</v>
      </c>
      <c r="AE36" s="37"/>
      <c r="AF36" s="49" t="s">
        <v>523</v>
      </c>
      <c r="AG36" s="49" t="s">
        <v>523</v>
      </c>
      <c r="AH36" s="49" t="s">
        <v>523</v>
      </c>
      <c r="AI36" s="192"/>
      <c r="AJ36" s="50" t="s">
        <v>523</v>
      </c>
      <c r="AK36" s="49" t="s">
        <v>523</v>
      </c>
      <c r="AL36" s="49" t="s">
        <v>523</v>
      </c>
      <c r="AM36" s="192"/>
      <c r="AN36" s="51" t="s">
        <v>527</v>
      </c>
      <c r="AO36" s="51" t="s">
        <v>527</v>
      </c>
      <c r="AP36" s="51" t="s">
        <v>527</v>
      </c>
      <c r="AQ36" s="193"/>
      <c r="AR36" s="50" t="s">
        <v>516</v>
      </c>
      <c r="AS36" s="194"/>
      <c r="AT36" s="52" t="s">
        <v>516</v>
      </c>
      <c r="AU36" s="3"/>
      <c r="AV36" s="3">
        <v>33</v>
      </c>
      <c r="AW36" s="3"/>
      <c r="AX36" s="3"/>
      <c r="AY36" s="3"/>
    </row>
    <row r="37" spans="1:51" ht="18.95" customHeight="1" x14ac:dyDescent="0.25">
      <c r="A37" s="167" t="s">
        <v>4</v>
      </c>
      <c r="B37" s="168" t="s">
        <v>13</v>
      </c>
      <c r="C37" s="169" t="s">
        <v>64</v>
      </c>
      <c r="D37" s="169"/>
      <c r="E37" s="163" t="s">
        <v>2271</v>
      </c>
      <c r="F37" s="205" t="s">
        <v>64</v>
      </c>
      <c r="G37" s="169" t="s">
        <v>9</v>
      </c>
      <c r="H37" s="169" t="s">
        <v>65</v>
      </c>
      <c r="I37" s="4"/>
      <c r="J37" s="4"/>
      <c r="K37" s="4"/>
      <c r="L37" s="4"/>
      <c r="M37" s="4" t="s">
        <v>2416</v>
      </c>
      <c r="N37" s="4"/>
      <c r="O37" s="4" t="s">
        <v>2416</v>
      </c>
      <c r="P37" s="4"/>
      <c r="Q37" s="4"/>
      <c r="R37" s="4"/>
      <c r="S37" s="4"/>
      <c r="T37" s="4"/>
      <c r="U37" s="63"/>
      <c r="V37" s="47"/>
      <c r="W37" s="47"/>
      <c r="X37" s="47"/>
      <c r="Y37" s="45"/>
      <c r="Z37" s="46"/>
      <c r="AA37" s="191">
        <v>1</v>
      </c>
      <c r="AB37" s="191">
        <v>1</v>
      </c>
      <c r="AC37" s="195">
        <v>1</v>
      </c>
      <c r="AD37" s="191">
        <f t="shared" si="0"/>
        <v>3</v>
      </c>
      <c r="AE37" s="37"/>
      <c r="AF37" s="38" t="s">
        <v>523</v>
      </c>
      <c r="AG37" s="38" t="s">
        <v>523</v>
      </c>
      <c r="AH37" s="38" t="s">
        <v>523</v>
      </c>
      <c r="AI37" s="192"/>
      <c r="AJ37" s="39" t="s">
        <v>523</v>
      </c>
      <c r="AK37" s="38" t="s">
        <v>523</v>
      </c>
      <c r="AL37" s="38" t="s">
        <v>523</v>
      </c>
      <c r="AM37" s="192"/>
      <c r="AN37" s="40" t="s">
        <v>527</v>
      </c>
      <c r="AO37" s="40" t="s">
        <v>527</v>
      </c>
      <c r="AP37" s="40" t="s">
        <v>527</v>
      </c>
      <c r="AQ37" s="193"/>
      <c r="AR37" s="39" t="s">
        <v>516</v>
      </c>
      <c r="AS37" s="194"/>
      <c r="AT37" s="41" t="s">
        <v>516</v>
      </c>
      <c r="AU37" s="3"/>
      <c r="AV37" s="3">
        <v>34</v>
      </c>
      <c r="AW37" s="3"/>
      <c r="AX37" s="3"/>
      <c r="AY37" s="3"/>
    </row>
    <row r="38" spans="1:51" ht="18.95" customHeight="1" x14ac:dyDescent="0.25">
      <c r="A38" s="167" t="s">
        <v>4</v>
      </c>
      <c r="B38" s="168" t="s">
        <v>13</v>
      </c>
      <c r="C38" s="169" t="s">
        <v>66</v>
      </c>
      <c r="D38" s="169"/>
      <c r="E38" s="162" t="s">
        <v>1951</v>
      </c>
      <c r="F38" s="205" t="s">
        <v>66</v>
      </c>
      <c r="G38" s="169" t="s">
        <v>9</v>
      </c>
      <c r="H38" s="169" t="s">
        <v>61</v>
      </c>
      <c r="I38" s="4" t="s">
        <v>2417</v>
      </c>
      <c r="J38" s="4"/>
      <c r="K38" s="4" t="s">
        <v>2417</v>
      </c>
      <c r="L38" s="4"/>
      <c r="M38" s="4" t="s">
        <v>1834</v>
      </c>
      <c r="N38" s="4"/>
      <c r="O38" s="4" t="s">
        <v>1834</v>
      </c>
      <c r="P38" s="4"/>
      <c r="Q38" s="4"/>
      <c r="R38" s="4"/>
      <c r="S38" s="4"/>
      <c r="T38" s="4"/>
      <c r="U38" s="63" t="s">
        <v>550</v>
      </c>
      <c r="V38" s="47"/>
      <c r="W38" s="47"/>
      <c r="X38" s="47"/>
      <c r="Y38" s="45"/>
      <c r="Z38" s="46"/>
      <c r="AA38" s="191">
        <v>2</v>
      </c>
      <c r="AB38" s="191">
        <v>2</v>
      </c>
      <c r="AC38" s="195">
        <v>2</v>
      </c>
      <c r="AD38" s="191">
        <f t="shared" si="0"/>
        <v>6</v>
      </c>
      <c r="AE38" s="37"/>
      <c r="AF38" s="53" t="s">
        <v>523</v>
      </c>
      <c r="AG38" s="53" t="s">
        <v>523</v>
      </c>
      <c r="AH38" s="53" t="s">
        <v>523</v>
      </c>
      <c r="AI38" s="192"/>
      <c r="AJ38" s="54" t="s">
        <v>523</v>
      </c>
      <c r="AK38" s="53" t="s">
        <v>523</v>
      </c>
      <c r="AL38" s="53" t="s">
        <v>523</v>
      </c>
      <c r="AM38" s="192"/>
      <c r="AN38" s="55" t="s">
        <v>527</v>
      </c>
      <c r="AO38" s="55" t="s">
        <v>527</v>
      </c>
      <c r="AP38" s="55" t="s">
        <v>527</v>
      </c>
      <c r="AQ38" s="193"/>
      <c r="AR38" s="54" t="s">
        <v>516</v>
      </c>
      <c r="AS38" s="194"/>
      <c r="AT38" s="41" t="s">
        <v>516</v>
      </c>
      <c r="AU38" s="3"/>
      <c r="AV38" s="3">
        <v>35</v>
      </c>
      <c r="AW38" s="3"/>
      <c r="AX38" s="3"/>
      <c r="AY38" s="3"/>
    </row>
    <row r="39" spans="1:51" ht="18.95" customHeight="1" x14ac:dyDescent="0.25">
      <c r="A39" s="167" t="s">
        <v>4</v>
      </c>
      <c r="B39" s="168" t="s">
        <v>5</v>
      </c>
      <c r="C39" s="169" t="s">
        <v>67</v>
      </c>
      <c r="D39" s="169" t="s">
        <v>68</v>
      </c>
      <c r="E39" s="162" t="s">
        <v>2272</v>
      </c>
      <c r="F39" s="205" t="s">
        <v>67</v>
      </c>
      <c r="G39" s="169" t="s">
        <v>9</v>
      </c>
      <c r="H39" s="169" t="s">
        <v>69</v>
      </c>
      <c r="I39" s="4" t="s">
        <v>2418</v>
      </c>
      <c r="J39" s="4"/>
      <c r="K39" s="4" t="s">
        <v>2418</v>
      </c>
      <c r="L39" s="4"/>
      <c r="M39" s="4"/>
      <c r="N39" s="4"/>
      <c r="O39" s="4"/>
      <c r="P39" s="4"/>
      <c r="Q39" s="4"/>
      <c r="R39" s="4"/>
      <c r="S39" s="4"/>
      <c r="T39" s="4"/>
      <c r="U39" s="63" t="s">
        <v>551</v>
      </c>
      <c r="V39" s="47"/>
      <c r="W39" s="47"/>
      <c r="X39" s="47"/>
      <c r="Y39" s="45" t="s">
        <v>552</v>
      </c>
      <c r="Z39" s="46"/>
      <c r="AA39" s="191">
        <v>1</v>
      </c>
      <c r="AB39" s="191">
        <v>1</v>
      </c>
      <c r="AC39" s="195">
        <v>1</v>
      </c>
      <c r="AD39" s="191">
        <f t="shared" si="0"/>
        <v>3</v>
      </c>
      <c r="AE39" s="37"/>
      <c r="AF39" s="38" t="s">
        <v>516</v>
      </c>
      <c r="AG39" s="38" t="s">
        <v>516</v>
      </c>
      <c r="AH39" s="38" t="s">
        <v>516</v>
      </c>
      <c r="AI39" s="192"/>
      <c r="AJ39" s="39" t="s">
        <v>523</v>
      </c>
      <c r="AK39" s="38" t="s">
        <v>524</v>
      </c>
      <c r="AL39" s="38" t="s">
        <v>524</v>
      </c>
      <c r="AM39" s="192"/>
      <c r="AN39" s="40" t="s">
        <v>527</v>
      </c>
      <c r="AO39" s="40" t="s">
        <v>527</v>
      </c>
      <c r="AP39" s="40" t="s">
        <v>527</v>
      </c>
      <c r="AQ39" s="193"/>
      <c r="AR39" s="39" t="s">
        <v>523</v>
      </c>
      <c r="AS39" s="194"/>
      <c r="AT39" s="41" t="s">
        <v>516</v>
      </c>
      <c r="AU39" s="3"/>
      <c r="AV39" s="3">
        <v>36</v>
      </c>
      <c r="AW39" s="3"/>
      <c r="AX39" s="3"/>
      <c r="AY39" s="3"/>
    </row>
    <row r="40" spans="1:51" ht="18.95" customHeight="1" x14ac:dyDescent="0.25">
      <c r="A40" s="167" t="s">
        <v>4</v>
      </c>
      <c r="B40" s="168" t="s">
        <v>7</v>
      </c>
      <c r="C40" s="169" t="s">
        <v>70</v>
      </c>
      <c r="D40" s="169"/>
      <c r="E40" s="162" t="s">
        <v>1950</v>
      </c>
      <c r="F40" s="205" t="s">
        <v>70</v>
      </c>
      <c r="G40" s="169" t="s">
        <v>9</v>
      </c>
      <c r="H40" s="169" t="s">
        <v>71</v>
      </c>
      <c r="I40" s="4" t="s">
        <v>2419</v>
      </c>
      <c r="J40" s="4"/>
      <c r="K40" s="4" t="s">
        <v>2419</v>
      </c>
      <c r="L40" s="4"/>
      <c r="M40" s="4" t="s">
        <v>2420</v>
      </c>
      <c r="N40" s="4" t="s">
        <v>2421</v>
      </c>
      <c r="O40" s="4" t="s">
        <v>2422</v>
      </c>
      <c r="P40" s="4" t="s">
        <v>2423</v>
      </c>
      <c r="Q40" s="4" t="s">
        <v>2424</v>
      </c>
      <c r="R40" s="4" t="s">
        <v>2425</v>
      </c>
      <c r="S40" s="4" t="s">
        <v>2426</v>
      </c>
      <c r="T40" s="4" t="s">
        <v>2427</v>
      </c>
      <c r="U40" s="63" t="s">
        <v>550</v>
      </c>
      <c r="V40" s="47"/>
      <c r="W40" s="47"/>
      <c r="X40" s="47"/>
      <c r="Y40" s="45" t="s">
        <v>553</v>
      </c>
      <c r="Z40" s="46"/>
      <c r="AA40" s="191">
        <v>3</v>
      </c>
      <c r="AB40" s="191">
        <v>3</v>
      </c>
      <c r="AC40" s="195">
        <v>3</v>
      </c>
      <c r="AD40" s="191">
        <f t="shared" si="0"/>
        <v>9</v>
      </c>
      <c r="AE40" s="37"/>
      <c r="AF40" s="38" t="s">
        <v>523</v>
      </c>
      <c r="AG40" s="38" t="s">
        <v>523</v>
      </c>
      <c r="AH40" s="38" t="s">
        <v>523</v>
      </c>
      <c r="AI40" s="192"/>
      <c r="AJ40" s="39" t="s">
        <v>516</v>
      </c>
      <c r="AK40" s="38" t="s">
        <v>524</v>
      </c>
      <c r="AL40" s="38" t="s">
        <v>524</v>
      </c>
      <c r="AM40" s="192"/>
      <c r="AN40" s="40" t="s">
        <v>516</v>
      </c>
      <c r="AO40" s="40" t="s">
        <v>516</v>
      </c>
      <c r="AP40" s="40" t="s">
        <v>516</v>
      </c>
      <c r="AQ40" s="193"/>
      <c r="AR40" s="39" t="s">
        <v>516</v>
      </c>
      <c r="AS40" s="194"/>
      <c r="AT40" s="41" t="s">
        <v>516</v>
      </c>
      <c r="AU40" s="3"/>
      <c r="AV40" s="3">
        <v>37</v>
      </c>
      <c r="AW40" s="3"/>
      <c r="AX40" s="3"/>
      <c r="AY40" s="3"/>
    </row>
    <row r="41" spans="1:51" ht="18.95" customHeight="1" x14ac:dyDescent="0.25">
      <c r="A41" s="167" t="s">
        <v>4</v>
      </c>
      <c r="B41" s="168" t="s">
        <v>7</v>
      </c>
      <c r="C41" s="169" t="s">
        <v>72</v>
      </c>
      <c r="D41" s="169"/>
      <c r="E41" s="162" t="s">
        <v>1966</v>
      </c>
      <c r="F41" s="205" t="s">
        <v>3062</v>
      </c>
      <c r="G41" s="169"/>
      <c r="H41" s="169"/>
      <c r="I41" s="4" t="s">
        <v>2428</v>
      </c>
      <c r="J41" s="4"/>
      <c r="K41" s="4" t="s">
        <v>2428</v>
      </c>
      <c r="L41" s="4"/>
      <c r="M41" s="4"/>
      <c r="N41" s="4"/>
      <c r="O41" s="4"/>
      <c r="P41" s="4"/>
      <c r="Q41" s="4"/>
      <c r="R41" s="4"/>
      <c r="S41" s="4"/>
      <c r="T41" s="4"/>
      <c r="U41" s="63" t="s">
        <v>554</v>
      </c>
      <c r="V41" s="47"/>
      <c r="W41" s="47"/>
      <c r="X41" s="47"/>
      <c r="Y41" s="45"/>
      <c r="Z41" s="46"/>
      <c r="AA41" s="191">
        <v>3</v>
      </c>
      <c r="AB41" s="191">
        <v>1</v>
      </c>
      <c r="AC41" s="195">
        <v>1</v>
      </c>
      <c r="AD41" s="191">
        <f t="shared" si="0"/>
        <v>5</v>
      </c>
      <c r="AE41" s="37"/>
      <c r="AF41" s="38" t="s">
        <v>523</v>
      </c>
      <c r="AG41" s="38" t="s">
        <v>523</v>
      </c>
      <c r="AH41" s="38" t="s">
        <v>523</v>
      </c>
      <c r="AI41" s="192"/>
      <c r="AJ41" s="39" t="s">
        <v>523</v>
      </c>
      <c r="AK41" s="38" t="s">
        <v>524</v>
      </c>
      <c r="AL41" s="38" t="s">
        <v>524</v>
      </c>
      <c r="AM41" s="192"/>
      <c r="AN41" s="40" t="s">
        <v>516</v>
      </c>
      <c r="AO41" s="40" t="s">
        <v>516</v>
      </c>
      <c r="AP41" s="40" t="s">
        <v>516</v>
      </c>
      <c r="AQ41" s="193"/>
      <c r="AR41" s="39" t="s">
        <v>516</v>
      </c>
      <c r="AS41" s="194"/>
      <c r="AT41" s="41" t="s">
        <v>516</v>
      </c>
      <c r="AU41" s="3"/>
      <c r="AV41" s="3">
        <v>38</v>
      </c>
      <c r="AW41" s="3"/>
      <c r="AX41" s="3"/>
      <c r="AY41" s="3"/>
    </row>
    <row r="42" spans="1:51" ht="18.95" customHeight="1" x14ac:dyDescent="0.25">
      <c r="A42" s="167" t="s">
        <v>4</v>
      </c>
      <c r="B42" s="168" t="s">
        <v>16</v>
      </c>
      <c r="C42" s="169" t="s">
        <v>73</v>
      </c>
      <c r="D42" s="169"/>
      <c r="E42" s="162" t="s">
        <v>1967</v>
      </c>
      <c r="F42" s="205" t="s">
        <v>73</v>
      </c>
      <c r="G42" s="169" t="s">
        <v>21</v>
      </c>
      <c r="H42" s="169"/>
      <c r="I42" s="4" t="s">
        <v>2429</v>
      </c>
      <c r="J42" s="4"/>
      <c r="K42" s="4" t="s">
        <v>2429</v>
      </c>
      <c r="L42" s="4"/>
      <c r="M42" s="4" t="s">
        <v>2430</v>
      </c>
      <c r="N42" s="4"/>
      <c r="O42" s="4" t="s">
        <v>2430</v>
      </c>
      <c r="P42" s="4"/>
      <c r="Q42" s="4"/>
      <c r="R42" s="4" t="s">
        <v>2431</v>
      </c>
      <c r="S42" s="4"/>
      <c r="T42" s="4" t="s">
        <v>2431</v>
      </c>
      <c r="U42" s="63"/>
      <c r="V42" s="47"/>
      <c r="W42" s="47"/>
      <c r="X42" s="47"/>
      <c r="Y42" s="45" t="s">
        <v>555</v>
      </c>
      <c r="Z42" s="46"/>
      <c r="AA42" s="195">
        <v>1</v>
      </c>
      <c r="AB42" s="195">
        <v>1</v>
      </c>
      <c r="AC42" s="195">
        <v>1</v>
      </c>
      <c r="AD42" s="191">
        <f t="shared" si="0"/>
        <v>3</v>
      </c>
      <c r="AE42" s="37"/>
      <c r="AF42" s="38" t="s">
        <v>523</v>
      </c>
      <c r="AG42" s="38" t="s">
        <v>523</v>
      </c>
      <c r="AH42" s="38" t="s">
        <v>523</v>
      </c>
      <c r="AI42" s="192"/>
      <c r="AJ42" s="39" t="s">
        <v>516</v>
      </c>
      <c r="AK42" s="38" t="s">
        <v>523</v>
      </c>
      <c r="AL42" s="38" t="s">
        <v>523</v>
      </c>
      <c r="AM42" s="192"/>
      <c r="AN42" s="40" t="s">
        <v>527</v>
      </c>
      <c r="AO42" s="40" t="s">
        <v>527</v>
      </c>
      <c r="AP42" s="40" t="s">
        <v>527</v>
      </c>
      <c r="AQ42" s="193"/>
      <c r="AR42" s="39" t="s">
        <v>516</v>
      </c>
      <c r="AS42" s="194"/>
      <c r="AT42" s="41"/>
      <c r="AU42" s="3"/>
      <c r="AV42" s="3">
        <v>39</v>
      </c>
      <c r="AW42" s="3"/>
      <c r="AX42" s="3"/>
      <c r="AY42" s="3"/>
    </row>
    <row r="43" spans="1:51" ht="18.95" customHeight="1" x14ac:dyDescent="0.25">
      <c r="A43" s="167" t="s">
        <v>4</v>
      </c>
      <c r="B43" s="168" t="s">
        <v>31</v>
      </c>
      <c r="C43" s="169" t="s">
        <v>74</v>
      </c>
      <c r="D43" s="169"/>
      <c r="E43" s="163" t="s">
        <v>1968</v>
      </c>
      <c r="F43" s="205" t="s">
        <v>74</v>
      </c>
      <c r="G43" s="169" t="s">
        <v>9</v>
      </c>
      <c r="H43" s="169" t="s">
        <v>75</v>
      </c>
      <c r="I43" s="4" t="s">
        <v>2432</v>
      </c>
      <c r="J43" s="4"/>
      <c r="K43" s="4" t="s">
        <v>2432</v>
      </c>
      <c r="L43" s="4"/>
      <c r="M43" s="4" t="s">
        <v>2433</v>
      </c>
      <c r="N43" s="4"/>
      <c r="O43" s="4" t="s">
        <v>2433</v>
      </c>
      <c r="P43" s="4"/>
      <c r="Q43" s="4" t="s">
        <v>1596</v>
      </c>
      <c r="R43" s="4" t="s">
        <v>2434</v>
      </c>
      <c r="S43" s="4" t="s">
        <v>2435</v>
      </c>
      <c r="T43" s="4" t="s">
        <v>2436</v>
      </c>
      <c r="U43" s="63"/>
      <c r="V43" s="47"/>
      <c r="W43" s="47"/>
      <c r="X43" s="47"/>
      <c r="Y43" s="45" t="s">
        <v>556</v>
      </c>
      <c r="Z43" s="46"/>
      <c r="AA43" s="195">
        <v>3</v>
      </c>
      <c r="AB43" s="195">
        <v>3</v>
      </c>
      <c r="AC43" s="195">
        <v>3</v>
      </c>
      <c r="AD43" s="191">
        <f t="shared" si="0"/>
        <v>9</v>
      </c>
      <c r="AE43" s="37"/>
      <c r="AF43" s="38" t="s">
        <v>523</v>
      </c>
      <c r="AG43" s="38" t="s">
        <v>523</v>
      </c>
      <c r="AH43" s="38" t="s">
        <v>523</v>
      </c>
      <c r="AI43" s="192"/>
      <c r="AJ43" s="39" t="s">
        <v>523</v>
      </c>
      <c r="AK43" s="38" t="s">
        <v>524</v>
      </c>
      <c r="AL43" s="38" t="s">
        <v>524</v>
      </c>
      <c r="AM43" s="192"/>
      <c r="AN43" s="40" t="s">
        <v>516</v>
      </c>
      <c r="AO43" s="40" t="s">
        <v>516</v>
      </c>
      <c r="AP43" s="40" t="s">
        <v>516</v>
      </c>
      <c r="AQ43" s="193"/>
      <c r="AR43" s="39" t="s">
        <v>516</v>
      </c>
      <c r="AS43" s="194"/>
      <c r="AT43" s="41" t="s">
        <v>516</v>
      </c>
      <c r="AU43" s="3"/>
      <c r="AV43" s="3">
        <v>40</v>
      </c>
      <c r="AW43" s="3"/>
      <c r="AX43" s="3"/>
      <c r="AY43" s="3"/>
    </row>
    <row r="44" spans="1:51" ht="18.95" customHeight="1" x14ac:dyDescent="0.25">
      <c r="A44" s="167" t="s">
        <v>4</v>
      </c>
      <c r="B44" s="168" t="s">
        <v>16</v>
      </c>
      <c r="C44" s="169" t="s">
        <v>76</v>
      </c>
      <c r="D44" s="169"/>
      <c r="E44" s="162" t="s">
        <v>2273</v>
      </c>
      <c r="F44" s="205" t="s">
        <v>76</v>
      </c>
      <c r="G44" s="169" t="s">
        <v>23</v>
      </c>
      <c r="H44" s="169" t="s">
        <v>77</v>
      </c>
      <c r="I44" s="4"/>
      <c r="J44" s="4"/>
      <c r="K44" s="4"/>
      <c r="L44" s="4"/>
      <c r="M44" s="4"/>
      <c r="N44" s="4"/>
      <c r="O44" s="4"/>
      <c r="P44" s="4"/>
      <c r="Q44" s="4"/>
      <c r="R44" s="4" t="s">
        <v>2437</v>
      </c>
      <c r="S44" s="4"/>
      <c r="T44" s="4" t="s">
        <v>2437</v>
      </c>
      <c r="U44" s="63"/>
      <c r="V44" s="44" t="s">
        <v>530</v>
      </c>
      <c r="W44" s="44" t="s">
        <v>531</v>
      </c>
      <c r="X44" s="44" t="s">
        <v>532</v>
      </c>
      <c r="Y44" s="45" t="s">
        <v>557</v>
      </c>
      <c r="Z44" s="46"/>
      <c r="AA44" s="195">
        <v>2</v>
      </c>
      <c r="AB44" s="195">
        <v>1</v>
      </c>
      <c r="AC44" s="195">
        <v>2</v>
      </c>
      <c r="AD44" s="191">
        <f t="shared" si="0"/>
        <v>5</v>
      </c>
      <c r="AE44" s="37"/>
      <c r="AF44" s="38" t="s">
        <v>516</v>
      </c>
      <c r="AG44" s="38" t="s">
        <v>516</v>
      </c>
      <c r="AH44" s="38"/>
      <c r="AI44" s="192"/>
      <c r="AJ44" s="39"/>
      <c r="AK44" s="38" t="s">
        <v>516</v>
      </c>
      <c r="AL44" s="38" t="s">
        <v>516</v>
      </c>
      <c r="AM44" s="192"/>
      <c r="AN44" s="40"/>
      <c r="AO44" s="40"/>
      <c r="AP44" s="40"/>
      <c r="AQ44" s="193"/>
      <c r="AR44" s="39"/>
      <c r="AS44" s="194"/>
      <c r="AT44" s="41"/>
      <c r="AU44" s="3"/>
      <c r="AV44" s="3">
        <v>41</v>
      </c>
      <c r="AW44" s="3"/>
      <c r="AX44" s="3"/>
      <c r="AY44" s="3"/>
    </row>
    <row r="45" spans="1:51" ht="18.95" customHeight="1" x14ac:dyDescent="0.25">
      <c r="A45" s="167" t="s">
        <v>4</v>
      </c>
      <c r="B45" s="168" t="s">
        <v>16</v>
      </c>
      <c r="C45" s="169" t="s">
        <v>78</v>
      </c>
      <c r="D45" s="169"/>
      <c r="E45" s="163" t="s">
        <v>2103</v>
      </c>
      <c r="F45" s="205" t="s">
        <v>78</v>
      </c>
      <c r="G45" s="169" t="s">
        <v>21</v>
      </c>
      <c r="H45" s="169"/>
      <c r="I45" s="4" t="s">
        <v>2438</v>
      </c>
      <c r="J45" s="4"/>
      <c r="K45" s="4" t="s">
        <v>2438</v>
      </c>
      <c r="L45" s="4"/>
      <c r="M45" s="4" t="s">
        <v>2439</v>
      </c>
      <c r="N45" s="4"/>
      <c r="O45" s="4" t="s">
        <v>2439</v>
      </c>
      <c r="P45" s="4"/>
      <c r="Q45" s="4"/>
      <c r="R45" s="4" t="s">
        <v>2440</v>
      </c>
      <c r="S45" s="4" t="s">
        <v>2441</v>
      </c>
      <c r="T45" s="4" t="s">
        <v>2442</v>
      </c>
      <c r="U45" s="63"/>
      <c r="V45" s="34" t="s">
        <v>530</v>
      </c>
      <c r="W45" s="34" t="s">
        <v>531</v>
      </c>
      <c r="X45" s="34" t="s">
        <v>532</v>
      </c>
      <c r="Y45" s="45" t="s">
        <v>558</v>
      </c>
      <c r="Z45" s="46"/>
      <c r="AA45" s="195">
        <v>3</v>
      </c>
      <c r="AB45" s="195">
        <v>3</v>
      </c>
      <c r="AC45" s="195">
        <v>3</v>
      </c>
      <c r="AD45" s="191">
        <f t="shared" si="0"/>
        <v>9</v>
      </c>
      <c r="AE45" s="37"/>
      <c r="AF45" s="38" t="s">
        <v>516</v>
      </c>
      <c r="AG45" s="38" t="s">
        <v>516</v>
      </c>
      <c r="AH45" s="38" t="s">
        <v>516</v>
      </c>
      <c r="AI45" s="192"/>
      <c r="AJ45" s="39" t="s">
        <v>523</v>
      </c>
      <c r="AK45" s="38" t="s">
        <v>523</v>
      </c>
      <c r="AL45" s="38" t="s">
        <v>523</v>
      </c>
      <c r="AM45" s="192"/>
      <c r="AN45" s="40" t="s">
        <v>527</v>
      </c>
      <c r="AO45" s="40" t="s">
        <v>527</v>
      </c>
      <c r="AP45" s="40" t="s">
        <v>527</v>
      </c>
      <c r="AQ45" s="193"/>
      <c r="AR45" s="39" t="s">
        <v>523</v>
      </c>
      <c r="AS45" s="194"/>
      <c r="AT45" s="41"/>
      <c r="AU45" s="3"/>
      <c r="AV45" s="3">
        <v>42</v>
      </c>
      <c r="AW45" s="3"/>
      <c r="AX45" s="3"/>
      <c r="AY45" s="3"/>
    </row>
    <row r="46" spans="1:51" ht="18.95" customHeight="1" x14ac:dyDescent="0.25">
      <c r="A46" s="167" t="s">
        <v>4</v>
      </c>
      <c r="B46" s="168" t="s">
        <v>7</v>
      </c>
      <c r="C46" s="169" t="s">
        <v>79</v>
      </c>
      <c r="D46" s="169"/>
      <c r="E46" s="162" t="s">
        <v>2104</v>
      </c>
      <c r="F46" s="205" t="s">
        <v>79</v>
      </c>
      <c r="G46" s="169" t="s">
        <v>9</v>
      </c>
      <c r="H46" s="198" t="s">
        <v>80</v>
      </c>
      <c r="I46" s="4" t="s">
        <v>2443</v>
      </c>
      <c r="J46" s="4"/>
      <c r="K46" s="4" t="s">
        <v>2443</v>
      </c>
      <c r="L46" s="4"/>
      <c r="M46" s="4"/>
      <c r="N46" s="4"/>
      <c r="O46" s="4"/>
      <c r="P46" s="4"/>
      <c r="Q46" s="4"/>
      <c r="R46" s="4"/>
      <c r="S46" s="4"/>
      <c r="T46" s="4"/>
      <c r="U46" s="63" t="s">
        <v>526</v>
      </c>
      <c r="V46" s="34" t="s">
        <v>530</v>
      </c>
      <c r="W46" s="34" t="s">
        <v>531</v>
      </c>
      <c r="X46" s="34" t="s">
        <v>532</v>
      </c>
      <c r="Y46" s="45"/>
      <c r="Z46" s="46"/>
      <c r="AA46" s="195">
        <v>1</v>
      </c>
      <c r="AB46" s="195">
        <v>2</v>
      </c>
      <c r="AC46" s="195">
        <v>3</v>
      </c>
      <c r="AD46" s="191">
        <f t="shared" si="0"/>
        <v>6</v>
      </c>
      <c r="AE46" s="37"/>
      <c r="AF46" s="56" t="s">
        <v>516</v>
      </c>
      <c r="AG46" s="56" t="s">
        <v>516</v>
      </c>
      <c r="AH46" s="56" t="s">
        <v>516</v>
      </c>
      <c r="AI46" s="192"/>
      <c r="AJ46" s="57" t="s">
        <v>523</v>
      </c>
      <c r="AK46" s="56" t="s">
        <v>524</v>
      </c>
      <c r="AL46" s="56" t="s">
        <v>524</v>
      </c>
      <c r="AM46" s="192"/>
      <c r="AN46" s="40" t="s">
        <v>527</v>
      </c>
      <c r="AO46" s="40" t="s">
        <v>527</v>
      </c>
      <c r="AP46" s="40" t="s">
        <v>527</v>
      </c>
      <c r="AQ46" s="193"/>
      <c r="AR46" s="39" t="s">
        <v>516</v>
      </c>
      <c r="AS46" s="194"/>
      <c r="AT46" s="41" t="s">
        <v>516</v>
      </c>
      <c r="AU46" s="3"/>
      <c r="AV46" s="3">
        <v>43</v>
      </c>
      <c r="AW46" s="3"/>
      <c r="AX46" s="3"/>
      <c r="AY46" s="3"/>
    </row>
    <row r="47" spans="1:51" ht="18.95" customHeight="1" x14ac:dyDescent="0.25">
      <c r="A47" s="167" t="s">
        <v>4</v>
      </c>
      <c r="B47" s="168" t="s">
        <v>16</v>
      </c>
      <c r="C47" s="169" t="s">
        <v>81</v>
      </c>
      <c r="D47" s="169"/>
      <c r="E47" s="163" t="s">
        <v>2105</v>
      </c>
      <c r="F47" s="205" t="s">
        <v>3063</v>
      </c>
      <c r="G47" s="169" t="s">
        <v>21</v>
      </c>
      <c r="H47" s="169"/>
      <c r="I47" s="4" t="s">
        <v>2444</v>
      </c>
      <c r="J47" s="4"/>
      <c r="K47" s="4" t="s">
        <v>2444</v>
      </c>
      <c r="L47" s="4"/>
      <c r="M47" s="4" t="s">
        <v>2445</v>
      </c>
      <c r="N47" s="4"/>
      <c r="O47" s="4" t="s">
        <v>2445</v>
      </c>
      <c r="P47" s="4"/>
      <c r="Q47" s="4" t="s">
        <v>2446</v>
      </c>
      <c r="R47" s="4" t="s">
        <v>2447</v>
      </c>
      <c r="S47" s="4" t="s">
        <v>2446</v>
      </c>
      <c r="T47" s="4" t="s">
        <v>2447</v>
      </c>
      <c r="U47" s="63"/>
      <c r="V47" s="44" t="s">
        <v>530</v>
      </c>
      <c r="W47" s="44" t="s">
        <v>531</v>
      </c>
      <c r="X47" s="44" t="s">
        <v>532</v>
      </c>
      <c r="Y47" s="45"/>
      <c r="Z47" s="46"/>
      <c r="AA47" s="191">
        <v>3</v>
      </c>
      <c r="AB47" s="191">
        <v>3</v>
      </c>
      <c r="AC47" s="191">
        <v>3</v>
      </c>
      <c r="AD47" s="191">
        <f t="shared" si="0"/>
        <v>9</v>
      </c>
      <c r="AE47" s="37"/>
      <c r="AF47" s="56" t="s">
        <v>523</v>
      </c>
      <c r="AG47" s="56" t="s">
        <v>523</v>
      </c>
      <c r="AH47" s="56" t="s">
        <v>516</v>
      </c>
      <c r="AI47" s="192"/>
      <c r="AJ47" s="57" t="s">
        <v>516</v>
      </c>
      <c r="AK47" s="56" t="s">
        <v>523</v>
      </c>
      <c r="AL47" s="56" t="s">
        <v>523</v>
      </c>
      <c r="AM47" s="192"/>
      <c r="AN47" s="40" t="s">
        <v>527</v>
      </c>
      <c r="AO47" s="40" t="s">
        <v>527</v>
      </c>
      <c r="AP47" s="40" t="s">
        <v>527</v>
      </c>
      <c r="AQ47" s="193"/>
      <c r="AR47" s="39" t="s">
        <v>523</v>
      </c>
      <c r="AS47" s="194"/>
      <c r="AT47" s="41" t="s">
        <v>516</v>
      </c>
      <c r="AU47" s="3"/>
      <c r="AV47" s="3">
        <v>44</v>
      </c>
      <c r="AW47" s="3"/>
      <c r="AX47" s="3"/>
      <c r="AY47" s="3"/>
    </row>
    <row r="48" spans="1:51" ht="18.95" customHeight="1" x14ac:dyDescent="0.25">
      <c r="A48" s="167" t="s">
        <v>4</v>
      </c>
      <c r="B48" s="168" t="s">
        <v>16</v>
      </c>
      <c r="C48" s="169" t="s">
        <v>82</v>
      </c>
      <c r="D48" s="169"/>
      <c r="E48" s="163" t="s">
        <v>2106</v>
      </c>
      <c r="F48" s="205" t="s">
        <v>82</v>
      </c>
      <c r="G48" s="169" t="s">
        <v>23</v>
      </c>
      <c r="H48" s="169" t="s">
        <v>83</v>
      </c>
      <c r="I48" s="4" t="s">
        <v>2448</v>
      </c>
      <c r="J48" s="4" t="s">
        <v>1741</v>
      </c>
      <c r="K48" s="4" t="s">
        <v>2448</v>
      </c>
      <c r="L48" s="4" t="s">
        <v>1741</v>
      </c>
      <c r="M48" s="4" t="s">
        <v>2449</v>
      </c>
      <c r="N48" s="4"/>
      <c r="O48" s="4" t="s">
        <v>2449</v>
      </c>
      <c r="P48" s="4"/>
      <c r="Q48" s="4"/>
      <c r="R48" s="4" t="s">
        <v>2450</v>
      </c>
      <c r="S48" s="4"/>
      <c r="T48" s="4" t="s">
        <v>2450</v>
      </c>
      <c r="U48" s="63"/>
      <c r="V48" s="47"/>
      <c r="W48" s="47"/>
      <c r="X48" s="47"/>
      <c r="Y48" s="45"/>
      <c r="Z48" s="46"/>
      <c r="AA48" s="195">
        <v>2</v>
      </c>
      <c r="AB48" s="195">
        <v>2</v>
      </c>
      <c r="AC48" s="195">
        <v>2</v>
      </c>
      <c r="AD48" s="191">
        <f t="shared" si="0"/>
        <v>6</v>
      </c>
      <c r="AE48" s="37"/>
      <c r="AF48" s="56" t="s">
        <v>516</v>
      </c>
      <c r="AG48" s="56" t="s">
        <v>516</v>
      </c>
      <c r="AH48" s="56" t="s">
        <v>516</v>
      </c>
      <c r="AI48" s="192"/>
      <c r="AJ48" s="57" t="s">
        <v>516</v>
      </c>
      <c r="AK48" s="56" t="s">
        <v>516</v>
      </c>
      <c r="AL48" s="56" t="s">
        <v>516</v>
      </c>
      <c r="AM48" s="192"/>
      <c r="AN48" s="40" t="s">
        <v>527</v>
      </c>
      <c r="AO48" s="40" t="s">
        <v>527</v>
      </c>
      <c r="AP48" s="40" t="s">
        <v>527</v>
      </c>
      <c r="AQ48" s="193"/>
      <c r="AR48" s="39" t="s">
        <v>516</v>
      </c>
      <c r="AS48" s="194"/>
      <c r="AT48" s="41"/>
      <c r="AU48" s="3"/>
      <c r="AV48" s="3">
        <v>45</v>
      </c>
      <c r="AW48" s="3"/>
      <c r="AX48" s="3"/>
      <c r="AY48" s="3"/>
    </row>
    <row r="49" spans="1:51" ht="18.95" customHeight="1" x14ac:dyDescent="0.25">
      <c r="A49" s="167" t="s">
        <v>4</v>
      </c>
      <c r="B49" s="168" t="s">
        <v>5</v>
      </c>
      <c r="C49" s="169" t="s">
        <v>84</v>
      </c>
      <c r="D49" s="169"/>
      <c r="E49" s="162" t="s">
        <v>2266</v>
      </c>
      <c r="F49" s="205" t="s">
        <v>84</v>
      </c>
      <c r="G49" s="169" t="s">
        <v>9</v>
      </c>
      <c r="H49" s="169" t="s">
        <v>85</v>
      </c>
      <c r="I49" s="4" t="s">
        <v>2451</v>
      </c>
      <c r="J49" s="4" t="s">
        <v>1737</v>
      </c>
      <c r="K49" s="4" t="s">
        <v>2451</v>
      </c>
      <c r="L49" s="4" t="s">
        <v>1737</v>
      </c>
      <c r="M49" s="4" t="s">
        <v>2452</v>
      </c>
      <c r="N49" s="4"/>
      <c r="O49" s="4" t="s">
        <v>2452</v>
      </c>
      <c r="P49" s="4"/>
      <c r="Q49" s="4" t="s">
        <v>2453</v>
      </c>
      <c r="R49" s="4" t="s">
        <v>2454</v>
      </c>
      <c r="S49" s="4" t="s">
        <v>2455</v>
      </c>
      <c r="T49" s="4" t="s">
        <v>2456</v>
      </c>
      <c r="U49" s="63" t="s">
        <v>559</v>
      </c>
      <c r="V49" s="47"/>
      <c r="W49" s="47"/>
      <c r="X49" s="47"/>
      <c r="Y49" s="45" t="s">
        <v>560</v>
      </c>
      <c r="Z49" s="46"/>
      <c r="AA49" s="191">
        <v>2</v>
      </c>
      <c r="AB49" s="191">
        <v>2</v>
      </c>
      <c r="AC49" s="191">
        <v>2</v>
      </c>
      <c r="AD49" s="191">
        <f t="shared" si="0"/>
        <v>6</v>
      </c>
      <c r="AE49" s="37"/>
      <c r="AF49" s="38" t="s">
        <v>523</v>
      </c>
      <c r="AG49" s="38" t="s">
        <v>523</v>
      </c>
      <c r="AH49" s="38" t="s">
        <v>516</v>
      </c>
      <c r="AI49" s="192"/>
      <c r="AJ49" s="39" t="s">
        <v>516</v>
      </c>
      <c r="AK49" s="38" t="s">
        <v>516</v>
      </c>
      <c r="AL49" s="38" t="s">
        <v>524</v>
      </c>
      <c r="AM49" s="192"/>
      <c r="AN49" s="40" t="s">
        <v>527</v>
      </c>
      <c r="AO49" s="40" t="s">
        <v>527</v>
      </c>
      <c r="AP49" s="40" t="s">
        <v>527</v>
      </c>
      <c r="AQ49" s="193"/>
      <c r="AR49" s="39" t="s">
        <v>523</v>
      </c>
      <c r="AS49" s="194"/>
      <c r="AT49" s="41" t="s">
        <v>516</v>
      </c>
      <c r="AU49" s="3"/>
      <c r="AV49" s="3">
        <v>46</v>
      </c>
      <c r="AW49" s="3"/>
      <c r="AX49" s="3"/>
      <c r="AY49" s="3"/>
    </row>
    <row r="50" spans="1:51" ht="18.95" customHeight="1" x14ac:dyDescent="0.25">
      <c r="A50" s="167" t="s">
        <v>4</v>
      </c>
      <c r="B50" s="168" t="s">
        <v>41</v>
      </c>
      <c r="C50" s="169" t="s">
        <v>86</v>
      </c>
      <c r="D50" s="169"/>
      <c r="E50" s="162" t="s">
        <v>2107</v>
      </c>
      <c r="F50" s="205" t="s">
        <v>86</v>
      </c>
      <c r="G50" s="169"/>
      <c r="H50" s="169"/>
      <c r="I50" s="4" t="s">
        <v>2457</v>
      </c>
      <c r="J50" s="4"/>
      <c r="K50" s="4" t="s">
        <v>2457</v>
      </c>
      <c r="L50" s="4"/>
      <c r="M50" s="4"/>
      <c r="N50" s="4" t="s">
        <v>1835</v>
      </c>
      <c r="O50" s="4" t="s">
        <v>1835</v>
      </c>
      <c r="P50" s="4"/>
      <c r="Q50" s="4"/>
      <c r="R50" s="4"/>
      <c r="S50" s="4"/>
      <c r="T50" s="4"/>
      <c r="U50" s="63" t="s">
        <v>805</v>
      </c>
      <c r="V50" s="47"/>
      <c r="W50" s="47"/>
      <c r="X50" s="47"/>
      <c r="Y50" s="58" t="s">
        <v>561</v>
      </c>
      <c r="Z50" s="46"/>
      <c r="AA50" s="195">
        <v>1</v>
      </c>
      <c r="AB50" s="195">
        <v>2</v>
      </c>
      <c r="AC50" s="195">
        <v>1</v>
      </c>
      <c r="AD50" s="191">
        <f t="shared" si="0"/>
        <v>4</v>
      </c>
      <c r="AE50" s="37"/>
      <c r="AF50" s="38" t="s">
        <v>523</v>
      </c>
      <c r="AG50" s="38" t="s">
        <v>516</v>
      </c>
      <c r="AH50" s="38" t="s">
        <v>516</v>
      </c>
      <c r="AI50" s="192"/>
      <c r="AJ50" s="39" t="s">
        <v>523</v>
      </c>
      <c r="AK50" s="38" t="s">
        <v>523</v>
      </c>
      <c r="AL50" s="38" t="s">
        <v>524</v>
      </c>
      <c r="AM50" s="192"/>
      <c r="AN50" s="40" t="s">
        <v>516</v>
      </c>
      <c r="AO50" s="40" t="s">
        <v>516</v>
      </c>
      <c r="AP50" s="40" t="s">
        <v>516</v>
      </c>
      <c r="AQ50" s="193"/>
      <c r="AR50" s="39" t="s">
        <v>516</v>
      </c>
      <c r="AS50" s="194"/>
      <c r="AT50" s="41" t="s">
        <v>516</v>
      </c>
      <c r="AU50" s="3"/>
      <c r="AV50" s="3">
        <v>47</v>
      </c>
      <c r="AW50" s="3"/>
      <c r="AX50" s="3"/>
      <c r="AY50" s="3"/>
    </row>
    <row r="51" spans="1:51" ht="18.95" customHeight="1" x14ac:dyDescent="0.25">
      <c r="A51" s="167" t="s">
        <v>4</v>
      </c>
      <c r="B51" s="168" t="s">
        <v>41</v>
      </c>
      <c r="C51" s="169" t="s">
        <v>87</v>
      </c>
      <c r="D51" s="169"/>
      <c r="E51" s="163" t="s">
        <v>2265</v>
      </c>
      <c r="F51" s="205" t="s">
        <v>87</v>
      </c>
      <c r="G51" s="169" t="s">
        <v>9</v>
      </c>
      <c r="H51" s="169" t="s">
        <v>50</v>
      </c>
      <c r="I51" s="4" t="s">
        <v>2458</v>
      </c>
      <c r="J51" s="4"/>
      <c r="K51" s="4" t="s">
        <v>2458</v>
      </c>
      <c r="L51" s="4"/>
      <c r="M51" s="4"/>
      <c r="N51" s="4"/>
      <c r="O51" s="4"/>
      <c r="P51" s="4"/>
      <c r="Q51" s="4"/>
      <c r="R51" s="4" t="s">
        <v>2459</v>
      </c>
      <c r="S51" s="4"/>
      <c r="T51" s="4" t="s">
        <v>2459</v>
      </c>
      <c r="U51" s="63" t="s">
        <v>562</v>
      </c>
      <c r="V51" s="47"/>
      <c r="W51" s="47"/>
      <c r="X51" s="47"/>
      <c r="Y51" s="45" t="s">
        <v>563</v>
      </c>
      <c r="Z51" s="46"/>
      <c r="AA51" s="195">
        <v>1</v>
      </c>
      <c r="AB51" s="195">
        <v>2</v>
      </c>
      <c r="AC51" s="195">
        <v>1</v>
      </c>
      <c r="AD51" s="191">
        <f t="shared" si="0"/>
        <v>4</v>
      </c>
      <c r="AE51" s="37"/>
      <c r="AF51" s="38" t="s">
        <v>523</v>
      </c>
      <c r="AG51" s="38" t="s">
        <v>523</v>
      </c>
      <c r="AH51" s="38" t="s">
        <v>516</v>
      </c>
      <c r="AI51" s="192"/>
      <c r="AJ51" s="39" t="s">
        <v>516</v>
      </c>
      <c r="AK51" s="38" t="s">
        <v>516</v>
      </c>
      <c r="AL51" s="38" t="s">
        <v>523</v>
      </c>
      <c r="AM51" s="192"/>
      <c r="AN51" s="40" t="s">
        <v>516</v>
      </c>
      <c r="AO51" s="40" t="s">
        <v>516</v>
      </c>
      <c r="AP51" s="40" t="s">
        <v>516</v>
      </c>
      <c r="AQ51" s="193"/>
      <c r="AR51" s="39" t="s">
        <v>516</v>
      </c>
      <c r="AS51" s="194"/>
      <c r="AT51" s="41"/>
      <c r="AU51" s="3"/>
      <c r="AV51" s="3">
        <v>48</v>
      </c>
      <c r="AW51" s="3"/>
      <c r="AX51" s="3"/>
      <c r="AY51" s="3"/>
    </row>
    <row r="52" spans="1:51" ht="18.95" customHeight="1" x14ac:dyDescent="0.25">
      <c r="A52" s="167" t="s">
        <v>4</v>
      </c>
      <c r="B52" s="168" t="s">
        <v>16</v>
      </c>
      <c r="C52" s="169" t="s">
        <v>88</v>
      </c>
      <c r="D52" s="169"/>
      <c r="E52" s="162" t="s">
        <v>2264</v>
      </c>
      <c r="F52" s="205" t="s">
        <v>88</v>
      </c>
      <c r="G52" s="169" t="s">
        <v>23</v>
      </c>
      <c r="H52" s="169" t="s">
        <v>89</v>
      </c>
      <c r="I52" s="4" t="s">
        <v>2460</v>
      </c>
      <c r="J52" s="4"/>
      <c r="K52" s="4" t="s">
        <v>2460</v>
      </c>
      <c r="L52" s="4"/>
      <c r="M52" s="4" t="s">
        <v>2393</v>
      </c>
      <c r="N52" s="4" t="s">
        <v>2396</v>
      </c>
      <c r="O52" s="4" t="s">
        <v>2461</v>
      </c>
      <c r="P52" s="4"/>
      <c r="Q52" s="4"/>
      <c r="R52" s="4" t="s">
        <v>1830</v>
      </c>
      <c r="S52" s="4" t="s">
        <v>1830</v>
      </c>
      <c r="T52" s="4"/>
      <c r="U52" s="63" t="s">
        <v>564</v>
      </c>
      <c r="V52" s="34" t="s">
        <v>530</v>
      </c>
      <c r="W52" s="34" t="s">
        <v>531</v>
      </c>
      <c r="X52" s="34" t="s">
        <v>532</v>
      </c>
      <c r="Y52" s="45"/>
      <c r="Z52" s="46"/>
      <c r="AA52" s="195">
        <v>1</v>
      </c>
      <c r="AB52" s="195">
        <v>1</v>
      </c>
      <c r="AC52" s="195">
        <v>1</v>
      </c>
      <c r="AD52" s="191">
        <f>AA52+AB52+AC52</f>
        <v>3</v>
      </c>
      <c r="AE52" s="37"/>
      <c r="AF52" s="38" t="s">
        <v>516</v>
      </c>
      <c r="AG52" s="38" t="s">
        <v>516</v>
      </c>
      <c r="AH52" s="38" t="s">
        <v>516</v>
      </c>
      <c r="AI52" s="192"/>
      <c r="AJ52" s="39" t="s">
        <v>523</v>
      </c>
      <c r="AK52" s="38" t="s">
        <v>523</v>
      </c>
      <c r="AL52" s="38" t="s">
        <v>523</v>
      </c>
      <c r="AM52" s="192"/>
      <c r="AN52" s="40" t="s">
        <v>527</v>
      </c>
      <c r="AO52" s="40" t="s">
        <v>527</v>
      </c>
      <c r="AP52" s="40" t="s">
        <v>527</v>
      </c>
      <c r="AQ52" s="193"/>
      <c r="AR52" s="39" t="s">
        <v>516</v>
      </c>
      <c r="AS52" s="194"/>
      <c r="AT52" s="41" t="s">
        <v>68</v>
      </c>
      <c r="AU52" s="3"/>
      <c r="AV52" s="3">
        <v>49</v>
      </c>
      <c r="AW52" s="3"/>
      <c r="AX52" s="3"/>
      <c r="AY52" s="3"/>
    </row>
    <row r="53" spans="1:51" ht="18.95" customHeight="1" x14ac:dyDescent="0.25">
      <c r="A53" s="167" t="s">
        <v>4</v>
      </c>
      <c r="B53" s="168" t="s">
        <v>16</v>
      </c>
      <c r="C53" s="169" t="s">
        <v>90</v>
      </c>
      <c r="D53" s="169"/>
      <c r="E53" s="163" t="s">
        <v>2263</v>
      </c>
      <c r="F53" s="205" t="s">
        <v>3064</v>
      </c>
      <c r="G53" s="169" t="s">
        <v>21</v>
      </c>
      <c r="H53" s="169"/>
      <c r="I53" s="4" t="s">
        <v>2462</v>
      </c>
      <c r="J53" s="4"/>
      <c r="K53" s="4" t="s">
        <v>2462</v>
      </c>
      <c r="L53" s="4"/>
      <c r="M53" s="4" t="s">
        <v>2463</v>
      </c>
      <c r="N53" s="4"/>
      <c r="O53" s="4" t="s">
        <v>2463</v>
      </c>
      <c r="P53" s="4"/>
      <c r="Q53" s="4" t="s">
        <v>2363</v>
      </c>
      <c r="R53" s="4" t="s">
        <v>2464</v>
      </c>
      <c r="S53" s="4" t="s">
        <v>2363</v>
      </c>
      <c r="T53" s="4" t="s">
        <v>2464</v>
      </c>
      <c r="U53" s="64"/>
      <c r="V53" s="34" t="s">
        <v>530</v>
      </c>
      <c r="W53" s="34" t="s">
        <v>531</v>
      </c>
      <c r="X53" s="34" t="s">
        <v>532</v>
      </c>
      <c r="Y53" s="45"/>
      <c r="Z53" s="46"/>
      <c r="AA53" s="195">
        <v>1</v>
      </c>
      <c r="AB53" s="195">
        <v>1</v>
      </c>
      <c r="AC53" s="195">
        <v>1</v>
      </c>
      <c r="AD53" s="191">
        <f>AA53+AB53+AC53</f>
        <v>3</v>
      </c>
      <c r="AE53" s="62"/>
      <c r="AF53" s="38" t="s">
        <v>516</v>
      </c>
      <c r="AG53" s="38" t="s">
        <v>516</v>
      </c>
      <c r="AH53" s="38" t="s">
        <v>516</v>
      </c>
      <c r="AI53" s="192"/>
      <c r="AJ53" s="39" t="s">
        <v>516</v>
      </c>
      <c r="AK53" s="38" t="s">
        <v>516</v>
      </c>
      <c r="AL53" s="38" t="s">
        <v>516</v>
      </c>
      <c r="AM53" s="192"/>
      <c r="AN53" s="40" t="s">
        <v>527</v>
      </c>
      <c r="AO53" s="40" t="s">
        <v>527</v>
      </c>
      <c r="AP53" s="40" t="s">
        <v>527</v>
      </c>
      <c r="AQ53" s="193"/>
      <c r="AR53" s="39" t="s">
        <v>523</v>
      </c>
      <c r="AS53" s="196"/>
      <c r="AT53" s="39"/>
      <c r="AU53" s="95"/>
      <c r="AV53" s="3">
        <v>50</v>
      </c>
      <c r="AW53" s="3"/>
      <c r="AX53" s="3"/>
      <c r="AY53" s="3"/>
    </row>
    <row r="54" spans="1:51" ht="18.95" customHeight="1" x14ac:dyDescent="0.25">
      <c r="A54" s="167" t="s">
        <v>4</v>
      </c>
      <c r="B54" s="168" t="s">
        <v>16</v>
      </c>
      <c r="C54" s="169" t="s">
        <v>91</v>
      </c>
      <c r="D54" s="169"/>
      <c r="E54" s="162" t="s">
        <v>2262</v>
      </c>
      <c r="F54" s="205" t="s">
        <v>91</v>
      </c>
      <c r="G54" s="169" t="s">
        <v>21</v>
      </c>
      <c r="H54" s="169"/>
      <c r="I54" s="4"/>
      <c r="J54" s="4"/>
      <c r="K54" s="4"/>
      <c r="L54" s="4"/>
      <c r="M54" s="4"/>
      <c r="N54" s="4"/>
      <c r="O54" s="4"/>
      <c r="P54" s="4"/>
      <c r="Q54" s="4"/>
      <c r="R54" s="4" t="s">
        <v>2465</v>
      </c>
      <c r="S54" s="4"/>
      <c r="T54" s="4" t="s">
        <v>2465</v>
      </c>
      <c r="U54" s="63"/>
      <c r="V54" s="47"/>
      <c r="W54" s="47"/>
      <c r="X54" s="47"/>
      <c r="Y54" s="45" t="s">
        <v>565</v>
      </c>
      <c r="Z54" s="46"/>
      <c r="AA54" s="195">
        <v>2</v>
      </c>
      <c r="AB54" s="195">
        <v>3</v>
      </c>
      <c r="AC54" s="195">
        <v>3</v>
      </c>
      <c r="AD54" s="191">
        <f t="shared" si="0"/>
        <v>8</v>
      </c>
      <c r="AE54" s="37"/>
      <c r="AF54" s="38" t="s">
        <v>516</v>
      </c>
      <c r="AG54" s="38" t="s">
        <v>516</v>
      </c>
      <c r="AH54" s="38" t="s">
        <v>516</v>
      </c>
      <c r="AI54" s="192"/>
      <c r="AJ54" s="39" t="s">
        <v>516</v>
      </c>
      <c r="AK54" s="38" t="s">
        <v>516</v>
      </c>
      <c r="AL54" s="38" t="s">
        <v>516</v>
      </c>
      <c r="AM54" s="192"/>
      <c r="AN54" s="40" t="s">
        <v>527</v>
      </c>
      <c r="AO54" s="40" t="s">
        <v>527</v>
      </c>
      <c r="AP54" s="40" t="s">
        <v>527</v>
      </c>
      <c r="AQ54" s="193"/>
      <c r="AR54" s="39" t="s">
        <v>516</v>
      </c>
      <c r="AS54" s="194"/>
      <c r="AT54" s="41" t="s">
        <v>516</v>
      </c>
      <c r="AU54" s="3"/>
      <c r="AV54" s="3">
        <v>51</v>
      </c>
      <c r="AW54" s="3"/>
      <c r="AX54" s="3"/>
      <c r="AY54" s="3"/>
    </row>
    <row r="55" spans="1:51" ht="18.95" customHeight="1" x14ac:dyDescent="0.25">
      <c r="A55" s="170" t="s">
        <v>92</v>
      </c>
      <c r="B55" s="168" t="s">
        <v>93</v>
      </c>
      <c r="C55" s="169" t="s">
        <v>94</v>
      </c>
      <c r="D55" s="169" t="s">
        <v>95</v>
      </c>
      <c r="E55" s="163" t="s">
        <v>2261</v>
      </c>
      <c r="F55" s="205" t="s">
        <v>95</v>
      </c>
      <c r="G55" s="169"/>
      <c r="H55" s="169"/>
      <c r="I55" s="4"/>
      <c r="J55" s="4"/>
      <c r="K55" s="4"/>
      <c r="L55" s="4"/>
      <c r="M55" s="4" t="s">
        <v>1097</v>
      </c>
      <c r="N55" s="4"/>
      <c r="O55" s="4" t="s">
        <v>1097</v>
      </c>
      <c r="P55" s="4"/>
      <c r="Q55" s="4"/>
      <c r="R55" s="4"/>
      <c r="S55" s="4"/>
      <c r="T55" s="4"/>
      <c r="U55" s="63"/>
      <c r="V55" s="47"/>
      <c r="W55" s="47"/>
      <c r="X55" s="47"/>
      <c r="Y55" s="45"/>
      <c r="Z55" s="46"/>
      <c r="AA55" s="195">
        <v>1</v>
      </c>
      <c r="AB55" s="195">
        <v>1</v>
      </c>
      <c r="AC55" s="195">
        <v>2</v>
      </c>
      <c r="AD55" s="191">
        <f t="shared" si="0"/>
        <v>4</v>
      </c>
      <c r="AE55" s="37"/>
      <c r="AF55" s="38" t="s">
        <v>523</v>
      </c>
      <c r="AG55" s="38" t="s">
        <v>523</v>
      </c>
      <c r="AH55" s="38" t="s">
        <v>523</v>
      </c>
      <c r="AI55" s="192"/>
      <c r="AJ55" s="39" t="s">
        <v>523</v>
      </c>
      <c r="AK55" s="38" t="s">
        <v>523</v>
      </c>
      <c r="AL55" s="38" t="s">
        <v>523</v>
      </c>
      <c r="AM55" s="192"/>
      <c r="AN55" s="40" t="s">
        <v>527</v>
      </c>
      <c r="AO55" s="40" t="s">
        <v>527</v>
      </c>
      <c r="AP55" s="40" t="s">
        <v>527</v>
      </c>
      <c r="AQ55" s="193"/>
      <c r="AR55" s="39" t="s">
        <v>516</v>
      </c>
      <c r="AS55" s="194"/>
      <c r="AT55" s="41" t="s">
        <v>516</v>
      </c>
      <c r="AU55" s="3"/>
      <c r="AV55" s="3">
        <v>52</v>
      </c>
      <c r="AW55" s="3"/>
      <c r="AX55" s="3"/>
      <c r="AY55" s="3"/>
    </row>
    <row r="56" spans="1:51" ht="18.95" customHeight="1" x14ac:dyDescent="0.25">
      <c r="A56" s="170" t="s">
        <v>92</v>
      </c>
      <c r="B56" s="168" t="s">
        <v>93</v>
      </c>
      <c r="C56" s="169" t="s">
        <v>94</v>
      </c>
      <c r="D56" s="169" t="s">
        <v>96</v>
      </c>
      <c r="E56" s="163" t="s">
        <v>2260</v>
      </c>
      <c r="F56" s="205" t="s">
        <v>96</v>
      </c>
      <c r="G56" s="169"/>
      <c r="H56" s="169"/>
      <c r="I56" s="4" t="s">
        <v>2466</v>
      </c>
      <c r="J56" s="4"/>
      <c r="K56" s="4" t="s">
        <v>2466</v>
      </c>
      <c r="L56" s="4"/>
      <c r="M56" s="4" t="s">
        <v>2467</v>
      </c>
      <c r="N56" s="4"/>
      <c r="O56" s="4" t="s">
        <v>2467</v>
      </c>
      <c r="P56" s="4"/>
      <c r="Q56" s="4" t="s">
        <v>2468</v>
      </c>
      <c r="R56" s="4" t="s">
        <v>2469</v>
      </c>
      <c r="S56" s="4" t="s">
        <v>2470</v>
      </c>
      <c r="T56" s="4" t="s">
        <v>2471</v>
      </c>
      <c r="U56" s="63"/>
      <c r="V56" s="47"/>
      <c r="W56" s="47"/>
      <c r="X56" s="47"/>
      <c r="Y56" s="45"/>
      <c r="Z56" s="46"/>
      <c r="AA56" s="195">
        <v>1</v>
      </c>
      <c r="AB56" s="195">
        <v>1</v>
      </c>
      <c r="AC56" s="195">
        <v>2</v>
      </c>
      <c r="AD56" s="191">
        <f t="shared" si="0"/>
        <v>4</v>
      </c>
      <c r="AE56" s="37"/>
      <c r="AF56" s="38" t="s">
        <v>516</v>
      </c>
      <c r="AG56" s="38" t="s">
        <v>516</v>
      </c>
      <c r="AH56" s="38" t="s">
        <v>516</v>
      </c>
      <c r="AI56" s="192"/>
      <c r="AJ56" s="39" t="s">
        <v>516</v>
      </c>
      <c r="AK56" s="38" t="s">
        <v>516</v>
      </c>
      <c r="AL56" s="38" t="s">
        <v>516</v>
      </c>
      <c r="AM56" s="192"/>
      <c r="AN56" s="40" t="s">
        <v>516</v>
      </c>
      <c r="AO56" s="40" t="s">
        <v>516</v>
      </c>
      <c r="AP56" s="40" t="s">
        <v>516</v>
      </c>
      <c r="AQ56" s="193"/>
      <c r="AR56" s="39" t="s">
        <v>516</v>
      </c>
      <c r="AS56" s="194"/>
      <c r="AT56" s="41" t="s">
        <v>516</v>
      </c>
      <c r="AU56" s="3"/>
      <c r="AV56" s="3">
        <v>53</v>
      </c>
      <c r="AW56" s="3"/>
      <c r="AX56" s="3"/>
      <c r="AY56" s="3"/>
    </row>
    <row r="57" spans="1:51" ht="18.95" customHeight="1" x14ac:dyDescent="0.25">
      <c r="A57" s="170" t="s">
        <v>92</v>
      </c>
      <c r="B57" s="168" t="s">
        <v>97</v>
      </c>
      <c r="C57" s="169" t="s">
        <v>98</v>
      </c>
      <c r="D57" s="169" t="s">
        <v>99</v>
      </c>
      <c r="E57" s="162" t="s">
        <v>2259</v>
      </c>
      <c r="F57" s="205" t="s">
        <v>99</v>
      </c>
      <c r="G57" s="169" t="s">
        <v>9</v>
      </c>
      <c r="H57" s="169" t="s">
        <v>100</v>
      </c>
      <c r="I57" s="4" t="s">
        <v>2472</v>
      </c>
      <c r="J57" s="4"/>
      <c r="K57" s="4" t="s">
        <v>2472</v>
      </c>
      <c r="L57" s="4"/>
      <c r="M57" s="4" t="s">
        <v>2473</v>
      </c>
      <c r="N57" s="4" t="s">
        <v>1843</v>
      </c>
      <c r="O57" s="4" t="s">
        <v>2474</v>
      </c>
      <c r="P57" s="4"/>
      <c r="Q57" s="4" t="s">
        <v>2475</v>
      </c>
      <c r="R57" s="4" t="s">
        <v>2476</v>
      </c>
      <c r="S57" s="4" t="s">
        <v>2477</v>
      </c>
      <c r="T57" s="4" t="s">
        <v>2478</v>
      </c>
      <c r="U57" s="63" t="s">
        <v>566</v>
      </c>
      <c r="V57" s="47"/>
      <c r="W57" s="47"/>
      <c r="X57" s="47"/>
      <c r="Y57" s="45" t="s">
        <v>567</v>
      </c>
      <c r="Z57" s="46"/>
      <c r="AA57" s="195">
        <v>1</v>
      </c>
      <c r="AB57" s="195">
        <v>0</v>
      </c>
      <c r="AC57" s="195">
        <v>2</v>
      </c>
      <c r="AD57" s="191">
        <f t="shared" si="0"/>
        <v>3</v>
      </c>
      <c r="AE57" s="37"/>
      <c r="AF57" s="38" t="s">
        <v>523</v>
      </c>
      <c r="AG57" s="38" t="s">
        <v>516</v>
      </c>
      <c r="AH57" s="38" t="s">
        <v>516</v>
      </c>
      <c r="AI57" s="192"/>
      <c r="AJ57" s="39" t="s">
        <v>523</v>
      </c>
      <c r="AK57" s="38" t="s">
        <v>524</v>
      </c>
      <c r="AL57" s="38" t="s">
        <v>524</v>
      </c>
      <c r="AM57" s="192"/>
      <c r="AN57" s="40" t="s">
        <v>527</v>
      </c>
      <c r="AO57" s="40" t="s">
        <v>527</v>
      </c>
      <c r="AP57" s="40" t="s">
        <v>527</v>
      </c>
      <c r="AQ57" s="193"/>
      <c r="AR57" s="60" t="s">
        <v>523</v>
      </c>
      <c r="AS57" s="194"/>
      <c r="AT57" s="41"/>
      <c r="AU57" s="3"/>
      <c r="AV57" s="3">
        <v>54</v>
      </c>
      <c r="AW57" s="3"/>
      <c r="AX57" s="3"/>
      <c r="AY57" s="3"/>
    </row>
    <row r="58" spans="1:51" ht="18.95" customHeight="1" x14ac:dyDescent="0.25">
      <c r="A58" s="170" t="s">
        <v>92</v>
      </c>
      <c r="B58" s="168" t="s">
        <v>97</v>
      </c>
      <c r="C58" s="169" t="s">
        <v>98</v>
      </c>
      <c r="D58" s="169" t="s">
        <v>101</v>
      </c>
      <c r="E58" s="163" t="s">
        <v>2258</v>
      </c>
      <c r="F58" s="205" t="s">
        <v>101</v>
      </c>
      <c r="G58" s="169" t="s">
        <v>9</v>
      </c>
      <c r="H58" s="169"/>
      <c r="I58" s="4" t="s">
        <v>2479</v>
      </c>
      <c r="J58" s="4"/>
      <c r="K58" s="4" t="s">
        <v>2479</v>
      </c>
      <c r="L58" s="4"/>
      <c r="M58" s="4" t="s">
        <v>1472</v>
      </c>
      <c r="N58" s="4" t="s">
        <v>1843</v>
      </c>
      <c r="O58" s="4" t="s">
        <v>2480</v>
      </c>
      <c r="P58" s="4"/>
      <c r="Q58" s="4" t="s">
        <v>2481</v>
      </c>
      <c r="R58" s="4" t="s">
        <v>2482</v>
      </c>
      <c r="S58" s="4" t="s">
        <v>2483</v>
      </c>
      <c r="T58" s="4" t="s">
        <v>2484</v>
      </c>
      <c r="U58" s="63"/>
      <c r="V58" s="47"/>
      <c r="W58" s="47"/>
      <c r="X58" s="47"/>
      <c r="Y58" s="45" t="s">
        <v>568</v>
      </c>
      <c r="Z58" s="46"/>
      <c r="AA58" s="195">
        <v>1</v>
      </c>
      <c r="AB58" s="195">
        <v>2</v>
      </c>
      <c r="AC58" s="195">
        <v>3</v>
      </c>
      <c r="AD58" s="191">
        <f t="shared" si="0"/>
        <v>6</v>
      </c>
      <c r="AE58" s="37"/>
      <c r="AF58" s="38" t="s">
        <v>523</v>
      </c>
      <c r="AG58" s="38" t="s">
        <v>516</v>
      </c>
      <c r="AH58" s="38" t="s">
        <v>516</v>
      </c>
      <c r="AI58" s="192"/>
      <c r="AJ58" s="39" t="s">
        <v>523</v>
      </c>
      <c r="AK58" s="38" t="s">
        <v>524</v>
      </c>
      <c r="AL58" s="38" t="s">
        <v>524</v>
      </c>
      <c r="AM58" s="192"/>
      <c r="AN58" s="40" t="s">
        <v>527</v>
      </c>
      <c r="AO58" s="40" t="s">
        <v>527</v>
      </c>
      <c r="AP58" s="40" t="s">
        <v>527</v>
      </c>
      <c r="AQ58" s="193"/>
      <c r="AR58" s="60" t="s">
        <v>523</v>
      </c>
      <c r="AS58" s="194"/>
      <c r="AT58" s="41"/>
      <c r="AU58" s="3"/>
      <c r="AV58" s="3">
        <v>55</v>
      </c>
      <c r="AW58" s="3"/>
      <c r="AX58" s="3"/>
      <c r="AY58" s="3"/>
    </row>
    <row r="59" spans="1:51" ht="18.95" customHeight="1" x14ac:dyDescent="0.25">
      <c r="A59" s="170" t="s">
        <v>92</v>
      </c>
      <c r="B59" s="168" t="s">
        <v>102</v>
      </c>
      <c r="C59" s="169" t="s">
        <v>103</v>
      </c>
      <c r="D59" s="169" t="s">
        <v>104</v>
      </c>
      <c r="E59" s="163" t="s">
        <v>2257</v>
      </c>
      <c r="F59" s="205" t="s">
        <v>104</v>
      </c>
      <c r="G59" s="169" t="s">
        <v>23</v>
      </c>
      <c r="H59" s="169" t="s">
        <v>105</v>
      </c>
      <c r="I59" s="4" t="s">
        <v>2485</v>
      </c>
      <c r="J59" s="4" t="s">
        <v>1255</v>
      </c>
      <c r="K59" s="4" t="s">
        <v>2485</v>
      </c>
      <c r="L59" s="4" t="s">
        <v>1255</v>
      </c>
      <c r="M59" s="4" t="s">
        <v>2486</v>
      </c>
      <c r="N59" s="4"/>
      <c r="O59" s="4" t="s">
        <v>2487</v>
      </c>
      <c r="P59" s="4" t="s">
        <v>2488</v>
      </c>
      <c r="Q59" s="4" t="s">
        <v>2489</v>
      </c>
      <c r="R59" s="4" t="s">
        <v>2490</v>
      </c>
      <c r="S59" s="4" t="s">
        <v>2491</v>
      </c>
      <c r="T59" s="4" t="s">
        <v>2492</v>
      </c>
      <c r="U59" s="63" t="s">
        <v>569</v>
      </c>
      <c r="V59" s="34" t="s">
        <v>530</v>
      </c>
      <c r="W59" s="34" t="s">
        <v>531</v>
      </c>
      <c r="X59" s="34" t="s">
        <v>532</v>
      </c>
      <c r="Y59" s="45" t="s">
        <v>570</v>
      </c>
      <c r="Z59" s="46"/>
      <c r="AA59" s="195">
        <v>2</v>
      </c>
      <c r="AB59" s="195">
        <v>1</v>
      </c>
      <c r="AC59" s="195">
        <v>1</v>
      </c>
      <c r="AD59" s="191">
        <f t="shared" si="0"/>
        <v>4</v>
      </c>
      <c r="AE59" s="37"/>
      <c r="AF59" s="38" t="s">
        <v>516</v>
      </c>
      <c r="AG59" s="38" t="s">
        <v>516</v>
      </c>
      <c r="AH59" s="38" t="s">
        <v>516</v>
      </c>
      <c r="AI59" s="192"/>
      <c r="AJ59" s="39" t="s">
        <v>516</v>
      </c>
      <c r="AK59" s="38" t="s">
        <v>516</v>
      </c>
      <c r="AL59" s="38" t="s">
        <v>516</v>
      </c>
      <c r="AM59" s="192"/>
      <c r="AN59" s="40" t="s">
        <v>527</v>
      </c>
      <c r="AO59" s="40" t="s">
        <v>527</v>
      </c>
      <c r="AP59" s="40" t="s">
        <v>527</v>
      </c>
      <c r="AQ59" s="193"/>
      <c r="AR59" s="39" t="s">
        <v>516</v>
      </c>
      <c r="AS59" s="194"/>
      <c r="AT59" s="41"/>
      <c r="AU59" s="3"/>
      <c r="AV59" s="3">
        <v>56</v>
      </c>
      <c r="AW59" s="3"/>
      <c r="AX59" s="3"/>
      <c r="AY59" s="3"/>
    </row>
    <row r="60" spans="1:51" ht="18.95" customHeight="1" x14ac:dyDescent="0.25">
      <c r="A60" s="170" t="s">
        <v>92</v>
      </c>
      <c r="B60" s="168" t="s">
        <v>102</v>
      </c>
      <c r="C60" s="169" t="s">
        <v>106</v>
      </c>
      <c r="D60" s="169" t="s">
        <v>107</v>
      </c>
      <c r="E60" s="163" t="s">
        <v>2211</v>
      </c>
      <c r="F60" s="205" t="s">
        <v>107</v>
      </c>
      <c r="G60" s="169" t="s">
        <v>21</v>
      </c>
      <c r="H60" s="169"/>
      <c r="I60" s="4" t="s">
        <v>2493</v>
      </c>
      <c r="J60" s="4"/>
      <c r="K60" s="4" t="s">
        <v>2493</v>
      </c>
      <c r="L60" s="4"/>
      <c r="M60" s="4" t="s">
        <v>2494</v>
      </c>
      <c r="N60" s="4"/>
      <c r="O60" s="4" t="s">
        <v>2494</v>
      </c>
      <c r="P60" s="4"/>
      <c r="Q60" s="4" t="s">
        <v>2495</v>
      </c>
      <c r="R60" s="4" t="s">
        <v>2496</v>
      </c>
      <c r="S60" s="4" t="s">
        <v>2497</v>
      </c>
      <c r="T60" s="4" t="s">
        <v>2498</v>
      </c>
      <c r="U60" s="63"/>
      <c r="V60" s="44" t="s">
        <v>530</v>
      </c>
      <c r="W60" s="44" t="s">
        <v>531</v>
      </c>
      <c r="X60" s="44" t="s">
        <v>532</v>
      </c>
      <c r="Y60" s="45" t="s">
        <v>571</v>
      </c>
      <c r="Z60" s="46"/>
      <c r="AA60" s="195">
        <v>1</v>
      </c>
      <c r="AB60" s="195">
        <v>2</v>
      </c>
      <c r="AC60" s="195">
        <v>2</v>
      </c>
      <c r="AD60" s="191">
        <f t="shared" si="0"/>
        <v>5</v>
      </c>
      <c r="AE60" s="37"/>
      <c r="AF60" s="38" t="s">
        <v>523</v>
      </c>
      <c r="AG60" s="38" t="s">
        <v>523</v>
      </c>
      <c r="AH60" s="38" t="s">
        <v>523</v>
      </c>
      <c r="AI60" s="192"/>
      <c r="AJ60" s="39" t="s">
        <v>516</v>
      </c>
      <c r="AK60" s="38" t="s">
        <v>524</v>
      </c>
      <c r="AL60" s="38" t="s">
        <v>524</v>
      </c>
      <c r="AM60" s="192"/>
      <c r="AN60" s="40" t="s">
        <v>527</v>
      </c>
      <c r="AO60" s="40" t="s">
        <v>527</v>
      </c>
      <c r="AP60" s="40" t="s">
        <v>527</v>
      </c>
      <c r="AQ60" s="193"/>
      <c r="AR60" s="39" t="s">
        <v>523</v>
      </c>
      <c r="AS60" s="194"/>
      <c r="AT60" s="41" t="s">
        <v>516</v>
      </c>
      <c r="AU60" s="3"/>
      <c r="AV60" s="3">
        <v>57</v>
      </c>
      <c r="AW60" s="3"/>
      <c r="AX60" s="3"/>
      <c r="AY60" s="3"/>
    </row>
    <row r="61" spans="1:51" ht="18.95" customHeight="1" x14ac:dyDescent="0.25">
      <c r="A61" s="170" t="s">
        <v>92</v>
      </c>
      <c r="B61" s="168" t="s">
        <v>102</v>
      </c>
      <c r="C61" s="169" t="s">
        <v>106</v>
      </c>
      <c r="D61" s="169" t="s">
        <v>108</v>
      </c>
      <c r="E61" s="162" t="s">
        <v>2210</v>
      </c>
      <c r="F61" s="205" t="s">
        <v>108</v>
      </c>
      <c r="G61" s="169" t="s">
        <v>23</v>
      </c>
      <c r="H61" s="169" t="s">
        <v>109</v>
      </c>
      <c r="I61" s="4" t="s">
        <v>1374</v>
      </c>
      <c r="J61" s="4"/>
      <c r="K61" s="4" t="s">
        <v>1374</v>
      </c>
      <c r="L61" s="4"/>
      <c r="M61" s="4"/>
      <c r="N61" s="4"/>
      <c r="O61" s="4"/>
      <c r="P61" s="4"/>
      <c r="Q61" s="4"/>
      <c r="R61" s="4"/>
      <c r="S61" s="4"/>
      <c r="T61" s="4"/>
      <c r="U61" s="63"/>
      <c r="V61" s="44" t="s">
        <v>530</v>
      </c>
      <c r="W61" s="44" t="s">
        <v>531</v>
      </c>
      <c r="X61" s="44" t="s">
        <v>532</v>
      </c>
      <c r="Y61" s="45"/>
      <c r="Z61" s="46"/>
      <c r="AA61" s="195">
        <v>2</v>
      </c>
      <c r="AB61" s="195">
        <v>2</v>
      </c>
      <c r="AC61" s="195">
        <v>1</v>
      </c>
      <c r="AD61" s="191">
        <f t="shared" si="0"/>
        <v>5</v>
      </c>
      <c r="AE61" s="37"/>
      <c r="AF61" s="38" t="s">
        <v>516</v>
      </c>
      <c r="AG61" s="38" t="s">
        <v>516</v>
      </c>
      <c r="AH61" s="38" t="s">
        <v>516</v>
      </c>
      <c r="AI61" s="192"/>
      <c r="AJ61" s="39" t="s">
        <v>523</v>
      </c>
      <c r="AK61" s="38" t="s">
        <v>524</v>
      </c>
      <c r="AL61" s="38" t="s">
        <v>524</v>
      </c>
      <c r="AM61" s="192"/>
      <c r="AN61" s="40" t="s">
        <v>527</v>
      </c>
      <c r="AO61" s="40" t="s">
        <v>527</v>
      </c>
      <c r="AP61" s="40" t="s">
        <v>527</v>
      </c>
      <c r="AQ61" s="193"/>
      <c r="AR61" s="39" t="s">
        <v>523</v>
      </c>
      <c r="AS61" s="194"/>
      <c r="AT61" s="41"/>
      <c r="AU61" s="3"/>
      <c r="AV61" s="3">
        <v>58</v>
      </c>
      <c r="AW61" s="3"/>
      <c r="AX61" s="3"/>
      <c r="AY61" s="3"/>
    </row>
    <row r="62" spans="1:51" ht="18.95" customHeight="1" x14ac:dyDescent="0.25">
      <c r="A62" s="170" t="s">
        <v>92</v>
      </c>
      <c r="B62" s="168" t="s">
        <v>93</v>
      </c>
      <c r="C62" s="169" t="s">
        <v>110</v>
      </c>
      <c r="D62" s="169" t="s">
        <v>111</v>
      </c>
      <c r="E62" s="163" t="s">
        <v>2209</v>
      </c>
      <c r="F62" s="205" t="s">
        <v>111</v>
      </c>
      <c r="G62" s="169" t="s">
        <v>21</v>
      </c>
      <c r="H62" s="169"/>
      <c r="I62" s="4"/>
      <c r="J62" s="4"/>
      <c r="K62" s="4"/>
      <c r="L62" s="4"/>
      <c r="M62" s="4"/>
      <c r="N62" s="4"/>
      <c r="O62" s="4"/>
      <c r="P62" s="4"/>
      <c r="Q62" s="4"/>
      <c r="R62" s="4"/>
      <c r="S62" s="4"/>
      <c r="T62" s="4"/>
      <c r="U62" s="63" t="s">
        <v>572</v>
      </c>
      <c r="V62" s="44" t="s">
        <v>530</v>
      </c>
      <c r="W62" s="44" t="s">
        <v>531</v>
      </c>
      <c r="X62" s="44" t="s">
        <v>532</v>
      </c>
      <c r="Y62" s="45"/>
      <c r="Z62" s="46"/>
      <c r="AA62" s="195">
        <v>1</v>
      </c>
      <c r="AB62" s="195">
        <v>1</v>
      </c>
      <c r="AC62" s="195">
        <v>2</v>
      </c>
      <c r="AD62" s="191">
        <f t="shared" si="0"/>
        <v>4</v>
      </c>
      <c r="AE62" s="37"/>
      <c r="AF62" s="38" t="s">
        <v>516</v>
      </c>
      <c r="AG62" s="38" t="s">
        <v>516</v>
      </c>
      <c r="AH62" s="38" t="s">
        <v>516</v>
      </c>
      <c r="AI62" s="192"/>
      <c r="AJ62" s="39" t="s">
        <v>516</v>
      </c>
      <c r="AK62" s="38" t="s">
        <v>516</v>
      </c>
      <c r="AL62" s="38" t="s">
        <v>516</v>
      </c>
      <c r="AM62" s="192"/>
      <c r="AN62" s="40" t="s">
        <v>516</v>
      </c>
      <c r="AO62" s="40" t="s">
        <v>516</v>
      </c>
      <c r="AP62" s="40" t="s">
        <v>516</v>
      </c>
      <c r="AQ62" s="193"/>
      <c r="AR62" s="39" t="s">
        <v>516</v>
      </c>
      <c r="AS62" s="194"/>
      <c r="AT62" s="41"/>
      <c r="AU62" s="3"/>
      <c r="AV62" s="3">
        <v>59</v>
      </c>
      <c r="AW62" s="3"/>
      <c r="AX62" s="3"/>
      <c r="AY62" s="3"/>
    </row>
    <row r="63" spans="1:51" ht="18.95" customHeight="1" x14ac:dyDescent="0.25">
      <c r="A63" s="170" t="s">
        <v>92</v>
      </c>
      <c r="B63" s="168" t="s">
        <v>97</v>
      </c>
      <c r="C63" s="169" t="s">
        <v>112</v>
      </c>
      <c r="D63" s="169" t="s">
        <v>113</v>
      </c>
      <c r="E63" s="162" t="s">
        <v>2208</v>
      </c>
      <c r="F63" s="205" t="s">
        <v>113</v>
      </c>
      <c r="G63" s="169"/>
      <c r="H63" s="169"/>
      <c r="I63" s="4"/>
      <c r="J63" s="4"/>
      <c r="K63" s="4"/>
      <c r="L63" s="4"/>
      <c r="M63" s="4"/>
      <c r="N63" s="4"/>
      <c r="O63" s="4"/>
      <c r="P63" s="4"/>
      <c r="Q63" s="4"/>
      <c r="R63" s="4"/>
      <c r="S63" s="4"/>
      <c r="T63" s="4"/>
      <c r="U63" s="63"/>
      <c r="V63" s="47"/>
      <c r="W63" s="47"/>
      <c r="X63" s="47"/>
      <c r="Y63" s="45" t="s">
        <v>573</v>
      </c>
      <c r="Z63" s="46"/>
      <c r="AA63" s="195">
        <v>1</v>
      </c>
      <c r="AB63" s="195">
        <v>1</v>
      </c>
      <c r="AC63" s="195">
        <v>1</v>
      </c>
      <c r="AD63" s="191">
        <f t="shared" si="0"/>
        <v>3</v>
      </c>
      <c r="AE63" s="37"/>
      <c r="AF63" s="38" t="s">
        <v>516</v>
      </c>
      <c r="AG63" s="38" t="s">
        <v>516</v>
      </c>
      <c r="AH63" s="38" t="s">
        <v>516</v>
      </c>
      <c r="AI63" s="192"/>
      <c r="AJ63" s="39" t="s">
        <v>516</v>
      </c>
      <c r="AK63" s="38" t="s">
        <v>516</v>
      </c>
      <c r="AL63" s="38" t="s">
        <v>516</v>
      </c>
      <c r="AM63" s="192"/>
      <c r="AN63" s="40" t="s">
        <v>516</v>
      </c>
      <c r="AO63" s="40" t="s">
        <v>516</v>
      </c>
      <c r="AP63" s="40" t="s">
        <v>516</v>
      </c>
      <c r="AQ63" s="193"/>
      <c r="AR63" s="39" t="s">
        <v>516</v>
      </c>
      <c r="AS63" s="194"/>
      <c r="AT63" s="41"/>
      <c r="AU63" s="3"/>
      <c r="AV63" s="3">
        <v>60</v>
      </c>
      <c r="AW63" s="3"/>
      <c r="AX63" s="3"/>
      <c r="AY63" s="3"/>
    </row>
    <row r="64" spans="1:51" ht="18.95" customHeight="1" x14ac:dyDescent="0.25">
      <c r="A64" s="170" t="s">
        <v>92</v>
      </c>
      <c r="B64" s="168" t="s">
        <v>102</v>
      </c>
      <c r="C64" s="169" t="s">
        <v>103</v>
      </c>
      <c r="D64" s="169" t="s">
        <v>114</v>
      </c>
      <c r="E64" s="164" t="s">
        <v>2207</v>
      </c>
      <c r="F64" s="205" t="s">
        <v>114</v>
      </c>
      <c r="G64" s="169" t="s">
        <v>21</v>
      </c>
      <c r="H64" s="169"/>
      <c r="I64" s="4" t="s">
        <v>2499</v>
      </c>
      <c r="J64" s="4"/>
      <c r="K64" s="4" t="s">
        <v>2499</v>
      </c>
      <c r="L64" s="4"/>
      <c r="M64" s="4" t="s">
        <v>2500</v>
      </c>
      <c r="N64" s="4"/>
      <c r="O64" s="4" t="s">
        <v>2500</v>
      </c>
      <c r="P64" s="4"/>
      <c r="Q64" s="4" t="s">
        <v>2501</v>
      </c>
      <c r="R64" s="4"/>
      <c r="S64" s="4" t="s">
        <v>2502</v>
      </c>
      <c r="T64" s="4" t="s">
        <v>1735</v>
      </c>
      <c r="U64" s="63"/>
      <c r="V64" s="44" t="s">
        <v>530</v>
      </c>
      <c r="W64" s="44" t="s">
        <v>531</v>
      </c>
      <c r="X64" s="44" t="s">
        <v>532</v>
      </c>
      <c r="Y64" s="45"/>
      <c r="Z64" s="46"/>
      <c r="AA64" s="195">
        <v>1</v>
      </c>
      <c r="AB64" s="195">
        <v>1</v>
      </c>
      <c r="AC64" s="195">
        <v>2</v>
      </c>
      <c r="AD64" s="191">
        <f t="shared" si="0"/>
        <v>4</v>
      </c>
      <c r="AE64" s="37"/>
      <c r="AF64" s="38" t="s">
        <v>523</v>
      </c>
      <c r="AG64" s="38" t="s">
        <v>523</v>
      </c>
      <c r="AH64" s="38" t="s">
        <v>516</v>
      </c>
      <c r="AI64" s="192"/>
      <c r="AJ64" s="39" t="s">
        <v>523</v>
      </c>
      <c r="AK64" s="38" t="s">
        <v>523</v>
      </c>
      <c r="AL64" s="38" t="s">
        <v>524</v>
      </c>
      <c r="AM64" s="192"/>
      <c r="AN64" s="40" t="s">
        <v>527</v>
      </c>
      <c r="AO64" s="40" t="s">
        <v>527</v>
      </c>
      <c r="AP64" s="40" t="s">
        <v>527</v>
      </c>
      <c r="AQ64" s="193"/>
      <c r="AR64" s="39" t="s">
        <v>516</v>
      </c>
      <c r="AS64" s="194"/>
      <c r="AT64" s="41"/>
      <c r="AU64" s="3"/>
      <c r="AV64" s="3">
        <v>61</v>
      </c>
      <c r="AW64" s="3"/>
      <c r="AX64" s="3"/>
      <c r="AY64" s="3"/>
    </row>
    <row r="65" spans="1:51" ht="18.95" customHeight="1" x14ac:dyDescent="0.25">
      <c r="A65" s="170" t="s">
        <v>92</v>
      </c>
      <c r="B65" s="168" t="s">
        <v>102</v>
      </c>
      <c r="C65" s="169" t="s">
        <v>103</v>
      </c>
      <c r="D65" s="169" t="s">
        <v>103</v>
      </c>
      <c r="E65" s="162" t="s">
        <v>2206</v>
      </c>
      <c r="F65" s="205" t="s">
        <v>103</v>
      </c>
      <c r="G65" s="169" t="s">
        <v>23</v>
      </c>
      <c r="H65" s="169" t="s">
        <v>115</v>
      </c>
      <c r="I65" s="4" t="s">
        <v>2503</v>
      </c>
      <c r="J65" s="4"/>
      <c r="K65" s="4" t="s">
        <v>2503</v>
      </c>
      <c r="L65" s="4"/>
      <c r="M65" s="4" t="s">
        <v>2504</v>
      </c>
      <c r="N65" s="4"/>
      <c r="O65" s="4" t="s">
        <v>2505</v>
      </c>
      <c r="P65" s="4" t="s">
        <v>2488</v>
      </c>
      <c r="Q65" s="4" t="s">
        <v>2506</v>
      </c>
      <c r="R65" s="4"/>
      <c r="S65" s="4" t="s">
        <v>2507</v>
      </c>
      <c r="T65" s="4" t="s">
        <v>2508</v>
      </c>
      <c r="U65" s="63"/>
      <c r="V65" s="34" t="s">
        <v>530</v>
      </c>
      <c r="W65" s="34" t="s">
        <v>531</v>
      </c>
      <c r="X65" s="34" t="s">
        <v>532</v>
      </c>
      <c r="Y65" s="45"/>
      <c r="Z65" s="46"/>
      <c r="AA65" s="195">
        <v>2</v>
      </c>
      <c r="AB65" s="195">
        <v>3</v>
      </c>
      <c r="AC65" s="195">
        <v>3</v>
      </c>
      <c r="AD65" s="191">
        <f t="shared" si="0"/>
        <v>8</v>
      </c>
      <c r="AE65" s="37"/>
      <c r="AF65" s="38" t="s">
        <v>523</v>
      </c>
      <c r="AG65" s="38" t="s">
        <v>523</v>
      </c>
      <c r="AH65" s="38" t="s">
        <v>516</v>
      </c>
      <c r="AI65" s="192"/>
      <c r="AJ65" s="39" t="s">
        <v>523</v>
      </c>
      <c r="AK65" s="38" t="s">
        <v>523</v>
      </c>
      <c r="AL65" s="38" t="s">
        <v>524</v>
      </c>
      <c r="AM65" s="192"/>
      <c r="AN65" s="40" t="s">
        <v>527</v>
      </c>
      <c r="AO65" s="40" t="s">
        <v>527</v>
      </c>
      <c r="AP65" s="40" t="s">
        <v>527</v>
      </c>
      <c r="AQ65" s="193"/>
      <c r="AR65" s="39" t="s">
        <v>516</v>
      </c>
      <c r="AS65" s="194"/>
      <c r="AT65" s="41"/>
      <c r="AU65" s="3"/>
      <c r="AV65" s="3">
        <v>62</v>
      </c>
      <c r="AW65" s="3"/>
      <c r="AX65" s="3"/>
      <c r="AY65" s="3"/>
    </row>
    <row r="66" spans="1:51" ht="18.95" customHeight="1" x14ac:dyDescent="0.25">
      <c r="A66" s="170" t="s">
        <v>92</v>
      </c>
      <c r="B66" s="168" t="s">
        <v>102</v>
      </c>
      <c r="C66" s="169" t="s">
        <v>103</v>
      </c>
      <c r="D66" s="169" t="s">
        <v>116</v>
      </c>
      <c r="E66" s="163" t="s">
        <v>2205</v>
      </c>
      <c r="F66" s="205" t="s">
        <v>116</v>
      </c>
      <c r="G66" s="169" t="s">
        <v>23</v>
      </c>
      <c r="H66" s="169" t="s">
        <v>117</v>
      </c>
      <c r="I66" s="4" t="s">
        <v>1273</v>
      </c>
      <c r="J66" s="4"/>
      <c r="K66" s="4" t="s">
        <v>1273</v>
      </c>
      <c r="L66" s="4"/>
      <c r="M66" s="4" t="s">
        <v>2509</v>
      </c>
      <c r="N66" s="4"/>
      <c r="O66" s="4" t="s">
        <v>2509</v>
      </c>
      <c r="P66" s="4"/>
      <c r="Q66" s="4" t="s">
        <v>2510</v>
      </c>
      <c r="R66" s="4" t="s">
        <v>2511</v>
      </c>
      <c r="S66" s="4" t="s">
        <v>2510</v>
      </c>
      <c r="T66" s="4" t="s">
        <v>2511</v>
      </c>
      <c r="U66" s="63" t="s">
        <v>569</v>
      </c>
      <c r="V66" s="44" t="s">
        <v>530</v>
      </c>
      <c r="W66" s="44" t="s">
        <v>531</v>
      </c>
      <c r="X66" s="44" t="s">
        <v>532</v>
      </c>
      <c r="Y66" s="45" t="s">
        <v>574</v>
      </c>
      <c r="Z66" s="46"/>
      <c r="AA66" s="195">
        <v>1</v>
      </c>
      <c r="AB66" s="195">
        <v>1</v>
      </c>
      <c r="AC66" s="195">
        <v>2</v>
      </c>
      <c r="AD66" s="191">
        <f t="shared" si="0"/>
        <v>4</v>
      </c>
      <c r="AE66" s="37"/>
      <c r="AF66" s="38" t="s">
        <v>516</v>
      </c>
      <c r="AG66" s="38" t="s">
        <v>516</v>
      </c>
      <c r="AH66" s="38" t="s">
        <v>516</v>
      </c>
      <c r="AI66" s="192"/>
      <c r="AJ66" s="39" t="s">
        <v>516</v>
      </c>
      <c r="AK66" s="38" t="s">
        <v>516</v>
      </c>
      <c r="AL66" s="38" t="s">
        <v>516</v>
      </c>
      <c r="AM66" s="192"/>
      <c r="AN66" s="40" t="s">
        <v>527</v>
      </c>
      <c r="AO66" s="40" t="s">
        <v>527</v>
      </c>
      <c r="AP66" s="40" t="s">
        <v>527</v>
      </c>
      <c r="AQ66" s="193"/>
      <c r="AR66" s="39" t="s">
        <v>516</v>
      </c>
      <c r="AS66" s="194"/>
      <c r="AT66" s="41"/>
      <c r="AU66" s="3"/>
      <c r="AV66" s="3">
        <v>63</v>
      </c>
      <c r="AW66" s="3"/>
      <c r="AX66" s="3"/>
      <c r="AY66" s="3"/>
    </row>
    <row r="67" spans="1:51" ht="18.95" customHeight="1" x14ac:dyDescent="0.25">
      <c r="A67" s="170" t="s">
        <v>92</v>
      </c>
      <c r="B67" s="168" t="s">
        <v>102</v>
      </c>
      <c r="C67" s="169" t="s">
        <v>118</v>
      </c>
      <c r="D67" s="169" t="s">
        <v>119</v>
      </c>
      <c r="E67" s="162" t="s">
        <v>2204</v>
      </c>
      <c r="F67" s="205" t="s">
        <v>119</v>
      </c>
      <c r="G67" s="169"/>
      <c r="H67" s="169"/>
      <c r="I67" s="4" t="s">
        <v>1731</v>
      </c>
      <c r="J67" s="4"/>
      <c r="K67" s="4" t="s">
        <v>1731</v>
      </c>
      <c r="L67" s="4"/>
      <c r="M67" s="4"/>
      <c r="N67" s="4"/>
      <c r="O67" s="4"/>
      <c r="P67" s="4"/>
      <c r="Q67" s="4"/>
      <c r="R67" s="4"/>
      <c r="S67" s="4"/>
      <c r="T67" s="4"/>
      <c r="U67" s="63" t="s">
        <v>575</v>
      </c>
      <c r="V67" s="47"/>
      <c r="W67" s="47"/>
      <c r="X67" s="47"/>
      <c r="Y67" s="45" t="s">
        <v>576</v>
      </c>
      <c r="Z67" s="46"/>
      <c r="AA67" s="195">
        <v>1</v>
      </c>
      <c r="AB67" s="195">
        <v>2</v>
      </c>
      <c r="AC67" s="195">
        <v>1</v>
      </c>
      <c r="AD67" s="191">
        <f t="shared" si="0"/>
        <v>4</v>
      </c>
      <c r="AE67" s="37"/>
      <c r="AF67" s="38" t="s">
        <v>516</v>
      </c>
      <c r="AG67" s="38" t="s">
        <v>516</v>
      </c>
      <c r="AH67" s="38" t="s">
        <v>516</v>
      </c>
      <c r="AI67" s="192"/>
      <c r="AJ67" s="39" t="s">
        <v>516</v>
      </c>
      <c r="AK67" s="38" t="s">
        <v>516</v>
      </c>
      <c r="AL67" s="38" t="s">
        <v>516</v>
      </c>
      <c r="AM67" s="192"/>
      <c r="AN67" s="40" t="s">
        <v>516</v>
      </c>
      <c r="AO67" s="40" t="s">
        <v>516</v>
      </c>
      <c r="AP67" s="40" t="s">
        <v>516</v>
      </c>
      <c r="AQ67" s="193"/>
      <c r="AR67" s="39" t="s">
        <v>516</v>
      </c>
      <c r="AS67" s="194"/>
      <c r="AT67" s="41" t="s">
        <v>516</v>
      </c>
      <c r="AU67" s="3"/>
      <c r="AV67" s="3">
        <v>64</v>
      </c>
      <c r="AW67" s="3"/>
      <c r="AX67" s="3"/>
      <c r="AY67" s="3"/>
    </row>
    <row r="68" spans="1:51" ht="18.95" customHeight="1" x14ac:dyDescent="0.25">
      <c r="A68" s="170" t="s">
        <v>92</v>
      </c>
      <c r="B68" s="168" t="s">
        <v>102</v>
      </c>
      <c r="C68" s="169" t="s">
        <v>118</v>
      </c>
      <c r="D68" s="169" t="s">
        <v>120</v>
      </c>
      <c r="E68" s="162" t="s">
        <v>2203</v>
      </c>
      <c r="F68" s="205" t="s">
        <v>120</v>
      </c>
      <c r="G68" s="169"/>
      <c r="H68" s="169"/>
      <c r="I68" s="4" t="s">
        <v>2512</v>
      </c>
      <c r="J68" s="4"/>
      <c r="K68" s="4" t="s">
        <v>2512</v>
      </c>
      <c r="L68" s="4"/>
      <c r="M68" s="4"/>
      <c r="N68" s="4"/>
      <c r="O68" s="4"/>
      <c r="P68" s="4"/>
      <c r="Q68" s="4"/>
      <c r="R68" s="4"/>
      <c r="S68" s="4"/>
      <c r="T68" s="4"/>
      <c r="U68" s="63" t="s">
        <v>550</v>
      </c>
      <c r="V68" s="47"/>
      <c r="W68" s="47"/>
      <c r="X68" s="47"/>
      <c r="Y68" s="61"/>
      <c r="Z68" s="46"/>
      <c r="AA68" s="195">
        <v>1</v>
      </c>
      <c r="AB68" s="195">
        <v>2</v>
      </c>
      <c r="AC68" s="195">
        <v>1</v>
      </c>
      <c r="AD68" s="191">
        <f t="shared" ref="AD68:AD131" si="1">AA68+AB68+AC68</f>
        <v>4</v>
      </c>
      <c r="AE68" s="37"/>
      <c r="AF68" s="38" t="s">
        <v>516</v>
      </c>
      <c r="AG68" s="38" t="s">
        <v>516</v>
      </c>
      <c r="AH68" s="38" t="s">
        <v>516</v>
      </c>
      <c r="AI68" s="192"/>
      <c r="AJ68" s="39" t="s">
        <v>516</v>
      </c>
      <c r="AK68" s="38" t="s">
        <v>516</v>
      </c>
      <c r="AL68" s="38" t="s">
        <v>516</v>
      </c>
      <c r="AM68" s="192"/>
      <c r="AN68" s="40" t="s">
        <v>516</v>
      </c>
      <c r="AO68" s="40" t="s">
        <v>516</v>
      </c>
      <c r="AP68" s="40" t="s">
        <v>516</v>
      </c>
      <c r="AQ68" s="193"/>
      <c r="AR68" s="39" t="s">
        <v>516</v>
      </c>
      <c r="AS68" s="194"/>
      <c r="AT68" s="41" t="s">
        <v>516</v>
      </c>
      <c r="AU68" s="3"/>
      <c r="AV68" s="3">
        <v>65</v>
      </c>
      <c r="AW68" s="3"/>
      <c r="AX68" s="3"/>
      <c r="AY68" s="3"/>
    </row>
    <row r="69" spans="1:51" ht="18.95" customHeight="1" x14ac:dyDescent="0.25">
      <c r="A69" s="170" t="s">
        <v>92</v>
      </c>
      <c r="B69" s="168" t="s">
        <v>102</v>
      </c>
      <c r="C69" s="169" t="s">
        <v>118</v>
      </c>
      <c r="D69" s="169" t="s">
        <v>121</v>
      </c>
      <c r="E69" s="162" t="s">
        <v>2202</v>
      </c>
      <c r="F69" s="205" t="s">
        <v>121</v>
      </c>
      <c r="G69" s="169"/>
      <c r="H69" s="169"/>
      <c r="I69" s="4" t="s">
        <v>2513</v>
      </c>
      <c r="J69" s="4"/>
      <c r="K69" s="4" t="s">
        <v>2513</v>
      </c>
      <c r="L69" s="4"/>
      <c r="M69" s="4"/>
      <c r="N69" s="4"/>
      <c r="O69" s="4"/>
      <c r="P69" s="4"/>
      <c r="Q69" s="4"/>
      <c r="R69" s="4"/>
      <c r="S69" s="4"/>
      <c r="T69" s="4"/>
      <c r="U69" s="63" t="s">
        <v>528</v>
      </c>
      <c r="V69" s="47"/>
      <c r="W69" s="47"/>
      <c r="X69" s="47"/>
      <c r="Y69" s="45" t="s">
        <v>577</v>
      </c>
      <c r="Z69" s="46"/>
      <c r="AA69" s="195">
        <v>1</v>
      </c>
      <c r="AB69" s="195">
        <v>2</v>
      </c>
      <c r="AC69" s="195">
        <v>1</v>
      </c>
      <c r="AD69" s="191">
        <f t="shared" si="1"/>
        <v>4</v>
      </c>
      <c r="AE69" s="37"/>
      <c r="AF69" s="38" t="s">
        <v>516</v>
      </c>
      <c r="AG69" s="38" t="s">
        <v>516</v>
      </c>
      <c r="AH69" s="38" t="s">
        <v>516</v>
      </c>
      <c r="AI69" s="192"/>
      <c r="AJ69" s="39" t="s">
        <v>516</v>
      </c>
      <c r="AK69" s="38" t="s">
        <v>516</v>
      </c>
      <c r="AL69" s="38" t="s">
        <v>516</v>
      </c>
      <c r="AM69" s="192"/>
      <c r="AN69" s="40" t="s">
        <v>516</v>
      </c>
      <c r="AO69" s="40" t="s">
        <v>516</v>
      </c>
      <c r="AP69" s="40" t="s">
        <v>516</v>
      </c>
      <c r="AQ69" s="193"/>
      <c r="AR69" s="39" t="s">
        <v>516</v>
      </c>
      <c r="AS69" s="194"/>
      <c r="AT69" s="41" t="s">
        <v>516</v>
      </c>
      <c r="AU69" s="3"/>
      <c r="AV69" s="3">
        <v>66</v>
      </c>
      <c r="AW69" s="3"/>
      <c r="AX69" s="3"/>
      <c r="AY69" s="3"/>
    </row>
    <row r="70" spans="1:51" ht="18.95" customHeight="1" x14ac:dyDescent="0.25">
      <c r="A70" s="170" t="s">
        <v>92</v>
      </c>
      <c r="B70" s="168" t="s">
        <v>102</v>
      </c>
      <c r="C70" s="169" t="s">
        <v>122</v>
      </c>
      <c r="D70" s="169" t="s">
        <v>123</v>
      </c>
      <c r="E70" s="162" t="s">
        <v>2201</v>
      </c>
      <c r="F70" s="205" t="s">
        <v>123</v>
      </c>
      <c r="G70" s="169" t="s">
        <v>9</v>
      </c>
      <c r="H70" s="169" t="s">
        <v>124</v>
      </c>
      <c r="I70" s="4" t="s">
        <v>2514</v>
      </c>
      <c r="J70" s="4"/>
      <c r="K70" s="4" t="s">
        <v>2514</v>
      </c>
      <c r="L70" s="4"/>
      <c r="M70" s="4" t="s">
        <v>2515</v>
      </c>
      <c r="N70" s="4" t="s">
        <v>2516</v>
      </c>
      <c r="O70" s="4" t="s">
        <v>2517</v>
      </c>
      <c r="P70" s="4" t="s">
        <v>2488</v>
      </c>
      <c r="Q70" s="4" t="s">
        <v>2518</v>
      </c>
      <c r="R70" s="4" t="s">
        <v>2519</v>
      </c>
      <c r="S70" s="4" t="s">
        <v>2520</v>
      </c>
      <c r="T70" s="4"/>
      <c r="U70" s="63"/>
      <c r="V70" s="47"/>
      <c r="W70" s="47"/>
      <c r="X70" s="47"/>
      <c r="Y70" s="45"/>
      <c r="Z70" s="46"/>
      <c r="AA70" s="195">
        <v>1</v>
      </c>
      <c r="AB70" s="195">
        <v>2</v>
      </c>
      <c r="AC70" s="195">
        <v>1</v>
      </c>
      <c r="AD70" s="191">
        <f t="shared" si="1"/>
        <v>4</v>
      </c>
      <c r="AE70" s="37"/>
      <c r="AF70" s="38" t="s">
        <v>516</v>
      </c>
      <c r="AG70" s="38" t="s">
        <v>516</v>
      </c>
      <c r="AH70" s="38" t="s">
        <v>516</v>
      </c>
      <c r="AI70" s="192"/>
      <c r="AJ70" s="39" t="s">
        <v>523</v>
      </c>
      <c r="AK70" s="38" t="s">
        <v>524</v>
      </c>
      <c r="AL70" s="38" t="s">
        <v>524</v>
      </c>
      <c r="AM70" s="192"/>
      <c r="AN70" s="40" t="s">
        <v>516</v>
      </c>
      <c r="AO70" s="40" t="s">
        <v>516</v>
      </c>
      <c r="AP70" s="40" t="s">
        <v>516</v>
      </c>
      <c r="AQ70" s="193"/>
      <c r="AR70" s="39" t="s">
        <v>516</v>
      </c>
      <c r="AS70" s="194"/>
      <c r="AT70" s="41" t="s">
        <v>516</v>
      </c>
      <c r="AU70" s="3"/>
      <c r="AV70" s="3">
        <v>67</v>
      </c>
      <c r="AW70" s="3"/>
      <c r="AX70" s="3"/>
      <c r="AY70" s="3"/>
    </row>
    <row r="71" spans="1:51" ht="18.95" customHeight="1" x14ac:dyDescent="0.25">
      <c r="A71" s="170" t="s">
        <v>92</v>
      </c>
      <c r="B71" s="168" t="s">
        <v>102</v>
      </c>
      <c r="C71" s="169" t="s">
        <v>122</v>
      </c>
      <c r="D71" s="169" t="s">
        <v>125</v>
      </c>
      <c r="E71" s="162" t="s">
        <v>2200</v>
      </c>
      <c r="F71" s="205" t="s">
        <v>125</v>
      </c>
      <c r="G71" s="169" t="s">
        <v>9</v>
      </c>
      <c r="H71" s="169" t="s">
        <v>124</v>
      </c>
      <c r="I71" s="4" t="s">
        <v>2521</v>
      </c>
      <c r="J71" s="4"/>
      <c r="K71" s="4" t="s">
        <v>2521</v>
      </c>
      <c r="L71" s="4"/>
      <c r="M71" s="4" t="s">
        <v>2522</v>
      </c>
      <c r="N71" s="4" t="s">
        <v>2516</v>
      </c>
      <c r="O71" s="4" t="s">
        <v>2523</v>
      </c>
      <c r="P71" s="4" t="s">
        <v>2488</v>
      </c>
      <c r="Q71" s="4" t="s">
        <v>2524</v>
      </c>
      <c r="R71" s="4" t="s">
        <v>1836</v>
      </c>
      <c r="S71" s="4" t="s">
        <v>2525</v>
      </c>
      <c r="T71" s="4" t="s">
        <v>2526</v>
      </c>
      <c r="U71" s="63"/>
      <c r="V71" s="47"/>
      <c r="W71" s="47"/>
      <c r="X71" s="47"/>
      <c r="Y71" s="45"/>
      <c r="Z71" s="46"/>
      <c r="AA71" s="195">
        <v>1</v>
      </c>
      <c r="AB71" s="195">
        <v>2</v>
      </c>
      <c r="AC71" s="195">
        <v>1</v>
      </c>
      <c r="AD71" s="191">
        <f t="shared" si="1"/>
        <v>4</v>
      </c>
      <c r="AE71" s="37"/>
      <c r="AF71" s="38" t="s">
        <v>516</v>
      </c>
      <c r="AG71" s="38" t="s">
        <v>516</v>
      </c>
      <c r="AH71" s="38" t="s">
        <v>516</v>
      </c>
      <c r="AI71" s="192"/>
      <c r="AJ71" s="39" t="s">
        <v>523</v>
      </c>
      <c r="AK71" s="38" t="s">
        <v>524</v>
      </c>
      <c r="AL71" s="38" t="s">
        <v>524</v>
      </c>
      <c r="AM71" s="192"/>
      <c r="AN71" s="40" t="s">
        <v>516</v>
      </c>
      <c r="AO71" s="40" t="s">
        <v>516</v>
      </c>
      <c r="AP71" s="40" t="s">
        <v>516</v>
      </c>
      <c r="AQ71" s="193"/>
      <c r="AR71" s="39" t="s">
        <v>516</v>
      </c>
      <c r="AS71" s="194"/>
      <c r="AT71" s="41"/>
      <c r="AU71" s="3"/>
      <c r="AV71" s="3">
        <v>68</v>
      </c>
      <c r="AW71" s="3"/>
      <c r="AX71" s="3"/>
      <c r="AY71" s="3"/>
    </row>
    <row r="72" spans="1:51" ht="18.95" customHeight="1" x14ac:dyDescent="0.25">
      <c r="A72" s="170" t="s">
        <v>92</v>
      </c>
      <c r="B72" s="168" t="s">
        <v>102</v>
      </c>
      <c r="C72" s="169" t="s">
        <v>122</v>
      </c>
      <c r="D72" s="169" t="s">
        <v>126</v>
      </c>
      <c r="E72" s="162" t="s">
        <v>2199</v>
      </c>
      <c r="F72" s="205" t="s">
        <v>126</v>
      </c>
      <c r="G72" s="169" t="s">
        <v>9</v>
      </c>
      <c r="H72" s="169" t="s">
        <v>127</v>
      </c>
      <c r="I72" s="4" t="s">
        <v>2527</v>
      </c>
      <c r="J72" s="4"/>
      <c r="K72" s="4" t="s">
        <v>2527</v>
      </c>
      <c r="L72" s="4"/>
      <c r="M72" s="4" t="s">
        <v>2528</v>
      </c>
      <c r="N72" s="4"/>
      <c r="O72" s="4" t="s">
        <v>2528</v>
      </c>
      <c r="P72" s="4"/>
      <c r="Q72" s="4"/>
      <c r="R72" s="4" t="s">
        <v>1836</v>
      </c>
      <c r="S72" s="4" t="s">
        <v>1836</v>
      </c>
      <c r="T72" s="4"/>
      <c r="U72" s="63"/>
      <c r="V72" s="47"/>
      <c r="W72" s="47"/>
      <c r="X72" s="47"/>
      <c r="Y72" s="45"/>
      <c r="Z72" s="46"/>
      <c r="AA72" s="195">
        <v>1</v>
      </c>
      <c r="AB72" s="195">
        <v>2</v>
      </c>
      <c r="AC72" s="195">
        <v>2</v>
      </c>
      <c r="AD72" s="191">
        <f t="shared" si="1"/>
        <v>5</v>
      </c>
      <c r="AE72" s="37"/>
      <c r="AF72" s="38" t="s">
        <v>516</v>
      </c>
      <c r="AG72" s="38" t="s">
        <v>516</v>
      </c>
      <c r="AH72" s="38" t="s">
        <v>516</v>
      </c>
      <c r="AI72" s="192"/>
      <c r="AJ72" s="39" t="s">
        <v>523</v>
      </c>
      <c r="AK72" s="38" t="s">
        <v>524</v>
      </c>
      <c r="AL72" s="38" t="s">
        <v>524</v>
      </c>
      <c r="AM72" s="192"/>
      <c r="AN72" s="40" t="s">
        <v>516</v>
      </c>
      <c r="AO72" s="40" t="s">
        <v>516</v>
      </c>
      <c r="AP72" s="40" t="s">
        <v>516</v>
      </c>
      <c r="AQ72" s="193"/>
      <c r="AR72" s="39" t="s">
        <v>516</v>
      </c>
      <c r="AS72" s="194"/>
      <c r="AT72" s="41"/>
      <c r="AU72" s="3"/>
      <c r="AV72" s="3">
        <v>69</v>
      </c>
      <c r="AW72" s="3"/>
      <c r="AX72" s="3"/>
      <c r="AY72" s="3"/>
    </row>
    <row r="73" spans="1:51" ht="18.95" customHeight="1" x14ac:dyDescent="0.25">
      <c r="A73" s="170" t="s">
        <v>92</v>
      </c>
      <c r="B73" s="168" t="s">
        <v>102</v>
      </c>
      <c r="C73" s="169" t="s">
        <v>122</v>
      </c>
      <c r="D73" s="169" t="s">
        <v>128</v>
      </c>
      <c r="E73" s="163" t="s">
        <v>2198</v>
      </c>
      <c r="F73" s="205" t="s">
        <v>3065</v>
      </c>
      <c r="G73" s="169" t="s">
        <v>9</v>
      </c>
      <c r="H73" s="169" t="s">
        <v>129</v>
      </c>
      <c r="I73" s="4" t="s">
        <v>2529</v>
      </c>
      <c r="J73" s="4"/>
      <c r="K73" s="4" t="s">
        <v>2529</v>
      </c>
      <c r="L73" s="4"/>
      <c r="M73" s="4" t="s">
        <v>2530</v>
      </c>
      <c r="N73" s="4"/>
      <c r="O73" s="4" t="s">
        <v>2531</v>
      </c>
      <c r="P73" s="4" t="s">
        <v>2488</v>
      </c>
      <c r="Q73" s="4" t="s">
        <v>2532</v>
      </c>
      <c r="R73" s="4" t="s">
        <v>2533</v>
      </c>
      <c r="S73" s="4" t="s">
        <v>2534</v>
      </c>
      <c r="T73" s="4"/>
      <c r="U73" s="63"/>
      <c r="V73" s="47"/>
      <c r="W73" s="47"/>
      <c r="X73" s="47"/>
      <c r="Y73" s="45" t="s">
        <v>578</v>
      </c>
      <c r="Z73" s="46"/>
      <c r="AA73" s="195">
        <v>1</v>
      </c>
      <c r="AB73" s="195">
        <v>1</v>
      </c>
      <c r="AC73" s="195">
        <v>2</v>
      </c>
      <c r="AD73" s="191">
        <f t="shared" si="1"/>
        <v>4</v>
      </c>
      <c r="AE73" s="37"/>
      <c r="AF73" s="38" t="s">
        <v>516</v>
      </c>
      <c r="AG73" s="38" t="s">
        <v>516</v>
      </c>
      <c r="AH73" s="38" t="s">
        <v>516</v>
      </c>
      <c r="AI73" s="192"/>
      <c r="AJ73" s="39" t="s">
        <v>523</v>
      </c>
      <c r="AK73" s="38" t="s">
        <v>524</v>
      </c>
      <c r="AL73" s="38" t="s">
        <v>524</v>
      </c>
      <c r="AM73" s="192"/>
      <c r="AN73" s="40" t="s">
        <v>516</v>
      </c>
      <c r="AO73" s="40" t="s">
        <v>516</v>
      </c>
      <c r="AP73" s="40" t="s">
        <v>516</v>
      </c>
      <c r="AQ73" s="193"/>
      <c r="AR73" s="39" t="s">
        <v>516</v>
      </c>
      <c r="AS73" s="194"/>
      <c r="AT73" s="41"/>
      <c r="AU73" s="3"/>
      <c r="AV73" s="3">
        <v>70</v>
      </c>
      <c r="AW73" s="3"/>
      <c r="AX73" s="3"/>
      <c r="AY73" s="3"/>
    </row>
    <row r="74" spans="1:51" ht="18.95" customHeight="1" x14ac:dyDescent="0.25">
      <c r="A74" s="170" t="s">
        <v>92</v>
      </c>
      <c r="B74" s="168" t="s">
        <v>102</v>
      </c>
      <c r="C74" s="169" t="s">
        <v>130</v>
      </c>
      <c r="D74" s="169" t="s">
        <v>131</v>
      </c>
      <c r="E74" s="162" t="s">
        <v>2197</v>
      </c>
      <c r="F74" s="205" t="s">
        <v>131</v>
      </c>
      <c r="G74" s="169"/>
      <c r="H74" s="169"/>
      <c r="I74" s="4" t="s">
        <v>2535</v>
      </c>
      <c r="J74" s="4"/>
      <c r="K74" s="4" t="s">
        <v>2535</v>
      </c>
      <c r="L74" s="4"/>
      <c r="M74" s="4" t="s">
        <v>2536</v>
      </c>
      <c r="N74" s="4" t="s">
        <v>2537</v>
      </c>
      <c r="O74" s="4" t="s">
        <v>2538</v>
      </c>
      <c r="P74" s="4" t="s">
        <v>2488</v>
      </c>
      <c r="Q74" s="4" t="s">
        <v>2539</v>
      </c>
      <c r="R74" s="4" t="s">
        <v>2540</v>
      </c>
      <c r="S74" s="4" t="s">
        <v>2541</v>
      </c>
      <c r="T74" s="4" t="s">
        <v>2542</v>
      </c>
      <c r="U74" s="63"/>
      <c r="V74" s="47"/>
      <c r="W74" s="47"/>
      <c r="X74" s="47"/>
      <c r="Y74" s="45" t="s">
        <v>579</v>
      </c>
      <c r="Z74" s="46"/>
      <c r="AA74" s="195">
        <v>1</v>
      </c>
      <c r="AB74" s="195">
        <v>3</v>
      </c>
      <c r="AC74" s="195">
        <v>2</v>
      </c>
      <c r="AD74" s="191">
        <f t="shared" si="1"/>
        <v>6</v>
      </c>
      <c r="AE74" s="37"/>
      <c r="AF74" s="38" t="s">
        <v>523</v>
      </c>
      <c r="AG74" s="38" t="s">
        <v>523</v>
      </c>
      <c r="AH74" s="38" t="s">
        <v>523</v>
      </c>
      <c r="AI74" s="192"/>
      <c r="AJ74" s="39" t="s">
        <v>523</v>
      </c>
      <c r="AK74" s="38" t="s">
        <v>523</v>
      </c>
      <c r="AL74" s="38" t="s">
        <v>523</v>
      </c>
      <c r="AM74" s="192"/>
      <c r="AN74" s="40" t="s">
        <v>516</v>
      </c>
      <c r="AO74" s="40" t="s">
        <v>516</v>
      </c>
      <c r="AP74" s="40" t="s">
        <v>516</v>
      </c>
      <c r="AQ74" s="193"/>
      <c r="AR74" s="39" t="s">
        <v>516</v>
      </c>
      <c r="AS74" s="194"/>
      <c r="AT74" s="41"/>
      <c r="AU74" s="3"/>
      <c r="AV74" s="3">
        <v>71</v>
      </c>
      <c r="AW74" s="3"/>
      <c r="AX74" s="3"/>
      <c r="AY74" s="3"/>
    </row>
    <row r="75" spans="1:51" ht="18.95" customHeight="1" x14ac:dyDescent="0.25">
      <c r="A75" s="170" t="s">
        <v>92</v>
      </c>
      <c r="B75" s="168" t="s">
        <v>102</v>
      </c>
      <c r="C75" s="169" t="s">
        <v>130</v>
      </c>
      <c r="D75" s="169" t="s">
        <v>132</v>
      </c>
      <c r="E75" s="162" t="s">
        <v>2196</v>
      </c>
      <c r="F75" s="205" t="s">
        <v>132</v>
      </c>
      <c r="G75" s="169"/>
      <c r="H75" s="169"/>
      <c r="I75" s="4" t="s">
        <v>2535</v>
      </c>
      <c r="J75" s="4" t="s">
        <v>1263</v>
      </c>
      <c r="K75" s="4" t="s">
        <v>2535</v>
      </c>
      <c r="L75" s="4" t="s">
        <v>1263</v>
      </c>
      <c r="M75" s="4" t="s">
        <v>2543</v>
      </c>
      <c r="N75" s="4" t="s">
        <v>2537</v>
      </c>
      <c r="O75" s="4" t="s">
        <v>2544</v>
      </c>
      <c r="P75" s="4" t="s">
        <v>2488</v>
      </c>
      <c r="Q75" s="4" t="s">
        <v>2491</v>
      </c>
      <c r="R75" s="4" t="s">
        <v>2540</v>
      </c>
      <c r="S75" s="4" t="s">
        <v>2545</v>
      </c>
      <c r="T75" s="4" t="s">
        <v>2542</v>
      </c>
      <c r="U75" s="63"/>
      <c r="V75" s="47"/>
      <c r="W75" s="47"/>
      <c r="X75" s="47"/>
      <c r="Y75" s="45" t="s">
        <v>579</v>
      </c>
      <c r="Z75" s="46"/>
      <c r="AA75" s="195">
        <v>1</v>
      </c>
      <c r="AB75" s="195">
        <v>3</v>
      </c>
      <c r="AC75" s="195">
        <v>4</v>
      </c>
      <c r="AD75" s="191">
        <f t="shared" si="1"/>
        <v>8</v>
      </c>
      <c r="AE75" s="37"/>
      <c r="AF75" s="38" t="s">
        <v>523</v>
      </c>
      <c r="AG75" s="38" t="s">
        <v>523</v>
      </c>
      <c r="AH75" s="38" t="s">
        <v>523</v>
      </c>
      <c r="AI75" s="192"/>
      <c r="AJ75" s="39" t="s">
        <v>523</v>
      </c>
      <c r="AK75" s="38" t="s">
        <v>523</v>
      </c>
      <c r="AL75" s="38" t="s">
        <v>523</v>
      </c>
      <c r="AM75" s="192"/>
      <c r="AN75" s="40" t="s">
        <v>516</v>
      </c>
      <c r="AO75" s="40" t="s">
        <v>516</v>
      </c>
      <c r="AP75" s="40" t="s">
        <v>516</v>
      </c>
      <c r="AQ75" s="193"/>
      <c r="AR75" s="39" t="s">
        <v>516</v>
      </c>
      <c r="AS75" s="194"/>
      <c r="AT75" s="41"/>
      <c r="AU75" s="3"/>
      <c r="AV75" s="3">
        <v>72</v>
      </c>
      <c r="AW75" s="3"/>
      <c r="AX75" s="3"/>
      <c r="AY75" s="3"/>
    </row>
    <row r="76" spans="1:51" ht="18.95" customHeight="1" x14ac:dyDescent="0.25">
      <c r="A76" s="170" t="s">
        <v>92</v>
      </c>
      <c r="B76" s="168" t="s">
        <v>93</v>
      </c>
      <c r="C76" s="169" t="s">
        <v>133</v>
      </c>
      <c r="D76" s="169" t="s">
        <v>134</v>
      </c>
      <c r="E76" s="162" t="s">
        <v>2195</v>
      </c>
      <c r="F76" s="205" t="s">
        <v>134</v>
      </c>
      <c r="G76" s="169" t="s">
        <v>9</v>
      </c>
      <c r="H76" s="169" t="s">
        <v>46</v>
      </c>
      <c r="I76" s="4" t="s">
        <v>2546</v>
      </c>
      <c r="J76" s="4"/>
      <c r="K76" s="4" t="s">
        <v>2546</v>
      </c>
      <c r="L76" s="4"/>
      <c r="M76" s="4"/>
      <c r="N76" s="4"/>
      <c r="O76" s="4"/>
      <c r="P76" s="4"/>
      <c r="Q76" s="4"/>
      <c r="R76" s="4"/>
      <c r="S76" s="4"/>
      <c r="T76" s="4"/>
      <c r="U76" s="63" t="s">
        <v>68</v>
      </c>
      <c r="V76" s="47"/>
      <c r="W76" s="47"/>
      <c r="X76" s="47"/>
      <c r="Y76" s="45" t="s">
        <v>580</v>
      </c>
      <c r="Z76" s="46"/>
      <c r="AA76" s="195">
        <v>0</v>
      </c>
      <c r="AB76" s="195">
        <v>2</v>
      </c>
      <c r="AC76" s="195">
        <v>3</v>
      </c>
      <c r="AD76" s="191">
        <f t="shared" si="1"/>
        <v>5</v>
      </c>
      <c r="AE76" s="37"/>
      <c r="AF76" s="38" t="s">
        <v>523</v>
      </c>
      <c r="AG76" s="38" t="s">
        <v>516</v>
      </c>
      <c r="AH76" s="38" t="s">
        <v>516</v>
      </c>
      <c r="AI76" s="192"/>
      <c r="AJ76" s="39" t="s">
        <v>523</v>
      </c>
      <c r="AK76" s="38" t="s">
        <v>524</v>
      </c>
      <c r="AL76" s="38" t="s">
        <v>524</v>
      </c>
      <c r="AM76" s="192"/>
      <c r="AN76" s="40" t="s">
        <v>527</v>
      </c>
      <c r="AO76" s="40" t="s">
        <v>527</v>
      </c>
      <c r="AP76" s="40" t="s">
        <v>527</v>
      </c>
      <c r="AQ76" s="193"/>
      <c r="AR76" s="39" t="s">
        <v>516</v>
      </c>
      <c r="AS76" s="194"/>
      <c r="AT76" s="41"/>
      <c r="AU76" s="3"/>
      <c r="AV76" s="3">
        <v>73</v>
      </c>
      <c r="AW76" s="3"/>
      <c r="AX76" s="3"/>
      <c r="AY76" s="3"/>
    </row>
    <row r="77" spans="1:51" ht="18.95" customHeight="1" x14ac:dyDescent="0.25">
      <c r="A77" s="170" t="s">
        <v>92</v>
      </c>
      <c r="B77" s="168" t="s">
        <v>102</v>
      </c>
      <c r="C77" s="169" t="s">
        <v>103</v>
      </c>
      <c r="D77" s="169" t="s">
        <v>101</v>
      </c>
      <c r="E77" s="165" t="s">
        <v>2194</v>
      </c>
      <c r="F77" s="205" t="s">
        <v>3066</v>
      </c>
      <c r="G77" s="169" t="s">
        <v>9</v>
      </c>
      <c r="H77" s="169" t="s">
        <v>135</v>
      </c>
      <c r="I77" s="4" t="s">
        <v>2479</v>
      </c>
      <c r="J77" s="4"/>
      <c r="K77" s="4" t="s">
        <v>2479</v>
      </c>
      <c r="L77" s="4"/>
      <c r="M77" s="4" t="s">
        <v>1472</v>
      </c>
      <c r="N77" s="4" t="s">
        <v>1843</v>
      </c>
      <c r="O77" s="4" t="s">
        <v>2480</v>
      </c>
      <c r="P77" s="4"/>
      <c r="Q77" s="4" t="s">
        <v>2481</v>
      </c>
      <c r="R77" s="4" t="s">
        <v>2482</v>
      </c>
      <c r="S77" s="4" t="s">
        <v>2483</v>
      </c>
      <c r="T77" s="4" t="s">
        <v>2484</v>
      </c>
      <c r="U77" s="63"/>
      <c r="V77" s="47"/>
      <c r="W77" s="47"/>
      <c r="X77" s="47"/>
      <c r="Y77" s="45" t="s">
        <v>581</v>
      </c>
      <c r="Z77" s="46"/>
      <c r="AA77" s="195">
        <v>0</v>
      </c>
      <c r="AB77" s="195">
        <v>2</v>
      </c>
      <c r="AC77" s="195">
        <v>3</v>
      </c>
      <c r="AD77" s="191">
        <f t="shared" si="1"/>
        <v>5</v>
      </c>
      <c r="AE77" s="37"/>
      <c r="AF77" s="38" t="s">
        <v>523</v>
      </c>
      <c r="AG77" s="38" t="s">
        <v>516</v>
      </c>
      <c r="AH77" s="38" t="s">
        <v>516</v>
      </c>
      <c r="AI77" s="192"/>
      <c r="AJ77" s="39" t="s">
        <v>523</v>
      </c>
      <c r="AK77" s="38" t="s">
        <v>524</v>
      </c>
      <c r="AL77" s="38" t="s">
        <v>524</v>
      </c>
      <c r="AM77" s="192"/>
      <c r="AN77" s="40" t="s">
        <v>527</v>
      </c>
      <c r="AO77" s="40" t="s">
        <v>527</v>
      </c>
      <c r="AP77" s="40" t="s">
        <v>527</v>
      </c>
      <c r="AQ77" s="193"/>
      <c r="AR77" s="39" t="s">
        <v>516</v>
      </c>
      <c r="AS77" s="194"/>
      <c r="AT77" s="41"/>
      <c r="AU77" s="3"/>
      <c r="AV77" s="3">
        <v>74</v>
      </c>
      <c r="AW77" s="3"/>
      <c r="AX77" s="3"/>
      <c r="AY77" s="3"/>
    </row>
    <row r="78" spans="1:51" ht="18.95" customHeight="1" x14ac:dyDescent="0.25">
      <c r="A78" s="170" t="s">
        <v>92</v>
      </c>
      <c r="B78" s="168" t="s">
        <v>102</v>
      </c>
      <c r="C78" s="169" t="s">
        <v>136</v>
      </c>
      <c r="D78" s="169" t="s">
        <v>137</v>
      </c>
      <c r="E78" s="165" t="s">
        <v>2193</v>
      </c>
      <c r="F78" s="205" t="s">
        <v>3067</v>
      </c>
      <c r="G78" s="169" t="s">
        <v>9</v>
      </c>
      <c r="H78" s="169" t="s">
        <v>2277</v>
      </c>
      <c r="I78" s="4" t="s">
        <v>2547</v>
      </c>
      <c r="J78" s="4"/>
      <c r="K78" s="4" t="s">
        <v>2547</v>
      </c>
      <c r="L78" s="4"/>
      <c r="M78" s="4" t="s">
        <v>2548</v>
      </c>
      <c r="N78" s="4"/>
      <c r="O78" s="4" t="s">
        <v>2548</v>
      </c>
      <c r="P78" s="4"/>
      <c r="Q78" s="4" t="s">
        <v>1839</v>
      </c>
      <c r="R78" s="4" t="s">
        <v>2549</v>
      </c>
      <c r="S78" s="4" t="s">
        <v>2550</v>
      </c>
      <c r="T78" s="4" t="s">
        <v>2551</v>
      </c>
      <c r="U78" s="63"/>
      <c r="V78" s="34" t="s">
        <v>530</v>
      </c>
      <c r="W78" s="34" t="s">
        <v>531</v>
      </c>
      <c r="X78" s="34" t="s">
        <v>532</v>
      </c>
      <c r="Y78" s="45" t="s">
        <v>582</v>
      </c>
      <c r="Z78" s="46"/>
      <c r="AA78" s="195">
        <v>2</v>
      </c>
      <c r="AB78" s="195">
        <v>3</v>
      </c>
      <c r="AC78" s="195">
        <v>3</v>
      </c>
      <c r="AD78" s="191">
        <f t="shared" si="1"/>
        <v>8</v>
      </c>
      <c r="AE78" s="37"/>
      <c r="AF78" s="38" t="s">
        <v>523</v>
      </c>
      <c r="AG78" s="38" t="s">
        <v>523</v>
      </c>
      <c r="AH78" s="38" t="s">
        <v>523</v>
      </c>
      <c r="AI78" s="192"/>
      <c r="AJ78" s="39" t="s">
        <v>523</v>
      </c>
      <c r="AK78" s="38" t="s">
        <v>524</v>
      </c>
      <c r="AL78" s="38" t="s">
        <v>524</v>
      </c>
      <c r="AM78" s="192"/>
      <c r="AN78" s="40" t="s">
        <v>527</v>
      </c>
      <c r="AO78" s="40" t="s">
        <v>527</v>
      </c>
      <c r="AP78" s="40" t="s">
        <v>527</v>
      </c>
      <c r="AQ78" s="193"/>
      <c r="AR78" s="39" t="s">
        <v>523</v>
      </c>
      <c r="AS78" s="194"/>
      <c r="AT78" s="41"/>
      <c r="AU78" s="3"/>
      <c r="AV78" s="3">
        <v>75</v>
      </c>
      <c r="AW78" s="3"/>
      <c r="AX78" s="3"/>
      <c r="AY78" s="3"/>
    </row>
    <row r="79" spans="1:51" ht="18.95" customHeight="1" x14ac:dyDescent="0.25">
      <c r="A79" s="170" t="s">
        <v>92</v>
      </c>
      <c r="B79" s="168" t="s">
        <v>102</v>
      </c>
      <c r="C79" s="169" t="s">
        <v>136</v>
      </c>
      <c r="D79" s="169" t="s">
        <v>138</v>
      </c>
      <c r="E79" s="164" t="s">
        <v>2192</v>
      </c>
      <c r="F79" s="205" t="s">
        <v>138</v>
      </c>
      <c r="G79" s="169" t="s">
        <v>21</v>
      </c>
      <c r="H79" s="169"/>
      <c r="I79" s="4" t="s">
        <v>2552</v>
      </c>
      <c r="J79" s="4"/>
      <c r="K79" s="4" t="s">
        <v>2552</v>
      </c>
      <c r="L79" s="4"/>
      <c r="M79" s="4" t="s">
        <v>2553</v>
      </c>
      <c r="N79" s="4"/>
      <c r="O79" s="4" t="s">
        <v>2553</v>
      </c>
      <c r="P79" s="4"/>
      <c r="Q79" s="4"/>
      <c r="R79" s="4" t="s">
        <v>2554</v>
      </c>
      <c r="S79" s="4" t="s">
        <v>2555</v>
      </c>
      <c r="T79" s="4" t="s">
        <v>2442</v>
      </c>
      <c r="U79" s="63"/>
      <c r="V79" s="34" t="s">
        <v>530</v>
      </c>
      <c r="W79" s="34" t="s">
        <v>531</v>
      </c>
      <c r="X79" s="34" t="s">
        <v>532</v>
      </c>
      <c r="Y79" s="45" t="s">
        <v>583</v>
      </c>
      <c r="Z79" s="46"/>
      <c r="AA79" s="195">
        <v>2</v>
      </c>
      <c r="AB79" s="195">
        <v>2</v>
      </c>
      <c r="AC79" s="195">
        <v>2</v>
      </c>
      <c r="AD79" s="191">
        <f t="shared" si="1"/>
        <v>6</v>
      </c>
      <c r="AE79" s="37"/>
      <c r="AF79" s="38" t="s">
        <v>516</v>
      </c>
      <c r="AG79" s="38" t="s">
        <v>516</v>
      </c>
      <c r="AH79" s="38" t="s">
        <v>516</v>
      </c>
      <c r="AI79" s="192"/>
      <c r="AJ79" s="39" t="s">
        <v>523</v>
      </c>
      <c r="AK79" s="38" t="s">
        <v>523</v>
      </c>
      <c r="AL79" s="38" t="s">
        <v>523</v>
      </c>
      <c r="AM79" s="192"/>
      <c r="AN79" s="40" t="s">
        <v>527</v>
      </c>
      <c r="AO79" s="40" t="s">
        <v>527</v>
      </c>
      <c r="AP79" s="40" t="s">
        <v>527</v>
      </c>
      <c r="AQ79" s="193"/>
      <c r="AR79" s="39" t="s">
        <v>523</v>
      </c>
      <c r="AS79" s="194"/>
      <c r="AT79" s="41" t="s">
        <v>516</v>
      </c>
      <c r="AU79" s="3"/>
      <c r="AV79" s="3">
        <v>76</v>
      </c>
      <c r="AW79" s="3"/>
      <c r="AX79" s="3"/>
      <c r="AY79" s="3"/>
    </row>
    <row r="80" spans="1:51" ht="18.95" customHeight="1" x14ac:dyDescent="0.25">
      <c r="A80" s="170" t="s">
        <v>92</v>
      </c>
      <c r="B80" s="168" t="s">
        <v>102</v>
      </c>
      <c r="C80" s="169" t="s">
        <v>136</v>
      </c>
      <c r="D80" s="169" t="s">
        <v>139</v>
      </c>
      <c r="E80" s="165" t="s">
        <v>2191</v>
      </c>
      <c r="F80" s="205" t="s">
        <v>139</v>
      </c>
      <c r="G80" s="169"/>
      <c r="H80" s="169"/>
      <c r="I80" s="4" t="s">
        <v>2556</v>
      </c>
      <c r="J80" s="4"/>
      <c r="K80" s="4" t="s">
        <v>2556</v>
      </c>
      <c r="L80" s="4"/>
      <c r="M80" s="4" t="s">
        <v>1837</v>
      </c>
      <c r="N80" s="4"/>
      <c r="O80" s="4" t="s">
        <v>1837</v>
      </c>
      <c r="P80" s="4"/>
      <c r="Q80" s="4" t="s">
        <v>1838</v>
      </c>
      <c r="R80" s="4"/>
      <c r="S80" s="4" t="s">
        <v>1838</v>
      </c>
      <c r="T80" s="4"/>
      <c r="U80" s="63"/>
      <c r="V80" s="44" t="s">
        <v>530</v>
      </c>
      <c r="W80" s="44" t="s">
        <v>531</v>
      </c>
      <c r="X80" s="44" t="s">
        <v>532</v>
      </c>
      <c r="Y80" s="45"/>
      <c r="Z80" s="46"/>
      <c r="AA80" s="195">
        <v>2</v>
      </c>
      <c r="AB80" s="195">
        <v>2</v>
      </c>
      <c r="AC80" s="195">
        <v>2</v>
      </c>
      <c r="AD80" s="191">
        <f t="shared" si="1"/>
        <v>6</v>
      </c>
      <c r="AE80" s="37"/>
      <c r="AF80" s="38" t="s">
        <v>523</v>
      </c>
      <c r="AG80" s="38" t="s">
        <v>523</v>
      </c>
      <c r="AH80" s="38" t="s">
        <v>523</v>
      </c>
      <c r="AI80" s="192"/>
      <c r="AJ80" s="39" t="s">
        <v>523</v>
      </c>
      <c r="AK80" s="38" t="s">
        <v>523</v>
      </c>
      <c r="AL80" s="38" t="s">
        <v>524</v>
      </c>
      <c r="AM80" s="192"/>
      <c r="AN80" s="40" t="s">
        <v>527</v>
      </c>
      <c r="AO80" s="40" t="s">
        <v>527</v>
      </c>
      <c r="AP80" s="40" t="s">
        <v>527</v>
      </c>
      <c r="AQ80" s="193"/>
      <c r="AR80" s="39" t="s">
        <v>523</v>
      </c>
      <c r="AS80" s="194"/>
      <c r="AT80" s="41" t="s">
        <v>516</v>
      </c>
      <c r="AU80" s="3"/>
      <c r="AV80" s="3">
        <v>77</v>
      </c>
      <c r="AW80" s="3"/>
      <c r="AX80" s="3"/>
      <c r="AY80" s="3"/>
    </row>
    <row r="81" spans="1:51" ht="18.95" customHeight="1" x14ac:dyDescent="0.25">
      <c r="A81" s="170" t="s">
        <v>92</v>
      </c>
      <c r="B81" s="168" t="s">
        <v>102</v>
      </c>
      <c r="C81" s="169" t="s">
        <v>136</v>
      </c>
      <c r="D81" s="169" t="s">
        <v>140</v>
      </c>
      <c r="E81" s="165" t="s">
        <v>2190</v>
      </c>
      <c r="F81" s="205" t="s">
        <v>140</v>
      </c>
      <c r="G81" s="169" t="s">
        <v>9</v>
      </c>
      <c r="H81" s="169" t="s">
        <v>2278</v>
      </c>
      <c r="I81" s="4" t="s">
        <v>2557</v>
      </c>
      <c r="J81" s="4"/>
      <c r="K81" s="4" t="s">
        <v>2557</v>
      </c>
      <c r="L81" s="4"/>
      <c r="M81" s="4" t="s">
        <v>1837</v>
      </c>
      <c r="N81" s="4"/>
      <c r="O81" s="4" t="s">
        <v>1837</v>
      </c>
      <c r="P81" s="4"/>
      <c r="Q81" s="4" t="s">
        <v>2558</v>
      </c>
      <c r="R81" s="4" t="s">
        <v>2559</v>
      </c>
      <c r="S81" s="4" t="s">
        <v>2560</v>
      </c>
      <c r="T81" s="4" t="s">
        <v>2561</v>
      </c>
      <c r="U81" s="64"/>
      <c r="V81" s="34" t="s">
        <v>530</v>
      </c>
      <c r="W81" s="34" t="s">
        <v>531</v>
      </c>
      <c r="X81" s="34" t="s">
        <v>532</v>
      </c>
      <c r="Y81" s="59" t="s">
        <v>584</v>
      </c>
      <c r="Z81" s="46"/>
      <c r="AA81" s="195">
        <v>2</v>
      </c>
      <c r="AB81" s="195">
        <v>3</v>
      </c>
      <c r="AC81" s="195">
        <v>3</v>
      </c>
      <c r="AD81" s="191">
        <f t="shared" si="1"/>
        <v>8</v>
      </c>
      <c r="AE81" s="62"/>
      <c r="AF81" s="38" t="s">
        <v>523</v>
      </c>
      <c r="AG81" s="38" t="s">
        <v>523</v>
      </c>
      <c r="AH81" s="38" t="s">
        <v>523</v>
      </c>
      <c r="AI81" s="192"/>
      <c r="AJ81" s="39" t="s">
        <v>523</v>
      </c>
      <c r="AK81" s="38" t="s">
        <v>523</v>
      </c>
      <c r="AL81" s="38" t="s">
        <v>523</v>
      </c>
      <c r="AM81" s="192"/>
      <c r="AN81" s="40" t="s">
        <v>527</v>
      </c>
      <c r="AO81" s="40" t="s">
        <v>527</v>
      </c>
      <c r="AP81" s="40" t="s">
        <v>527</v>
      </c>
      <c r="AQ81" s="193"/>
      <c r="AR81" s="39" t="s">
        <v>523</v>
      </c>
      <c r="AS81" s="196"/>
      <c r="AT81" s="39" t="s">
        <v>68</v>
      </c>
      <c r="AU81" s="95"/>
      <c r="AV81" s="3">
        <v>78</v>
      </c>
      <c r="AW81" s="3"/>
      <c r="AX81" s="3"/>
      <c r="AY81" s="3"/>
    </row>
    <row r="82" spans="1:51" ht="18.95" customHeight="1" x14ac:dyDescent="0.25">
      <c r="A82" s="170" t="s">
        <v>92</v>
      </c>
      <c r="B82" s="168" t="s">
        <v>102</v>
      </c>
      <c r="C82" s="169" t="s">
        <v>106</v>
      </c>
      <c r="D82" s="169" t="s">
        <v>141</v>
      </c>
      <c r="E82" s="165" t="s">
        <v>2189</v>
      </c>
      <c r="F82" s="205" t="s">
        <v>141</v>
      </c>
      <c r="G82" s="169" t="s">
        <v>21</v>
      </c>
      <c r="H82" s="169"/>
      <c r="I82" s="4" t="s">
        <v>2562</v>
      </c>
      <c r="J82" s="4"/>
      <c r="K82" s="4" t="s">
        <v>2562</v>
      </c>
      <c r="L82" s="4"/>
      <c r="M82" s="4" t="s">
        <v>2563</v>
      </c>
      <c r="N82" s="4"/>
      <c r="O82" s="4" t="s">
        <v>2563</v>
      </c>
      <c r="P82" s="4"/>
      <c r="Q82" s="4" t="s">
        <v>2564</v>
      </c>
      <c r="R82" s="4" t="s">
        <v>2565</v>
      </c>
      <c r="S82" s="4" t="s">
        <v>2566</v>
      </c>
      <c r="T82" s="4" t="s">
        <v>2567</v>
      </c>
      <c r="U82" s="63" t="s">
        <v>585</v>
      </c>
      <c r="V82" s="34" t="s">
        <v>530</v>
      </c>
      <c r="W82" s="34" t="s">
        <v>531</v>
      </c>
      <c r="X82" s="34" t="s">
        <v>532</v>
      </c>
      <c r="Y82" s="45" t="s">
        <v>586</v>
      </c>
      <c r="Z82" s="46"/>
      <c r="AA82" s="195">
        <v>1</v>
      </c>
      <c r="AB82" s="195">
        <v>2</v>
      </c>
      <c r="AC82" s="195">
        <v>2</v>
      </c>
      <c r="AD82" s="191">
        <f t="shared" si="1"/>
        <v>5</v>
      </c>
      <c r="AE82" s="62"/>
      <c r="AF82" s="38" t="s">
        <v>516</v>
      </c>
      <c r="AG82" s="38" t="s">
        <v>516</v>
      </c>
      <c r="AH82" s="38" t="s">
        <v>516</v>
      </c>
      <c r="AI82" s="192"/>
      <c r="AJ82" s="39" t="s">
        <v>523</v>
      </c>
      <c r="AK82" s="38" t="s">
        <v>524</v>
      </c>
      <c r="AL82" s="38" t="s">
        <v>524</v>
      </c>
      <c r="AM82" s="192"/>
      <c r="AN82" s="40" t="s">
        <v>527</v>
      </c>
      <c r="AO82" s="40" t="s">
        <v>527</v>
      </c>
      <c r="AP82" s="40" t="s">
        <v>527</v>
      </c>
      <c r="AQ82" s="193"/>
      <c r="AR82" s="39" t="s">
        <v>523</v>
      </c>
      <c r="AS82" s="194"/>
      <c r="AT82" s="41"/>
      <c r="AU82" s="3"/>
      <c r="AV82" s="3">
        <v>79</v>
      </c>
      <c r="AW82" s="3"/>
      <c r="AX82" s="3"/>
      <c r="AY82" s="3"/>
    </row>
    <row r="83" spans="1:51" ht="18.95" customHeight="1" x14ac:dyDescent="0.25">
      <c r="A83" s="170" t="s">
        <v>92</v>
      </c>
      <c r="B83" s="168" t="s">
        <v>102</v>
      </c>
      <c r="C83" s="169" t="s">
        <v>106</v>
      </c>
      <c r="D83" s="169" t="s">
        <v>142</v>
      </c>
      <c r="E83" s="165" t="s">
        <v>2188</v>
      </c>
      <c r="F83" s="205" t="s">
        <v>142</v>
      </c>
      <c r="G83" s="169" t="s">
        <v>21</v>
      </c>
      <c r="H83" s="169"/>
      <c r="I83" s="4" t="s">
        <v>2568</v>
      </c>
      <c r="J83" s="4"/>
      <c r="K83" s="4" t="s">
        <v>2568</v>
      </c>
      <c r="L83" s="4"/>
      <c r="M83" s="4"/>
      <c r="N83" s="4"/>
      <c r="O83" s="4"/>
      <c r="P83" s="4"/>
      <c r="Q83" s="4" t="s">
        <v>1839</v>
      </c>
      <c r="R83" s="4"/>
      <c r="S83" s="4" t="s">
        <v>1839</v>
      </c>
      <c r="T83" s="4"/>
      <c r="U83" s="63" t="s">
        <v>551</v>
      </c>
      <c r="V83" s="47"/>
      <c r="W83" s="47"/>
      <c r="X83" s="47"/>
      <c r="Y83" s="45"/>
      <c r="Z83" s="46"/>
      <c r="AA83" s="197">
        <v>1</v>
      </c>
      <c r="AB83" s="197">
        <v>2</v>
      </c>
      <c r="AC83" s="197">
        <v>2</v>
      </c>
      <c r="AD83" s="191">
        <f t="shared" si="1"/>
        <v>5</v>
      </c>
      <c r="AE83" s="62"/>
      <c r="AF83" s="38" t="s">
        <v>516</v>
      </c>
      <c r="AG83" s="38" t="s">
        <v>516</v>
      </c>
      <c r="AH83" s="38" t="s">
        <v>516</v>
      </c>
      <c r="AI83" s="192"/>
      <c r="AJ83" s="39" t="s">
        <v>523</v>
      </c>
      <c r="AK83" s="38" t="s">
        <v>523</v>
      </c>
      <c r="AL83" s="38" t="s">
        <v>524</v>
      </c>
      <c r="AM83" s="192"/>
      <c r="AN83" s="40" t="s">
        <v>527</v>
      </c>
      <c r="AO83" s="40" t="s">
        <v>527</v>
      </c>
      <c r="AP83" s="40" t="s">
        <v>527</v>
      </c>
      <c r="AQ83" s="193"/>
      <c r="AR83" s="39" t="s">
        <v>516</v>
      </c>
      <c r="AS83" s="194"/>
      <c r="AT83" s="41"/>
      <c r="AU83" s="3"/>
      <c r="AV83" s="3">
        <v>80</v>
      </c>
      <c r="AW83" s="3"/>
      <c r="AX83" s="3"/>
      <c r="AY83" s="3"/>
    </row>
    <row r="84" spans="1:51" ht="18.95" customHeight="1" x14ac:dyDescent="0.25">
      <c r="A84" s="170" t="s">
        <v>92</v>
      </c>
      <c r="B84" s="168" t="s">
        <v>102</v>
      </c>
      <c r="C84" s="169" t="s">
        <v>118</v>
      </c>
      <c r="D84" s="169" t="s">
        <v>141</v>
      </c>
      <c r="E84" s="165" t="s">
        <v>2187</v>
      </c>
      <c r="F84" s="205" t="s">
        <v>3068</v>
      </c>
      <c r="G84" s="169"/>
      <c r="H84" s="169"/>
      <c r="I84" s="4" t="s">
        <v>2569</v>
      </c>
      <c r="J84" s="4" t="s">
        <v>1414</v>
      </c>
      <c r="K84" s="4" t="s">
        <v>2569</v>
      </c>
      <c r="L84" s="4" t="s">
        <v>1414</v>
      </c>
      <c r="M84" s="4" t="s">
        <v>2304</v>
      </c>
      <c r="N84" s="4"/>
      <c r="O84" s="4" t="s">
        <v>2304</v>
      </c>
      <c r="P84" s="4"/>
      <c r="Q84" s="4" t="s">
        <v>2306</v>
      </c>
      <c r="R84" s="4" t="s">
        <v>2570</v>
      </c>
      <c r="S84" s="4" t="s">
        <v>2571</v>
      </c>
      <c r="T84" s="4" t="s">
        <v>2572</v>
      </c>
      <c r="U84" s="71"/>
      <c r="V84" s="47"/>
      <c r="W84" s="47"/>
      <c r="X84" s="47"/>
      <c r="Y84" s="45"/>
      <c r="Z84" s="46"/>
      <c r="AA84" s="195">
        <v>1</v>
      </c>
      <c r="AB84" s="195">
        <v>1</v>
      </c>
      <c r="AC84" s="195">
        <v>1</v>
      </c>
      <c r="AD84" s="191">
        <f t="shared" si="1"/>
        <v>3</v>
      </c>
      <c r="AE84" s="62"/>
      <c r="AF84" s="38" t="s">
        <v>516</v>
      </c>
      <c r="AG84" s="38" t="s">
        <v>516</v>
      </c>
      <c r="AH84" s="38" t="s">
        <v>516</v>
      </c>
      <c r="AI84" s="192"/>
      <c r="AJ84" s="39" t="s">
        <v>523</v>
      </c>
      <c r="AK84" s="38" t="s">
        <v>524</v>
      </c>
      <c r="AL84" s="38" t="s">
        <v>524</v>
      </c>
      <c r="AM84" s="192"/>
      <c r="AN84" s="40" t="s">
        <v>516</v>
      </c>
      <c r="AO84" s="40" t="s">
        <v>516</v>
      </c>
      <c r="AP84" s="40" t="s">
        <v>516</v>
      </c>
      <c r="AQ84" s="193"/>
      <c r="AR84" s="39" t="s">
        <v>516</v>
      </c>
      <c r="AS84" s="194"/>
      <c r="AT84" s="41" t="s">
        <v>516</v>
      </c>
      <c r="AU84" s="3"/>
      <c r="AV84" s="3">
        <v>81</v>
      </c>
      <c r="AW84" s="3"/>
      <c r="AX84" s="3"/>
      <c r="AY84" s="3"/>
    </row>
    <row r="85" spans="1:51" ht="18.95" customHeight="1" x14ac:dyDescent="0.25">
      <c r="A85" s="170" t="s">
        <v>92</v>
      </c>
      <c r="B85" s="168" t="s">
        <v>102</v>
      </c>
      <c r="C85" s="169" t="s">
        <v>122</v>
      </c>
      <c r="D85" s="169" t="s">
        <v>143</v>
      </c>
      <c r="E85" s="165" t="s">
        <v>2186</v>
      </c>
      <c r="F85" s="205" t="s">
        <v>143</v>
      </c>
      <c r="G85" s="169"/>
      <c r="H85" s="169"/>
      <c r="I85" s="4" t="s">
        <v>1719</v>
      </c>
      <c r="J85" s="4"/>
      <c r="K85" s="4" t="s">
        <v>1719</v>
      </c>
      <c r="L85" s="4"/>
      <c r="M85" s="4" t="s">
        <v>2573</v>
      </c>
      <c r="N85" s="4"/>
      <c r="O85" s="4" t="s">
        <v>2573</v>
      </c>
      <c r="P85" s="4"/>
      <c r="Q85" s="4" t="s">
        <v>1840</v>
      </c>
      <c r="R85" s="4"/>
      <c r="S85" s="4" t="s">
        <v>1840</v>
      </c>
      <c r="T85" s="4"/>
      <c r="U85" s="63"/>
      <c r="V85" s="47"/>
      <c r="W85" s="47"/>
      <c r="X85" s="47"/>
      <c r="Y85" s="45"/>
      <c r="Z85" s="46"/>
      <c r="AA85" s="195">
        <v>2</v>
      </c>
      <c r="AB85" s="195">
        <v>2</v>
      </c>
      <c r="AC85" s="195">
        <v>3</v>
      </c>
      <c r="AD85" s="191">
        <f t="shared" si="1"/>
        <v>7</v>
      </c>
      <c r="AE85" s="62"/>
      <c r="AF85" s="38" t="s">
        <v>516</v>
      </c>
      <c r="AG85" s="38" t="s">
        <v>516</v>
      </c>
      <c r="AH85" s="38" t="s">
        <v>516</v>
      </c>
      <c r="AI85" s="192"/>
      <c r="AJ85" s="39" t="s">
        <v>523</v>
      </c>
      <c r="AK85" s="38" t="s">
        <v>524</v>
      </c>
      <c r="AL85" s="38" t="s">
        <v>524</v>
      </c>
      <c r="AM85" s="192"/>
      <c r="AN85" s="40" t="s">
        <v>516</v>
      </c>
      <c r="AO85" s="40" t="s">
        <v>516</v>
      </c>
      <c r="AP85" s="40" t="s">
        <v>516</v>
      </c>
      <c r="AQ85" s="193"/>
      <c r="AR85" s="39" t="s">
        <v>516</v>
      </c>
      <c r="AS85" s="194"/>
      <c r="AT85" s="41"/>
      <c r="AU85" s="3"/>
      <c r="AV85" s="3">
        <v>82</v>
      </c>
      <c r="AW85" s="3"/>
      <c r="AX85" s="3"/>
      <c r="AY85" s="3"/>
    </row>
    <row r="86" spans="1:51" ht="18.95" customHeight="1" x14ac:dyDescent="0.25">
      <c r="A86" s="170" t="s">
        <v>92</v>
      </c>
      <c r="B86" s="168" t="s">
        <v>102</v>
      </c>
      <c r="C86" s="169" t="s">
        <v>130</v>
      </c>
      <c r="D86" s="169" t="s">
        <v>144</v>
      </c>
      <c r="E86" s="165" t="s">
        <v>2185</v>
      </c>
      <c r="F86" s="205" t="s">
        <v>144</v>
      </c>
      <c r="G86" s="169"/>
      <c r="H86" s="169"/>
      <c r="I86" s="4" t="s">
        <v>1719</v>
      </c>
      <c r="J86" s="4"/>
      <c r="K86" s="4" t="s">
        <v>1719</v>
      </c>
      <c r="L86" s="4"/>
      <c r="M86" s="4" t="s">
        <v>2574</v>
      </c>
      <c r="N86" s="4"/>
      <c r="O86" s="4" t="s">
        <v>2575</v>
      </c>
      <c r="P86" s="4" t="s">
        <v>2488</v>
      </c>
      <c r="Q86" s="4"/>
      <c r="R86" s="4" t="s">
        <v>1841</v>
      </c>
      <c r="S86" s="4"/>
      <c r="T86" s="4" t="s">
        <v>1841</v>
      </c>
      <c r="U86" s="71"/>
      <c r="V86" s="47"/>
      <c r="W86" s="47"/>
      <c r="X86" s="47"/>
      <c r="Y86" s="45" t="s">
        <v>587</v>
      </c>
      <c r="Z86" s="46"/>
      <c r="AA86" s="195">
        <v>2</v>
      </c>
      <c r="AB86" s="195">
        <v>2</v>
      </c>
      <c r="AC86" s="195">
        <v>3</v>
      </c>
      <c r="AD86" s="191">
        <f t="shared" si="1"/>
        <v>7</v>
      </c>
      <c r="AE86" s="62"/>
      <c r="AF86" s="38" t="s">
        <v>516</v>
      </c>
      <c r="AG86" s="38" t="s">
        <v>516</v>
      </c>
      <c r="AH86" s="38" t="s">
        <v>516</v>
      </c>
      <c r="AI86" s="192"/>
      <c r="AJ86" s="39" t="s">
        <v>523</v>
      </c>
      <c r="AK86" s="38" t="s">
        <v>523</v>
      </c>
      <c r="AL86" s="38" t="s">
        <v>523</v>
      </c>
      <c r="AM86" s="192"/>
      <c r="AN86" s="40" t="s">
        <v>516</v>
      </c>
      <c r="AO86" s="40" t="s">
        <v>516</v>
      </c>
      <c r="AP86" s="40" t="s">
        <v>516</v>
      </c>
      <c r="AQ86" s="193"/>
      <c r="AR86" s="39" t="s">
        <v>516</v>
      </c>
      <c r="AS86" s="194"/>
      <c r="AT86" s="41"/>
      <c r="AU86" s="3"/>
      <c r="AV86" s="3">
        <v>83</v>
      </c>
      <c r="AW86" s="3"/>
      <c r="AX86" s="3"/>
      <c r="AY86" s="3"/>
    </row>
    <row r="87" spans="1:51" ht="18.95" customHeight="1" x14ac:dyDescent="0.25">
      <c r="A87" s="170" t="s">
        <v>92</v>
      </c>
      <c r="B87" s="168" t="s">
        <v>97</v>
      </c>
      <c r="C87" s="169" t="s">
        <v>112</v>
      </c>
      <c r="D87" s="169" t="s">
        <v>145</v>
      </c>
      <c r="E87" s="165" t="s">
        <v>2184</v>
      </c>
      <c r="F87" s="205" t="s">
        <v>145</v>
      </c>
      <c r="G87" s="169"/>
      <c r="H87" s="169"/>
      <c r="I87" s="4"/>
      <c r="J87" s="4"/>
      <c r="K87" s="4"/>
      <c r="L87" s="4"/>
      <c r="M87" s="4"/>
      <c r="N87" s="4"/>
      <c r="O87" s="4"/>
      <c r="P87" s="4"/>
      <c r="Q87" s="4"/>
      <c r="R87" s="4"/>
      <c r="S87" s="4"/>
      <c r="T87" s="4"/>
      <c r="U87" s="63"/>
      <c r="V87" s="47"/>
      <c r="W87" s="47"/>
      <c r="X87" s="47"/>
      <c r="Y87" s="45" t="s">
        <v>588</v>
      </c>
      <c r="Z87" s="46"/>
      <c r="AA87" s="195">
        <v>1</v>
      </c>
      <c r="AB87" s="195">
        <v>1</v>
      </c>
      <c r="AC87" s="195">
        <v>1</v>
      </c>
      <c r="AD87" s="191">
        <f t="shared" si="1"/>
        <v>3</v>
      </c>
      <c r="AE87" s="62"/>
      <c r="AF87" s="38" t="s">
        <v>516</v>
      </c>
      <c r="AG87" s="38" t="s">
        <v>516</v>
      </c>
      <c r="AH87" s="38" t="s">
        <v>516</v>
      </c>
      <c r="AI87" s="192"/>
      <c r="AJ87" s="39" t="s">
        <v>516</v>
      </c>
      <c r="AK87" s="38" t="s">
        <v>516</v>
      </c>
      <c r="AL87" s="38" t="s">
        <v>516</v>
      </c>
      <c r="AM87" s="192"/>
      <c r="AN87" s="40" t="s">
        <v>527</v>
      </c>
      <c r="AO87" s="40" t="s">
        <v>527</v>
      </c>
      <c r="AP87" s="40" t="s">
        <v>527</v>
      </c>
      <c r="AQ87" s="193"/>
      <c r="AR87" s="60" t="s">
        <v>523</v>
      </c>
      <c r="AS87" s="194"/>
      <c r="AT87" s="41"/>
      <c r="AU87" s="3"/>
      <c r="AV87" s="3">
        <v>84</v>
      </c>
      <c r="AW87" s="3"/>
      <c r="AX87" s="3"/>
      <c r="AY87" s="3"/>
    </row>
    <row r="88" spans="1:51" ht="18.95" customHeight="1" x14ac:dyDescent="0.25">
      <c r="A88" s="170" t="s">
        <v>92</v>
      </c>
      <c r="B88" s="168" t="s">
        <v>102</v>
      </c>
      <c r="C88" s="169" t="s">
        <v>136</v>
      </c>
      <c r="D88" s="169" t="s">
        <v>146</v>
      </c>
      <c r="E88" s="165" t="s">
        <v>2183</v>
      </c>
      <c r="F88" s="205" t="s">
        <v>146</v>
      </c>
      <c r="G88" s="169" t="s">
        <v>9</v>
      </c>
      <c r="H88" s="169" t="s">
        <v>109</v>
      </c>
      <c r="I88" s="4" t="s">
        <v>2576</v>
      </c>
      <c r="J88" s="4"/>
      <c r="K88" s="4" t="s">
        <v>2576</v>
      </c>
      <c r="L88" s="4"/>
      <c r="M88" s="4" t="s">
        <v>2577</v>
      </c>
      <c r="N88" s="4"/>
      <c r="O88" s="4" t="s">
        <v>2577</v>
      </c>
      <c r="P88" s="4"/>
      <c r="Q88" s="4" t="s">
        <v>2578</v>
      </c>
      <c r="R88" s="4" t="s">
        <v>2579</v>
      </c>
      <c r="S88" s="4" t="s">
        <v>2580</v>
      </c>
      <c r="T88" s="4" t="s">
        <v>2581</v>
      </c>
      <c r="U88" s="63" t="s">
        <v>589</v>
      </c>
      <c r="V88" s="47"/>
      <c r="W88" s="47"/>
      <c r="X88" s="47"/>
      <c r="Y88" s="45" t="s">
        <v>590</v>
      </c>
      <c r="Z88" s="46"/>
      <c r="AA88" s="195">
        <v>3</v>
      </c>
      <c r="AB88" s="195">
        <v>2</v>
      </c>
      <c r="AC88" s="195">
        <v>3</v>
      </c>
      <c r="AD88" s="191">
        <f t="shared" si="1"/>
        <v>8</v>
      </c>
      <c r="AE88" s="62"/>
      <c r="AF88" s="38" t="s">
        <v>516</v>
      </c>
      <c r="AG88" s="38" t="s">
        <v>516</v>
      </c>
      <c r="AH88" s="38" t="s">
        <v>516</v>
      </c>
      <c r="AI88" s="192"/>
      <c r="AJ88" s="39" t="s">
        <v>523</v>
      </c>
      <c r="AK88" s="38" t="s">
        <v>523</v>
      </c>
      <c r="AL88" s="38" t="s">
        <v>523</v>
      </c>
      <c r="AM88" s="192"/>
      <c r="AN88" s="40" t="s">
        <v>527</v>
      </c>
      <c r="AO88" s="40" t="s">
        <v>527</v>
      </c>
      <c r="AP88" s="40" t="s">
        <v>527</v>
      </c>
      <c r="AQ88" s="193"/>
      <c r="AR88" s="39" t="s">
        <v>516</v>
      </c>
      <c r="AS88" s="194"/>
      <c r="AT88" s="41" t="s">
        <v>68</v>
      </c>
      <c r="AU88" s="3"/>
      <c r="AV88" s="3">
        <v>85</v>
      </c>
      <c r="AW88" s="3"/>
      <c r="AX88" s="3"/>
      <c r="AY88" s="3"/>
    </row>
    <row r="89" spans="1:51" ht="18.95" customHeight="1" x14ac:dyDescent="0.25">
      <c r="A89" s="170" t="s">
        <v>92</v>
      </c>
      <c r="B89" s="168" t="s">
        <v>97</v>
      </c>
      <c r="C89" s="169" t="s">
        <v>98</v>
      </c>
      <c r="D89" s="169" t="s">
        <v>147</v>
      </c>
      <c r="E89" s="165" t="s">
        <v>2181</v>
      </c>
      <c r="F89" s="205" t="s">
        <v>147</v>
      </c>
      <c r="G89" s="169" t="s">
        <v>9</v>
      </c>
      <c r="H89" s="169" t="s">
        <v>148</v>
      </c>
      <c r="I89" s="4"/>
      <c r="J89" s="4"/>
      <c r="K89" s="4"/>
      <c r="L89" s="4"/>
      <c r="M89" s="4"/>
      <c r="N89" s="4"/>
      <c r="O89" s="4"/>
      <c r="P89" s="4"/>
      <c r="Q89" s="4"/>
      <c r="R89" s="4"/>
      <c r="S89" s="4"/>
      <c r="T89" s="4"/>
      <c r="U89" s="63"/>
      <c r="V89" s="47"/>
      <c r="W89" s="47"/>
      <c r="X89" s="47"/>
      <c r="Y89" s="45" t="s">
        <v>591</v>
      </c>
      <c r="Z89" s="46"/>
      <c r="AA89" s="195">
        <v>2</v>
      </c>
      <c r="AB89" s="195">
        <v>2</v>
      </c>
      <c r="AC89" s="195">
        <v>3</v>
      </c>
      <c r="AD89" s="191">
        <f t="shared" si="1"/>
        <v>7</v>
      </c>
      <c r="AE89" s="62"/>
      <c r="AF89" s="38" t="s">
        <v>523</v>
      </c>
      <c r="AG89" s="38" t="s">
        <v>516</v>
      </c>
      <c r="AH89" s="38" t="s">
        <v>516</v>
      </c>
      <c r="AI89" s="192"/>
      <c r="AJ89" s="39" t="s">
        <v>523</v>
      </c>
      <c r="AK89" s="38" t="s">
        <v>524</v>
      </c>
      <c r="AL89" s="38" t="s">
        <v>524</v>
      </c>
      <c r="AM89" s="192"/>
      <c r="AN89" s="40" t="s">
        <v>527</v>
      </c>
      <c r="AO89" s="40" t="s">
        <v>527</v>
      </c>
      <c r="AP89" s="40" t="s">
        <v>527</v>
      </c>
      <c r="AQ89" s="193"/>
      <c r="AR89" s="60" t="s">
        <v>523</v>
      </c>
      <c r="AS89" s="194"/>
      <c r="AT89" s="41"/>
      <c r="AU89" s="3"/>
      <c r="AV89" s="3">
        <v>86</v>
      </c>
      <c r="AW89" s="3"/>
      <c r="AX89" s="3"/>
      <c r="AY89" s="3"/>
    </row>
    <row r="90" spans="1:51" ht="18.95" customHeight="1" x14ac:dyDescent="0.25">
      <c r="A90" s="170" t="s">
        <v>92</v>
      </c>
      <c r="B90" s="168" t="s">
        <v>97</v>
      </c>
      <c r="C90" s="169" t="s">
        <v>149</v>
      </c>
      <c r="D90" s="169"/>
      <c r="E90" s="165" t="s">
        <v>2180</v>
      </c>
      <c r="F90" s="205" t="s">
        <v>149</v>
      </c>
      <c r="G90" s="169"/>
      <c r="H90" s="169"/>
      <c r="I90" s="4"/>
      <c r="J90" s="4"/>
      <c r="K90" s="4"/>
      <c r="L90" s="4"/>
      <c r="M90" s="4"/>
      <c r="N90" s="4"/>
      <c r="O90" s="4"/>
      <c r="P90" s="4"/>
      <c r="Q90" s="4"/>
      <c r="R90" s="4"/>
      <c r="S90" s="4"/>
      <c r="T90" s="4"/>
      <c r="U90" s="71"/>
      <c r="V90" s="47"/>
      <c r="W90" s="47"/>
      <c r="X90" s="47"/>
      <c r="Y90" s="45" t="s">
        <v>592</v>
      </c>
      <c r="Z90" s="46"/>
      <c r="AA90" s="195">
        <v>2</v>
      </c>
      <c r="AB90" s="195">
        <v>2</v>
      </c>
      <c r="AC90" s="195">
        <v>1</v>
      </c>
      <c r="AD90" s="191">
        <f t="shared" si="1"/>
        <v>5</v>
      </c>
      <c r="AE90" s="62"/>
      <c r="AF90" s="56" t="s">
        <v>523</v>
      </c>
      <c r="AG90" s="56" t="s">
        <v>523</v>
      </c>
      <c r="AH90" s="56" t="s">
        <v>516</v>
      </c>
      <c r="AI90" s="192"/>
      <c r="AJ90" s="57" t="s">
        <v>516</v>
      </c>
      <c r="AK90" s="56" t="s">
        <v>523</v>
      </c>
      <c r="AL90" s="56" t="s">
        <v>523</v>
      </c>
      <c r="AM90" s="192"/>
      <c r="AN90" s="40" t="s">
        <v>516</v>
      </c>
      <c r="AO90" s="40" t="s">
        <v>516</v>
      </c>
      <c r="AP90" s="40" t="s">
        <v>516</v>
      </c>
      <c r="AQ90" s="193"/>
      <c r="AR90" s="39" t="s">
        <v>516</v>
      </c>
      <c r="AS90" s="194"/>
      <c r="AT90" s="41"/>
      <c r="AU90" s="3"/>
      <c r="AV90" s="3">
        <v>87</v>
      </c>
      <c r="AW90" s="3"/>
      <c r="AX90" s="3"/>
      <c r="AY90" s="3"/>
    </row>
    <row r="91" spans="1:51" ht="18.95" customHeight="1" x14ac:dyDescent="0.25">
      <c r="A91" s="170" t="s">
        <v>92</v>
      </c>
      <c r="B91" s="168" t="s">
        <v>102</v>
      </c>
      <c r="C91" s="169" t="s">
        <v>130</v>
      </c>
      <c r="D91" s="169" t="s">
        <v>150</v>
      </c>
      <c r="E91" s="165" t="s">
        <v>2179</v>
      </c>
      <c r="F91" s="205" t="s">
        <v>150</v>
      </c>
      <c r="G91" s="169"/>
      <c r="H91" s="169"/>
      <c r="I91" s="4" t="s">
        <v>2582</v>
      </c>
      <c r="J91" s="4"/>
      <c r="K91" s="4" t="s">
        <v>2582</v>
      </c>
      <c r="L91" s="4"/>
      <c r="M91" s="4" t="s">
        <v>2583</v>
      </c>
      <c r="N91" s="4"/>
      <c r="O91" s="4" t="s">
        <v>2584</v>
      </c>
      <c r="P91" s="4" t="s">
        <v>2488</v>
      </c>
      <c r="Q91" s="4" t="s">
        <v>2532</v>
      </c>
      <c r="R91" s="4" t="s">
        <v>2585</v>
      </c>
      <c r="S91" s="4" t="s">
        <v>2586</v>
      </c>
      <c r="T91" s="4" t="s">
        <v>2587</v>
      </c>
      <c r="U91" s="63"/>
      <c r="V91" s="47"/>
      <c r="W91" s="47"/>
      <c r="X91" s="47"/>
      <c r="Y91" s="45" t="s">
        <v>593</v>
      </c>
      <c r="Z91" s="46"/>
      <c r="AA91" s="195">
        <v>1</v>
      </c>
      <c r="AB91" s="195">
        <v>2</v>
      </c>
      <c r="AC91" s="195">
        <v>3</v>
      </c>
      <c r="AD91" s="191">
        <f t="shared" si="1"/>
        <v>6</v>
      </c>
      <c r="AE91" s="62"/>
      <c r="AF91" s="56" t="s">
        <v>516</v>
      </c>
      <c r="AG91" s="56" t="s">
        <v>516</v>
      </c>
      <c r="AH91" s="56" t="s">
        <v>516</v>
      </c>
      <c r="AI91" s="192"/>
      <c r="AJ91" s="57" t="s">
        <v>523</v>
      </c>
      <c r="AK91" s="56" t="s">
        <v>523</v>
      </c>
      <c r="AL91" s="56" t="s">
        <v>523</v>
      </c>
      <c r="AM91" s="192"/>
      <c r="AN91" s="40" t="s">
        <v>516</v>
      </c>
      <c r="AO91" s="40" t="s">
        <v>516</v>
      </c>
      <c r="AP91" s="40" t="s">
        <v>516</v>
      </c>
      <c r="AQ91" s="193"/>
      <c r="AR91" s="39" t="s">
        <v>516</v>
      </c>
      <c r="AS91" s="194"/>
      <c r="AT91" s="41"/>
      <c r="AU91" s="3"/>
      <c r="AV91" s="3">
        <v>88</v>
      </c>
      <c r="AW91" s="3"/>
      <c r="AX91" s="3"/>
      <c r="AY91" s="3"/>
    </row>
    <row r="92" spans="1:51" ht="18.95" customHeight="1" x14ac:dyDescent="0.25">
      <c r="A92" s="170" t="s">
        <v>92</v>
      </c>
      <c r="B92" s="168" t="s">
        <v>102</v>
      </c>
      <c r="C92" s="169" t="s">
        <v>130</v>
      </c>
      <c r="D92" s="169" t="s">
        <v>151</v>
      </c>
      <c r="E92" s="165" t="s">
        <v>2178</v>
      </c>
      <c r="F92" s="205" t="s">
        <v>151</v>
      </c>
      <c r="G92" s="169"/>
      <c r="H92" s="169"/>
      <c r="I92" s="4" t="s">
        <v>2588</v>
      </c>
      <c r="J92" s="4"/>
      <c r="K92" s="4" t="s">
        <v>2588</v>
      </c>
      <c r="L92" s="4"/>
      <c r="M92" s="4"/>
      <c r="N92" s="4"/>
      <c r="O92" s="4"/>
      <c r="P92" s="4"/>
      <c r="Q92" s="4" t="s">
        <v>2589</v>
      </c>
      <c r="R92" s="4"/>
      <c r="S92" s="4"/>
      <c r="T92" s="4" t="s">
        <v>2589</v>
      </c>
      <c r="U92" s="63"/>
      <c r="V92" s="47"/>
      <c r="W92" s="47"/>
      <c r="X92" s="47"/>
      <c r="Y92" s="45"/>
      <c r="Z92" s="46"/>
      <c r="AA92" s="195">
        <v>1</v>
      </c>
      <c r="AB92" s="195">
        <v>2</v>
      </c>
      <c r="AC92" s="195">
        <v>3</v>
      </c>
      <c r="AD92" s="191">
        <f t="shared" si="1"/>
        <v>6</v>
      </c>
      <c r="AE92" s="62"/>
      <c r="AF92" s="56" t="s">
        <v>516</v>
      </c>
      <c r="AG92" s="56" t="s">
        <v>516</v>
      </c>
      <c r="AH92" s="56"/>
      <c r="AI92" s="192"/>
      <c r="AJ92" s="57" t="s">
        <v>523</v>
      </c>
      <c r="AK92" s="56" t="s">
        <v>523</v>
      </c>
      <c r="AL92" s="56" t="s">
        <v>523</v>
      </c>
      <c r="AM92" s="192"/>
      <c r="AN92" s="40" t="s">
        <v>516</v>
      </c>
      <c r="AO92" s="40" t="s">
        <v>516</v>
      </c>
      <c r="AP92" s="40" t="s">
        <v>516</v>
      </c>
      <c r="AQ92" s="193"/>
      <c r="AR92" s="39" t="s">
        <v>516</v>
      </c>
      <c r="AS92" s="194"/>
      <c r="AT92" s="41"/>
      <c r="AU92" s="3"/>
      <c r="AV92" s="3">
        <v>89</v>
      </c>
      <c r="AW92" s="3"/>
      <c r="AX92" s="3"/>
      <c r="AY92" s="3"/>
    </row>
    <row r="93" spans="1:51" ht="18.95" customHeight="1" x14ac:dyDescent="0.25">
      <c r="A93" s="170" t="s">
        <v>92</v>
      </c>
      <c r="B93" s="168" t="s">
        <v>93</v>
      </c>
      <c r="C93" s="169" t="s">
        <v>152</v>
      </c>
      <c r="D93" s="169" t="s">
        <v>153</v>
      </c>
      <c r="E93" s="164" t="s">
        <v>2177</v>
      </c>
      <c r="F93" s="205" t="s">
        <v>153</v>
      </c>
      <c r="G93" s="169"/>
      <c r="H93" s="169"/>
      <c r="I93" s="4" t="s">
        <v>1279</v>
      </c>
      <c r="J93" s="4"/>
      <c r="K93" s="4" t="s">
        <v>1279</v>
      </c>
      <c r="L93" s="4"/>
      <c r="M93" s="4"/>
      <c r="N93" s="4" t="s">
        <v>1842</v>
      </c>
      <c r="O93" s="4" t="s">
        <v>1842</v>
      </c>
      <c r="P93" s="4"/>
      <c r="Q93" s="4"/>
      <c r="R93" s="4"/>
      <c r="S93" s="4"/>
      <c r="T93" s="4"/>
      <c r="U93" s="63"/>
      <c r="V93" s="47"/>
      <c r="W93" s="47"/>
      <c r="X93" s="47"/>
      <c r="Y93" s="64"/>
      <c r="Z93" s="65"/>
      <c r="AA93" s="195">
        <v>1</v>
      </c>
      <c r="AB93" s="195">
        <v>3</v>
      </c>
      <c r="AC93" s="195">
        <v>1</v>
      </c>
      <c r="AD93" s="191">
        <f t="shared" si="1"/>
        <v>5</v>
      </c>
      <c r="AE93" s="62"/>
      <c r="AF93" s="38" t="s">
        <v>523</v>
      </c>
      <c r="AG93" s="38" t="s">
        <v>516</v>
      </c>
      <c r="AH93" s="38" t="s">
        <v>516</v>
      </c>
      <c r="AI93" s="192"/>
      <c r="AJ93" s="39" t="s">
        <v>523</v>
      </c>
      <c r="AK93" s="38" t="s">
        <v>524</v>
      </c>
      <c r="AL93" s="38" t="s">
        <v>524</v>
      </c>
      <c r="AM93" s="192"/>
      <c r="AN93" s="40" t="s">
        <v>527</v>
      </c>
      <c r="AO93" s="40" t="s">
        <v>527</v>
      </c>
      <c r="AP93" s="40" t="s">
        <v>527</v>
      </c>
      <c r="AQ93" s="193"/>
      <c r="AR93" s="39" t="s">
        <v>516</v>
      </c>
      <c r="AS93" s="194"/>
      <c r="AT93" s="41" t="s">
        <v>516</v>
      </c>
      <c r="AU93" s="3"/>
      <c r="AV93" s="3">
        <v>90</v>
      </c>
      <c r="AW93" s="3"/>
      <c r="AX93" s="3"/>
      <c r="AY93" s="3"/>
    </row>
    <row r="94" spans="1:51" ht="18.95" customHeight="1" x14ac:dyDescent="0.25">
      <c r="A94" s="170" t="s">
        <v>92</v>
      </c>
      <c r="B94" s="168" t="s">
        <v>93</v>
      </c>
      <c r="C94" s="169" t="s">
        <v>154</v>
      </c>
      <c r="D94" s="169" t="s">
        <v>155</v>
      </c>
      <c r="E94" s="63" t="s">
        <v>2176</v>
      </c>
      <c r="F94" s="205" t="s">
        <v>155</v>
      </c>
      <c r="G94" s="169"/>
      <c r="H94" s="169"/>
      <c r="I94" s="4"/>
      <c r="J94" s="4"/>
      <c r="K94" s="4"/>
      <c r="L94" s="4"/>
      <c r="M94" s="4" t="s">
        <v>2590</v>
      </c>
      <c r="N94" s="4"/>
      <c r="O94" s="4" t="s">
        <v>2590</v>
      </c>
      <c r="P94" s="4"/>
      <c r="Q94" s="4" t="s">
        <v>2591</v>
      </c>
      <c r="R94" s="4" t="s">
        <v>2592</v>
      </c>
      <c r="S94" s="4" t="s">
        <v>2591</v>
      </c>
      <c r="T94" s="4" t="s">
        <v>2592</v>
      </c>
      <c r="U94" s="66" t="s">
        <v>589</v>
      </c>
      <c r="V94" s="67"/>
      <c r="W94" s="67"/>
      <c r="X94" s="67"/>
      <c r="Y94" s="68" t="s">
        <v>594</v>
      </c>
      <c r="Z94" s="69" t="s">
        <v>68</v>
      </c>
      <c r="AA94" s="195">
        <v>1</v>
      </c>
      <c r="AB94" s="195">
        <v>2</v>
      </c>
      <c r="AC94" s="195">
        <v>1</v>
      </c>
      <c r="AD94" s="191">
        <f t="shared" si="1"/>
        <v>4</v>
      </c>
      <c r="AE94" s="62"/>
      <c r="AF94" s="38" t="s">
        <v>516</v>
      </c>
      <c r="AG94" s="38" t="s">
        <v>516</v>
      </c>
      <c r="AH94" s="38" t="s">
        <v>516</v>
      </c>
      <c r="AI94" s="192"/>
      <c r="AJ94" s="39" t="s">
        <v>516</v>
      </c>
      <c r="AK94" s="38" t="s">
        <v>516</v>
      </c>
      <c r="AL94" s="38" t="s">
        <v>516</v>
      </c>
      <c r="AM94" s="192"/>
      <c r="AN94" s="40" t="s">
        <v>516</v>
      </c>
      <c r="AO94" s="40" t="s">
        <v>516</v>
      </c>
      <c r="AP94" s="40" t="s">
        <v>516</v>
      </c>
      <c r="AQ94" s="193"/>
      <c r="AR94" s="39" t="s">
        <v>516</v>
      </c>
      <c r="AS94" s="194"/>
      <c r="AT94" s="70"/>
      <c r="AU94" s="3"/>
      <c r="AV94" s="3">
        <v>91</v>
      </c>
      <c r="AW94" s="3"/>
      <c r="AX94" s="3"/>
      <c r="AY94" s="3"/>
    </row>
    <row r="95" spans="1:51" ht="18.95" customHeight="1" x14ac:dyDescent="0.25">
      <c r="A95" s="170" t="s">
        <v>92</v>
      </c>
      <c r="B95" s="168" t="s">
        <v>93</v>
      </c>
      <c r="C95" s="169" t="s">
        <v>154</v>
      </c>
      <c r="D95" s="169" t="s">
        <v>156</v>
      </c>
      <c r="E95" s="63" t="s">
        <v>2175</v>
      </c>
      <c r="F95" s="205" t="s">
        <v>156</v>
      </c>
      <c r="G95" s="169"/>
      <c r="H95" s="169"/>
      <c r="I95" s="4"/>
      <c r="J95" s="4"/>
      <c r="K95" s="4"/>
      <c r="L95" s="4"/>
      <c r="M95" s="4"/>
      <c r="N95" s="4"/>
      <c r="O95" s="4"/>
      <c r="P95" s="4"/>
      <c r="Q95" s="4"/>
      <c r="R95" s="4"/>
      <c r="S95" s="4"/>
      <c r="T95" s="4"/>
      <c r="U95" s="71"/>
      <c r="V95" s="67"/>
      <c r="W95" s="67"/>
      <c r="X95" s="67"/>
      <c r="Y95" s="64" t="s">
        <v>595</v>
      </c>
      <c r="Z95" s="69"/>
      <c r="AA95" s="195">
        <v>1</v>
      </c>
      <c r="AB95" s="195">
        <v>2</v>
      </c>
      <c r="AC95" s="195">
        <v>1</v>
      </c>
      <c r="AD95" s="191">
        <f t="shared" si="1"/>
        <v>4</v>
      </c>
      <c r="AE95" s="62"/>
      <c r="AF95" s="38" t="s">
        <v>523</v>
      </c>
      <c r="AG95" s="38" t="s">
        <v>523</v>
      </c>
      <c r="AH95" s="38" t="s">
        <v>523</v>
      </c>
      <c r="AI95" s="192"/>
      <c r="AJ95" s="39" t="s">
        <v>516</v>
      </c>
      <c r="AK95" s="38" t="s">
        <v>523</v>
      </c>
      <c r="AL95" s="38" t="s">
        <v>523</v>
      </c>
      <c r="AM95" s="192"/>
      <c r="AN95" s="40" t="s">
        <v>516</v>
      </c>
      <c r="AO95" s="40" t="s">
        <v>516</v>
      </c>
      <c r="AP95" s="40" t="s">
        <v>516</v>
      </c>
      <c r="AQ95" s="193"/>
      <c r="AR95" s="39" t="s">
        <v>516</v>
      </c>
      <c r="AS95" s="194"/>
      <c r="AT95" s="41"/>
      <c r="AU95" s="3"/>
      <c r="AV95" s="3">
        <v>92</v>
      </c>
      <c r="AW95" s="3"/>
      <c r="AX95" s="3"/>
      <c r="AY95" s="3"/>
    </row>
    <row r="96" spans="1:51" ht="18.95" customHeight="1" x14ac:dyDescent="0.25">
      <c r="A96" s="170" t="s">
        <v>92</v>
      </c>
      <c r="B96" s="168" t="s">
        <v>93</v>
      </c>
      <c r="C96" s="169" t="s">
        <v>157</v>
      </c>
      <c r="D96" s="169" t="s">
        <v>158</v>
      </c>
      <c r="E96" s="165" t="s">
        <v>2174</v>
      </c>
      <c r="F96" s="205" t="s">
        <v>1046</v>
      </c>
      <c r="G96" s="169" t="s">
        <v>9</v>
      </c>
      <c r="H96" s="169" t="s">
        <v>109</v>
      </c>
      <c r="I96" s="4" t="s">
        <v>2562</v>
      </c>
      <c r="J96" s="4"/>
      <c r="K96" s="4" t="s">
        <v>2562</v>
      </c>
      <c r="L96" s="4"/>
      <c r="M96" s="4" t="s">
        <v>2304</v>
      </c>
      <c r="N96" s="4"/>
      <c r="O96" s="4" t="s">
        <v>2304</v>
      </c>
      <c r="P96" s="4"/>
      <c r="Q96" s="4" t="s">
        <v>2564</v>
      </c>
      <c r="R96" s="4" t="s">
        <v>2593</v>
      </c>
      <c r="S96" s="4" t="s">
        <v>2564</v>
      </c>
      <c r="T96" s="4" t="s">
        <v>2593</v>
      </c>
      <c r="U96" s="63" t="s">
        <v>585</v>
      </c>
      <c r="V96" s="47"/>
      <c r="W96" s="47"/>
      <c r="X96" s="47"/>
      <c r="Y96" s="45" t="s">
        <v>596</v>
      </c>
      <c r="Z96" s="46"/>
      <c r="AA96" s="195">
        <v>1</v>
      </c>
      <c r="AB96" s="195">
        <v>1</v>
      </c>
      <c r="AC96" s="195">
        <v>1</v>
      </c>
      <c r="AD96" s="191">
        <f t="shared" si="1"/>
        <v>3</v>
      </c>
      <c r="AE96" s="62"/>
      <c r="AF96" s="38" t="s">
        <v>516</v>
      </c>
      <c r="AG96" s="38" t="s">
        <v>516</v>
      </c>
      <c r="AH96" s="38" t="s">
        <v>516</v>
      </c>
      <c r="AI96" s="192"/>
      <c r="AJ96" s="39" t="s">
        <v>516</v>
      </c>
      <c r="AK96" s="38" t="s">
        <v>516</v>
      </c>
      <c r="AL96" s="38" t="s">
        <v>516</v>
      </c>
      <c r="AM96" s="192"/>
      <c r="AN96" s="40" t="s">
        <v>516</v>
      </c>
      <c r="AO96" s="40" t="s">
        <v>516</v>
      </c>
      <c r="AP96" s="40" t="s">
        <v>516</v>
      </c>
      <c r="AQ96" s="193"/>
      <c r="AR96" s="39" t="s">
        <v>516</v>
      </c>
      <c r="AS96" s="194"/>
      <c r="AT96" s="41" t="s">
        <v>516</v>
      </c>
      <c r="AU96" s="3"/>
      <c r="AV96" s="3">
        <v>93</v>
      </c>
      <c r="AW96" s="3"/>
      <c r="AX96" s="3"/>
      <c r="AY96" s="3"/>
    </row>
    <row r="97" spans="1:51" ht="18.95" customHeight="1" x14ac:dyDescent="0.25">
      <c r="A97" s="170" t="s">
        <v>92</v>
      </c>
      <c r="B97" s="168" t="s">
        <v>93</v>
      </c>
      <c r="C97" s="169" t="s">
        <v>157</v>
      </c>
      <c r="D97" s="169" t="s">
        <v>159</v>
      </c>
      <c r="E97" s="165" t="s">
        <v>2173</v>
      </c>
      <c r="F97" s="205" t="s">
        <v>3069</v>
      </c>
      <c r="G97" s="169"/>
      <c r="H97" s="169"/>
      <c r="I97" s="4"/>
      <c r="J97" s="4"/>
      <c r="K97" s="4"/>
      <c r="L97" s="4"/>
      <c r="M97" s="4" t="s">
        <v>1584</v>
      </c>
      <c r="N97" s="4"/>
      <c r="O97" s="4" t="s">
        <v>1584</v>
      </c>
      <c r="P97" s="4"/>
      <c r="Q97" s="4" t="s">
        <v>1601</v>
      </c>
      <c r="R97" s="4" t="s">
        <v>2594</v>
      </c>
      <c r="S97" s="4" t="s">
        <v>1601</v>
      </c>
      <c r="T97" s="4" t="s">
        <v>2594</v>
      </c>
      <c r="U97" s="71"/>
      <c r="V97" s="47"/>
      <c r="W97" s="47"/>
      <c r="X97" s="47"/>
      <c r="Y97" s="45" t="s">
        <v>597</v>
      </c>
      <c r="Z97" s="46"/>
      <c r="AA97" s="195">
        <v>1</v>
      </c>
      <c r="AB97" s="195">
        <v>1</v>
      </c>
      <c r="AC97" s="195">
        <v>1</v>
      </c>
      <c r="AD97" s="191">
        <f t="shared" si="1"/>
        <v>3</v>
      </c>
      <c r="AE97" s="62"/>
      <c r="AF97" s="38" t="s">
        <v>516</v>
      </c>
      <c r="AG97" s="38" t="s">
        <v>516</v>
      </c>
      <c r="AH97" s="38" t="s">
        <v>516</v>
      </c>
      <c r="AI97" s="192"/>
      <c r="AJ97" s="39" t="s">
        <v>516</v>
      </c>
      <c r="AK97" s="38" t="s">
        <v>516</v>
      </c>
      <c r="AL97" s="38" t="s">
        <v>516</v>
      </c>
      <c r="AM97" s="192"/>
      <c r="AN97" s="40" t="s">
        <v>516</v>
      </c>
      <c r="AO97" s="40" t="s">
        <v>516</v>
      </c>
      <c r="AP97" s="40" t="s">
        <v>516</v>
      </c>
      <c r="AQ97" s="193"/>
      <c r="AR97" s="39" t="s">
        <v>516</v>
      </c>
      <c r="AS97" s="194"/>
      <c r="AT97" s="41" t="s">
        <v>516</v>
      </c>
      <c r="AU97" s="3"/>
      <c r="AV97" s="3">
        <v>94</v>
      </c>
      <c r="AW97" s="3"/>
      <c r="AX97" s="3"/>
      <c r="AY97" s="3"/>
    </row>
    <row r="98" spans="1:51" ht="18.95" customHeight="1" x14ac:dyDescent="0.25">
      <c r="A98" s="170" t="s">
        <v>92</v>
      </c>
      <c r="B98" s="168" t="s">
        <v>93</v>
      </c>
      <c r="C98" s="169" t="s">
        <v>157</v>
      </c>
      <c r="D98" s="169" t="s">
        <v>160</v>
      </c>
      <c r="E98" s="165" t="s">
        <v>2172</v>
      </c>
      <c r="F98" s="205" t="s">
        <v>160</v>
      </c>
      <c r="G98" s="169"/>
      <c r="H98" s="169"/>
      <c r="I98" s="4" t="s">
        <v>2595</v>
      </c>
      <c r="J98" s="4"/>
      <c r="K98" s="4" t="s">
        <v>2595</v>
      </c>
      <c r="L98" s="4"/>
      <c r="M98" s="4" t="s">
        <v>2596</v>
      </c>
      <c r="N98" s="4" t="s">
        <v>2597</v>
      </c>
      <c r="O98" s="4" t="s">
        <v>2598</v>
      </c>
      <c r="P98" s="4"/>
      <c r="Q98" s="4"/>
      <c r="R98" s="4" t="s">
        <v>2599</v>
      </c>
      <c r="S98" s="4" t="s">
        <v>1830</v>
      </c>
      <c r="T98" s="4" t="s">
        <v>2600</v>
      </c>
      <c r="U98" s="63" t="s">
        <v>559</v>
      </c>
      <c r="V98" s="47"/>
      <c r="W98" s="47"/>
      <c r="X98" s="47"/>
      <c r="Y98" s="45" t="s">
        <v>598</v>
      </c>
      <c r="Z98" s="46"/>
      <c r="AA98" s="195">
        <v>1</v>
      </c>
      <c r="AB98" s="195">
        <v>2</v>
      </c>
      <c r="AC98" s="195">
        <v>1</v>
      </c>
      <c r="AD98" s="191">
        <f t="shared" si="1"/>
        <v>4</v>
      </c>
      <c r="AE98" s="62"/>
      <c r="AF98" s="38" t="s">
        <v>516</v>
      </c>
      <c r="AG98" s="38" t="s">
        <v>516</v>
      </c>
      <c r="AH98" s="38" t="s">
        <v>516</v>
      </c>
      <c r="AI98" s="192"/>
      <c r="AJ98" s="39" t="s">
        <v>516</v>
      </c>
      <c r="AK98" s="38" t="s">
        <v>516</v>
      </c>
      <c r="AL98" s="38" t="s">
        <v>516</v>
      </c>
      <c r="AM98" s="192"/>
      <c r="AN98" s="40" t="s">
        <v>516</v>
      </c>
      <c r="AO98" s="40" t="s">
        <v>516</v>
      </c>
      <c r="AP98" s="40" t="s">
        <v>516</v>
      </c>
      <c r="AQ98" s="193"/>
      <c r="AR98" s="39" t="s">
        <v>516</v>
      </c>
      <c r="AS98" s="194"/>
      <c r="AT98" s="41" t="s">
        <v>516</v>
      </c>
      <c r="AU98" s="3"/>
      <c r="AV98" s="3">
        <v>95</v>
      </c>
      <c r="AW98" s="3"/>
      <c r="AX98" s="3"/>
      <c r="AY98" s="3"/>
    </row>
    <row r="99" spans="1:51" ht="18.95" customHeight="1" x14ac:dyDescent="0.25">
      <c r="A99" s="170" t="s">
        <v>92</v>
      </c>
      <c r="B99" s="168" t="s">
        <v>93</v>
      </c>
      <c r="C99" s="169" t="s">
        <v>110</v>
      </c>
      <c r="D99" s="169" t="s">
        <v>161</v>
      </c>
      <c r="E99" s="165" t="s">
        <v>2171</v>
      </c>
      <c r="F99" s="205" t="s">
        <v>161</v>
      </c>
      <c r="G99" s="169"/>
      <c r="H99" s="169"/>
      <c r="I99" s="4" t="s">
        <v>2601</v>
      </c>
      <c r="J99" s="4"/>
      <c r="K99" s="4" t="s">
        <v>2601</v>
      </c>
      <c r="L99" s="4"/>
      <c r="M99" s="4" t="s">
        <v>2602</v>
      </c>
      <c r="N99" s="4"/>
      <c r="O99" s="4" t="s">
        <v>2602</v>
      </c>
      <c r="P99" s="4"/>
      <c r="Q99" s="4"/>
      <c r="R99" s="4" t="s">
        <v>2603</v>
      </c>
      <c r="S99" s="4"/>
      <c r="T99" s="4" t="s">
        <v>2603</v>
      </c>
      <c r="U99" s="63" t="s">
        <v>735</v>
      </c>
      <c r="V99" s="47"/>
      <c r="W99" s="47"/>
      <c r="X99" s="47"/>
      <c r="Y99" s="45"/>
      <c r="Z99" s="46"/>
      <c r="AA99" s="195">
        <v>1</v>
      </c>
      <c r="AB99" s="195">
        <v>1</v>
      </c>
      <c r="AC99" s="195">
        <v>1</v>
      </c>
      <c r="AD99" s="191">
        <f t="shared" si="1"/>
        <v>3</v>
      </c>
      <c r="AE99" s="62"/>
      <c r="AF99" s="38" t="s">
        <v>516</v>
      </c>
      <c r="AG99" s="38" t="s">
        <v>516</v>
      </c>
      <c r="AH99" s="38" t="s">
        <v>516</v>
      </c>
      <c r="AI99" s="192"/>
      <c r="AJ99" s="39" t="s">
        <v>516</v>
      </c>
      <c r="AK99" s="38" t="s">
        <v>516</v>
      </c>
      <c r="AL99" s="38" t="s">
        <v>516</v>
      </c>
      <c r="AM99" s="192"/>
      <c r="AN99" s="40" t="s">
        <v>516</v>
      </c>
      <c r="AO99" s="40" t="s">
        <v>516</v>
      </c>
      <c r="AP99" s="40" t="s">
        <v>516</v>
      </c>
      <c r="AQ99" s="193"/>
      <c r="AR99" s="39" t="s">
        <v>516</v>
      </c>
      <c r="AS99" s="194"/>
      <c r="AT99" s="41"/>
      <c r="AU99" s="3"/>
      <c r="AV99" s="3">
        <v>96</v>
      </c>
      <c r="AW99" s="3"/>
      <c r="AX99" s="3"/>
      <c r="AY99" s="3"/>
    </row>
    <row r="100" spans="1:51" ht="18.95" customHeight="1" x14ac:dyDescent="0.25">
      <c r="A100" s="170" t="s">
        <v>92</v>
      </c>
      <c r="B100" s="168" t="s">
        <v>93</v>
      </c>
      <c r="C100" s="169" t="s">
        <v>110</v>
      </c>
      <c r="D100" s="169" t="s">
        <v>162</v>
      </c>
      <c r="E100" s="165" t="s">
        <v>2170</v>
      </c>
      <c r="F100" s="205" t="s">
        <v>162</v>
      </c>
      <c r="G100" s="169" t="s">
        <v>9</v>
      </c>
      <c r="H100" s="169" t="s">
        <v>163</v>
      </c>
      <c r="I100" s="4" t="s">
        <v>2601</v>
      </c>
      <c r="J100" s="4"/>
      <c r="K100" s="4" t="s">
        <v>2601</v>
      </c>
      <c r="L100" s="4"/>
      <c r="M100" s="4" t="s">
        <v>2602</v>
      </c>
      <c r="N100" s="4"/>
      <c r="O100" s="4" t="s">
        <v>2602</v>
      </c>
      <c r="P100" s="4"/>
      <c r="Q100" s="4"/>
      <c r="R100" s="4" t="s">
        <v>2603</v>
      </c>
      <c r="S100" s="4"/>
      <c r="T100" s="4" t="s">
        <v>2603</v>
      </c>
      <c r="U100" s="63" t="s">
        <v>735</v>
      </c>
      <c r="V100" s="47"/>
      <c r="W100" s="47"/>
      <c r="X100" s="47"/>
      <c r="Y100" s="45"/>
      <c r="Z100" s="46"/>
      <c r="AA100" s="195">
        <v>1</v>
      </c>
      <c r="AB100" s="195">
        <v>1</v>
      </c>
      <c r="AC100" s="195">
        <v>1</v>
      </c>
      <c r="AD100" s="191">
        <f t="shared" si="1"/>
        <v>3</v>
      </c>
      <c r="AE100" s="62"/>
      <c r="AF100" s="38" t="s">
        <v>516</v>
      </c>
      <c r="AG100" s="38" t="s">
        <v>516</v>
      </c>
      <c r="AH100" s="38" t="s">
        <v>516</v>
      </c>
      <c r="AI100" s="192"/>
      <c r="AJ100" s="39" t="s">
        <v>516</v>
      </c>
      <c r="AK100" s="38" t="s">
        <v>516</v>
      </c>
      <c r="AL100" s="38" t="s">
        <v>516</v>
      </c>
      <c r="AM100" s="192"/>
      <c r="AN100" s="40" t="s">
        <v>516</v>
      </c>
      <c r="AO100" s="40" t="s">
        <v>516</v>
      </c>
      <c r="AP100" s="40" t="s">
        <v>516</v>
      </c>
      <c r="AQ100" s="193"/>
      <c r="AR100" s="39" t="s">
        <v>516</v>
      </c>
      <c r="AS100" s="194"/>
      <c r="AT100" s="41"/>
      <c r="AU100" s="3"/>
      <c r="AV100" s="3">
        <v>97</v>
      </c>
      <c r="AW100" s="3"/>
      <c r="AX100" s="3"/>
      <c r="AY100" s="3"/>
    </row>
    <row r="101" spans="1:51" ht="18.95" customHeight="1" x14ac:dyDescent="0.25">
      <c r="A101" s="170" t="s">
        <v>92</v>
      </c>
      <c r="B101" s="168" t="s">
        <v>97</v>
      </c>
      <c r="C101" s="169" t="s">
        <v>164</v>
      </c>
      <c r="D101" s="169" t="s">
        <v>165</v>
      </c>
      <c r="E101" s="165" t="s">
        <v>2169</v>
      </c>
      <c r="F101" s="205" t="s">
        <v>165</v>
      </c>
      <c r="G101" s="169"/>
      <c r="H101" s="169"/>
      <c r="I101" s="4" t="s">
        <v>1587</v>
      </c>
      <c r="J101" s="4"/>
      <c r="K101" s="4" t="s">
        <v>1587</v>
      </c>
      <c r="L101" s="4"/>
      <c r="M101" s="4" t="s">
        <v>1309</v>
      </c>
      <c r="N101" s="4"/>
      <c r="O101" s="4" t="s">
        <v>1309</v>
      </c>
      <c r="P101" s="4"/>
      <c r="Q101" s="4"/>
      <c r="R101" s="4"/>
      <c r="S101" s="4"/>
      <c r="T101" s="4"/>
      <c r="U101" s="63" t="s">
        <v>599</v>
      </c>
      <c r="V101" s="47"/>
      <c r="W101" s="47"/>
      <c r="X101" s="47"/>
      <c r="Y101" s="58" t="s">
        <v>600</v>
      </c>
      <c r="Z101" s="46"/>
      <c r="AA101" s="195">
        <v>2</v>
      </c>
      <c r="AB101" s="195">
        <v>2</v>
      </c>
      <c r="AC101" s="195">
        <v>2</v>
      </c>
      <c r="AD101" s="191">
        <f t="shared" si="1"/>
        <v>6</v>
      </c>
      <c r="AE101" s="62"/>
      <c r="AF101" s="38" t="s">
        <v>523</v>
      </c>
      <c r="AG101" s="38" t="s">
        <v>523</v>
      </c>
      <c r="AH101" s="38" t="s">
        <v>523</v>
      </c>
      <c r="AI101" s="192"/>
      <c r="AJ101" s="39" t="s">
        <v>523</v>
      </c>
      <c r="AK101" s="38" t="s">
        <v>524</v>
      </c>
      <c r="AL101" s="38" t="s">
        <v>524</v>
      </c>
      <c r="AM101" s="192"/>
      <c r="AN101" s="40" t="s">
        <v>527</v>
      </c>
      <c r="AO101" s="40" t="s">
        <v>527</v>
      </c>
      <c r="AP101" s="40" t="s">
        <v>527</v>
      </c>
      <c r="AQ101" s="193"/>
      <c r="AR101" s="39" t="s">
        <v>523</v>
      </c>
      <c r="AS101" s="194"/>
      <c r="AT101" s="41"/>
      <c r="AU101" s="3"/>
      <c r="AV101" s="3">
        <v>98</v>
      </c>
      <c r="AW101" s="3"/>
      <c r="AX101" s="3"/>
      <c r="AY101" s="3"/>
    </row>
    <row r="102" spans="1:51" ht="18.95" customHeight="1" x14ac:dyDescent="0.25">
      <c r="A102" s="170" t="s">
        <v>92</v>
      </c>
      <c r="B102" s="168" t="s">
        <v>97</v>
      </c>
      <c r="C102" s="169" t="s">
        <v>164</v>
      </c>
      <c r="D102" s="169" t="s">
        <v>166</v>
      </c>
      <c r="E102" s="165" t="s">
        <v>2168</v>
      </c>
      <c r="F102" s="205" t="s">
        <v>3070</v>
      </c>
      <c r="G102" s="169" t="s">
        <v>9</v>
      </c>
      <c r="H102" s="169" t="s">
        <v>129</v>
      </c>
      <c r="I102" s="4"/>
      <c r="J102" s="4"/>
      <c r="K102" s="4"/>
      <c r="L102" s="4"/>
      <c r="M102" s="4"/>
      <c r="N102" s="4"/>
      <c r="O102" s="4"/>
      <c r="P102" s="4"/>
      <c r="Q102" s="4"/>
      <c r="R102" s="4"/>
      <c r="S102" s="4"/>
      <c r="T102" s="4"/>
      <c r="U102" s="63" t="s">
        <v>599</v>
      </c>
      <c r="V102" s="47"/>
      <c r="W102" s="47"/>
      <c r="X102" s="47"/>
      <c r="Y102" s="45" t="s">
        <v>601</v>
      </c>
      <c r="Z102" s="46"/>
      <c r="AA102" s="195">
        <v>2</v>
      </c>
      <c r="AB102" s="195">
        <v>2</v>
      </c>
      <c r="AC102" s="195">
        <v>2</v>
      </c>
      <c r="AD102" s="191">
        <f t="shared" si="1"/>
        <v>6</v>
      </c>
      <c r="AE102" s="62"/>
      <c r="AF102" s="38" t="s">
        <v>523</v>
      </c>
      <c r="AG102" s="38" t="s">
        <v>523</v>
      </c>
      <c r="AH102" s="38" t="s">
        <v>523</v>
      </c>
      <c r="AI102" s="192"/>
      <c r="AJ102" s="39" t="s">
        <v>516</v>
      </c>
      <c r="AK102" s="38" t="s">
        <v>523</v>
      </c>
      <c r="AL102" s="38" t="s">
        <v>523</v>
      </c>
      <c r="AM102" s="192"/>
      <c r="AN102" s="40" t="s">
        <v>527</v>
      </c>
      <c r="AO102" s="40" t="s">
        <v>527</v>
      </c>
      <c r="AP102" s="40" t="s">
        <v>527</v>
      </c>
      <c r="AQ102" s="193"/>
      <c r="AR102" s="39" t="s">
        <v>523</v>
      </c>
      <c r="AS102" s="194"/>
      <c r="AT102" s="41" t="s">
        <v>516</v>
      </c>
      <c r="AU102" s="3"/>
      <c r="AV102" s="3">
        <v>99</v>
      </c>
      <c r="AW102" s="3"/>
      <c r="AX102" s="3"/>
      <c r="AY102" s="3"/>
    </row>
    <row r="103" spans="1:51" ht="18.95" customHeight="1" x14ac:dyDescent="0.25">
      <c r="A103" s="170" t="s">
        <v>92</v>
      </c>
      <c r="B103" s="168" t="s">
        <v>97</v>
      </c>
      <c r="C103" s="169" t="s">
        <v>164</v>
      </c>
      <c r="D103" s="169" t="s">
        <v>167</v>
      </c>
      <c r="E103" s="165" t="s">
        <v>2167</v>
      </c>
      <c r="F103" s="205" t="s">
        <v>167</v>
      </c>
      <c r="G103" s="169" t="s">
        <v>9</v>
      </c>
      <c r="H103" s="169" t="s">
        <v>168</v>
      </c>
      <c r="I103" s="4"/>
      <c r="J103" s="4"/>
      <c r="K103" s="4"/>
      <c r="L103" s="4"/>
      <c r="M103" s="4"/>
      <c r="N103" s="4"/>
      <c r="O103" s="4"/>
      <c r="P103" s="4"/>
      <c r="Q103" s="4"/>
      <c r="R103" s="4"/>
      <c r="S103" s="4"/>
      <c r="T103" s="4"/>
      <c r="U103" s="63" t="s">
        <v>599</v>
      </c>
      <c r="V103" s="47"/>
      <c r="W103" s="47"/>
      <c r="X103" s="47"/>
      <c r="Y103" s="45" t="s">
        <v>602</v>
      </c>
      <c r="Z103" s="46"/>
      <c r="AA103" s="195">
        <v>2</v>
      </c>
      <c r="AB103" s="195">
        <v>2</v>
      </c>
      <c r="AC103" s="195">
        <v>2</v>
      </c>
      <c r="AD103" s="191">
        <f t="shared" si="1"/>
        <v>6</v>
      </c>
      <c r="AE103" s="62"/>
      <c r="AF103" s="38" t="s">
        <v>523</v>
      </c>
      <c r="AG103" s="38" t="s">
        <v>523</v>
      </c>
      <c r="AH103" s="38" t="s">
        <v>523</v>
      </c>
      <c r="AI103" s="192"/>
      <c r="AJ103" s="39" t="s">
        <v>516</v>
      </c>
      <c r="AK103" s="38" t="s">
        <v>516</v>
      </c>
      <c r="AL103" s="38" t="s">
        <v>516</v>
      </c>
      <c r="AM103" s="192"/>
      <c r="AN103" s="40" t="s">
        <v>516</v>
      </c>
      <c r="AO103" s="40" t="s">
        <v>516</v>
      </c>
      <c r="AP103" s="40" t="s">
        <v>516</v>
      </c>
      <c r="AQ103" s="193"/>
      <c r="AR103" s="39" t="s">
        <v>516</v>
      </c>
      <c r="AS103" s="194"/>
      <c r="AT103" s="41" t="s">
        <v>516</v>
      </c>
      <c r="AU103" s="3"/>
      <c r="AV103" s="3">
        <v>100</v>
      </c>
      <c r="AW103" s="3"/>
      <c r="AX103" s="3"/>
      <c r="AY103" s="3"/>
    </row>
    <row r="104" spans="1:51" ht="18.95" customHeight="1" x14ac:dyDescent="0.25">
      <c r="A104" s="170" t="s">
        <v>92</v>
      </c>
      <c r="B104" s="168" t="s">
        <v>97</v>
      </c>
      <c r="C104" s="169" t="s">
        <v>164</v>
      </c>
      <c r="D104" s="169" t="s">
        <v>169</v>
      </c>
      <c r="E104" s="165" t="s">
        <v>2166</v>
      </c>
      <c r="F104" s="205" t="s">
        <v>169</v>
      </c>
      <c r="G104" s="169" t="s">
        <v>9</v>
      </c>
      <c r="H104" s="169" t="s">
        <v>168</v>
      </c>
      <c r="I104" s="4" t="s">
        <v>1587</v>
      </c>
      <c r="J104" s="4"/>
      <c r="K104" s="4" t="s">
        <v>1587</v>
      </c>
      <c r="L104" s="4"/>
      <c r="M104" s="4" t="s">
        <v>1309</v>
      </c>
      <c r="N104" s="4"/>
      <c r="O104" s="4" t="s">
        <v>1309</v>
      </c>
      <c r="P104" s="4"/>
      <c r="Q104" s="4"/>
      <c r="R104" s="4"/>
      <c r="S104" s="4"/>
      <c r="T104" s="4"/>
      <c r="U104" s="63" t="s">
        <v>599</v>
      </c>
      <c r="V104" s="47"/>
      <c r="W104" s="47"/>
      <c r="X104" s="47"/>
      <c r="Y104" s="58" t="s">
        <v>600</v>
      </c>
      <c r="Z104" s="46"/>
      <c r="AA104" s="195">
        <v>2</v>
      </c>
      <c r="AB104" s="195">
        <v>2</v>
      </c>
      <c r="AC104" s="195">
        <v>2</v>
      </c>
      <c r="AD104" s="191">
        <f t="shared" si="1"/>
        <v>6</v>
      </c>
      <c r="AE104" s="62"/>
      <c r="AF104" s="38" t="s">
        <v>523</v>
      </c>
      <c r="AG104" s="38" t="s">
        <v>523</v>
      </c>
      <c r="AH104" s="38" t="s">
        <v>523</v>
      </c>
      <c r="AI104" s="192"/>
      <c r="AJ104" s="39" t="s">
        <v>523</v>
      </c>
      <c r="AK104" s="38" t="s">
        <v>524</v>
      </c>
      <c r="AL104" s="38" t="s">
        <v>524</v>
      </c>
      <c r="AM104" s="192"/>
      <c r="AN104" s="40" t="s">
        <v>527</v>
      </c>
      <c r="AO104" s="40" t="s">
        <v>527</v>
      </c>
      <c r="AP104" s="40" t="s">
        <v>527</v>
      </c>
      <c r="AQ104" s="193"/>
      <c r="AR104" s="39" t="s">
        <v>523</v>
      </c>
      <c r="AS104" s="194"/>
      <c r="AT104" s="41" t="s">
        <v>516</v>
      </c>
      <c r="AU104" s="3"/>
      <c r="AV104" s="3">
        <v>101</v>
      </c>
      <c r="AW104" s="3"/>
      <c r="AX104" s="3"/>
      <c r="AY104" s="3"/>
    </row>
    <row r="105" spans="1:51" ht="18.95" customHeight="1" x14ac:dyDescent="0.25">
      <c r="A105" s="170" t="s">
        <v>92</v>
      </c>
      <c r="B105" s="168" t="s">
        <v>97</v>
      </c>
      <c r="C105" s="169" t="s">
        <v>164</v>
      </c>
      <c r="D105" s="169" t="s">
        <v>170</v>
      </c>
      <c r="E105" s="165" t="s">
        <v>2165</v>
      </c>
      <c r="F105" s="205" t="s">
        <v>170</v>
      </c>
      <c r="G105" s="169" t="s">
        <v>23</v>
      </c>
      <c r="H105" s="169" t="s">
        <v>75</v>
      </c>
      <c r="I105" s="4" t="s">
        <v>2604</v>
      </c>
      <c r="J105" s="4"/>
      <c r="K105" s="4" t="s">
        <v>2604</v>
      </c>
      <c r="L105" s="4"/>
      <c r="M105" s="4" t="s">
        <v>2605</v>
      </c>
      <c r="N105" s="4" t="s">
        <v>2606</v>
      </c>
      <c r="O105" s="4" t="s">
        <v>2607</v>
      </c>
      <c r="P105" s="4" t="s">
        <v>2608</v>
      </c>
      <c r="Q105" s="4" t="s">
        <v>2609</v>
      </c>
      <c r="R105" s="4" t="s">
        <v>2610</v>
      </c>
      <c r="S105" s="4" t="s">
        <v>2611</v>
      </c>
      <c r="T105" s="4" t="s">
        <v>2612</v>
      </c>
      <c r="U105" s="63" t="s">
        <v>551</v>
      </c>
      <c r="V105" s="34" t="s">
        <v>530</v>
      </c>
      <c r="W105" s="34" t="s">
        <v>531</v>
      </c>
      <c r="X105" s="34" t="s">
        <v>532</v>
      </c>
      <c r="Y105" s="45" t="s">
        <v>603</v>
      </c>
      <c r="Z105" s="46"/>
      <c r="AA105" s="195">
        <v>2</v>
      </c>
      <c r="AB105" s="195">
        <v>2</v>
      </c>
      <c r="AC105" s="195">
        <v>2</v>
      </c>
      <c r="AD105" s="191">
        <f t="shared" si="1"/>
        <v>6</v>
      </c>
      <c r="AE105" s="62"/>
      <c r="AF105" s="38" t="s">
        <v>516</v>
      </c>
      <c r="AG105" s="38" t="s">
        <v>516</v>
      </c>
      <c r="AH105" s="38" t="s">
        <v>516</v>
      </c>
      <c r="AI105" s="192"/>
      <c r="AJ105" s="39" t="s">
        <v>516</v>
      </c>
      <c r="AK105" s="38" t="s">
        <v>516</v>
      </c>
      <c r="AL105" s="38" t="s">
        <v>516</v>
      </c>
      <c r="AM105" s="192"/>
      <c r="AN105" s="40" t="s">
        <v>516</v>
      </c>
      <c r="AO105" s="40" t="s">
        <v>516</v>
      </c>
      <c r="AP105" s="40" t="s">
        <v>516</v>
      </c>
      <c r="AQ105" s="193"/>
      <c r="AR105" s="39" t="s">
        <v>516</v>
      </c>
      <c r="AS105" s="194"/>
      <c r="AT105" s="41" t="s">
        <v>516</v>
      </c>
      <c r="AU105" s="3"/>
      <c r="AV105" s="3">
        <v>102</v>
      </c>
      <c r="AW105" s="3"/>
      <c r="AX105" s="3"/>
      <c r="AY105" s="3"/>
    </row>
    <row r="106" spans="1:51" ht="18.95" customHeight="1" x14ac:dyDescent="0.25">
      <c r="A106" s="170" t="s">
        <v>92</v>
      </c>
      <c r="B106" s="168" t="s">
        <v>97</v>
      </c>
      <c r="C106" s="169" t="s">
        <v>164</v>
      </c>
      <c r="D106" s="169" t="s">
        <v>171</v>
      </c>
      <c r="E106" s="165" t="s">
        <v>2164</v>
      </c>
      <c r="F106" s="205" t="s">
        <v>171</v>
      </c>
      <c r="G106" s="169" t="s">
        <v>23</v>
      </c>
      <c r="H106" s="169" t="s">
        <v>172</v>
      </c>
      <c r="I106" s="4" t="s">
        <v>2613</v>
      </c>
      <c r="J106" s="4"/>
      <c r="K106" s="4" t="s">
        <v>2613</v>
      </c>
      <c r="L106" s="4"/>
      <c r="M106" s="4" t="s">
        <v>2614</v>
      </c>
      <c r="N106" s="4" t="s">
        <v>2615</v>
      </c>
      <c r="O106" s="4" t="s">
        <v>2616</v>
      </c>
      <c r="P106" s="4" t="s">
        <v>2617</v>
      </c>
      <c r="Q106" s="4" t="s">
        <v>2363</v>
      </c>
      <c r="R106" s="4" t="s">
        <v>2464</v>
      </c>
      <c r="S106" s="4" t="s">
        <v>2363</v>
      </c>
      <c r="T106" s="4" t="s">
        <v>2464</v>
      </c>
      <c r="U106" s="63" t="s">
        <v>585</v>
      </c>
      <c r="V106" s="34" t="s">
        <v>530</v>
      </c>
      <c r="W106" s="34" t="s">
        <v>531</v>
      </c>
      <c r="X106" s="34" t="s">
        <v>532</v>
      </c>
      <c r="Y106" s="45"/>
      <c r="Z106" s="46"/>
      <c r="AA106" s="195">
        <v>1</v>
      </c>
      <c r="AB106" s="195">
        <v>1</v>
      </c>
      <c r="AC106" s="195">
        <v>1</v>
      </c>
      <c r="AD106" s="191">
        <f t="shared" si="1"/>
        <v>3</v>
      </c>
      <c r="AE106" s="62"/>
      <c r="AF106" s="38" t="s">
        <v>523</v>
      </c>
      <c r="AG106" s="38" t="s">
        <v>516</v>
      </c>
      <c r="AH106" s="38" t="s">
        <v>516</v>
      </c>
      <c r="AI106" s="192"/>
      <c r="AJ106" s="39" t="s">
        <v>523</v>
      </c>
      <c r="AK106" s="38" t="s">
        <v>524</v>
      </c>
      <c r="AL106" s="38" t="s">
        <v>524</v>
      </c>
      <c r="AM106" s="192"/>
      <c r="AN106" s="40" t="s">
        <v>527</v>
      </c>
      <c r="AO106" s="40" t="s">
        <v>527</v>
      </c>
      <c r="AP106" s="40" t="s">
        <v>527</v>
      </c>
      <c r="AQ106" s="193"/>
      <c r="AR106" s="39" t="s">
        <v>516</v>
      </c>
      <c r="AS106" s="194"/>
      <c r="AT106" s="41" t="s">
        <v>516</v>
      </c>
      <c r="AU106" s="3"/>
      <c r="AV106" s="3">
        <v>103</v>
      </c>
      <c r="AW106" s="3"/>
      <c r="AX106" s="3"/>
      <c r="AY106" s="3"/>
    </row>
    <row r="107" spans="1:51" ht="18.95" customHeight="1" x14ac:dyDescent="0.25">
      <c r="A107" s="170" t="s">
        <v>92</v>
      </c>
      <c r="B107" s="168" t="s">
        <v>97</v>
      </c>
      <c r="C107" s="169" t="s">
        <v>112</v>
      </c>
      <c r="D107" s="169" t="s">
        <v>173</v>
      </c>
      <c r="E107" s="165" t="s">
        <v>2163</v>
      </c>
      <c r="F107" s="205" t="s">
        <v>173</v>
      </c>
      <c r="G107" s="169" t="s">
        <v>9</v>
      </c>
      <c r="H107" s="169" t="s">
        <v>174</v>
      </c>
      <c r="I107" s="4" t="s">
        <v>2618</v>
      </c>
      <c r="J107" s="4"/>
      <c r="K107" s="4" t="s">
        <v>2618</v>
      </c>
      <c r="L107" s="4"/>
      <c r="M107" s="4"/>
      <c r="N107" s="4"/>
      <c r="O107" s="4"/>
      <c r="P107" s="4"/>
      <c r="Q107" s="4"/>
      <c r="R107" s="4"/>
      <c r="S107" s="4"/>
      <c r="T107" s="4"/>
      <c r="U107" s="63" t="s">
        <v>604</v>
      </c>
      <c r="V107" s="47"/>
      <c r="W107" s="47"/>
      <c r="X107" s="47"/>
      <c r="Y107" s="64"/>
      <c r="Z107" s="46"/>
      <c r="AA107" s="195">
        <v>1</v>
      </c>
      <c r="AB107" s="195">
        <v>1</v>
      </c>
      <c r="AC107" s="195">
        <v>1</v>
      </c>
      <c r="AD107" s="191">
        <f t="shared" si="1"/>
        <v>3</v>
      </c>
      <c r="AE107" s="62"/>
      <c r="AF107" s="38" t="s">
        <v>516</v>
      </c>
      <c r="AG107" s="38" t="s">
        <v>516</v>
      </c>
      <c r="AH107" s="38" t="s">
        <v>516</v>
      </c>
      <c r="AI107" s="192"/>
      <c r="AJ107" s="39" t="s">
        <v>516</v>
      </c>
      <c r="AK107" s="38" t="s">
        <v>516</v>
      </c>
      <c r="AL107" s="38" t="s">
        <v>516</v>
      </c>
      <c r="AM107" s="192"/>
      <c r="AN107" s="40" t="s">
        <v>516</v>
      </c>
      <c r="AO107" s="40" t="s">
        <v>516</v>
      </c>
      <c r="AP107" s="40" t="s">
        <v>516</v>
      </c>
      <c r="AQ107" s="193"/>
      <c r="AR107" s="39" t="s">
        <v>516</v>
      </c>
      <c r="AS107" s="194"/>
      <c r="AT107" s="41"/>
      <c r="AU107" s="3"/>
      <c r="AV107" s="3">
        <v>104</v>
      </c>
      <c r="AW107" s="3"/>
      <c r="AX107" s="3"/>
      <c r="AY107" s="3"/>
    </row>
    <row r="108" spans="1:51" ht="18.95" customHeight="1" x14ac:dyDescent="0.25">
      <c r="A108" s="170" t="s">
        <v>92</v>
      </c>
      <c r="B108" s="168" t="s">
        <v>97</v>
      </c>
      <c r="C108" s="169" t="s">
        <v>112</v>
      </c>
      <c r="D108" s="169" t="s">
        <v>175</v>
      </c>
      <c r="E108" s="165" t="s">
        <v>2162</v>
      </c>
      <c r="F108" s="205" t="s">
        <v>175</v>
      </c>
      <c r="G108" s="169" t="s">
        <v>9</v>
      </c>
      <c r="H108" s="169"/>
      <c r="I108" s="4" t="s">
        <v>2619</v>
      </c>
      <c r="J108" s="4"/>
      <c r="K108" s="4" t="s">
        <v>2619</v>
      </c>
      <c r="L108" s="4"/>
      <c r="M108" s="4"/>
      <c r="N108" s="4"/>
      <c r="O108" s="4"/>
      <c r="P108" s="4"/>
      <c r="Q108" s="4"/>
      <c r="R108" s="4"/>
      <c r="S108" s="4"/>
      <c r="T108" s="4"/>
      <c r="U108" s="63" t="s">
        <v>605</v>
      </c>
      <c r="V108" s="47"/>
      <c r="W108" s="47"/>
      <c r="X108" s="47"/>
      <c r="Y108" s="45"/>
      <c r="Z108" s="46"/>
      <c r="AA108" s="195">
        <v>1</v>
      </c>
      <c r="AB108" s="195">
        <v>1</v>
      </c>
      <c r="AC108" s="195">
        <v>1</v>
      </c>
      <c r="AD108" s="191">
        <f t="shared" si="1"/>
        <v>3</v>
      </c>
      <c r="AE108" s="62"/>
      <c r="AF108" s="38" t="s">
        <v>516</v>
      </c>
      <c r="AG108" s="38" t="s">
        <v>516</v>
      </c>
      <c r="AH108" s="38" t="s">
        <v>516</v>
      </c>
      <c r="AI108" s="192"/>
      <c r="AJ108" s="39" t="s">
        <v>516</v>
      </c>
      <c r="AK108" s="38" t="s">
        <v>516</v>
      </c>
      <c r="AL108" s="38" t="s">
        <v>516</v>
      </c>
      <c r="AM108" s="192"/>
      <c r="AN108" s="40" t="s">
        <v>516</v>
      </c>
      <c r="AO108" s="40" t="s">
        <v>516</v>
      </c>
      <c r="AP108" s="40" t="s">
        <v>516</v>
      </c>
      <c r="AQ108" s="193"/>
      <c r="AR108" s="39" t="s">
        <v>516</v>
      </c>
      <c r="AS108" s="194"/>
      <c r="AT108" s="41"/>
      <c r="AU108" s="3"/>
      <c r="AV108" s="3">
        <v>105</v>
      </c>
      <c r="AW108" s="3"/>
      <c r="AX108" s="3"/>
      <c r="AY108" s="3"/>
    </row>
    <row r="109" spans="1:51" ht="18.95" customHeight="1" x14ac:dyDescent="0.25">
      <c r="A109" s="170" t="s">
        <v>92</v>
      </c>
      <c r="B109" s="168" t="s">
        <v>102</v>
      </c>
      <c r="C109" s="169" t="s">
        <v>106</v>
      </c>
      <c r="D109" s="169" t="s">
        <v>176</v>
      </c>
      <c r="E109" s="165" t="s">
        <v>2161</v>
      </c>
      <c r="F109" s="205" t="s">
        <v>176</v>
      </c>
      <c r="G109" s="169" t="s">
        <v>21</v>
      </c>
      <c r="H109" s="169"/>
      <c r="I109" s="4" t="s">
        <v>2620</v>
      </c>
      <c r="J109" s="4" t="s">
        <v>2531</v>
      </c>
      <c r="K109" s="4" t="s">
        <v>2620</v>
      </c>
      <c r="L109" s="4" t="s">
        <v>2531</v>
      </c>
      <c r="M109" s="4" t="s">
        <v>2621</v>
      </c>
      <c r="N109" s="4"/>
      <c r="O109" s="4" t="s">
        <v>2622</v>
      </c>
      <c r="P109" s="4" t="s">
        <v>2488</v>
      </c>
      <c r="Q109" s="4" t="s">
        <v>2623</v>
      </c>
      <c r="R109" s="4"/>
      <c r="S109" s="4" t="s">
        <v>1840</v>
      </c>
      <c r="T109" s="4" t="s">
        <v>2589</v>
      </c>
      <c r="U109" s="63"/>
      <c r="V109" s="34" t="s">
        <v>530</v>
      </c>
      <c r="W109" s="34" t="s">
        <v>531</v>
      </c>
      <c r="X109" s="34" t="s">
        <v>532</v>
      </c>
      <c r="Y109" s="45"/>
      <c r="Z109" s="46"/>
      <c r="AA109" s="197">
        <v>1</v>
      </c>
      <c r="AB109" s="197">
        <v>2</v>
      </c>
      <c r="AC109" s="197">
        <v>1</v>
      </c>
      <c r="AD109" s="191">
        <f t="shared" si="1"/>
        <v>4</v>
      </c>
      <c r="AE109" s="62"/>
      <c r="AF109" s="38" t="s">
        <v>516</v>
      </c>
      <c r="AG109" s="38" t="s">
        <v>516</v>
      </c>
      <c r="AH109" s="38" t="s">
        <v>516</v>
      </c>
      <c r="AI109" s="192"/>
      <c r="AJ109" s="39" t="s">
        <v>523</v>
      </c>
      <c r="AK109" s="38" t="s">
        <v>524</v>
      </c>
      <c r="AL109" s="38" t="s">
        <v>524</v>
      </c>
      <c r="AM109" s="192"/>
      <c r="AN109" s="40" t="s">
        <v>527</v>
      </c>
      <c r="AO109" s="40" t="s">
        <v>527</v>
      </c>
      <c r="AP109" s="40" t="s">
        <v>527</v>
      </c>
      <c r="AQ109" s="193"/>
      <c r="AR109" s="39" t="s">
        <v>523</v>
      </c>
      <c r="AS109" s="194"/>
      <c r="AT109" s="41"/>
      <c r="AU109" s="3"/>
      <c r="AV109" s="3">
        <v>106</v>
      </c>
      <c r="AW109" s="3"/>
      <c r="AX109" s="3"/>
      <c r="AY109" s="3"/>
    </row>
    <row r="110" spans="1:51" ht="18.95" customHeight="1" x14ac:dyDescent="0.25">
      <c r="A110" s="170" t="s">
        <v>92</v>
      </c>
      <c r="B110" s="168" t="s">
        <v>102</v>
      </c>
      <c r="C110" s="169" t="s">
        <v>118</v>
      </c>
      <c r="D110" s="169" t="s">
        <v>177</v>
      </c>
      <c r="E110" s="165" t="s">
        <v>2160</v>
      </c>
      <c r="F110" s="205" t="s">
        <v>177</v>
      </c>
      <c r="G110" s="169"/>
      <c r="H110" s="169"/>
      <c r="I110" s="4"/>
      <c r="J110" s="4"/>
      <c r="K110" s="4"/>
      <c r="L110" s="4"/>
      <c r="M110" s="4"/>
      <c r="N110" s="4"/>
      <c r="O110" s="4"/>
      <c r="P110" s="4"/>
      <c r="Q110" s="4"/>
      <c r="R110" s="4"/>
      <c r="S110" s="4"/>
      <c r="T110" s="4"/>
      <c r="U110" s="63"/>
      <c r="V110" s="47"/>
      <c r="W110" s="47"/>
      <c r="X110" s="47"/>
      <c r="Y110" s="45" t="s">
        <v>606</v>
      </c>
      <c r="Z110" s="46"/>
      <c r="AA110" s="195">
        <v>1</v>
      </c>
      <c r="AB110" s="195">
        <v>2</v>
      </c>
      <c r="AC110" s="195">
        <v>1</v>
      </c>
      <c r="AD110" s="191">
        <f t="shared" si="1"/>
        <v>4</v>
      </c>
      <c r="AE110" s="62"/>
      <c r="AF110" s="38" t="s">
        <v>523</v>
      </c>
      <c r="AG110" s="38" t="s">
        <v>523</v>
      </c>
      <c r="AH110" s="38" t="s">
        <v>516</v>
      </c>
      <c r="AI110" s="192"/>
      <c r="AJ110" s="39" t="s">
        <v>523</v>
      </c>
      <c r="AK110" s="38" t="s">
        <v>523</v>
      </c>
      <c r="AL110" s="38" t="s">
        <v>524</v>
      </c>
      <c r="AM110" s="192"/>
      <c r="AN110" s="40" t="s">
        <v>516</v>
      </c>
      <c r="AO110" s="40" t="s">
        <v>516</v>
      </c>
      <c r="AP110" s="40" t="s">
        <v>516</v>
      </c>
      <c r="AQ110" s="193"/>
      <c r="AR110" s="39" t="s">
        <v>516</v>
      </c>
      <c r="AS110" s="194"/>
      <c r="AT110" s="41"/>
      <c r="AU110" s="3"/>
      <c r="AV110" s="3">
        <v>107</v>
      </c>
      <c r="AW110" s="3"/>
      <c r="AX110" s="3"/>
      <c r="AY110" s="3"/>
    </row>
    <row r="111" spans="1:51" ht="18.95" customHeight="1" x14ac:dyDescent="0.25">
      <c r="A111" s="171" t="s">
        <v>178</v>
      </c>
      <c r="B111" s="168" t="s">
        <v>179</v>
      </c>
      <c r="C111" s="169" t="s">
        <v>180</v>
      </c>
      <c r="D111" s="169" t="s">
        <v>181</v>
      </c>
      <c r="E111" s="165" t="s">
        <v>2159</v>
      </c>
      <c r="F111" s="205" t="s">
        <v>181</v>
      </c>
      <c r="G111" s="169"/>
      <c r="H111" s="169"/>
      <c r="I111" s="4"/>
      <c r="J111" s="4"/>
      <c r="K111" s="4"/>
      <c r="L111" s="4"/>
      <c r="M111" s="4"/>
      <c r="N111" s="4"/>
      <c r="O111" s="4"/>
      <c r="P111" s="4"/>
      <c r="Q111" s="4"/>
      <c r="R111" s="4"/>
      <c r="S111" s="4"/>
      <c r="T111" s="4"/>
      <c r="U111" s="71"/>
      <c r="V111" s="47"/>
      <c r="W111" s="47"/>
      <c r="X111" s="47"/>
      <c r="Y111" s="45" t="s">
        <v>607</v>
      </c>
      <c r="Z111" s="46"/>
      <c r="AA111" s="195">
        <v>1</v>
      </c>
      <c r="AB111" s="195">
        <v>1</v>
      </c>
      <c r="AC111" s="195">
        <v>1</v>
      </c>
      <c r="AD111" s="191">
        <f t="shared" si="1"/>
        <v>3</v>
      </c>
      <c r="AE111" s="62"/>
      <c r="AF111" s="38" t="s">
        <v>523</v>
      </c>
      <c r="AG111" s="38" t="s">
        <v>523</v>
      </c>
      <c r="AH111" s="38"/>
      <c r="AI111" s="192"/>
      <c r="AJ111" s="39"/>
      <c r="AK111" s="38"/>
      <c r="AL111" s="38" t="s">
        <v>523</v>
      </c>
      <c r="AM111" s="192"/>
      <c r="AN111" s="40" t="s">
        <v>527</v>
      </c>
      <c r="AO111" s="40" t="s">
        <v>527</v>
      </c>
      <c r="AP111" s="40" t="s">
        <v>527</v>
      </c>
      <c r="AQ111" s="193"/>
      <c r="AR111" s="39"/>
      <c r="AS111" s="194"/>
      <c r="AT111" s="41"/>
      <c r="AU111" s="3"/>
      <c r="AV111" s="3">
        <v>108</v>
      </c>
      <c r="AW111" s="3"/>
      <c r="AX111" s="3"/>
      <c r="AY111" s="3"/>
    </row>
    <row r="112" spans="1:51" ht="18.95" customHeight="1" x14ac:dyDescent="0.25">
      <c r="A112" s="171" t="s">
        <v>178</v>
      </c>
      <c r="B112" s="168" t="s">
        <v>179</v>
      </c>
      <c r="C112" s="169" t="s">
        <v>180</v>
      </c>
      <c r="D112" s="169" t="s">
        <v>182</v>
      </c>
      <c r="E112" s="165" t="s">
        <v>2158</v>
      </c>
      <c r="F112" s="205" t="s">
        <v>182</v>
      </c>
      <c r="G112" s="169"/>
      <c r="H112" s="169"/>
      <c r="I112" s="4"/>
      <c r="J112" s="4"/>
      <c r="K112" s="4"/>
      <c r="L112" s="4"/>
      <c r="M112" s="4"/>
      <c r="N112" s="4"/>
      <c r="O112" s="4"/>
      <c r="P112" s="4"/>
      <c r="Q112" s="4"/>
      <c r="R112" s="4"/>
      <c r="S112" s="4"/>
      <c r="T112" s="4"/>
      <c r="U112" s="71"/>
      <c r="V112" s="47"/>
      <c r="W112" s="47"/>
      <c r="X112" s="47"/>
      <c r="Y112" s="45" t="s">
        <v>608</v>
      </c>
      <c r="Z112" s="46"/>
      <c r="AA112" s="195">
        <v>1</v>
      </c>
      <c r="AB112" s="195">
        <v>1</v>
      </c>
      <c r="AC112" s="195">
        <v>1</v>
      </c>
      <c r="AD112" s="191">
        <f t="shared" si="1"/>
        <v>3</v>
      </c>
      <c r="AE112" s="37"/>
      <c r="AF112" s="38" t="s">
        <v>523</v>
      </c>
      <c r="AG112" s="38" t="s">
        <v>523</v>
      </c>
      <c r="AH112" s="38"/>
      <c r="AI112" s="192"/>
      <c r="AJ112" s="39"/>
      <c r="AK112" s="38"/>
      <c r="AL112" s="38" t="s">
        <v>523</v>
      </c>
      <c r="AM112" s="192"/>
      <c r="AN112" s="40" t="s">
        <v>527</v>
      </c>
      <c r="AO112" s="40" t="s">
        <v>527</v>
      </c>
      <c r="AP112" s="40" t="s">
        <v>527</v>
      </c>
      <c r="AQ112" s="193"/>
      <c r="AR112" s="39"/>
      <c r="AS112" s="194"/>
      <c r="AT112" s="41" t="s">
        <v>68</v>
      </c>
      <c r="AU112" s="3"/>
      <c r="AV112" s="3">
        <v>109</v>
      </c>
      <c r="AW112" s="3"/>
      <c r="AX112" s="3"/>
      <c r="AY112" s="3"/>
    </row>
    <row r="113" spans="1:51" ht="18.95" customHeight="1" x14ac:dyDescent="0.25">
      <c r="A113" s="171" t="s">
        <v>178</v>
      </c>
      <c r="B113" s="168" t="s">
        <v>179</v>
      </c>
      <c r="C113" s="169" t="s">
        <v>180</v>
      </c>
      <c r="D113" s="169" t="s">
        <v>183</v>
      </c>
      <c r="E113" s="165" t="s">
        <v>2157</v>
      </c>
      <c r="F113" s="205" t="s">
        <v>3071</v>
      </c>
      <c r="G113" s="169"/>
      <c r="H113" s="169"/>
      <c r="I113" s="4"/>
      <c r="J113" s="4"/>
      <c r="K113" s="4"/>
      <c r="L113" s="4"/>
      <c r="M113" s="4"/>
      <c r="N113" s="4"/>
      <c r="O113" s="4"/>
      <c r="P113" s="4"/>
      <c r="Q113" s="4"/>
      <c r="R113" s="4"/>
      <c r="S113" s="4"/>
      <c r="T113" s="4"/>
      <c r="U113" s="71"/>
      <c r="V113" s="47"/>
      <c r="W113" s="47"/>
      <c r="X113" s="47"/>
      <c r="Y113" s="45" t="s">
        <v>609</v>
      </c>
      <c r="Z113" s="46"/>
      <c r="AA113" s="195">
        <v>1</v>
      </c>
      <c r="AB113" s="195">
        <v>1</v>
      </c>
      <c r="AC113" s="195">
        <v>1</v>
      </c>
      <c r="AD113" s="191">
        <f t="shared" si="1"/>
        <v>3</v>
      </c>
      <c r="AE113" s="37"/>
      <c r="AF113" s="38" t="s">
        <v>523</v>
      </c>
      <c r="AG113" s="38" t="s">
        <v>523</v>
      </c>
      <c r="AH113" s="38"/>
      <c r="AI113" s="192"/>
      <c r="AJ113" s="39"/>
      <c r="AK113" s="38"/>
      <c r="AL113" s="38" t="s">
        <v>523</v>
      </c>
      <c r="AM113" s="192"/>
      <c r="AN113" s="40" t="s">
        <v>527</v>
      </c>
      <c r="AO113" s="40" t="s">
        <v>527</v>
      </c>
      <c r="AP113" s="40" t="s">
        <v>527</v>
      </c>
      <c r="AQ113" s="193"/>
      <c r="AR113" s="39"/>
      <c r="AS113" s="194"/>
      <c r="AT113" s="41"/>
      <c r="AU113" s="3"/>
      <c r="AV113" s="3">
        <v>110</v>
      </c>
      <c r="AW113" s="3"/>
      <c r="AX113" s="3"/>
      <c r="AY113" s="3"/>
    </row>
    <row r="114" spans="1:51" ht="18.95" customHeight="1" x14ac:dyDescent="0.25">
      <c r="A114" s="171" t="s">
        <v>178</v>
      </c>
      <c r="B114" s="168" t="s">
        <v>179</v>
      </c>
      <c r="C114" s="169" t="s">
        <v>184</v>
      </c>
      <c r="D114" s="169" t="s">
        <v>185</v>
      </c>
      <c r="E114" s="165" t="s">
        <v>2156</v>
      </c>
      <c r="F114" s="205" t="s">
        <v>185</v>
      </c>
      <c r="G114" s="169"/>
      <c r="H114" s="169"/>
      <c r="I114" s="4"/>
      <c r="J114" s="4"/>
      <c r="K114" s="4"/>
      <c r="L114" s="4"/>
      <c r="M114" s="4"/>
      <c r="N114" s="4"/>
      <c r="O114" s="4"/>
      <c r="P114" s="4"/>
      <c r="Q114" s="4"/>
      <c r="R114" s="4"/>
      <c r="S114" s="4"/>
      <c r="T114" s="4"/>
      <c r="U114" s="71"/>
      <c r="V114" s="47"/>
      <c r="W114" s="47"/>
      <c r="X114" s="47"/>
      <c r="Y114" s="45" t="s">
        <v>610</v>
      </c>
      <c r="Z114" s="46"/>
      <c r="AA114" s="195">
        <v>1</v>
      </c>
      <c r="AB114" s="195">
        <v>1</v>
      </c>
      <c r="AC114" s="195">
        <v>1</v>
      </c>
      <c r="AD114" s="191">
        <f t="shared" si="1"/>
        <v>3</v>
      </c>
      <c r="AE114" s="37"/>
      <c r="AF114" s="38" t="s">
        <v>523</v>
      </c>
      <c r="AG114" s="38" t="s">
        <v>523</v>
      </c>
      <c r="AH114" s="38" t="s">
        <v>523</v>
      </c>
      <c r="AI114" s="192"/>
      <c r="AJ114" s="39" t="s">
        <v>516</v>
      </c>
      <c r="AK114" s="38" t="s">
        <v>516</v>
      </c>
      <c r="AL114" s="38" t="s">
        <v>523</v>
      </c>
      <c r="AM114" s="192"/>
      <c r="AN114" s="40" t="s">
        <v>527</v>
      </c>
      <c r="AO114" s="40" t="s">
        <v>527</v>
      </c>
      <c r="AP114" s="40" t="s">
        <v>527</v>
      </c>
      <c r="AQ114" s="193"/>
      <c r="AR114" s="39"/>
      <c r="AS114" s="194"/>
      <c r="AT114" s="41"/>
      <c r="AU114" s="3"/>
      <c r="AV114" s="3">
        <v>111</v>
      </c>
      <c r="AW114" s="3"/>
      <c r="AX114" s="3"/>
      <c r="AY114" s="3"/>
    </row>
    <row r="115" spans="1:51" ht="18.95" customHeight="1" x14ac:dyDescent="0.25">
      <c r="A115" s="171" t="s">
        <v>178</v>
      </c>
      <c r="B115" s="168" t="s">
        <v>179</v>
      </c>
      <c r="C115" s="169" t="s">
        <v>184</v>
      </c>
      <c r="D115" s="169" t="s">
        <v>186</v>
      </c>
      <c r="E115" s="165" t="s">
        <v>2155</v>
      </c>
      <c r="F115" s="205" t="s">
        <v>186</v>
      </c>
      <c r="G115" s="169"/>
      <c r="H115" s="169"/>
      <c r="I115" s="4"/>
      <c r="J115" s="4"/>
      <c r="K115" s="4"/>
      <c r="L115" s="4"/>
      <c r="M115" s="4"/>
      <c r="N115" s="4"/>
      <c r="O115" s="4"/>
      <c r="P115" s="4"/>
      <c r="Q115" s="4"/>
      <c r="R115" s="4"/>
      <c r="S115" s="4"/>
      <c r="T115" s="4"/>
      <c r="U115" s="71"/>
      <c r="V115" s="47"/>
      <c r="W115" s="47"/>
      <c r="X115" s="47"/>
      <c r="Y115" s="45" t="s">
        <v>611</v>
      </c>
      <c r="Z115" s="46"/>
      <c r="AA115" s="195">
        <v>1</v>
      </c>
      <c r="AB115" s="195">
        <v>1</v>
      </c>
      <c r="AC115" s="195">
        <v>1</v>
      </c>
      <c r="AD115" s="191">
        <f t="shared" si="1"/>
        <v>3</v>
      </c>
      <c r="AE115" s="37"/>
      <c r="AF115" s="38" t="s">
        <v>523</v>
      </c>
      <c r="AG115" s="38" t="s">
        <v>523</v>
      </c>
      <c r="AH115" s="38" t="s">
        <v>523</v>
      </c>
      <c r="AI115" s="192"/>
      <c r="AJ115" s="39" t="s">
        <v>516</v>
      </c>
      <c r="AK115" s="38" t="s">
        <v>516</v>
      </c>
      <c r="AL115" s="38" t="s">
        <v>523</v>
      </c>
      <c r="AM115" s="192"/>
      <c r="AN115" s="40" t="s">
        <v>527</v>
      </c>
      <c r="AO115" s="40" t="s">
        <v>527</v>
      </c>
      <c r="AP115" s="40" t="s">
        <v>527</v>
      </c>
      <c r="AQ115" s="193"/>
      <c r="AR115" s="39"/>
      <c r="AS115" s="194"/>
      <c r="AT115" s="41"/>
      <c r="AU115" s="3"/>
      <c r="AV115" s="3">
        <v>112</v>
      </c>
      <c r="AW115" s="3"/>
      <c r="AX115" s="3"/>
      <c r="AY115" s="3"/>
    </row>
    <row r="116" spans="1:51" ht="18.95" customHeight="1" x14ac:dyDescent="0.25">
      <c r="A116" s="171" t="s">
        <v>178</v>
      </c>
      <c r="B116" s="168" t="s">
        <v>179</v>
      </c>
      <c r="C116" s="169" t="s">
        <v>184</v>
      </c>
      <c r="D116" s="169" t="s">
        <v>187</v>
      </c>
      <c r="E116" s="165" t="s">
        <v>2154</v>
      </c>
      <c r="F116" s="205" t="s">
        <v>187</v>
      </c>
      <c r="G116" s="169"/>
      <c r="H116" s="169"/>
      <c r="I116" s="4"/>
      <c r="J116" s="4"/>
      <c r="K116" s="4"/>
      <c r="L116" s="4"/>
      <c r="M116" s="4"/>
      <c r="N116" s="4"/>
      <c r="O116" s="4"/>
      <c r="P116" s="4"/>
      <c r="Q116" s="4"/>
      <c r="R116" s="4"/>
      <c r="S116" s="4"/>
      <c r="T116" s="4"/>
      <c r="U116" s="71"/>
      <c r="V116" s="47"/>
      <c r="W116" s="47"/>
      <c r="X116" s="47"/>
      <c r="Y116" s="72" t="s">
        <v>612</v>
      </c>
      <c r="Z116" s="46"/>
      <c r="AA116" s="195">
        <v>1</v>
      </c>
      <c r="AB116" s="195">
        <v>1</v>
      </c>
      <c r="AC116" s="195">
        <v>1</v>
      </c>
      <c r="AD116" s="191">
        <f t="shared" si="1"/>
        <v>3</v>
      </c>
      <c r="AE116" s="37"/>
      <c r="AF116" s="38" t="s">
        <v>523</v>
      </c>
      <c r="AG116" s="38" t="s">
        <v>523</v>
      </c>
      <c r="AH116" s="38" t="s">
        <v>523</v>
      </c>
      <c r="AI116" s="192"/>
      <c r="AJ116" s="39" t="s">
        <v>516</v>
      </c>
      <c r="AK116" s="38" t="s">
        <v>516</v>
      </c>
      <c r="AL116" s="38" t="s">
        <v>523</v>
      </c>
      <c r="AM116" s="192"/>
      <c r="AN116" s="40" t="s">
        <v>527</v>
      </c>
      <c r="AO116" s="40" t="s">
        <v>527</v>
      </c>
      <c r="AP116" s="40" t="s">
        <v>527</v>
      </c>
      <c r="AQ116" s="193"/>
      <c r="AR116" s="39"/>
      <c r="AS116" s="194"/>
      <c r="AT116" s="41"/>
      <c r="AU116" s="3"/>
      <c r="AV116" s="3">
        <v>113</v>
      </c>
      <c r="AW116" s="3"/>
      <c r="AX116" s="3"/>
      <c r="AY116" s="3"/>
    </row>
    <row r="117" spans="1:51" ht="18.95" customHeight="1" x14ac:dyDescent="0.25">
      <c r="A117" s="171" t="s">
        <v>178</v>
      </c>
      <c r="B117" s="168" t="s">
        <v>179</v>
      </c>
      <c r="C117" s="169" t="s">
        <v>184</v>
      </c>
      <c r="D117" s="169" t="s">
        <v>188</v>
      </c>
      <c r="E117" s="165" t="s">
        <v>2153</v>
      </c>
      <c r="F117" s="205" t="s">
        <v>188</v>
      </c>
      <c r="G117" s="169"/>
      <c r="H117" s="169"/>
      <c r="I117" s="4"/>
      <c r="J117" s="4"/>
      <c r="K117" s="4"/>
      <c r="L117" s="4"/>
      <c r="M117" s="4"/>
      <c r="N117" s="4"/>
      <c r="O117" s="4"/>
      <c r="P117" s="4"/>
      <c r="Q117" s="4"/>
      <c r="R117" s="4"/>
      <c r="S117" s="4"/>
      <c r="T117" s="4"/>
      <c r="U117" s="71"/>
      <c r="V117" s="47"/>
      <c r="W117" s="47"/>
      <c r="X117" s="47"/>
      <c r="Y117" s="72" t="s">
        <v>613</v>
      </c>
      <c r="Z117" s="46"/>
      <c r="AA117" s="195">
        <v>1</v>
      </c>
      <c r="AB117" s="195">
        <v>1</v>
      </c>
      <c r="AC117" s="195">
        <v>1</v>
      </c>
      <c r="AD117" s="191">
        <f t="shared" si="1"/>
        <v>3</v>
      </c>
      <c r="AE117" s="37"/>
      <c r="AF117" s="38" t="s">
        <v>523</v>
      </c>
      <c r="AG117" s="38" t="s">
        <v>523</v>
      </c>
      <c r="AH117" s="38" t="s">
        <v>523</v>
      </c>
      <c r="AI117" s="192"/>
      <c r="AJ117" s="39" t="s">
        <v>516</v>
      </c>
      <c r="AK117" s="38" t="s">
        <v>516</v>
      </c>
      <c r="AL117" s="38" t="s">
        <v>523</v>
      </c>
      <c r="AM117" s="192"/>
      <c r="AN117" s="40" t="s">
        <v>527</v>
      </c>
      <c r="AO117" s="40" t="s">
        <v>527</v>
      </c>
      <c r="AP117" s="40" t="s">
        <v>527</v>
      </c>
      <c r="AQ117" s="193"/>
      <c r="AR117" s="39"/>
      <c r="AS117" s="194"/>
      <c r="AT117" s="41"/>
      <c r="AU117" s="3"/>
      <c r="AV117" s="3">
        <v>114</v>
      </c>
      <c r="AW117" s="3"/>
      <c r="AX117" s="3"/>
      <c r="AY117" s="3"/>
    </row>
    <row r="118" spans="1:51" ht="18.95" customHeight="1" x14ac:dyDescent="0.25">
      <c r="A118" s="171" t="s">
        <v>178</v>
      </c>
      <c r="B118" s="168" t="s">
        <v>189</v>
      </c>
      <c r="C118" s="169" t="s">
        <v>190</v>
      </c>
      <c r="D118" s="169" t="s">
        <v>191</v>
      </c>
      <c r="E118" s="207" t="s">
        <v>3134</v>
      </c>
      <c r="F118" s="205" t="s">
        <v>191</v>
      </c>
      <c r="G118" s="169"/>
      <c r="H118" s="169"/>
      <c r="I118" s="4"/>
      <c r="J118" s="4"/>
      <c r="K118" s="4"/>
      <c r="L118" s="4"/>
      <c r="M118" s="4"/>
      <c r="N118" s="4"/>
      <c r="O118" s="4"/>
      <c r="P118" s="4"/>
      <c r="Q118" s="4"/>
      <c r="R118" s="4"/>
      <c r="S118" s="4"/>
      <c r="T118" s="4"/>
      <c r="U118" s="71"/>
      <c r="V118" s="47"/>
      <c r="W118" s="47"/>
      <c r="X118" s="47"/>
      <c r="Y118" s="45" t="s">
        <v>614</v>
      </c>
      <c r="Z118" s="46"/>
      <c r="AA118" s="195">
        <v>3</v>
      </c>
      <c r="AB118" s="195">
        <v>1</v>
      </c>
      <c r="AC118" s="195">
        <v>3</v>
      </c>
      <c r="AD118" s="191">
        <f t="shared" si="1"/>
        <v>7</v>
      </c>
      <c r="AE118" s="37"/>
      <c r="AF118" s="38" t="s">
        <v>523</v>
      </c>
      <c r="AG118" s="38" t="s">
        <v>523</v>
      </c>
      <c r="AH118" s="38" t="s">
        <v>523</v>
      </c>
      <c r="AI118" s="192"/>
      <c r="AJ118" s="39" t="s">
        <v>516</v>
      </c>
      <c r="AK118" s="38" t="s">
        <v>516</v>
      </c>
      <c r="AL118" s="38" t="s">
        <v>516</v>
      </c>
      <c r="AM118" s="192"/>
      <c r="AN118" s="40" t="s">
        <v>527</v>
      </c>
      <c r="AO118" s="40" t="s">
        <v>527</v>
      </c>
      <c r="AP118" s="40" t="s">
        <v>527</v>
      </c>
      <c r="AQ118" s="193"/>
      <c r="AR118" s="39"/>
      <c r="AS118" s="194"/>
      <c r="AT118" s="41"/>
      <c r="AU118" s="3"/>
      <c r="AV118" s="3">
        <v>115</v>
      </c>
      <c r="AW118" s="3"/>
      <c r="AX118" s="3"/>
      <c r="AY118" s="3"/>
    </row>
    <row r="119" spans="1:51" ht="18.95" customHeight="1" x14ac:dyDescent="0.25">
      <c r="A119" s="171" t="s">
        <v>178</v>
      </c>
      <c r="B119" s="168" t="s">
        <v>189</v>
      </c>
      <c r="C119" s="169" t="s">
        <v>190</v>
      </c>
      <c r="D119" s="169" t="s">
        <v>192</v>
      </c>
      <c r="E119" s="207" t="s">
        <v>3135</v>
      </c>
      <c r="F119" s="205" t="s">
        <v>192</v>
      </c>
      <c r="G119" s="169"/>
      <c r="H119" s="169"/>
      <c r="I119" s="4"/>
      <c r="J119" s="4"/>
      <c r="K119" s="4"/>
      <c r="L119" s="4"/>
      <c r="M119" s="4"/>
      <c r="N119" s="4"/>
      <c r="O119" s="4"/>
      <c r="P119" s="4"/>
      <c r="Q119" s="4"/>
      <c r="R119" s="4"/>
      <c r="S119" s="4"/>
      <c r="T119" s="4"/>
      <c r="U119" s="71"/>
      <c r="V119" s="47"/>
      <c r="W119" s="47"/>
      <c r="X119" s="47"/>
      <c r="Y119" s="45" t="s">
        <v>615</v>
      </c>
      <c r="Z119" s="46"/>
      <c r="AA119" s="195">
        <v>3</v>
      </c>
      <c r="AB119" s="195">
        <v>1</v>
      </c>
      <c r="AC119" s="195">
        <v>3</v>
      </c>
      <c r="AD119" s="191">
        <f t="shared" si="1"/>
        <v>7</v>
      </c>
      <c r="AE119" s="37"/>
      <c r="AF119" s="38" t="s">
        <v>523</v>
      </c>
      <c r="AG119" s="38" t="s">
        <v>523</v>
      </c>
      <c r="AH119" s="38" t="s">
        <v>523</v>
      </c>
      <c r="AI119" s="192"/>
      <c r="AJ119" s="39" t="s">
        <v>516</v>
      </c>
      <c r="AK119" s="38" t="s">
        <v>516</v>
      </c>
      <c r="AL119" s="38" t="s">
        <v>516</v>
      </c>
      <c r="AM119" s="192"/>
      <c r="AN119" s="40" t="s">
        <v>527</v>
      </c>
      <c r="AO119" s="40" t="s">
        <v>527</v>
      </c>
      <c r="AP119" s="40" t="s">
        <v>527</v>
      </c>
      <c r="AQ119" s="193"/>
      <c r="AR119" s="39"/>
      <c r="AS119" s="194"/>
      <c r="AT119" s="41"/>
      <c r="AU119" s="3"/>
      <c r="AV119" s="3">
        <v>116</v>
      </c>
      <c r="AW119" s="3"/>
      <c r="AX119" s="3"/>
      <c r="AY119" s="3"/>
    </row>
    <row r="120" spans="1:51" ht="18.95" customHeight="1" x14ac:dyDescent="0.25">
      <c r="A120" s="171" t="s">
        <v>178</v>
      </c>
      <c r="B120" s="168" t="s">
        <v>189</v>
      </c>
      <c r="C120" s="169" t="s">
        <v>190</v>
      </c>
      <c r="D120" s="169" t="s">
        <v>193</v>
      </c>
      <c r="E120" s="207" t="s">
        <v>3136</v>
      </c>
      <c r="F120" s="205" t="s">
        <v>3072</v>
      </c>
      <c r="G120" s="169"/>
      <c r="H120" s="169"/>
      <c r="I120" s="4"/>
      <c r="J120" s="4"/>
      <c r="K120" s="4"/>
      <c r="L120" s="4"/>
      <c r="M120" s="4"/>
      <c r="N120" s="4"/>
      <c r="O120" s="4"/>
      <c r="P120" s="4"/>
      <c r="Q120" s="4"/>
      <c r="R120" s="4"/>
      <c r="S120" s="4"/>
      <c r="T120" s="4"/>
      <c r="U120" s="71"/>
      <c r="V120" s="47"/>
      <c r="W120" s="47"/>
      <c r="X120" s="47"/>
      <c r="Y120" s="45" t="s">
        <v>616</v>
      </c>
      <c r="Z120" s="46"/>
      <c r="AA120" s="195">
        <v>3</v>
      </c>
      <c r="AB120" s="195">
        <v>1</v>
      </c>
      <c r="AC120" s="195">
        <v>3</v>
      </c>
      <c r="AD120" s="191">
        <f t="shared" si="1"/>
        <v>7</v>
      </c>
      <c r="AE120" s="37"/>
      <c r="AF120" s="38" t="s">
        <v>523</v>
      </c>
      <c r="AG120" s="38" t="s">
        <v>523</v>
      </c>
      <c r="AH120" s="38" t="s">
        <v>523</v>
      </c>
      <c r="AI120" s="192"/>
      <c r="AJ120" s="39" t="s">
        <v>516</v>
      </c>
      <c r="AK120" s="38" t="s">
        <v>516</v>
      </c>
      <c r="AL120" s="38" t="s">
        <v>516</v>
      </c>
      <c r="AM120" s="192"/>
      <c r="AN120" s="40" t="s">
        <v>527</v>
      </c>
      <c r="AO120" s="40" t="s">
        <v>527</v>
      </c>
      <c r="AP120" s="40" t="s">
        <v>527</v>
      </c>
      <c r="AQ120" s="193"/>
      <c r="AR120" s="39"/>
      <c r="AS120" s="194"/>
      <c r="AT120" s="41"/>
      <c r="AU120" s="3"/>
      <c r="AV120" s="3">
        <v>117</v>
      </c>
      <c r="AW120" s="3"/>
      <c r="AX120" s="3"/>
      <c r="AY120" s="3"/>
    </row>
    <row r="121" spans="1:51" ht="18.95" customHeight="1" x14ac:dyDescent="0.25">
      <c r="A121" s="171" t="s">
        <v>178</v>
      </c>
      <c r="B121" s="168" t="s">
        <v>189</v>
      </c>
      <c r="C121" s="169" t="s">
        <v>190</v>
      </c>
      <c r="D121" s="169" t="s">
        <v>194</v>
      </c>
      <c r="E121" s="207" t="s">
        <v>3137</v>
      </c>
      <c r="F121" s="205" t="s">
        <v>194</v>
      </c>
      <c r="G121" s="169"/>
      <c r="H121" s="169"/>
      <c r="I121" s="4"/>
      <c r="J121" s="4"/>
      <c r="K121" s="4"/>
      <c r="L121" s="4"/>
      <c r="M121" s="4"/>
      <c r="N121" s="4"/>
      <c r="O121" s="4"/>
      <c r="P121" s="4"/>
      <c r="Q121" s="4"/>
      <c r="R121" s="4"/>
      <c r="S121" s="4"/>
      <c r="T121" s="4"/>
      <c r="U121" s="71"/>
      <c r="V121" s="47"/>
      <c r="W121" s="47"/>
      <c r="X121" s="47"/>
      <c r="Y121" s="45" t="s">
        <v>617</v>
      </c>
      <c r="Z121" s="46"/>
      <c r="AA121" s="195">
        <v>3</v>
      </c>
      <c r="AB121" s="195">
        <v>1</v>
      </c>
      <c r="AC121" s="195">
        <v>3</v>
      </c>
      <c r="AD121" s="191">
        <f t="shared" si="1"/>
        <v>7</v>
      </c>
      <c r="AE121" s="37"/>
      <c r="AF121" s="38" t="s">
        <v>523</v>
      </c>
      <c r="AG121" s="38" t="s">
        <v>523</v>
      </c>
      <c r="AH121" s="38" t="s">
        <v>523</v>
      </c>
      <c r="AI121" s="192"/>
      <c r="AJ121" s="39" t="s">
        <v>516</v>
      </c>
      <c r="AK121" s="38" t="s">
        <v>516</v>
      </c>
      <c r="AL121" s="38" t="s">
        <v>516</v>
      </c>
      <c r="AM121" s="192"/>
      <c r="AN121" s="40" t="s">
        <v>527</v>
      </c>
      <c r="AO121" s="40" t="s">
        <v>527</v>
      </c>
      <c r="AP121" s="40" t="s">
        <v>527</v>
      </c>
      <c r="AQ121" s="193"/>
      <c r="AR121" s="39"/>
      <c r="AS121" s="194"/>
      <c r="AT121" s="41"/>
      <c r="AU121" s="3"/>
      <c r="AV121" s="3">
        <v>118</v>
      </c>
      <c r="AW121" s="3"/>
      <c r="AX121" s="3"/>
      <c r="AY121" s="3"/>
    </row>
    <row r="122" spans="1:51" ht="18.95" customHeight="1" x14ac:dyDescent="0.25">
      <c r="A122" s="171" t="s">
        <v>178</v>
      </c>
      <c r="B122" s="168" t="s">
        <v>189</v>
      </c>
      <c r="C122" s="169" t="s">
        <v>190</v>
      </c>
      <c r="D122" s="169" t="s">
        <v>195</v>
      </c>
      <c r="E122" s="207" t="s">
        <v>3138</v>
      </c>
      <c r="F122" s="205" t="s">
        <v>196</v>
      </c>
      <c r="G122" s="169"/>
      <c r="H122" s="169"/>
      <c r="I122" s="4"/>
      <c r="J122" s="4"/>
      <c r="K122" s="4"/>
      <c r="L122" s="4"/>
      <c r="M122" s="4"/>
      <c r="N122" s="4"/>
      <c r="O122" s="4"/>
      <c r="P122" s="4"/>
      <c r="Q122" s="4"/>
      <c r="R122" s="4"/>
      <c r="S122" s="4"/>
      <c r="T122" s="4"/>
      <c r="U122" s="71"/>
      <c r="V122" s="47"/>
      <c r="W122" s="47"/>
      <c r="X122" s="47"/>
      <c r="Y122" s="45" t="s">
        <v>618</v>
      </c>
      <c r="Z122" s="46"/>
      <c r="AA122" s="195">
        <v>3</v>
      </c>
      <c r="AB122" s="195">
        <v>1</v>
      </c>
      <c r="AC122" s="195">
        <v>3</v>
      </c>
      <c r="AD122" s="191">
        <f t="shared" si="1"/>
        <v>7</v>
      </c>
      <c r="AE122" s="37"/>
      <c r="AF122" s="38" t="s">
        <v>523</v>
      </c>
      <c r="AG122" s="38" t="s">
        <v>523</v>
      </c>
      <c r="AH122" s="38" t="s">
        <v>523</v>
      </c>
      <c r="AI122" s="192"/>
      <c r="AJ122" s="39" t="s">
        <v>516</v>
      </c>
      <c r="AK122" s="38" t="s">
        <v>516</v>
      </c>
      <c r="AL122" s="38" t="s">
        <v>516</v>
      </c>
      <c r="AM122" s="192"/>
      <c r="AN122" s="40" t="s">
        <v>527</v>
      </c>
      <c r="AO122" s="40" t="s">
        <v>527</v>
      </c>
      <c r="AP122" s="40" t="s">
        <v>527</v>
      </c>
      <c r="AQ122" s="193"/>
      <c r="AR122" s="39"/>
      <c r="AS122" s="194"/>
      <c r="AT122" s="41"/>
      <c r="AU122" s="3"/>
      <c r="AV122" s="3">
        <v>119</v>
      </c>
      <c r="AW122" s="3"/>
      <c r="AX122" s="3"/>
      <c r="AY122" s="3"/>
    </row>
    <row r="123" spans="1:51" ht="18.95" customHeight="1" x14ac:dyDescent="0.25">
      <c r="A123" s="171" t="s">
        <v>178</v>
      </c>
      <c r="B123" s="168" t="s">
        <v>189</v>
      </c>
      <c r="C123" s="169" t="s">
        <v>190</v>
      </c>
      <c r="D123" s="169" t="s">
        <v>196</v>
      </c>
      <c r="E123" s="207" t="s">
        <v>3139</v>
      </c>
      <c r="F123" s="205" t="s">
        <v>195</v>
      </c>
      <c r="G123" s="169"/>
      <c r="H123" s="169"/>
      <c r="I123" s="4"/>
      <c r="J123" s="4"/>
      <c r="K123" s="4"/>
      <c r="L123" s="4"/>
      <c r="M123" s="4"/>
      <c r="N123" s="4"/>
      <c r="O123" s="4"/>
      <c r="P123" s="4"/>
      <c r="Q123" s="4"/>
      <c r="R123" s="4"/>
      <c r="S123" s="4"/>
      <c r="T123" s="4"/>
      <c r="U123" s="71"/>
      <c r="V123" s="47"/>
      <c r="W123" s="47"/>
      <c r="X123" s="47"/>
      <c r="Y123" s="45" t="s">
        <v>619</v>
      </c>
      <c r="Z123" s="46"/>
      <c r="AA123" s="195">
        <v>3</v>
      </c>
      <c r="AB123" s="195">
        <v>3</v>
      </c>
      <c r="AC123" s="195">
        <v>3</v>
      </c>
      <c r="AD123" s="191">
        <f t="shared" si="1"/>
        <v>9</v>
      </c>
      <c r="AE123" s="37"/>
      <c r="AF123" s="38" t="s">
        <v>523</v>
      </c>
      <c r="AG123" s="38" t="s">
        <v>523</v>
      </c>
      <c r="AH123" s="38" t="s">
        <v>523</v>
      </c>
      <c r="AI123" s="192"/>
      <c r="AJ123" s="39" t="s">
        <v>516</v>
      </c>
      <c r="AK123" s="38" t="s">
        <v>516</v>
      </c>
      <c r="AL123" s="38" t="s">
        <v>516</v>
      </c>
      <c r="AM123" s="192"/>
      <c r="AN123" s="40" t="s">
        <v>527</v>
      </c>
      <c r="AO123" s="40" t="s">
        <v>527</v>
      </c>
      <c r="AP123" s="40" t="s">
        <v>527</v>
      </c>
      <c r="AQ123" s="193"/>
      <c r="AR123" s="39"/>
      <c r="AS123" s="194"/>
      <c r="AT123" s="41"/>
      <c r="AU123" s="3"/>
      <c r="AV123" s="3">
        <v>120</v>
      </c>
      <c r="AW123" s="3"/>
      <c r="AX123" s="3"/>
      <c r="AY123" s="3"/>
    </row>
    <row r="124" spans="1:51" ht="18.95" customHeight="1" x14ac:dyDescent="0.25">
      <c r="A124" s="171" t="s">
        <v>178</v>
      </c>
      <c r="B124" s="168" t="s">
        <v>179</v>
      </c>
      <c r="C124" s="169" t="s">
        <v>180</v>
      </c>
      <c r="D124" s="169" t="s">
        <v>197</v>
      </c>
      <c r="E124" s="165" t="s">
        <v>2152</v>
      </c>
      <c r="F124" s="205" t="s">
        <v>197</v>
      </c>
      <c r="G124" s="169"/>
      <c r="H124" s="169"/>
      <c r="I124" s="4"/>
      <c r="J124" s="4"/>
      <c r="K124" s="4"/>
      <c r="L124" s="4"/>
      <c r="M124" s="4"/>
      <c r="N124" s="4"/>
      <c r="O124" s="4"/>
      <c r="P124" s="4"/>
      <c r="Q124" s="4"/>
      <c r="R124" s="4"/>
      <c r="S124" s="4"/>
      <c r="T124" s="4"/>
      <c r="U124" s="71"/>
      <c r="V124" s="47"/>
      <c r="W124" s="47"/>
      <c r="X124" s="47"/>
      <c r="Y124" s="45" t="s">
        <v>620</v>
      </c>
      <c r="Z124" s="46"/>
      <c r="AA124" s="195">
        <v>1</v>
      </c>
      <c r="AB124" s="195">
        <v>1</v>
      </c>
      <c r="AC124" s="195">
        <v>2</v>
      </c>
      <c r="AD124" s="191">
        <f t="shared" si="1"/>
        <v>4</v>
      </c>
      <c r="AE124" s="37"/>
      <c r="AF124" s="38" t="s">
        <v>523</v>
      </c>
      <c r="AG124" s="38" t="s">
        <v>523</v>
      </c>
      <c r="AH124" s="38"/>
      <c r="AI124" s="192"/>
      <c r="AJ124" s="39"/>
      <c r="AK124" s="38"/>
      <c r="AL124" s="38" t="s">
        <v>523</v>
      </c>
      <c r="AM124" s="192"/>
      <c r="AN124" s="40" t="s">
        <v>527</v>
      </c>
      <c r="AO124" s="40" t="s">
        <v>527</v>
      </c>
      <c r="AP124" s="40" t="s">
        <v>527</v>
      </c>
      <c r="AQ124" s="193"/>
      <c r="AR124" s="39"/>
      <c r="AS124" s="194"/>
      <c r="AT124" s="41" t="s">
        <v>68</v>
      </c>
      <c r="AU124" s="3"/>
      <c r="AV124" s="3">
        <v>121</v>
      </c>
      <c r="AW124" s="3"/>
      <c r="AX124" s="3"/>
      <c r="AY124" s="3"/>
    </row>
    <row r="125" spans="1:51" ht="18.95" customHeight="1" x14ac:dyDescent="0.25">
      <c r="A125" s="171" t="s">
        <v>178</v>
      </c>
      <c r="B125" s="168" t="s">
        <v>179</v>
      </c>
      <c r="C125" s="169" t="s">
        <v>180</v>
      </c>
      <c r="D125" s="169" t="s">
        <v>198</v>
      </c>
      <c r="E125" s="165" t="s">
        <v>2151</v>
      </c>
      <c r="F125" s="205" t="s">
        <v>198</v>
      </c>
      <c r="G125" s="169"/>
      <c r="H125" s="169"/>
      <c r="I125" s="4"/>
      <c r="J125" s="4"/>
      <c r="K125" s="4"/>
      <c r="L125" s="4"/>
      <c r="M125" s="4"/>
      <c r="N125" s="4"/>
      <c r="O125" s="4"/>
      <c r="P125" s="4"/>
      <c r="Q125" s="4"/>
      <c r="R125" s="4"/>
      <c r="S125" s="4"/>
      <c r="T125" s="4"/>
      <c r="U125" s="71"/>
      <c r="V125" s="47"/>
      <c r="W125" s="47"/>
      <c r="X125" s="47"/>
      <c r="Y125" s="45" t="s">
        <v>621</v>
      </c>
      <c r="Z125" s="46"/>
      <c r="AA125" s="195">
        <v>1</v>
      </c>
      <c r="AB125" s="195">
        <v>1</v>
      </c>
      <c r="AC125" s="195">
        <v>2</v>
      </c>
      <c r="AD125" s="191">
        <f t="shared" si="1"/>
        <v>4</v>
      </c>
      <c r="AE125" s="37"/>
      <c r="AF125" s="38" t="s">
        <v>523</v>
      </c>
      <c r="AG125" s="38" t="s">
        <v>523</v>
      </c>
      <c r="AH125" s="38"/>
      <c r="AI125" s="192"/>
      <c r="AJ125" s="39"/>
      <c r="AK125" s="38"/>
      <c r="AL125" s="38" t="s">
        <v>523</v>
      </c>
      <c r="AM125" s="192"/>
      <c r="AN125" s="40" t="s">
        <v>527</v>
      </c>
      <c r="AO125" s="40" t="s">
        <v>527</v>
      </c>
      <c r="AP125" s="40" t="s">
        <v>527</v>
      </c>
      <c r="AQ125" s="193"/>
      <c r="AR125" s="39"/>
      <c r="AS125" s="194"/>
      <c r="AT125" s="41"/>
      <c r="AU125" s="3"/>
      <c r="AV125" s="3">
        <v>122</v>
      </c>
      <c r="AW125" s="3"/>
      <c r="AX125" s="3"/>
      <c r="AY125" s="3"/>
    </row>
    <row r="126" spans="1:51" ht="18.95" customHeight="1" x14ac:dyDescent="0.25">
      <c r="A126" s="171" t="s">
        <v>178</v>
      </c>
      <c r="B126" s="168" t="s">
        <v>179</v>
      </c>
      <c r="C126" s="169" t="s">
        <v>184</v>
      </c>
      <c r="D126" s="169" t="s">
        <v>199</v>
      </c>
      <c r="E126" s="165" t="s">
        <v>2150</v>
      </c>
      <c r="F126" s="205" t="s">
        <v>199</v>
      </c>
      <c r="G126" s="169"/>
      <c r="H126" s="169"/>
      <c r="I126" s="4"/>
      <c r="J126" s="4"/>
      <c r="K126" s="4"/>
      <c r="L126" s="4"/>
      <c r="M126" s="4"/>
      <c r="N126" s="4"/>
      <c r="O126" s="4"/>
      <c r="P126" s="4"/>
      <c r="Q126" s="4"/>
      <c r="R126" s="4"/>
      <c r="S126" s="4"/>
      <c r="T126" s="4"/>
      <c r="U126" s="71"/>
      <c r="V126" s="47"/>
      <c r="W126" s="47"/>
      <c r="X126" s="47"/>
      <c r="Y126" s="45" t="s">
        <v>622</v>
      </c>
      <c r="Z126" s="46"/>
      <c r="AA126" s="195">
        <v>1</v>
      </c>
      <c r="AB126" s="195">
        <v>1</v>
      </c>
      <c r="AC126" s="195">
        <v>2</v>
      </c>
      <c r="AD126" s="191">
        <f t="shared" si="1"/>
        <v>4</v>
      </c>
      <c r="AE126" s="37"/>
      <c r="AF126" s="38" t="s">
        <v>523</v>
      </c>
      <c r="AG126" s="38" t="s">
        <v>523</v>
      </c>
      <c r="AH126" s="38" t="s">
        <v>523</v>
      </c>
      <c r="AI126" s="192"/>
      <c r="AJ126" s="39" t="s">
        <v>516</v>
      </c>
      <c r="AK126" s="38" t="s">
        <v>516</v>
      </c>
      <c r="AL126" s="38" t="s">
        <v>523</v>
      </c>
      <c r="AM126" s="192"/>
      <c r="AN126" s="40" t="s">
        <v>527</v>
      </c>
      <c r="AO126" s="40" t="s">
        <v>527</v>
      </c>
      <c r="AP126" s="40" t="s">
        <v>527</v>
      </c>
      <c r="AQ126" s="193"/>
      <c r="AR126" s="39"/>
      <c r="AS126" s="194"/>
      <c r="AT126" s="41"/>
      <c r="AU126" s="3"/>
      <c r="AV126" s="3">
        <v>123</v>
      </c>
      <c r="AW126" s="3"/>
      <c r="AX126" s="3"/>
      <c r="AY126" s="3"/>
    </row>
    <row r="127" spans="1:51" ht="18.95" customHeight="1" x14ac:dyDescent="0.25">
      <c r="A127" s="171" t="s">
        <v>178</v>
      </c>
      <c r="B127" s="168" t="s">
        <v>189</v>
      </c>
      <c r="C127" s="169" t="s">
        <v>200</v>
      </c>
      <c r="D127" s="169"/>
      <c r="E127" s="207" t="s">
        <v>2149</v>
      </c>
      <c r="F127" s="205" t="s">
        <v>200</v>
      </c>
      <c r="G127" s="169"/>
      <c r="H127" s="169"/>
      <c r="I127" s="4"/>
      <c r="J127" s="4"/>
      <c r="K127" s="4"/>
      <c r="L127" s="4"/>
      <c r="M127" s="4"/>
      <c r="N127" s="4"/>
      <c r="O127" s="4"/>
      <c r="P127" s="4"/>
      <c r="Q127" s="4"/>
      <c r="R127" s="4"/>
      <c r="S127" s="4"/>
      <c r="T127" s="4"/>
      <c r="U127" s="71"/>
      <c r="V127" s="47"/>
      <c r="W127" s="47"/>
      <c r="X127" s="47"/>
      <c r="Y127" s="45" t="s">
        <v>623</v>
      </c>
      <c r="Z127" s="46"/>
      <c r="AA127" s="195">
        <v>1</v>
      </c>
      <c r="AB127" s="195">
        <v>2</v>
      </c>
      <c r="AC127" s="195">
        <v>2</v>
      </c>
      <c r="AD127" s="191">
        <f t="shared" si="1"/>
        <v>5</v>
      </c>
      <c r="AE127" s="37"/>
      <c r="AF127" s="38" t="s">
        <v>523</v>
      </c>
      <c r="AG127" s="38" t="s">
        <v>523</v>
      </c>
      <c r="AH127" s="38" t="s">
        <v>523</v>
      </c>
      <c r="AI127" s="192"/>
      <c r="AJ127" s="39"/>
      <c r="AK127" s="38"/>
      <c r="AL127" s="38"/>
      <c r="AM127" s="192"/>
      <c r="AN127" s="40" t="s">
        <v>527</v>
      </c>
      <c r="AO127" s="40" t="s">
        <v>527</v>
      </c>
      <c r="AP127" s="40" t="s">
        <v>527</v>
      </c>
      <c r="AQ127" s="193"/>
      <c r="AR127" s="39"/>
      <c r="AS127" s="194"/>
      <c r="AT127" s="41"/>
      <c r="AU127" s="3"/>
      <c r="AV127" s="3">
        <v>124</v>
      </c>
      <c r="AW127" s="3"/>
      <c r="AX127" s="3"/>
      <c r="AY127" s="3"/>
    </row>
    <row r="128" spans="1:51" ht="18.95" customHeight="1" x14ac:dyDescent="0.25">
      <c r="A128" s="171" t="s">
        <v>178</v>
      </c>
      <c r="B128" s="168" t="s">
        <v>189</v>
      </c>
      <c r="C128" s="169" t="s">
        <v>201</v>
      </c>
      <c r="D128" s="169"/>
      <c r="E128" s="207" t="s">
        <v>2148</v>
      </c>
      <c r="F128" s="205" t="s">
        <v>201</v>
      </c>
      <c r="G128" s="169"/>
      <c r="H128" s="169"/>
      <c r="I128" s="4"/>
      <c r="J128" s="4"/>
      <c r="K128" s="4"/>
      <c r="L128" s="4"/>
      <c r="M128" s="4"/>
      <c r="N128" s="4"/>
      <c r="O128" s="4"/>
      <c r="P128" s="4"/>
      <c r="Q128" s="4"/>
      <c r="R128" s="4"/>
      <c r="S128" s="4"/>
      <c r="T128" s="4"/>
      <c r="U128" s="71"/>
      <c r="V128" s="47"/>
      <c r="W128" s="47"/>
      <c r="X128" s="47"/>
      <c r="Y128" s="45" t="s">
        <v>624</v>
      </c>
      <c r="Z128" s="46"/>
      <c r="AA128" s="195">
        <v>1</v>
      </c>
      <c r="AB128" s="195">
        <v>2</v>
      </c>
      <c r="AC128" s="195">
        <v>2</v>
      </c>
      <c r="AD128" s="191">
        <f t="shared" si="1"/>
        <v>5</v>
      </c>
      <c r="AE128" s="37"/>
      <c r="AF128" s="38" t="s">
        <v>523</v>
      </c>
      <c r="AG128" s="38" t="s">
        <v>523</v>
      </c>
      <c r="AH128" s="38" t="s">
        <v>523</v>
      </c>
      <c r="AI128" s="192"/>
      <c r="AJ128" s="39"/>
      <c r="AK128" s="38"/>
      <c r="AL128" s="38"/>
      <c r="AM128" s="192"/>
      <c r="AN128" s="40" t="s">
        <v>527</v>
      </c>
      <c r="AO128" s="40" t="s">
        <v>527</v>
      </c>
      <c r="AP128" s="40" t="s">
        <v>527</v>
      </c>
      <c r="AQ128" s="193"/>
      <c r="AR128" s="39"/>
      <c r="AS128" s="194"/>
      <c r="AT128" s="41"/>
      <c r="AU128" s="3"/>
      <c r="AV128" s="3">
        <v>125</v>
      </c>
      <c r="AW128" s="3"/>
      <c r="AX128" s="3"/>
      <c r="AY128" s="3"/>
    </row>
    <row r="129" spans="1:51" ht="18.95" customHeight="1" x14ac:dyDescent="0.25">
      <c r="A129" s="172" t="s">
        <v>202</v>
      </c>
      <c r="B129" s="168" t="s">
        <v>203</v>
      </c>
      <c r="C129" s="169" t="s">
        <v>204</v>
      </c>
      <c r="D129" s="169"/>
      <c r="E129" s="165" t="s">
        <v>2147</v>
      </c>
      <c r="F129" s="205" t="s">
        <v>204</v>
      </c>
      <c r="G129" s="169" t="s">
        <v>23</v>
      </c>
      <c r="H129" s="169" t="s">
        <v>148</v>
      </c>
      <c r="I129" s="4" t="s">
        <v>2624</v>
      </c>
      <c r="J129" s="4" t="s">
        <v>1594</v>
      </c>
      <c r="K129" s="4" t="s">
        <v>2624</v>
      </c>
      <c r="L129" s="4" t="s">
        <v>1594</v>
      </c>
      <c r="M129" s="4" t="s">
        <v>2625</v>
      </c>
      <c r="N129" s="4"/>
      <c r="O129" s="4" t="s">
        <v>2625</v>
      </c>
      <c r="P129" s="4"/>
      <c r="Q129" s="4" t="s">
        <v>1601</v>
      </c>
      <c r="R129" s="4" t="s">
        <v>2626</v>
      </c>
      <c r="S129" s="4" t="s">
        <v>2627</v>
      </c>
      <c r="T129" s="4" t="s">
        <v>2628</v>
      </c>
      <c r="U129" s="63"/>
      <c r="V129" s="34" t="s">
        <v>530</v>
      </c>
      <c r="W129" s="34" t="s">
        <v>531</v>
      </c>
      <c r="X129" s="34" t="s">
        <v>532</v>
      </c>
      <c r="Y129" s="45" t="s">
        <v>625</v>
      </c>
      <c r="Z129" s="46"/>
      <c r="AA129" s="195">
        <v>2</v>
      </c>
      <c r="AB129" s="195">
        <v>2</v>
      </c>
      <c r="AC129" s="195">
        <v>2</v>
      </c>
      <c r="AD129" s="191">
        <f t="shared" si="1"/>
        <v>6</v>
      </c>
      <c r="AE129" s="37"/>
      <c r="AF129" s="38" t="s">
        <v>523</v>
      </c>
      <c r="AG129" s="38" t="s">
        <v>516</v>
      </c>
      <c r="AH129" s="38" t="s">
        <v>516</v>
      </c>
      <c r="AI129" s="192"/>
      <c r="AJ129" s="39" t="s">
        <v>523</v>
      </c>
      <c r="AK129" s="38" t="s">
        <v>524</v>
      </c>
      <c r="AL129" s="38" t="s">
        <v>524</v>
      </c>
      <c r="AM129" s="192"/>
      <c r="AN129" s="40" t="s">
        <v>527</v>
      </c>
      <c r="AO129" s="40" t="s">
        <v>527</v>
      </c>
      <c r="AP129" s="40" t="s">
        <v>527</v>
      </c>
      <c r="AQ129" s="193"/>
      <c r="AR129" s="39" t="s">
        <v>516</v>
      </c>
      <c r="AS129" s="194"/>
      <c r="AT129" s="41" t="s">
        <v>516</v>
      </c>
      <c r="AU129" s="3"/>
      <c r="AV129" s="3">
        <v>126</v>
      </c>
      <c r="AW129" s="3"/>
      <c r="AX129" s="3"/>
      <c r="AY129" s="3"/>
    </row>
    <row r="130" spans="1:51" ht="18.95" customHeight="1" x14ac:dyDescent="0.25">
      <c r="A130" s="172" t="s">
        <v>202</v>
      </c>
      <c r="B130" s="168" t="s">
        <v>205</v>
      </c>
      <c r="C130" s="169"/>
      <c r="D130" s="169"/>
      <c r="E130" s="207" t="s">
        <v>2146</v>
      </c>
      <c r="F130" s="205" t="s">
        <v>205</v>
      </c>
      <c r="G130" s="169"/>
      <c r="H130" s="169"/>
      <c r="I130" s="4"/>
      <c r="J130" s="4"/>
      <c r="K130" s="4"/>
      <c r="L130" s="4"/>
      <c r="M130" s="4"/>
      <c r="N130" s="4"/>
      <c r="O130" s="4"/>
      <c r="P130" s="4"/>
      <c r="Q130" s="4"/>
      <c r="R130" s="4"/>
      <c r="S130" s="4"/>
      <c r="T130" s="4"/>
      <c r="U130" s="63"/>
      <c r="V130" s="47"/>
      <c r="W130" s="47"/>
      <c r="X130" s="47"/>
      <c r="Y130" s="45" t="s">
        <v>626</v>
      </c>
      <c r="Z130" s="46"/>
      <c r="AA130" s="195">
        <v>1</v>
      </c>
      <c r="AB130" s="195">
        <v>2</v>
      </c>
      <c r="AC130" s="195">
        <v>4</v>
      </c>
      <c r="AD130" s="191">
        <f t="shared" si="1"/>
        <v>7</v>
      </c>
      <c r="AE130" s="37"/>
      <c r="AF130" s="38" t="s">
        <v>523</v>
      </c>
      <c r="AG130" s="38" t="s">
        <v>516</v>
      </c>
      <c r="AH130" s="38" t="s">
        <v>516</v>
      </c>
      <c r="AI130" s="192"/>
      <c r="AJ130" s="39" t="s">
        <v>523</v>
      </c>
      <c r="AK130" s="38" t="s">
        <v>524</v>
      </c>
      <c r="AL130" s="38" t="s">
        <v>524</v>
      </c>
      <c r="AM130" s="192"/>
      <c r="AN130" s="40" t="s">
        <v>527</v>
      </c>
      <c r="AO130" s="40" t="s">
        <v>527</v>
      </c>
      <c r="AP130" s="40" t="s">
        <v>527</v>
      </c>
      <c r="AQ130" s="193"/>
      <c r="AR130" s="39" t="s">
        <v>516</v>
      </c>
      <c r="AS130" s="194"/>
      <c r="AT130" s="41"/>
      <c r="AU130" s="3"/>
      <c r="AV130" s="3">
        <v>127</v>
      </c>
      <c r="AW130" s="3"/>
      <c r="AX130" s="3"/>
      <c r="AY130" s="3"/>
    </row>
    <row r="131" spans="1:51" ht="18.95" customHeight="1" x14ac:dyDescent="0.25">
      <c r="A131" s="172" t="s">
        <v>202</v>
      </c>
      <c r="B131" s="168" t="s">
        <v>203</v>
      </c>
      <c r="C131" s="169" t="s">
        <v>206</v>
      </c>
      <c r="D131" s="169"/>
      <c r="E131" s="165" t="s">
        <v>2145</v>
      </c>
      <c r="F131" s="205" t="s">
        <v>3073</v>
      </c>
      <c r="G131" s="169"/>
      <c r="H131" s="169"/>
      <c r="I131" s="4" t="s">
        <v>2629</v>
      </c>
      <c r="J131" s="4"/>
      <c r="K131" s="4" t="s">
        <v>2629</v>
      </c>
      <c r="L131" s="4"/>
      <c r="M131" s="4" t="s">
        <v>2630</v>
      </c>
      <c r="N131" s="4" t="s">
        <v>2631</v>
      </c>
      <c r="O131" s="4" t="s">
        <v>2632</v>
      </c>
      <c r="P131" s="4"/>
      <c r="Q131" s="4" t="s">
        <v>2591</v>
      </c>
      <c r="R131" s="4" t="s">
        <v>2633</v>
      </c>
      <c r="S131" s="4" t="s">
        <v>2591</v>
      </c>
      <c r="T131" s="4" t="s">
        <v>2633</v>
      </c>
      <c r="U131" s="63" t="s">
        <v>627</v>
      </c>
      <c r="V131" s="47"/>
      <c r="W131" s="47"/>
      <c r="X131" s="47"/>
      <c r="Y131" s="45" t="s">
        <v>628</v>
      </c>
      <c r="Z131" s="46"/>
      <c r="AA131" s="195">
        <v>2</v>
      </c>
      <c r="AB131" s="195">
        <v>2</v>
      </c>
      <c r="AC131" s="195">
        <v>2</v>
      </c>
      <c r="AD131" s="191">
        <f t="shared" si="1"/>
        <v>6</v>
      </c>
      <c r="AE131" s="37"/>
      <c r="AF131" s="38" t="s">
        <v>523</v>
      </c>
      <c r="AG131" s="38" t="s">
        <v>516</v>
      </c>
      <c r="AH131" s="38" t="s">
        <v>516</v>
      </c>
      <c r="AI131" s="192"/>
      <c r="AJ131" s="39" t="s">
        <v>523</v>
      </c>
      <c r="AK131" s="38" t="s">
        <v>524</v>
      </c>
      <c r="AL131" s="38" t="s">
        <v>524</v>
      </c>
      <c r="AM131" s="192"/>
      <c r="AN131" s="40" t="s">
        <v>527</v>
      </c>
      <c r="AO131" s="40" t="s">
        <v>527</v>
      </c>
      <c r="AP131" s="40" t="s">
        <v>527</v>
      </c>
      <c r="AQ131" s="193"/>
      <c r="AR131" s="39" t="s">
        <v>516</v>
      </c>
      <c r="AS131" s="194"/>
      <c r="AT131" s="41"/>
      <c r="AU131" s="3"/>
      <c r="AV131" s="3">
        <v>128</v>
      </c>
      <c r="AW131" s="3"/>
      <c r="AX131" s="3"/>
      <c r="AY131" s="3"/>
    </row>
    <row r="132" spans="1:51" ht="18.95" customHeight="1" x14ac:dyDescent="0.25">
      <c r="A132" s="172" t="s">
        <v>202</v>
      </c>
      <c r="B132" s="168" t="s">
        <v>203</v>
      </c>
      <c r="C132" s="169" t="s">
        <v>207</v>
      </c>
      <c r="D132" s="169"/>
      <c r="E132" s="165" t="s">
        <v>2144</v>
      </c>
      <c r="F132" s="205" t="s">
        <v>207</v>
      </c>
      <c r="G132" s="169"/>
      <c r="H132" s="169"/>
      <c r="I132" s="4" t="s">
        <v>2629</v>
      </c>
      <c r="J132" s="4"/>
      <c r="K132" s="4" t="s">
        <v>2629</v>
      </c>
      <c r="L132" s="4"/>
      <c r="M132" s="4" t="s">
        <v>1584</v>
      </c>
      <c r="N132" s="4"/>
      <c r="O132" s="4" t="s">
        <v>1584</v>
      </c>
      <c r="P132" s="4"/>
      <c r="Q132" s="4" t="s">
        <v>2591</v>
      </c>
      <c r="R132" s="4" t="s">
        <v>2634</v>
      </c>
      <c r="S132" s="4" t="s">
        <v>2591</v>
      </c>
      <c r="T132" s="4" t="s">
        <v>2634</v>
      </c>
      <c r="U132" s="63"/>
      <c r="V132" s="47"/>
      <c r="W132" s="47"/>
      <c r="X132" s="47"/>
      <c r="Y132" s="45" t="s">
        <v>629</v>
      </c>
      <c r="Z132" s="46"/>
      <c r="AA132" s="195">
        <v>3</v>
      </c>
      <c r="AB132" s="195">
        <v>3</v>
      </c>
      <c r="AC132" s="195">
        <v>3</v>
      </c>
      <c r="AD132" s="191">
        <f t="shared" ref="AD132:AD195" si="2">AA132+AB132+AC132</f>
        <v>9</v>
      </c>
      <c r="AE132" s="62"/>
      <c r="AF132" s="38" t="s">
        <v>523</v>
      </c>
      <c r="AG132" s="38" t="s">
        <v>516</v>
      </c>
      <c r="AH132" s="38" t="s">
        <v>516</v>
      </c>
      <c r="AI132" s="192"/>
      <c r="AJ132" s="39" t="s">
        <v>516</v>
      </c>
      <c r="AK132" s="38" t="s">
        <v>524</v>
      </c>
      <c r="AL132" s="38" t="s">
        <v>524</v>
      </c>
      <c r="AM132" s="192"/>
      <c r="AN132" s="40" t="s">
        <v>527</v>
      </c>
      <c r="AO132" s="40" t="s">
        <v>527</v>
      </c>
      <c r="AP132" s="40" t="s">
        <v>527</v>
      </c>
      <c r="AQ132" s="193"/>
      <c r="AR132" s="39" t="s">
        <v>516</v>
      </c>
      <c r="AS132" s="194"/>
      <c r="AT132" s="41" t="s">
        <v>516</v>
      </c>
      <c r="AU132" s="3"/>
      <c r="AV132" s="3">
        <v>129</v>
      </c>
      <c r="AW132" s="3"/>
      <c r="AX132" s="3"/>
      <c r="AY132" s="3"/>
    </row>
    <row r="133" spans="1:51" ht="18.95" customHeight="1" x14ac:dyDescent="0.25">
      <c r="A133" s="172" t="s">
        <v>202</v>
      </c>
      <c r="B133" s="168" t="s">
        <v>208</v>
      </c>
      <c r="C133" s="169" t="s">
        <v>209</v>
      </c>
      <c r="D133" s="169" t="s">
        <v>210</v>
      </c>
      <c r="E133" s="165" t="s">
        <v>2143</v>
      </c>
      <c r="F133" s="205" t="s">
        <v>210</v>
      </c>
      <c r="G133" s="169"/>
      <c r="H133" s="169"/>
      <c r="I133" s="4" t="s">
        <v>1559</v>
      </c>
      <c r="J133" s="4"/>
      <c r="K133" s="4" t="s">
        <v>1559</v>
      </c>
      <c r="L133" s="4"/>
      <c r="M133" s="4" t="s">
        <v>2635</v>
      </c>
      <c r="N133" s="4" t="s">
        <v>2636</v>
      </c>
      <c r="O133" s="4" t="s">
        <v>2637</v>
      </c>
      <c r="P133" s="4"/>
      <c r="Q133" s="4"/>
      <c r="R133" s="4" t="s">
        <v>2638</v>
      </c>
      <c r="S133" s="4"/>
      <c r="T133" s="4" t="s">
        <v>2638</v>
      </c>
      <c r="U133" s="63"/>
      <c r="V133" s="47"/>
      <c r="W133" s="47"/>
      <c r="X133" s="47"/>
      <c r="Y133" s="45" t="s">
        <v>630</v>
      </c>
      <c r="Z133" s="46"/>
      <c r="AA133" s="195">
        <v>3</v>
      </c>
      <c r="AB133" s="195">
        <v>3</v>
      </c>
      <c r="AC133" s="195">
        <v>3</v>
      </c>
      <c r="AD133" s="191">
        <f t="shared" si="2"/>
        <v>9</v>
      </c>
      <c r="AE133" s="62"/>
      <c r="AF133" s="38" t="s">
        <v>523</v>
      </c>
      <c r="AG133" s="38" t="s">
        <v>523</v>
      </c>
      <c r="AH133" s="38" t="s">
        <v>523</v>
      </c>
      <c r="AI133" s="192"/>
      <c r="AJ133" s="39" t="s">
        <v>523</v>
      </c>
      <c r="AK133" s="38" t="s">
        <v>523</v>
      </c>
      <c r="AL133" s="38" t="s">
        <v>523</v>
      </c>
      <c r="AM133" s="192"/>
      <c r="AN133" s="40" t="s">
        <v>527</v>
      </c>
      <c r="AO133" s="40" t="s">
        <v>527</v>
      </c>
      <c r="AP133" s="40" t="s">
        <v>527</v>
      </c>
      <c r="AQ133" s="193"/>
      <c r="AR133" s="39" t="s">
        <v>516</v>
      </c>
      <c r="AS133" s="194"/>
      <c r="AT133" s="41" t="s">
        <v>516</v>
      </c>
      <c r="AU133" s="3"/>
      <c r="AV133" s="3">
        <v>130</v>
      </c>
      <c r="AW133" s="3"/>
      <c r="AX133" s="3"/>
      <c r="AY133" s="3"/>
    </row>
    <row r="134" spans="1:51" ht="18.95" customHeight="1" x14ac:dyDescent="0.25">
      <c r="A134" s="172" t="s">
        <v>202</v>
      </c>
      <c r="B134" s="168" t="s">
        <v>208</v>
      </c>
      <c r="C134" s="169" t="s">
        <v>209</v>
      </c>
      <c r="D134" s="169" t="s">
        <v>211</v>
      </c>
      <c r="E134" s="165" t="s">
        <v>2142</v>
      </c>
      <c r="F134" s="205" t="s">
        <v>211</v>
      </c>
      <c r="G134" s="169" t="s">
        <v>21</v>
      </c>
      <c r="H134" s="169"/>
      <c r="I134" s="4" t="s">
        <v>1559</v>
      </c>
      <c r="J134" s="4"/>
      <c r="K134" s="4" t="s">
        <v>1559</v>
      </c>
      <c r="L134" s="4"/>
      <c r="M134" s="4" t="s">
        <v>2639</v>
      </c>
      <c r="N134" s="4"/>
      <c r="O134" s="4" t="s">
        <v>2639</v>
      </c>
      <c r="P134" s="4"/>
      <c r="Q134" s="4"/>
      <c r="R134" s="4"/>
      <c r="S134" s="4"/>
      <c r="T134" s="4"/>
      <c r="U134" s="63"/>
      <c r="V134" s="34" t="s">
        <v>530</v>
      </c>
      <c r="W134" s="34" t="s">
        <v>531</v>
      </c>
      <c r="X134" s="34" t="s">
        <v>532</v>
      </c>
      <c r="Y134" s="45"/>
      <c r="Z134" s="46"/>
      <c r="AA134" s="195">
        <v>3</v>
      </c>
      <c r="AB134" s="195">
        <v>3</v>
      </c>
      <c r="AC134" s="195">
        <v>3</v>
      </c>
      <c r="AD134" s="191">
        <f t="shared" si="2"/>
        <v>9</v>
      </c>
      <c r="AE134" s="62"/>
      <c r="AF134" s="38" t="s">
        <v>523</v>
      </c>
      <c r="AG134" s="38" t="s">
        <v>523</v>
      </c>
      <c r="AH134" s="38" t="s">
        <v>516</v>
      </c>
      <c r="AI134" s="192"/>
      <c r="AJ134" s="39" t="s">
        <v>523</v>
      </c>
      <c r="AK134" s="38" t="s">
        <v>523</v>
      </c>
      <c r="AL134" s="38" t="s">
        <v>523</v>
      </c>
      <c r="AM134" s="192"/>
      <c r="AN134" s="40" t="s">
        <v>527</v>
      </c>
      <c r="AO134" s="40" t="s">
        <v>527</v>
      </c>
      <c r="AP134" s="40" t="s">
        <v>527</v>
      </c>
      <c r="AQ134" s="193"/>
      <c r="AR134" s="39" t="s">
        <v>516</v>
      </c>
      <c r="AS134" s="194"/>
      <c r="AT134" s="41" t="s">
        <v>516</v>
      </c>
      <c r="AU134" s="3"/>
      <c r="AV134" s="3">
        <v>131</v>
      </c>
      <c r="AW134" s="3"/>
      <c r="AX134" s="3"/>
      <c r="AY134" s="3"/>
    </row>
    <row r="135" spans="1:51" ht="18.95" customHeight="1" x14ac:dyDescent="0.25">
      <c r="A135" s="172" t="s">
        <v>202</v>
      </c>
      <c r="B135" s="168" t="s">
        <v>208</v>
      </c>
      <c r="C135" s="169" t="s">
        <v>209</v>
      </c>
      <c r="D135" s="169" t="s">
        <v>212</v>
      </c>
      <c r="E135" s="165" t="s">
        <v>2141</v>
      </c>
      <c r="F135" s="205" t="s">
        <v>3074</v>
      </c>
      <c r="G135" s="169"/>
      <c r="H135" s="169"/>
      <c r="I135" s="4" t="s">
        <v>2640</v>
      </c>
      <c r="J135" s="4"/>
      <c r="K135" s="4" t="s">
        <v>2640</v>
      </c>
      <c r="L135" s="4"/>
      <c r="M135" s="4"/>
      <c r="N135" s="4" t="s">
        <v>1843</v>
      </c>
      <c r="O135" s="4" t="s">
        <v>1843</v>
      </c>
      <c r="P135" s="4"/>
      <c r="Q135" s="4"/>
      <c r="R135" s="4" t="s">
        <v>2641</v>
      </c>
      <c r="S135" s="4" t="s">
        <v>2642</v>
      </c>
      <c r="T135" s="4" t="s">
        <v>2643</v>
      </c>
      <c r="U135" s="63" t="s">
        <v>599</v>
      </c>
      <c r="V135" s="47"/>
      <c r="W135" s="47"/>
      <c r="X135" s="47"/>
      <c r="Y135" s="45" t="s">
        <v>631</v>
      </c>
      <c r="Z135" s="46"/>
      <c r="AA135" s="195">
        <v>2</v>
      </c>
      <c r="AB135" s="195">
        <v>2</v>
      </c>
      <c r="AC135" s="195">
        <v>3</v>
      </c>
      <c r="AD135" s="191">
        <f t="shared" si="2"/>
        <v>7</v>
      </c>
      <c r="AE135" s="37"/>
      <c r="AF135" s="38" t="s">
        <v>516</v>
      </c>
      <c r="AG135" s="38" t="s">
        <v>516</v>
      </c>
      <c r="AH135" s="38" t="s">
        <v>516</v>
      </c>
      <c r="AI135" s="192"/>
      <c r="AJ135" s="39" t="s">
        <v>523</v>
      </c>
      <c r="AK135" s="38" t="s">
        <v>524</v>
      </c>
      <c r="AL135" s="38" t="s">
        <v>524</v>
      </c>
      <c r="AM135" s="192"/>
      <c r="AN135" s="40" t="s">
        <v>527</v>
      </c>
      <c r="AO135" s="40" t="s">
        <v>527</v>
      </c>
      <c r="AP135" s="40" t="s">
        <v>527</v>
      </c>
      <c r="AQ135" s="193"/>
      <c r="AR135" s="60" t="s">
        <v>523</v>
      </c>
      <c r="AS135" s="194"/>
      <c r="AT135" s="41" t="s">
        <v>516</v>
      </c>
      <c r="AU135" s="3"/>
      <c r="AV135" s="3">
        <v>132</v>
      </c>
      <c r="AW135" s="3"/>
      <c r="AX135" s="3"/>
      <c r="AY135" s="3"/>
    </row>
    <row r="136" spans="1:51" ht="18.95" customHeight="1" x14ac:dyDescent="0.25">
      <c r="A136" s="172" t="s">
        <v>202</v>
      </c>
      <c r="B136" s="168" t="s">
        <v>208</v>
      </c>
      <c r="C136" s="169" t="s">
        <v>213</v>
      </c>
      <c r="D136" s="169"/>
      <c r="E136" s="165" t="s">
        <v>2140</v>
      </c>
      <c r="F136" s="205" t="s">
        <v>213</v>
      </c>
      <c r="G136" s="169"/>
      <c r="H136" s="169"/>
      <c r="I136" s="4" t="s">
        <v>2644</v>
      </c>
      <c r="J136" s="4" t="s">
        <v>1584</v>
      </c>
      <c r="K136" s="4" t="s">
        <v>2644</v>
      </c>
      <c r="L136" s="4" t="s">
        <v>1584</v>
      </c>
      <c r="M136" s="4" t="s">
        <v>2645</v>
      </c>
      <c r="N136" s="4" t="s">
        <v>2646</v>
      </c>
      <c r="O136" s="4" t="s">
        <v>2647</v>
      </c>
      <c r="P136" s="4" t="s">
        <v>2488</v>
      </c>
      <c r="Q136" s="4"/>
      <c r="R136" s="4" t="s">
        <v>2648</v>
      </c>
      <c r="S136" s="4" t="s">
        <v>2649</v>
      </c>
      <c r="T136" s="4" t="s">
        <v>2650</v>
      </c>
      <c r="U136" s="63"/>
      <c r="V136" s="47"/>
      <c r="W136" s="47"/>
      <c r="X136" s="47"/>
      <c r="Y136" s="45" t="s">
        <v>632</v>
      </c>
      <c r="Z136" s="46"/>
      <c r="AA136" s="195">
        <v>2</v>
      </c>
      <c r="AB136" s="195">
        <v>3</v>
      </c>
      <c r="AC136" s="195">
        <v>2</v>
      </c>
      <c r="AD136" s="191">
        <f t="shared" si="2"/>
        <v>7</v>
      </c>
      <c r="AE136" s="37"/>
      <c r="AF136" s="38" t="s">
        <v>523</v>
      </c>
      <c r="AG136" s="38" t="s">
        <v>523</v>
      </c>
      <c r="AH136" s="38" t="s">
        <v>523</v>
      </c>
      <c r="AI136" s="192"/>
      <c r="AJ136" s="39" t="s">
        <v>523</v>
      </c>
      <c r="AK136" s="38" t="s">
        <v>523</v>
      </c>
      <c r="AL136" s="38" t="s">
        <v>523</v>
      </c>
      <c r="AM136" s="192"/>
      <c r="AN136" s="40" t="s">
        <v>527</v>
      </c>
      <c r="AO136" s="40" t="s">
        <v>527</v>
      </c>
      <c r="AP136" s="40" t="s">
        <v>527</v>
      </c>
      <c r="AQ136" s="193"/>
      <c r="AR136" s="39" t="s">
        <v>516</v>
      </c>
      <c r="AS136" s="194"/>
      <c r="AT136" s="41" t="s">
        <v>516</v>
      </c>
      <c r="AU136" s="3"/>
      <c r="AV136" s="3">
        <v>133</v>
      </c>
      <c r="AW136" s="3"/>
      <c r="AX136" s="3"/>
      <c r="AY136" s="3"/>
    </row>
    <row r="137" spans="1:51" ht="18.95" customHeight="1" x14ac:dyDescent="0.25">
      <c r="A137" s="172" t="s">
        <v>202</v>
      </c>
      <c r="B137" s="168" t="s">
        <v>214</v>
      </c>
      <c r="C137" s="169"/>
      <c r="D137" s="169"/>
      <c r="E137" s="207" t="s">
        <v>2139</v>
      </c>
      <c r="F137" s="205" t="s">
        <v>214</v>
      </c>
      <c r="G137" s="169"/>
      <c r="H137" s="169"/>
      <c r="I137" s="4" t="s">
        <v>1091</v>
      </c>
      <c r="J137" s="4"/>
      <c r="K137" s="4" t="s">
        <v>1091</v>
      </c>
      <c r="L137" s="4"/>
      <c r="M137" s="4" t="s">
        <v>2651</v>
      </c>
      <c r="N137" s="4"/>
      <c r="O137" s="4" t="s">
        <v>2651</v>
      </c>
      <c r="P137" s="4"/>
      <c r="Q137" s="4" t="s">
        <v>2652</v>
      </c>
      <c r="R137" s="4" t="s">
        <v>2653</v>
      </c>
      <c r="S137" s="4" t="s">
        <v>2652</v>
      </c>
      <c r="T137" s="4" t="s">
        <v>2653</v>
      </c>
      <c r="U137" s="63"/>
      <c r="V137" s="47"/>
      <c r="W137" s="47"/>
      <c r="X137" s="47"/>
      <c r="Y137" s="45" t="s">
        <v>633</v>
      </c>
      <c r="Z137" s="46"/>
      <c r="AA137" s="195">
        <v>1</v>
      </c>
      <c r="AB137" s="195">
        <v>2</v>
      </c>
      <c r="AC137" s="195">
        <v>1</v>
      </c>
      <c r="AD137" s="191">
        <f t="shared" si="2"/>
        <v>4</v>
      </c>
      <c r="AE137" s="37"/>
      <c r="AF137" s="38" t="s">
        <v>523</v>
      </c>
      <c r="AG137" s="38" t="s">
        <v>523</v>
      </c>
      <c r="AH137" s="38" t="s">
        <v>516</v>
      </c>
      <c r="AI137" s="192"/>
      <c r="AJ137" s="39" t="s">
        <v>516</v>
      </c>
      <c r="AK137" s="38" t="s">
        <v>524</v>
      </c>
      <c r="AL137" s="38" t="s">
        <v>524</v>
      </c>
      <c r="AM137" s="192"/>
      <c r="AN137" s="40" t="s">
        <v>527</v>
      </c>
      <c r="AO137" s="40" t="s">
        <v>527</v>
      </c>
      <c r="AP137" s="40" t="s">
        <v>527</v>
      </c>
      <c r="AQ137" s="193"/>
      <c r="AR137" s="39" t="s">
        <v>516</v>
      </c>
      <c r="AS137" s="194"/>
      <c r="AT137" s="41"/>
      <c r="AU137" s="3"/>
      <c r="AV137" s="3">
        <v>134</v>
      </c>
      <c r="AW137" s="3"/>
      <c r="AX137" s="3"/>
      <c r="AY137" s="3"/>
    </row>
    <row r="138" spans="1:51" ht="18.95" customHeight="1" x14ac:dyDescent="0.25">
      <c r="A138" s="172" t="s">
        <v>202</v>
      </c>
      <c r="B138" s="168" t="s">
        <v>215</v>
      </c>
      <c r="C138" s="169"/>
      <c r="D138" s="169"/>
      <c r="E138" s="165" t="s">
        <v>2138</v>
      </c>
      <c r="F138" s="205" t="s">
        <v>215</v>
      </c>
      <c r="G138" s="169"/>
      <c r="H138" s="169"/>
      <c r="I138" s="4" t="s">
        <v>2654</v>
      </c>
      <c r="J138" s="4"/>
      <c r="K138" s="4" t="s">
        <v>2654</v>
      </c>
      <c r="L138" s="4"/>
      <c r="M138" s="4" t="s">
        <v>2655</v>
      </c>
      <c r="N138" s="4"/>
      <c r="O138" s="4" t="s">
        <v>2655</v>
      </c>
      <c r="P138" s="4"/>
      <c r="Q138" s="4" t="s">
        <v>2656</v>
      </c>
      <c r="R138" s="4" t="s">
        <v>2657</v>
      </c>
      <c r="S138" s="4" t="s">
        <v>2656</v>
      </c>
      <c r="T138" s="4" t="s">
        <v>2657</v>
      </c>
      <c r="U138" s="63"/>
      <c r="V138" s="47"/>
      <c r="W138" s="47"/>
      <c r="X138" s="47"/>
      <c r="Y138" s="45" t="s">
        <v>634</v>
      </c>
      <c r="Z138" s="46"/>
      <c r="AA138" s="195">
        <v>0</v>
      </c>
      <c r="AB138" s="195">
        <v>0</v>
      </c>
      <c r="AC138" s="195">
        <v>2</v>
      </c>
      <c r="AD138" s="191">
        <f t="shared" si="2"/>
        <v>2</v>
      </c>
      <c r="AE138" s="37"/>
      <c r="AF138" s="38" t="s">
        <v>523</v>
      </c>
      <c r="AG138" s="38" t="s">
        <v>523</v>
      </c>
      <c r="AH138" s="38" t="s">
        <v>516</v>
      </c>
      <c r="AI138" s="192"/>
      <c r="AJ138" s="39" t="s">
        <v>516</v>
      </c>
      <c r="AK138" s="38" t="s">
        <v>523</v>
      </c>
      <c r="AL138" s="38" t="s">
        <v>523</v>
      </c>
      <c r="AM138" s="192"/>
      <c r="AN138" s="40" t="s">
        <v>516</v>
      </c>
      <c r="AO138" s="40" t="s">
        <v>516</v>
      </c>
      <c r="AP138" s="40" t="s">
        <v>516</v>
      </c>
      <c r="AQ138" s="193"/>
      <c r="AR138" s="39" t="s">
        <v>516</v>
      </c>
      <c r="AS138" s="194"/>
      <c r="AT138" s="41"/>
      <c r="AU138" s="3"/>
      <c r="AV138" s="3">
        <v>135</v>
      </c>
      <c r="AW138" s="3"/>
      <c r="AX138" s="3"/>
      <c r="AY138" s="3"/>
    </row>
    <row r="139" spans="1:51" ht="18.95" customHeight="1" x14ac:dyDescent="0.25">
      <c r="A139" s="172" t="s">
        <v>202</v>
      </c>
      <c r="B139" s="168" t="s">
        <v>216</v>
      </c>
      <c r="C139" s="169" t="s">
        <v>217</v>
      </c>
      <c r="D139" s="169"/>
      <c r="E139" s="165" t="s">
        <v>2137</v>
      </c>
      <c r="F139" s="205" t="s">
        <v>217</v>
      </c>
      <c r="G139" s="169"/>
      <c r="H139" s="169"/>
      <c r="I139" s="4"/>
      <c r="J139" s="4"/>
      <c r="K139" s="4"/>
      <c r="L139" s="4"/>
      <c r="M139" s="4" t="s">
        <v>1746</v>
      </c>
      <c r="N139" s="4"/>
      <c r="O139" s="4" t="s">
        <v>1746</v>
      </c>
      <c r="P139" s="4"/>
      <c r="Q139" s="4"/>
      <c r="R139" s="4" t="s">
        <v>2658</v>
      </c>
      <c r="S139" s="4"/>
      <c r="T139" s="4" t="s">
        <v>2658</v>
      </c>
      <c r="U139" s="63"/>
      <c r="V139" s="47"/>
      <c r="W139" s="47"/>
      <c r="X139" s="47"/>
      <c r="Y139" s="45" t="s">
        <v>635</v>
      </c>
      <c r="Z139" s="46"/>
      <c r="AA139" s="195">
        <v>4</v>
      </c>
      <c r="AB139" s="195">
        <v>4</v>
      </c>
      <c r="AC139" s="195">
        <v>4</v>
      </c>
      <c r="AD139" s="191">
        <f t="shared" si="2"/>
        <v>12</v>
      </c>
      <c r="AE139" s="37"/>
      <c r="AF139" s="56" t="s">
        <v>516</v>
      </c>
      <c r="AG139" s="56" t="s">
        <v>516</v>
      </c>
      <c r="AH139" s="56" t="s">
        <v>516</v>
      </c>
      <c r="AI139" s="192"/>
      <c r="AJ139" s="57" t="s">
        <v>523</v>
      </c>
      <c r="AK139" s="56" t="s">
        <v>523</v>
      </c>
      <c r="AL139" s="56" t="s">
        <v>523</v>
      </c>
      <c r="AM139" s="192"/>
      <c r="AN139" s="40" t="s">
        <v>527</v>
      </c>
      <c r="AO139" s="40" t="s">
        <v>527</v>
      </c>
      <c r="AP139" s="40" t="s">
        <v>527</v>
      </c>
      <c r="AQ139" s="193"/>
      <c r="AR139" s="39" t="s">
        <v>516</v>
      </c>
      <c r="AS139" s="194"/>
      <c r="AT139" s="41"/>
      <c r="AU139" s="3"/>
      <c r="AV139" s="3">
        <v>136</v>
      </c>
      <c r="AW139" s="3"/>
      <c r="AX139" s="3"/>
      <c r="AY139" s="3"/>
    </row>
    <row r="140" spans="1:51" ht="18.95" customHeight="1" x14ac:dyDescent="0.25">
      <c r="A140" s="172" t="s">
        <v>202</v>
      </c>
      <c r="B140" s="168" t="s">
        <v>203</v>
      </c>
      <c r="C140" s="169" t="s">
        <v>218</v>
      </c>
      <c r="D140" s="169"/>
      <c r="E140" s="165" t="s">
        <v>2136</v>
      </c>
      <c r="F140" s="205" t="s">
        <v>218</v>
      </c>
      <c r="G140" s="169"/>
      <c r="H140" s="169"/>
      <c r="I140" s="4" t="s">
        <v>2659</v>
      </c>
      <c r="J140" s="4" t="s">
        <v>1584</v>
      </c>
      <c r="K140" s="4" t="s">
        <v>2659</v>
      </c>
      <c r="L140" s="4" t="s">
        <v>1584</v>
      </c>
      <c r="M140" s="4" t="s">
        <v>1594</v>
      </c>
      <c r="N140" s="4"/>
      <c r="O140" s="4" t="s">
        <v>1594</v>
      </c>
      <c r="P140" s="4"/>
      <c r="Q140" s="4"/>
      <c r="R140" s="4" t="s">
        <v>2660</v>
      </c>
      <c r="S140" s="4"/>
      <c r="T140" s="4" t="s">
        <v>2660</v>
      </c>
      <c r="U140" s="63"/>
      <c r="V140" s="47"/>
      <c r="W140" s="47"/>
      <c r="X140" s="47"/>
      <c r="Y140" s="61" t="s">
        <v>636</v>
      </c>
      <c r="Z140" s="46"/>
      <c r="AA140" s="195">
        <v>2</v>
      </c>
      <c r="AB140" s="195">
        <v>2</v>
      </c>
      <c r="AC140" s="195">
        <v>2</v>
      </c>
      <c r="AD140" s="191">
        <f t="shared" si="2"/>
        <v>6</v>
      </c>
      <c r="AE140" s="37"/>
      <c r="AF140" s="56" t="s">
        <v>516</v>
      </c>
      <c r="AG140" s="56" t="s">
        <v>516</v>
      </c>
      <c r="AH140" s="56"/>
      <c r="AI140" s="192"/>
      <c r="AJ140" s="57" t="s">
        <v>523</v>
      </c>
      <c r="AK140" s="56" t="s">
        <v>524</v>
      </c>
      <c r="AL140" s="56" t="s">
        <v>523</v>
      </c>
      <c r="AM140" s="192"/>
      <c r="AN140" s="40" t="s">
        <v>527</v>
      </c>
      <c r="AO140" s="40" t="s">
        <v>527</v>
      </c>
      <c r="AP140" s="40" t="s">
        <v>527</v>
      </c>
      <c r="AQ140" s="193"/>
      <c r="AR140" s="39" t="s">
        <v>516</v>
      </c>
      <c r="AS140" s="194"/>
      <c r="AT140" s="41" t="s">
        <v>516</v>
      </c>
      <c r="AU140" s="3"/>
      <c r="AV140" s="3">
        <v>137</v>
      </c>
      <c r="AW140" s="3"/>
      <c r="AX140" s="3"/>
      <c r="AY140" s="3"/>
    </row>
    <row r="141" spans="1:51" ht="18.95" customHeight="1" x14ac:dyDescent="0.25">
      <c r="A141" s="171" t="s">
        <v>219</v>
      </c>
      <c r="B141" s="168" t="s">
        <v>4</v>
      </c>
      <c r="C141" s="169" t="s">
        <v>220</v>
      </c>
      <c r="D141" s="169"/>
      <c r="E141" s="208" t="s">
        <v>2135</v>
      </c>
      <c r="F141" s="205" t="s">
        <v>220</v>
      </c>
      <c r="G141" s="169" t="s">
        <v>21</v>
      </c>
      <c r="H141" s="169"/>
      <c r="I141" s="4" t="s">
        <v>2661</v>
      </c>
      <c r="J141" s="4" t="s">
        <v>2312</v>
      </c>
      <c r="K141" s="4" t="s">
        <v>2662</v>
      </c>
      <c r="L141" s="4"/>
      <c r="M141" s="4" t="s">
        <v>2367</v>
      </c>
      <c r="N141" s="4" t="s">
        <v>2368</v>
      </c>
      <c r="O141" s="4" t="s">
        <v>2369</v>
      </c>
      <c r="P141" s="4"/>
      <c r="Q141" s="4"/>
      <c r="R141" s="4" t="s">
        <v>1844</v>
      </c>
      <c r="S141" s="4"/>
      <c r="T141" s="4" t="s">
        <v>1844</v>
      </c>
      <c r="U141" s="63" t="s">
        <v>559</v>
      </c>
      <c r="V141" s="34" t="s">
        <v>530</v>
      </c>
      <c r="W141" s="34" t="s">
        <v>531</v>
      </c>
      <c r="X141" s="34" t="s">
        <v>532</v>
      </c>
      <c r="Y141" s="45"/>
      <c r="Z141" s="46"/>
      <c r="AA141" s="195">
        <v>2</v>
      </c>
      <c r="AB141" s="195">
        <v>2</v>
      </c>
      <c r="AC141" s="195">
        <v>2</v>
      </c>
      <c r="AD141" s="191">
        <f t="shared" si="2"/>
        <v>6</v>
      </c>
      <c r="AE141" s="37"/>
      <c r="AF141" s="38" t="s">
        <v>516</v>
      </c>
      <c r="AG141" s="38" t="s">
        <v>516</v>
      </c>
      <c r="AH141" s="38" t="s">
        <v>516</v>
      </c>
      <c r="AI141" s="192"/>
      <c r="AJ141" s="39" t="s">
        <v>516</v>
      </c>
      <c r="AK141" s="38" t="s">
        <v>516</v>
      </c>
      <c r="AL141" s="38" t="s">
        <v>516</v>
      </c>
      <c r="AM141" s="192"/>
      <c r="AN141" s="40" t="s">
        <v>516</v>
      </c>
      <c r="AO141" s="40" t="s">
        <v>516</v>
      </c>
      <c r="AP141" s="40" t="s">
        <v>516</v>
      </c>
      <c r="AQ141" s="193"/>
      <c r="AR141" s="39" t="s">
        <v>516</v>
      </c>
      <c r="AS141" s="194"/>
      <c r="AT141" s="41"/>
      <c r="AU141" s="3"/>
      <c r="AV141" s="3">
        <v>138</v>
      </c>
      <c r="AW141" s="3"/>
      <c r="AX141" s="3"/>
      <c r="AY141" s="3"/>
    </row>
    <row r="142" spans="1:51" ht="18.95" customHeight="1" x14ac:dyDescent="0.25">
      <c r="A142" s="171" t="s">
        <v>219</v>
      </c>
      <c r="B142" s="168" t="s">
        <v>221</v>
      </c>
      <c r="C142" s="169" t="s">
        <v>222</v>
      </c>
      <c r="D142" s="169"/>
      <c r="E142" s="165" t="s">
        <v>2134</v>
      </c>
      <c r="F142" s="205" t="s">
        <v>222</v>
      </c>
      <c r="G142" s="169" t="s">
        <v>9</v>
      </c>
      <c r="H142" s="169" t="s">
        <v>26</v>
      </c>
      <c r="I142" s="4" t="s">
        <v>2663</v>
      </c>
      <c r="J142" s="4"/>
      <c r="K142" s="4" t="s">
        <v>2663</v>
      </c>
      <c r="L142" s="4"/>
      <c r="M142" s="4" t="s">
        <v>2664</v>
      </c>
      <c r="N142" s="4"/>
      <c r="O142" s="4" t="s">
        <v>2664</v>
      </c>
      <c r="P142" s="4"/>
      <c r="Q142" s="4"/>
      <c r="R142" s="4" t="s">
        <v>2665</v>
      </c>
      <c r="S142" s="4"/>
      <c r="T142" s="4" t="s">
        <v>2665</v>
      </c>
      <c r="U142" s="71"/>
      <c r="V142" s="47"/>
      <c r="W142" s="47"/>
      <c r="X142" s="47"/>
      <c r="Y142" s="45" t="s">
        <v>637</v>
      </c>
      <c r="Z142" s="46"/>
      <c r="AA142" s="195">
        <v>1</v>
      </c>
      <c r="AB142" s="195">
        <v>2</v>
      </c>
      <c r="AC142" s="195">
        <v>1</v>
      </c>
      <c r="AD142" s="191">
        <f t="shared" si="2"/>
        <v>4</v>
      </c>
      <c r="AE142" s="37"/>
      <c r="AF142" s="38" t="s">
        <v>523</v>
      </c>
      <c r="AG142" s="38" t="s">
        <v>523</v>
      </c>
      <c r="AH142" s="38" t="s">
        <v>523</v>
      </c>
      <c r="AI142" s="192"/>
      <c r="AJ142" s="39" t="s">
        <v>523</v>
      </c>
      <c r="AK142" s="38" t="s">
        <v>524</v>
      </c>
      <c r="AL142" s="38" t="s">
        <v>524</v>
      </c>
      <c r="AM142" s="192"/>
      <c r="AN142" s="40" t="s">
        <v>527</v>
      </c>
      <c r="AO142" s="40" t="s">
        <v>527</v>
      </c>
      <c r="AP142" s="40" t="s">
        <v>527</v>
      </c>
      <c r="AQ142" s="193"/>
      <c r="AR142" s="39" t="s">
        <v>516</v>
      </c>
      <c r="AS142" s="194"/>
      <c r="AT142" s="41"/>
      <c r="AU142" s="3"/>
      <c r="AV142" s="3">
        <v>139</v>
      </c>
      <c r="AW142" s="3"/>
      <c r="AX142" s="3"/>
      <c r="AY142" s="3"/>
    </row>
    <row r="143" spans="1:51" ht="18.95" customHeight="1" x14ac:dyDescent="0.25">
      <c r="A143" s="171" t="s">
        <v>219</v>
      </c>
      <c r="B143" s="168" t="s">
        <v>223</v>
      </c>
      <c r="C143" s="169" t="s">
        <v>224</v>
      </c>
      <c r="D143" s="169"/>
      <c r="E143" s="165" t="s">
        <v>2133</v>
      </c>
      <c r="F143" s="205" t="s">
        <v>224</v>
      </c>
      <c r="G143" s="169" t="s">
        <v>9</v>
      </c>
      <c r="H143" s="169" t="s">
        <v>225</v>
      </c>
      <c r="I143" s="4"/>
      <c r="J143" s="4"/>
      <c r="K143" s="4"/>
      <c r="L143" s="4"/>
      <c r="M143" s="4"/>
      <c r="N143" s="4"/>
      <c r="O143" s="4"/>
      <c r="P143" s="4"/>
      <c r="Q143" s="4"/>
      <c r="R143" s="4"/>
      <c r="S143" s="4"/>
      <c r="T143" s="4"/>
      <c r="U143" s="71"/>
      <c r="V143" s="47"/>
      <c r="W143" s="47"/>
      <c r="X143" s="47"/>
      <c r="Y143" s="45" t="s">
        <v>638</v>
      </c>
      <c r="Z143" s="46"/>
      <c r="AA143" s="195">
        <v>1</v>
      </c>
      <c r="AB143" s="195">
        <v>1</v>
      </c>
      <c r="AC143" s="195">
        <v>1</v>
      </c>
      <c r="AD143" s="191">
        <f t="shared" si="2"/>
        <v>3</v>
      </c>
      <c r="AE143" s="37"/>
      <c r="AF143" s="38" t="s">
        <v>516</v>
      </c>
      <c r="AG143" s="38" t="s">
        <v>516</v>
      </c>
      <c r="AH143" s="38" t="s">
        <v>516</v>
      </c>
      <c r="AI143" s="192"/>
      <c r="AJ143" s="39" t="s">
        <v>523</v>
      </c>
      <c r="AK143" s="38" t="s">
        <v>523</v>
      </c>
      <c r="AL143" s="38" t="s">
        <v>523</v>
      </c>
      <c r="AM143" s="192"/>
      <c r="AN143" s="40" t="s">
        <v>516</v>
      </c>
      <c r="AO143" s="40" t="s">
        <v>516</v>
      </c>
      <c r="AP143" s="40" t="s">
        <v>516</v>
      </c>
      <c r="AQ143" s="193"/>
      <c r="AR143" s="39" t="s">
        <v>516</v>
      </c>
      <c r="AS143" s="194"/>
      <c r="AT143" s="41"/>
      <c r="AU143" s="3"/>
      <c r="AV143" s="3">
        <v>140</v>
      </c>
      <c r="AW143" s="3"/>
      <c r="AX143" s="3"/>
      <c r="AY143" s="3"/>
    </row>
    <row r="144" spans="1:51" ht="18.95" customHeight="1" x14ac:dyDescent="0.3">
      <c r="A144" s="171" t="s">
        <v>219</v>
      </c>
      <c r="B144" s="168" t="s">
        <v>223</v>
      </c>
      <c r="C144" s="169" t="s">
        <v>226</v>
      </c>
      <c r="D144" s="169"/>
      <c r="E144" s="189" t="s">
        <v>2132</v>
      </c>
      <c r="F144" s="205" t="s">
        <v>226</v>
      </c>
      <c r="G144" s="169"/>
      <c r="H144" s="169"/>
      <c r="I144" s="4"/>
      <c r="J144" s="4"/>
      <c r="K144" s="4"/>
      <c r="L144" s="4"/>
      <c r="M144" s="4"/>
      <c r="N144" s="4"/>
      <c r="O144" s="4"/>
      <c r="P144" s="4"/>
      <c r="Q144" s="4"/>
      <c r="R144" s="4" t="s">
        <v>2666</v>
      </c>
      <c r="S144" s="4" t="s">
        <v>1151</v>
      </c>
      <c r="T144" s="4" t="s">
        <v>1216</v>
      </c>
      <c r="U144" s="89"/>
      <c r="V144" s="73"/>
      <c r="W144" s="73"/>
      <c r="X144" s="73"/>
      <c r="Y144" s="74" t="s">
        <v>639</v>
      </c>
      <c r="Z144" s="75"/>
      <c r="AA144" s="197">
        <v>1</v>
      </c>
      <c r="AB144" s="197">
        <v>1</v>
      </c>
      <c r="AC144" s="197">
        <v>1</v>
      </c>
      <c r="AD144" s="191">
        <f t="shared" si="2"/>
        <v>3</v>
      </c>
      <c r="AE144" s="37"/>
      <c r="AF144" s="38" t="s">
        <v>516</v>
      </c>
      <c r="AG144" s="38" t="s">
        <v>516</v>
      </c>
      <c r="AH144" s="38" t="s">
        <v>516</v>
      </c>
      <c r="AI144" s="192"/>
      <c r="AJ144" s="39" t="s">
        <v>516</v>
      </c>
      <c r="AK144" s="38" t="s">
        <v>516</v>
      </c>
      <c r="AL144" s="38" t="s">
        <v>516</v>
      </c>
      <c r="AM144" s="192"/>
      <c r="AN144" s="40" t="s">
        <v>516</v>
      </c>
      <c r="AO144" s="40" t="s">
        <v>516</v>
      </c>
      <c r="AP144" s="40" t="s">
        <v>516</v>
      </c>
      <c r="AQ144" s="193"/>
      <c r="AR144" s="39" t="s">
        <v>516</v>
      </c>
      <c r="AS144" s="194"/>
      <c r="AT144" s="41"/>
      <c r="AU144" s="3"/>
      <c r="AV144" s="3">
        <v>141</v>
      </c>
      <c r="AW144" s="3"/>
      <c r="AX144" s="3"/>
      <c r="AY144" s="3"/>
    </row>
    <row r="145" spans="1:51" ht="18.95" customHeight="1" x14ac:dyDescent="0.3">
      <c r="A145" s="171" t="s">
        <v>219</v>
      </c>
      <c r="B145" s="168" t="s">
        <v>223</v>
      </c>
      <c r="C145" s="169" t="s">
        <v>227</v>
      </c>
      <c r="D145" s="169"/>
      <c r="E145" s="189" t="s">
        <v>2131</v>
      </c>
      <c r="F145" s="205" t="s">
        <v>227</v>
      </c>
      <c r="G145" s="169"/>
      <c r="H145" s="169"/>
      <c r="I145" s="4" t="s">
        <v>2667</v>
      </c>
      <c r="J145" s="4" t="s">
        <v>1198</v>
      </c>
      <c r="K145" s="4" t="s">
        <v>2667</v>
      </c>
      <c r="L145" s="4" t="s">
        <v>1198</v>
      </c>
      <c r="M145" s="4" t="s">
        <v>2668</v>
      </c>
      <c r="N145" s="4"/>
      <c r="O145" s="4" t="s">
        <v>2668</v>
      </c>
      <c r="P145" s="4"/>
      <c r="Q145" s="4" t="s">
        <v>2495</v>
      </c>
      <c r="R145" s="4" t="s">
        <v>2669</v>
      </c>
      <c r="S145" s="4" t="s">
        <v>2495</v>
      </c>
      <c r="T145" s="4" t="s">
        <v>2669</v>
      </c>
      <c r="U145" s="89"/>
      <c r="V145" s="73"/>
      <c r="W145" s="73"/>
      <c r="X145" s="73"/>
      <c r="Y145" s="74" t="s">
        <v>640</v>
      </c>
      <c r="Z145" s="75"/>
      <c r="AA145" s="197">
        <v>1</v>
      </c>
      <c r="AB145" s="197">
        <v>2</v>
      </c>
      <c r="AC145" s="197">
        <v>2</v>
      </c>
      <c r="AD145" s="191">
        <f t="shared" si="2"/>
        <v>5</v>
      </c>
      <c r="AE145" s="37"/>
      <c r="AF145" s="38" t="s">
        <v>516</v>
      </c>
      <c r="AG145" s="38" t="s">
        <v>516</v>
      </c>
      <c r="AH145" s="38" t="s">
        <v>516</v>
      </c>
      <c r="AI145" s="192"/>
      <c r="AJ145" s="39" t="s">
        <v>516</v>
      </c>
      <c r="AK145" s="38" t="s">
        <v>516</v>
      </c>
      <c r="AL145" s="38" t="s">
        <v>516</v>
      </c>
      <c r="AM145" s="192"/>
      <c r="AN145" s="40" t="s">
        <v>527</v>
      </c>
      <c r="AO145" s="40" t="s">
        <v>527</v>
      </c>
      <c r="AP145" s="40" t="s">
        <v>527</v>
      </c>
      <c r="AQ145" s="193"/>
      <c r="AR145" s="39" t="s">
        <v>523</v>
      </c>
      <c r="AS145" s="194"/>
      <c r="AT145" s="41"/>
      <c r="AU145" s="3"/>
      <c r="AV145" s="3">
        <v>142</v>
      </c>
      <c r="AW145" s="3"/>
      <c r="AX145" s="3"/>
      <c r="AY145" s="3"/>
    </row>
    <row r="146" spans="1:51" ht="18.95" customHeight="1" x14ac:dyDescent="0.3">
      <c r="A146" s="171" t="s">
        <v>219</v>
      </c>
      <c r="B146" s="168" t="s">
        <v>223</v>
      </c>
      <c r="C146" s="169" t="s">
        <v>228</v>
      </c>
      <c r="D146" s="169"/>
      <c r="E146" s="189" t="s">
        <v>2130</v>
      </c>
      <c r="F146" s="205" t="s">
        <v>228</v>
      </c>
      <c r="G146" s="169"/>
      <c r="H146" s="169"/>
      <c r="I146" s="4"/>
      <c r="J146" s="4"/>
      <c r="K146" s="4"/>
      <c r="L146" s="4"/>
      <c r="M146" s="4"/>
      <c r="N146" s="4"/>
      <c r="O146" s="4"/>
      <c r="P146" s="4"/>
      <c r="Q146" s="4"/>
      <c r="R146" s="4"/>
      <c r="S146" s="4"/>
      <c r="T146" s="4"/>
      <c r="U146" s="90"/>
      <c r="V146" s="73"/>
      <c r="W146" s="73"/>
      <c r="X146" s="73"/>
      <c r="Y146" s="74" t="s">
        <v>641</v>
      </c>
      <c r="Z146" s="75"/>
      <c r="AA146" s="197">
        <v>1</v>
      </c>
      <c r="AB146" s="197">
        <v>1</v>
      </c>
      <c r="AC146" s="197">
        <v>1</v>
      </c>
      <c r="AD146" s="191">
        <f t="shared" si="2"/>
        <v>3</v>
      </c>
      <c r="AE146" s="37"/>
      <c r="AF146" s="38" t="s">
        <v>516</v>
      </c>
      <c r="AG146" s="38" t="s">
        <v>516</v>
      </c>
      <c r="AH146" s="38" t="s">
        <v>516</v>
      </c>
      <c r="AI146" s="192"/>
      <c r="AJ146" s="39"/>
      <c r="AK146" s="38"/>
      <c r="AL146" s="38"/>
      <c r="AM146" s="192"/>
      <c r="AN146" s="40" t="s">
        <v>516</v>
      </c>
      <c r="AO146" s="40" t="s">
        <v>516</v>
      </c>
      <c r="AP146" s="40" t="s">
        <v>516</v>
      </c>
      <c r="AQ146" s="193"/>
      <c r="AR146" s="39" t="s">
        <v>516</v>
      </c>
      <c r="AS146" s="194"/>
      <c r="AT146" s="41"/>
      <c r="AU146" s="3"/>
      <c r="AV146" s="3">
        <v>143</v>
      </c>
      <c r="AW146" s="3"/>
      <c r="AX146" s="3"/>
      <c r="AY146" s="3"/>
    </row>
    <row r="147" spans="1:51" ht="18.95" customHeight="1" x14ac:dyDescent="0.25">
      <c r="A147" s="171" t="s">
        <v>219</v>
      </c>
      <c r="B147" s="168" t="s">
        <v>92</v>
      </c>
      <c r="C147" s="169" t="s">
        <v>106</v>
      </c>
      <c r="D147" s="169"/>
      <c r="E147" s="190" t="s">
        <v>2129</v>
      </c>
      <c r="F147" s="205" t="s">
        <v>106</v>
      </c>
      <c r="G147" s="169"/>
      <c r="H147" s="169"/>
      <c r="I147" s="4" t="s">
        <v>2670</v>
      </c>
      <c r="J147" s="4" t="s">
        <v>2671</v>
      </c>
      <c r="K147" s="4" t="s">
        <v>2670</v>
      </c>
      <c r="L147" s="4" t="s">
        <v>2671</v>
      </c>
      <c r="M147" s="4" t="s">
        <v>2672</v>
      </c>
      <c r="N147" s="4" t="s">
        <v>2673</v>
      </c>
      <c r="O147" s="4" t="s">
        <v>2674</v>
      </c>
      <c r="P147" s="4"/>
      <c r="Q147" s="4" t="s">
        <v>2306</v>
      </c>
      <c r="R147" s="4" t="s">
        <v>2675</v>
      </c>
      <c r="S147" s="4" t="s">
        <v>2676</v>
      </c>
      <c r="T147" s="4" t="s">
        <v>2677</v>
      </c>
      <c r="U147" s="66" t="s">
        <v>642</v>
      </c>
      <c r="V147" s="76"/>
      <c r="W147" s="76"/>
      <c r="X147" s="76"/>
      <c r="Y147" s="45" t="s">
        <v>643</v>
      </c>
      <c r="Z147" s="77"/>
      <c r="AA147" s="195">
        <v>2</v>
      </c>
      <c r="AB147" s="195">
        <v>2</v>
      </c>
      <c r="AC147" s="195">
        <v>2</v>
      </c>
      <c r="AD147" s="191">
        <f t="shared" si="2"/>
        <v>6</v>
      </c>
      <c r="AE147" s="37"/>
      <c r="AF147" s="38" t="s">
        <v>516</v>
      </c>
      <c r="AG147" s="38" t="s">
        <v>516</v>
      </c>
      <c r="AH147" s="38" t="s">
        <v>516</v>
      </c>
      <c r="AI147" s="192"/>
      <c r="AJ147" s="39" t="s">
        <v>523</v>
      </c>
      <c r="AK147" s="38" t="s">
        <v>524</v>
      </c>
      <c r="AL147" s="38" t="s">
        <v>524</v>
      </c>
      <c r="AM147" s="192"/>
      <c r="AN147" s="40" t="s">
        <v>527</v>
      </c>
      <c r="AO147" s="40" t="s">
        <v>527</v>
      </c>
      <c r="AP147" s="40" t="s">
        <v>527</v>
      </c>
      <c r="AQ147" s="193"/>
      <c r="AR147" s="39" t="s">
        <v>523</v>
      </c>
      <c r="AS147" s="194"/>
      <c r="AT147" s="41"/>
      <c r="AU147" s="3"/>
      <c r="AV147" s="3">
        <v>144</v>
      </c>
      <c r="AW147" s="3"/>
      <c r="AX147" s="3"/>
      <c r="AY147" s="3"/>
    </row>
    <row r="148" spans="1:51" ht="18.95" customHeight="1" x14ac:dyDescent="0.25">
      <c r="A148" s="171" t="s">
        <v>219</v>
      </c>
      <c r="B148" s="168" t="s">
        <v>97</v>
      </c>
      <c r="C148" s="169" t="s">
        <v>229</v>
      </c>
      <c r="D148" s="169"/>
      <c r="E148" s="190" t="s">
        <v>2128</v>
      </c>
      <c r="F148" s="205" t="s">
        <v>229</v>
      </c>
      <c r="G148" s="169"/>
      <c r="H148" s="169"/>
      <c r="I148" s="4"/>
      <c r="J148" s="4"/>
      <c r="K148" s="4"/>
      <c r="L148" s="4"/>
      <c r="M148" s="4"/>
      <c r="N148" s="4"/>
      <c r="O148" s="4"/>
      <c r="P148" s="4"/>
      <c r="Q148" s="4"/>
      <c r="R148" s="4"/>
      <c r="S148" s="4"/>
      <c r="T148" s="4"/>
      <c r="U148" s="66"/>
      <c r="V148" s="76"/>
      <c r="W148" s="76"/>
      <c r="X148" s="76"/>
      <c r="Y148" s="45" t="s">
        <v>644</v>
      </c>
      <c r="Z148" s="77"/>
      <c r="AA148" s="195">
        <v>0</v>
      </c>
      <c r="AB148" s="195">
        <v>1</v>
      </c>
      <c r="AC148" s="195">
        <v>0</v>
      </c>
      <c r="AD148" s="191">
        <f t="shared" si="2"/>
        <v>1</v>
      </c>
      <c r="AE148" s="37"/>
      <c r="AF148" s="49" t="s">
        <v>516</v>
      </c>
      <c r="AG148" s="49" t="s">
        <v>516</v>
      </c>
      <c r="AH148" s="49" t="s">
        <v>516</v>
      </c>
      <c r="AI148" s="192"/>
      <c r="AJ148" s="50" t="s">
        <v>516</v>
      </c>
      <c r="AK148" s="49" t="s">
        <v>516</v>
      </c>
      <c r="AL148" s="49" t="s">
        <v>516</v>
      </c>
      <c r="AM148" s="192"/>
      <c r="AN148" s="51" t="s">
        <v>516</v>
      </c>
      <c r="AO148" s="51" t="s">
        <v>516</v>
      </c>
      <c r="AP148" s="51" t="s">
        <v>516</v>
      </c>
      <c r="AQ148" s="193"/>
      <c r="AR148" s="50" t="s">
        <v>516</v>
      </c>
      <c r="AS148" s="194"/>
      <c r="AT148" s="41"/>
      <c r="AU148" s="3"/>
      <c r="AV148" s="3">
        <v>145</v>
      </c>
      <c r="AW148" s="3"/>
      <c r="AX148" s="3"/>
      <c r="AY148" s="3"/>
    </row>
    <row r="149" spans="1:51" ht="18.95" customHeight="1" x14ac:dyDescent="0.25">
      <c r="A149" s="171" t="s">
        <v>219</v>
      </c>
      <c r="B149" s="168" t="s">
        <v>97</v>
      </c>
      <c r="C149" s="169" t="s">
        <v>230</v>
      </c>
      <c r="D149" s="169"/>
      <c r="E149" s="190" t="s">
        <v>2127</v>
      </c>
      <c r="F149" s="205" t="s">
        <v>3075</v>
      </c>
      <c r="G149" s="169" t="s">
        <v>9</v>
      </c>
      <c r="H149" s="169" t="s">
        <v>231</v>
      </c>
      <c r="I149" s="4"/>
      <c r="J149" s="4"/>
      <c r="K149" s="4"/>
      <c r="L149" s="4"/>
      <c r="M149" s="4"/>
      <c r="N149" s="4"/>
      <c r="O149" s="4"/>
      <c r="P149" s="4"/>
      <c r="Q149" s="4"/>
      <c r="R149" s="4"/>
      <c r="S149" s="4"/>
      <c r="T149" s="4"/>
      <c r="U149" s="66"/>
      <c r="V149" s="76"/>
      <c r="W149" s="76"/>
      <c r="X149" s="76"/>
      <c r="Y149" s="58" t="s">
        <v>645</v>
      </c>
      <c r="Z149" s="77"/>
      <c r="AA149" s="195">
        <v>1</v>
      </c>
      <c r="AB149" s="195">
        <v>2</v>
      </c>
      <c r="AC149" s="195">
        <v>1</v>
      </c>
      <c r="AD149" s="191">
        <f t="shared" si="2"/>
        <v>4</v>
      </c>
      <c r="AE149" s="37"/>
      <c r="AF149" s="38" t="s">
        <v>516</v>
      </c>
      <c r="AG149" s="38" t="s">
        <v>516</v>
      </c>
      <c r="AH149" s="38" t="s">
        <v>516</v>
      </c>
      <c r="AI149" s="192"/>
      <c r="AJ149" s="39" t="s">
        <v>523</v>
      </c>
      <c r="AK149" s="38" t="s">
        <v>523</v>
      </c>
      <c r="AL149" s="38" t="s">
        <v>523</v>
      </c>
      <c r="AM149" s="192"/>
      <c r="AN149" s="40" t="s">
        <v>527</v>
      </c>
      <c r="AO149" s="40" t="s">
        <v>527</v>
      </c>
      <c r="AP149" s="40" t="s">
        <v>527</v>
      </c>
      <c r="AQ149" s="193"/>
      <c r="AR149" s="39" t="s">
        <v>523</v>
      </c>
      <c r="AS149" s="194"/>
      <c r="AT149" s="41"/>
      <c r="AU149" s="3"/>
      <c r="AV149" s="3">
        <v>146</v>
      </c>
      <c r="AW149" s="3"/>
      <c r="AX149" s="3"/>
      <c r="AY149" s="3"/>
    </row>
    <row r="150" spans="1:51" ht="18.95" customHeight="1" x14ac:dyDescent="0.3">
      <c r="A150" s="171" t="s">
        <v>219</v>
      </c>
      <c r="B150" s="168" t="s">
        <v>92</v>
      </c>
      <c r="C150" s="169" t="s">
        <v>232</v>
      </c>
      <c r="D150" s="169"/>
      <c r="E150" s="189" t="s">
        <v>2126</v>
      </c>
      <c r="F150" s="205" t="s">
        <v>3076</v>
      </c>
      <c r="G150" s="169" t="s">
        <v>9</v>
      </c>
      <c r="H150" s="169" t="s">
        <v>124</v>
      </c>
      <c r="I150" s="4" t="s">
        <v>2678</v>
      </c>
      <c r="J150" s="4"/>
      <c r="K150" s="4" t="s">
        <v>2678</v>
      </c>
      <c r="L150" s="4"/>
      <c r="M150" s="4" t="s">
        <v>2679</v>
      </c>
      <c r="N150" s="4" t="s">
        <v>2680</v>
      </c>
      <c r="O150" s="4" t="s">
        <v>2681</v>
      </c>
      <c r="P150" s="4" t="s">
        <v>1273</v>
      </c>
      <c r="Q150" s="4" t="s">
        <v>2682</v>
      </c>
      <c r="R150" s="4" t="s">
        <v>2683</v>
      </c>
      <c r="S150" s="4" t="s">
        <v>2682</v>
      </c>
      <c r="T150" s="4" t="s">
        <v>2683</v>
      </c>
      <c r="U150" s="89"/>
      <c r="V150" s="34" t="s">
        <v>530</v>
      </c>
      <c r="W150" s="34" t="s">
        <v>531</v>
      </c>
      <c r="X150" s="34" t="s">
        <v>532</v>
      </c>
      <c r="Y150" s="78" t="s">
        <v>646</v>
      </c>
      <c r="Z150" s="75"/>
      <c r="AA150" s="195">
        <v>3</v>
      </c>
      <c r="AB150" s="195">
        <v>4</v>
      </c>
      <c r="AC150" s="195">
        <v>4</v>
      </c>
      <c r="AD150" s="191">
        <f t="shared" si="2"/>
        <v>11</v>
      </c>
      <c r="AE150" s="37"/>
      <c r="AF150" s="53" t="s">
        <v>516</v>
      </c>
      <c r="AG150" s="53" t="s">
        <v>516</v>
      </c>
      <c r="AH150" s="53" t="s">
        <v>516</v>
      </c>
      <c r="AI150" s="192"/>
      <c r="AJ150" s="54" t="s">
        <v>523</v>
      </c>
      <c r="AK150" s="53" t="s">
        <v>523</v>
      </c>
      <c r="AL150" s="53" t="s">
        <v>524</v>
      </c>
      <c r="AM150" s="192"/>
      <c r="AN150" s="55" t="s">
        <v>527</v>
      </c>
      <c r="AO150" s="55" t="s">
        <v>527</v>
      </c>
      <c r="AP150" s="55" t="s">
        <v>527</v>
      </c>
      <c r="AQ150" s="193"/>
      <c r="AR150" s="54" t="s">
        <v>516</v>
      </c>
      <c r="AS150" s="194"/>
      <c r="AT150" s="41"/>
      <c r="AU150" s="3"/>
      <c r="AV150" s="3">
        <v>147</v>
      </c>
      <c r="AW150" s="3"/>
      <c r="AX150" s="3"/>
      <c r="AY150" s="3"/>
    </row>
    <row r="151" spans="1:51" ht="18.95" customHeight="1" x14ac:dyDescent="0.3">
      <c r="A151" s="171" t="s">
        <v>219</v>
      </c>
      <c r="B151" s="168" t="s">
        <v>92</v>
      </c>
      <c r="C151" s="169" t="s">
        <v>122</v>
      </c>
      <c r="D151" s="169"/>
      <c r="E151" s="189" t="s">
        <v>2125</v>
      </c>
      <c r="F151" s="205" t="s">
        <v>122</v>
      </c>
      <c r="G151" s="169" t="s">
        <v>9</v>
      </c>
      <c r="H151" s="169" t="s">
        <v>124</v>
      </c>
      <c r="I151" s="4" t="s">
        <v>2529</v>
      </c>
      <c r="J151" s="4"/>
      <c r="K151" s="4" t="s">
        <v>2529</v>
      </c>
      <c r="L151" s="4"/>
      <c r="M151" s="4" t="s">
        <v>2515</v>
      </c>
      <c r="N151" s="4" t="s">
        <v>2516</v>
      </c>
      <c r="O151" s="4" t="s">
        <v>2517</v>
      </c>
      <c r="P151" s="4" t="s">
        <v>2488</v>
      </c>
      <c r="Q151" s="4" t="s">
        <v>2684</v>
      </c>
      <c r="R151" s="4" t="s">
        <v>2519</v>
      </c>
      <c r="S151" s="4" t="s">
        <v>2685</v>
      </c>
      <c r="T151" s="4" t="s">
        <v>2686</v>
      </c>
      <c r="U151" s="89"/>
      <c r="V151" s="73"/>
      <c r="W151" s="73"/>
      <c r="X151" s="73"/>
      <c r="Y151" s="74"/>
      <c r="Z151" s="75"/>
      <c r="AA151" s="195">
        <v>2</v>
      </c>
      <c r="AB151" s="195">
        <v>3</v>
      </c>
      <c r="AC151" s="195">
        <v>3</v>
      </c>
      <c r="AD151" s="191">
        <f t="shared" si="2"/>
        <v>8</v>
      </c>
      <c r="AE151" s="37"/>
      <c r="AF151" s="38" t="s">
        <v>516</v>
      </c>
      <c r="AG151" s="38" t="s">
        <v>516</v>
      </c>
      <c r="AH151" s="38" t="s">
        <v>516</v>
      </c>
      <c r="AI151" s="192"/>
      <c r="AJ151" s="39" t="s">
        <v>523</v>
      </c>
      <c r="AK151" s="38" t="s">
        <v>523</v>
      </c>
      <c r="AL151" s="38" t="s">
        <v>523</v>
      </c>
      <c r="AM151" s="192"/>
      <c r="AN151" s="40" t="s">
        <v>527</v>
      </c>
      <c r="AO151" s="40" t="s">
        <v>527</v>
      </c>
      <c r="AP151" s="40" t="s">
        <v>527</v>
      </c>
      <c r="AQ151" s="193"/>
      <c r="AR151" s="39" t="s">
        <v>523</v>
      </c>
      <c r="AS151" s="194"/>
      <c r="AT151" s="41"/>
      <c r="AU151" s="3"/>
      <c r="AV151" s="3">
        <v>148</v>
      </c>
      <c r="AW151" s="3"/>
      <c r="AX151" s="3"/>
      <c r="AY151" s="3"/>
    </row>
    <row r="152" spans="1:51" ht="18.95" customHeight="1" x14ac:dyDescent="0.3">
      <c r="A152" s="171" t="s">
        <v>219</v>
      </c>
      <c r="B152" s="168" t="s">
        <v>233</v>
      </c>
      <c r="C152" s="169" t="s">
        <v>234</v>
      </c>
      <c r="D152" s="169"/>
      <c r="E152" s="189" t="s">
        <v>2124</v>
      </c>
      <c r="F152" s="205" t="s">
        <v>234</v>
      </c>
      <c r="G152" s="169" t="s">
        <v>9</v>
      </c>
      <c r="H152" s="169" t="s">
        <v>124</v>
      </c>
      <c r="I152" s="4" t="s">
        <v>2503</v>
      </c>
      <c r="J152" s="4"/>
      <c r="K152" s="4" t="s">
        <v>2503</v>
      </c>
      <c r="L152" s="4"/>
      <c r="M152" s="4" t="s">
        <v>1255</v>
      </c>
      <c r="N152" s="4"/>
      <c r="O152" s="4" t="s">
        <v>1255</v>
      </c>
      <c r="P152" s="4"/>
      <c r="Q152" s="4"/>
      <c r="R152" s="4"/>
      <c r="S152" s="4"/>
      <c r="T152" s="4"/>
      <c r="U152" s="89"/>
      <c r="V152" s="34" t="s">
        <v>530</v>
      </c>
      <c r="W152" s="34" t="s">
        <v>531</v>
      </c>
      <c r="X152" s="34" t="s">
        <v>532</v>
      </c>
      <c r="Y152" s="74"/>
      <c r="Z152" s="75"/>
      <c r="AA152" s="197">
        <v>2</v>
      </c>
      <c r="AB152" s="197">
        <v>2</v>
      </c>
      <c r="AC152" s="197">
        <v>2</v>
      </c>
      <c r="AD152" s="191">
        <f t="shared" si="2"/>
        <v>6</v>
      </c>
      <c r="AE152" s="37"/>
      <c r="AF152" s="38" t="s">
        <v>516</v>
      </c>
      <c r="AG152" s="38" t="s">
        <v>516</v>
      </c>
      <c r="AH152" s="38" t="s">
        <v>516</v>
      </c>
      <c r="AI152" s="192"/>
      <c r="AJ152" s="39" t="s">
        <v>516</v>
      </c>
      <c r="AK152" s="38" t="s">
        <v>516</v>
      </c>
      <c r="AL152" s="38" t="s">
        <v>516</v>
      </c>
      <c r="AM152" s="192"/>
      <c r="AN152" s="40" t="s">
        <v>527</v>
      </c>
      <c r="AO152" s="40" t="s">
        <v>527</v>
      </c>
      <c r="AP152" s="40" t="s">
        <v>527</v>
      </c>
      <c r="AQ152" s="193"/>
      <c r="AR152" s="39" t="s">
        <v>516</v>
      </c>
      <c r="AS152" s="194"/>
      <c r="AT152" s="41"/>
      <c r="AU152" s="3"/>
      <c r="AV152" s="3">
        <v>149</v>
      </c>
      <c r="AW152" s="3"/>
      <c r="AX152" s="3"/>
      <c r="AY152" s="3"/>
    </row>
    <row r="153" spans="1:51" ht="18.95" customHeight="1" x14ac:dyDescent="0.3">
      <c r="A153" s="171" t="s">
        <v>219</v>
      </c>
      <c r="B153" s="168" t="s">
        <v>233</v>
      </c>
      <c r="C153" s="169" t="s">
        <v>235</v>
      </c>
      <c r="D153" s="169"/>
      <c r="E153" s="189" t="s">
        <v>2123</v>
      </c>
      <c r="F153" s="205" t="s">
        <v>235</v>
      </c>
      <c r="G153" s="169" t="s">
        <v>23</v>
      </c>
      <c r="H153" s="169" t="s">
        <v>124</v>
      </c>
      <c r="I153" s="4" t="s">
        <v>2503</v>
      </c>
      <c r="J153" s="4"/>
      <c r="K153" s="4" t="s">
        <v>2503</v>
      </c>
      <c r="L153" s="4"/>
      <c r="M153" s="4" t="s">
        <v>2687</v>
      </c>
      <c r="N153" s="4"/>
      <c r="O153" s="4" t="s">
        <v>2688</v>
      </c>
      <c r="P153" s="4" t="s">
        <v>2488</v>
      </c>
      <c r="Q153" s="4" t="s">
        <v>2506</v>
      </c>
      <c r="R153" s="4"/>
      <c r="S153" s="4" t="s">
        <v>2507</v>
      </c>
      <c r="T153" s="4" t="s">
        <v>2508</v>
      </c>
      <c r="U153" s="89"/>
      <c r="V153" s="34" t="s">
        <v>530</v>
      </c>
      <c r="W153" s="34" t="s">
        <v>531</v>
      </c>
      <c r="X153" s="34" t="s">
        <v>532</v>
      </c>
      <c r="Y153" s="74"/>
      <c r="Z153" s="75"/>
      <c r="AA153" s="197">
        <v>2</v>
      </c>
      <c r="AB153" s="197">
        <v>3</v>
      </c>
      <c r="AC153" s="197">
        <v>3</v>
      </c>
      <c r="AD153" s="191">
        <f t="shared" si="2"/>
        <v>8</v>
      </c>
      <c r="AE153" s="37"/>
      <c r="AF153" s="38" t="s">
        <v>516</v>
      </c>
      <c r="AG153" s="38" t="s">
        <v>516</v>
      </c>
      <c r="AH153" s="38" t="s">
        <v>516</v>
      </c>
      <c r="AI153" s="192"/>
      <c r="AJ153" s="39" t="s">
        <v>516</v>
      </c>
      <c r="AK153" s="38" t="s">
        <v>516</v>
      </c>
      <c r="AL153" s="38" t="s">
        <v>516</v>
      </c>
      <c r="AM153" s="192"/>
      <c r="AN153" s="40" t="s">
        <v>527</v>
      </c>
      <c r="AO153" s="40" t="s">
        <v>527</v>
      </c>
      <c r="AP153" s="40" t="s">
        <v>527</v>
      </c>
      <c r="AQ153" s="193"/>
      <c r="AR153" s="39" t="s">
        <v>516</v>
      </c>
      <c r="AS153" s="194"/>
      <c r="AT153" s="41"/>
      <c r="AU153" s="3"/>
      <c r="AV153" s="3">
        <v>150</v>
      </c>
      <c r="AW153" s="3"/>
      <c r="AX153" s="3"/>
      <c r="AY153" s="3"/>
    </row>
    <row r="154" spans="1:51" ht="18.95" customHeight="1" x14ac:dyDescent="0.3">
      <c r="A154" s="171" t="s">
        <v>219</v>
      </c>
      <c r="B154" s="168" t="s">
        <v>233</v>
      </c>
      <c r="C154" s="169" t="s">
        <v>236</v>
      </c>
      <c r="D154" s="169"/>
      <c r="E154" s="189" t="s">
        <v>2122</v>
      </c>
      <c r="F154" s="205" t="s">
        <v>236</v>
      </c>
      <c r="G154" s="169" t="s">
        <v>23</v>
      </c>
      <c r="H154" s="169" t="s">
        <v>124</v>
      </c>
      <c r="I154" s="4" t="s">
        <v>2689</v>
      </c>
      <c r="J154" s="4"/>
      <c r="K154" s="4" t="s">
        <v>2689</v>
      </c>
      <c r="L154" s="4"/>
      <c r="M154" s="4" t="s">
        <v>2690</v>
      </c>
      <c r="N154" s="4" t="s">
        <v>2691</v>
      </c>
      <c r="O154" s="4" t="s">
        <v>2692</v>
      </c>
      <c r="P154" s="4" t="s">
        <v>2693</v>
      </c>
      <c r="Q154" s="4" t="s">
        <v>2694</v>
      </c>
      <c r="R154" s="4" t="s">
        <v>2695</v>
      </c>
      <c r="S154" s="4" t="s">
        <v>2696</v>
      </c>
      <c r="T154" s="4" t="s">
        <v>2697</v>
      </c>
      <c r="U154" s="89"/>
      <c r="V154" s="34" t="s">
        <v>530</v>
      </c>
      <c r="W154" s="34" t="s">
        <v>531</v>
      </c>
      <c r="X154" s="34" t="s">
        <v>532</v>
      </c>
      <c r="Y154" s="78" t="s">
        <v>647</v>
      </c>
      <c r="Z154" s="75"/>
      <c r="AA154" s="197">
        <v>2</v>
      </c>
      <c r="AB154" s="197">
        <v>3</v>
      </c>
      <c r="AC154" s="197">
        <v>3</v>
      </c>
      <c r="AD154" s="191">
        <f t="shared" si="2"/>
        <v>8</v>
      </c>
      <c r="AE154" s="37"/>
      <c r="AF154" s="38" t="s">
        <v>516</v>
      </c>
      <c r="AG154" s="38" t="s">
        <v>516</v>
      </c>
      <c r="AH154" s="38" t="s">
        <v>516</v>
      </c>
      <c r="AI154" s="192"/>
      <c r="AJ154" s="39" t="s">
        <v>516</v>
      </c>
      <c r="AK154" s="38" t="s">
        <v>516</v>
      </c>
      <c r="AL154" s="38" t="s">
        <v>516</v>
      </c>
      <c r="AM154" s="192"/>
      <c r="AN154" s="40" t="s">
        <v>527</v>
      </c>
      <c r="AO154" s="40" t="s">
        <v>527</v>
      </c>
      <c r="AP154" s="40" t="s">
        <v>527</v>
      </c>
      <c r="AQ154" s="193"/>
      <c r="AR154" s="39" t="s">
        <v>523</v>
      </c>
      <c r="AS154" s="194"/>
      <c r="AT154" s="41"/>
      <c r="AU154" s="3"/>
      <c r="AV154" s="3">
        <v>151</v>
      </c>
      <c r="AW154" s="3"/>
      <c r="AX154" s="3"/>
      <c r="AY154" s="3"/>
    </row>
    <row r="155" spans="1:51" ht="18.95" customHeight="1" x14ac:dyDescent="0.3">
      <c r="A155" s="171" t="s">
        <v>219</v>
      </c>
      <c r="B155" s="168" t="s">
        <v>221</v>
      </c>
      <c r="C155" s="169" t="s">
        <v>237</v>
      </c>
      <c r="D155" s="169"/>
      <c r="E155" s="189" t="s">
        <v>2121</v>
      </c>
      <c r="F155" s="205" t="s">
        <v>237</v>
      </c>
      <c r="G155" s="169" t="s">
        <v>21</v>
      </c>
      <c r="H155" s="169"/>
      <c r="I155" s="4" t="s">
        <v>2698</v>
      </c>
      <c r="J155" s="4"/>
      <c r="K155" s="4" t="s">
        <v>2698</v>
      </c>
      <c r="L155" s="4"/>
      <c r="M155" s="4" t="s">
        <v>2699</v>
      </c>
      <c r="N155" s="4"/>
      <c r="O155" s="4" t="s">
        <v>2700</v>
      </c>
      <c r="P155" s="4" t="s">
        <v>2488</v>
      </c>
      <c r="Q155" s="4" t="s">
        <v>2506</v>
      </c>
      <c r="R155" s="4"/>
      <c r="S155" s="4" t="s">
        <v>2507</v>
      </c>
      <c r="T155" s="4" t="s">
        <v>2508</v>
      </c>
      <c r="U155" s="89"/>
      <c r="V155" s="34" t="s">
        <v>530</v>
      </c>
      <c r="W155" s="34" t="s">
        <v>531</v>
      </c>
      <c r="X155" s="34" t="s">
        <v>532</v>
      </c>
      <c r="Y155" s="74"/>
      <c r="Z155" s="75"/>
      <c r="AA155" s="195">
        <v>2</v>
      </c>
      <c r="AB155" s="195">
        <v>3</v>
      </c>
      <c r="AC155" s="195">
        <v>3</v>
      </c>
      <c r="AD155" s="191">
        <f t="shared" si="2"/>
        <v>8</v>
      </c>
      <c r="AE155" s="37"/>
      <c r="AF155" s="38" t="s">
        <v>516</v>
      </c>
      <c r="AG155" s="38" t="s">
        <v>516</v>
      </c>
      <c r="AH155" s="38" t="s">
        <v>516</v>
      </c>
      <c r="AI155" s="192"/>
      <c r="AJ155" s="39" t="s">
        <v>523</v>
      </c>
      <c r="AK155" s="38" t="s">
        <v>524</v>
      </c>
      <c r="AL155" s="38" t="s">
        <v>524</v>
      </c>
      <c r="AM155" s="192"/>
      <c r="AN155" s="40" t="s">
        <v>527</v>
      </c>
      <c r="AO155" s="40" t="s">
        <v>527</v>
      </c>
      <c r="AP155" s="40" t="s">
        <v>527</v>
      </c>
      <c r="AQ155" s="193"/>
      <c r="AR155" s="39" t="s">
        <v>516</v>
      </c>
      <c r="AS155" s="194"/>
      <c r="AT155" s="41"/>
      <c r="AU155" s="3"/>
      <c r="AV155" s="3">
        <v>152</v>
      </c>
      <c r="AW155" s="3"/>
      <c r="AX155" s="3"/>
      <c r="AY155" s="3"/>
    </row>
    <row r="156" spans="1:51" ht="18.95" customHeight="1" x14ac:dyDescent="0.3">
      <c r="A156" s="171" t="s">
        <v>219</v>
      </c>
      <c r="B156" s="168" t="s">
        <v>221</v>
      </c>
      <c r="C156" s="169" t="s">
        <v>238</v>
      </c>
      <c r="D156" s="169"/>
      <c r="E156" s="189" t="s">
        <v>2120</v>
      </c>
      <c r="F156" s="205" t="s">
        <v>238</v>
      </c>
      <c r="G156" s="169" t="s">
        <v>21</v>
      </c>
      <c r="H156" s="169"/>
      <c r="I156" s="4" t="s">
        <v>2701</v>
      </c>
      <c r="J156" s="4"/>
      <c r="K156" s="4" t="s">
        <v>2701</v>
      </c>
      <c r="L156" s="4"/>
      <c r="M156" s="4" t="s">
        <v>2702</v>
      </c>
      <c r="N156" s="4"/>
      <c r="O156" s="4" t="s">
        <v>2702</v>
      </c>
      <c r="P156" s="4"/>
      <c r="Q156" s="4" t="s">
        <v>2446</v>
      </c>
      <c r="R156" s="4" t="s">
        <v>2703</v>
      </c>
      <c r="S156" s="4" t="s">
        <v>2704</v>
      </c>
      <c r="T156" s="4" t="s">
        <v>2705</v>
      </c>
      <c r="U156" s="89"/>
      <c r="V156" s="34" t="s">
        <v>530</v>
      </c>
      <c r="W156" s="34" t="s">
        <v>531</v>
      </c>
      <c r="X156" s="34" t="s">
        <v>532</v>
      </c>
      <c r="Y156" s="45" t="s">
        <v>648</v>
      </c>
      <c r="Z156" s="75"/>
      <c r="AA156" s="195">
        <v>3</v>
      </c>
      <c r="AB156" s="195">
        <v>3</v>
      </c>
      <c r="AC156" s="195">
        <v>3</v>
      </c>
      <c r="AD156" s="191">
        <f t="shared" si="2"/>
        <v>9</v>
      </c>
      <c r="AE156" s="37"/>
      <c r="AF156" s="38" t="s">
        <v>523</v>
      </c>
      <c r="AG156" s="38" t="s">
        <v>523</v>
      </c>
      <c r="AH156" s="38" t="s">
        <v>523</v>
      </c>
      <c r="AI156" s="192"/>
      <c r="AJ156" s="39" t="s">
        <v>523</v>
      </c>
      <c r="AK156" s="38" t="s">
        <v>524</v>
      </c>
      <c r="AL156" s="38" t="s">
        <v>524</v>
      </c>
      <c r="AM156" s="192"/>
      <c r="AN156" s="40" t="s">
        <v>527</v>
      </c>
      <c r="AO156" s="40" t="s">
        <v>527</v>
      </c>
      <c r="AP156" s="40" t="s">
        <v>527</v>
      </c>
      <c r="AQ156" s="193"/>
      <c r="AR156" s="39" t="s">
        <v>516</v>
      </c>
      <c r="AS156" s="194"/>
      <c r="AT156" s="41"/>
      <c r="AU156" s="3"/>
      <c r="AV156" s="3">
        <v>153</v>
      </c>
      <c r="AW156" s="3"/>
      <c r="AX156" s="3"/>
      <c r="AY156" s="3"/>
    </row>
    <row r="157" spans="1:51" ht="18.95" customHeight="1" x14ac:dyDescent="0.3">
      <c r="A157" s="171" t="s">
        <v>219</v>
      </c>
      <c r="B157" s="168" t="s">
        <v>97</v>
      </c>
      <c r="C157" s="169" t="s">
        <v>239</v>
      </c>
      <c r="D157" s="169"/>
      <c r="E157" s="189" t="s">
        <v>2119</v>
      </c>
      <c r="F157" s="205" t="s">
        <v>239</v>
      </c>
      <c r="G157" s="169" t="s">
        <v>9</v>
      </c>
      <c r="H157" s="169" t="s">
        <v>240</v>
      </c>
      <c r="I157" s="4" t="s">
        <v>2706</v>
      </c>
      <c r="J157" s="4"/>
      <c r="K157" s="4" t="s">
        <v>2706</v>
      </c>
      <c r="L157" s="4"/>
      <c r="M157" s="4" t="s">
        <v>1845</v>
      </c>
      <c r="N157" s="4"/>
      <c r="O157" s="4" t="s">
        <v>1845</v>
      </c>
      <c r="P157" s="4"/>
      <c r="Q157" s="4"/>
      <c r="R157" s="4"/>
      <c r="S157" s="4"/>
      <c r="T157" s="4"/>
      <c r="U157" s="89"/>
      <c r="V157" s="73"/>
      <c r="W157" s="73"/>
      <c r="X157" s="73"/>
      <c r="Y157" s="74"/>
      <c r="Z157" s="75"/>
      <c r="AA157" s="195">
        <v>0</v>
      </c>
      <c r="AB157" s="195">
        <v>3</v>
      </c>
      <c r="AC157" s="195">
        <v>4</v>
      </c>
      <c r="AD157" s="191">
        <f t="shared" si="2"/>
        <v>7</v>
      </c>
      <c r="AE157" s="37"/>
      <c r="AF157" s="38" t="s">
        <v>516</v>
      </c>
      <c r="AG157" s="38" t="s">
        <v>516</v>
      </c>
      <c r="AH157" s="38" t="s">
        <v>516</v>
      </c>
      <c r="AI157" s="192"/>
      <c r="AJ157" s="39" t="s">
        <v>523</v>
      </c>
      <c r="AK157" s="38" t="s">
        <v>523</v>
      </c>
      <c r="AL157" s="38" t="s">
        <v>523</v>
      </c>
      <c r="AM157" s="192"/>
      <c r="AN157" s="40" t="s">
        <v>516</v>
      </c>
      <c r="AO157" s="40" t="s">
        <v>516</v>
      </c>
      <c r="AP157" s="40" t="s">
        <v>516</v>
      </c>
      <c r="AQ157" s="193"/>
      <c r="AR157" s="39" t="s">
        <v>516</v>
      </c>
      <c r="AS157" s="194"/>
      <c r="AT157" s="41"/>
      <c r="AU157" s="3"/>
      <c r="AV157" s="3">
        <v>154</v>
      </c>
      <c r="AW157" s="3"/>
      <c r="AX157" s="3"/>
      <c r="AY157" s="3"/>
    </row>
    <row r="158" spans="1:51" ht="18.95" customHeight="1" x14ac:dyDescent="0.3">
      <c r="A158" s="171" t="s">
        <v>219</v>
      </c>
      <c r="B158" s="168" t="s">
        <v>4</v>
      </c>
      <c r="C158" s="169" t="s">
        <v>241</v>
      </c>
      <c r="D158" s="169"/>
      <c r="E158" s="189" t="s">
        <v>2118</v>
      </c>
      <c r="F158" s="205" t="s">
        <v>3077</v>
      </c>
      <c r="G158" s="169" t="s">
        <v>9</v>
      </c>
      <c r="H158" s="169" t="s">
        <v>2279</v>
      </c>
      <c r="I158" s="4" t="s">
        <v>2707</v>
      </c>
      <c r="J158" s="4"/>
      <c r="K158" s="4" t="s">
        <v>2707</v>
      </c>
      <c r="L158" s="4"/>
      <c r="M158" s="4"/>
      <c r="N158" s="4"/>
      <c r="O158" s="4"/>
      <c r="P158" s="4"/>
      <c r="Q158" s="4"/>
      <c r="R158" s="4"/>
      <c r="S158" s="4"/>
      <c r="T158" s="4"/>
      <c r="U158" s="90"/>
      <c r="V158" s="34" t="s">
        <v>530</v>
      </c>
      <c r="W158" s="34" t="s">
        <v>531</v>
      </c>
      <c r="X158" s="34" t="s">
        <v>532</v>
      </c>
      <c r="Y158" s="74" t="s">
        <v>649</v>
      </c>
      <c r="Z158" s="75"/>
      <c r="AA158" s="195">
        <v>1</v>
      </c>
      <c r="AB158" s="195">
        <v>3</v>
      </c>
      <c r="AC158" s="195">
        <v>2</v>
      </c>
      <c r="AD158" s="191">
        <f t="shared" si="2"/>
        <v>6</v>
      </c>
      <c r="AE158" s="37"/>
      <c r="AF158" s="38" t="s">
        <v>516</v>
      </c>
      <c r="AG158" s="38" t="s">
        <v>516</v>
      </c>
      <c r="AH158" s="38" t="s">
        <v>516</v>
      </c>
      <c r="AI158" s="192"/>
      <c r="AJ158" s="39" t="s">
        <v>516</v>
      </c>
      <c r="AK158" s="38" t="s">
        <v>516</v>
      </c>
      <c r="AL158" s="38" t="s">
        <v>516</v>
      </c>
      <c r="AM158" s="192"/>
      <c r="AN158" s="40" t="s">
        <v>516</v>
      </c>
      <c r="AO158" s="40" t="s">
        <v>516</v>
      </c>
      <c r="AP158" s="40" t="s">
        <v>516</v>
      </c>
      <c r="AQ158" s="193"/>
      <c r="AR158" s="39" t="s">
        <v>516</v>
      </c>
      <c r="AS158" s="194"/>
      <c r="AT158" s="41"/>
      <c r="AU158" s="3"/>
      <c r="AV158" s="3">
        <v>155</v>
      </c>
      <c r="AW158" s="3"/>
      <c r="AX158" s="3"/>
      <c r="AY158" s="3"/>
    </row>
    <row r="159" spans="1:51" ht="18.95" customHeight="1" x14ac:dyDescent="0.3">
      <c r="A159" s="171" t="s">
        <v>219</v>
      </c>
      <c r="B159" s="168" t="s">
        <v>221</v>
      </c>
      <c r="C159" s="169" t="s">
        <v>242</v>
      </c>
      <c r="D159" s="169"/>
      <c r="E159" s="189" t="s">
        <v>2117</v>
      </c>
      <c r="F159" s="205" t="s">
        <v>242</v>
      </c>
      <c r="G159" s="169" t="s">
        <v>23</v>
      </c>
      <c r="H159" s="169" t="s">
        <v>243</v>
      </c>
      <c r="I159" s="4" t="s">
        <v>2708</v>
      </c>
      <c r="J159" s="4"/>
      <c r="K159" s="4" t="s">
        <v>2708</v>
      </c>
      <c r="L159" s="4"/>
      <c r="M159" s="4" t="s">
        <v>2702</v>
      </c>
      <c r="N159" s="4"/>
      <c r="O159" s="4" t="s">
        <v>2702</v>
      </c>
      <c r="P159" s="4"/>
      <c r="Q159" s="4" t="s">
        <v>2446</v>
      </c>
      <c r="R159" s="4" t="s">
        <v>2703</v>
      </c>
      <c r="S159" s="4" t="s">
        <v>2704</v>
      </c>
      <c r="T159" s="4" t="s">
        <v>2705</v>
      </c>
      <c r="U159" s="89"/>
      <c r="V159" s="34" t="s">
        <v>530</v>
      </c>
      <c r="W159" s="34" t="s">
        <v>531</v>
      </c>
      <c r="X159" s="34" t="s">
        <v>532</v>
      </c>
      <c r="Y159" s="45" t="s">
        <v>648</v>
      </c>
      <c r="Z159" s="75"/>
      <c r="AA159" s="195">
        <v>3</v>
      </c>
      <c r="AB159" s="195">
        <v>2</v>
      </c>
      <c r="AC159" s="195">
        <v>3</v>
      </c>
      <c r="AD159" s="191">
        <f t="shared" si="2"/>
        <v>8</v>
      </c>
      <c r="AE159" s="37"/>
      <c r="AF159" s="38" t="s">
        <v>523</v>
      </c>
      <c r="AG159" s="38" t="s">
        <v>523</v>
      </c>
      <c r="AH159" s="38" t="s">
        <v>523</v>
      </c>
      <c r="AI159" s="192"/>
      <c r="AJ159" s="39" t="s">
        <v>516</v>
      </c>
      <c r="AK159" s="38" t="s">
        <v>523</v>
      </c>
      <c r="AL159" s="38" t="s">
        <v>523</v>
      </c>
      <c r="AM159" s="192"/>
      <c r="AN159" s="40" t="s">
        <v>527</v>
      </c>
      <c r="AO159" s="40" t="s">
        <v>527</v>
      </c>
      <c r="AP159" s="40" t="s">
        <v>527</v>
      </c>
      <c r="AQ159" s="193"/>
      <c r="AR159" s="39" t="s">
        <v>516</v>
      </c>
      <c r="AS159" s="194"/>
      <c r="AT159" s="41"/>
      <c r="AU159" s="3"/>
      <c r="AV159" s="3">
        <v>156</v>
      </c>
      <c r="AW159" s="3"/>
      <c r="AX159" s="3"/>
      <c r="AY159" s="3"/>
    </row>
    <row r="160" spans="1:51" ht="18.95" customHeight="1" x14ac:dyDescent="0.3">
      <c r="A160" s="171" t="s">
        <v>219</v>
      </c>
      <c r="B160" s="168" t="s">
        <v>221</v>
      </c>
      <c r="C160" s="169" t="s">
        <v>244</v>
      </c>
      <c r="D160" s="169"/>
      <c r="E160" s="189" t="s">
        <v>2116</v>
      </c>
      <c r="F160" s="205" t="s">
        <v>244</v>
      </c>
      <c r="G160" s="169" t="s">
        <v>23</v>
      </c>
      <c r="H160" s="169" t="s">
        <v>243</v>
      </c>
      <c r="I160" s="4" t="s">
        <v>2709</v>
      </c>
      <c r="J160" s="4"/>
      <c r="K160" s="4" t="s">
        <v>2709</v>
      </c>
      <c r="L160" s="4"/>
      <c r="M160" s="4" t="s">
        <v>2702</v>
      </c>
      <c r="N160" s="4"/>
      <c r="O160" s="4" t="s">
        <v>2702</v>
      </c>
      <c r="P160" s="4"/>
      <c r="Q160" s="4" t="s">
        <v>2710</v>
      </c>
      <c r="R160" s="4" t="s">
        <v>2498</v>
      </c>
      <c r="S160" s="4" t="s">
        <v>2710</v>
      </c>
      <c r="T160" s="4" t="s">
        <v>2498</v>
      </c>
      <c r="U160" s="89"/>
      <c r="V160" s="34" t="s">
        <v>530</v>
      </c>
      <c r="W160" s="34" t="s">
        <v>531</v>
      </c>
      <c r="X160" s="34" t="s">
        <v>532</v>
      </c>
      <c r="Y160" s="74"/>
      <c r="Z160" s="75"/>
      <c r="AA160" s="195">
        <v>3</v>
      </c>
      <c r="AB160" s="195">
        <v>2</v>
      </c>
      <c r="AC160" s="195">
        <v>3</v>
      </c>
      <c r="AD160" s="191">
        <f t="shared" si="2"/>
        <v>8</v>
      </c>
      <c r="AE160" s="37"/>
      <c r="AF160" s="38" t="s">
        <v>523</v>
      </c>
      <c r="AG160" s="38" t="s">
        <v>523</v>
      </c>
      <c r="AH160" s="38" t="s">
        <v>523</v>
      </c>
      <c r="AI160" s="192"/>
      <c r="AJ160" s="39" t="s">
        <v>523</v>
      </c>
      <c r="AK160" s="38" t="s">
        <v>523</v>
      </c>
      <c r="AL160" s="38" t="s">
        <v>523</v>
      </c>
      <c r="AM160" s="192"/>
      <c r="AN160" s="40" t="s">
        <v>527</v>
      </c>
      <c r="AO160" s="40" t="s">
        <v>527</v>
      </c>
      <c r="AP160" s="40" t="s">
        <v>527</v>
      </c>
      <c r="AQ160" s="193"/>
      <c r="AR160" s="39" t="s">
        <v>516</v>
      </c>
      <c r="AS160" s="194"/>
      <c r="AT160" s="41"/>
      <c r="AU160" s="3"/>
      <c r="AV160" s="3">
        <v>157</v>
      </c>
      <c r="AW160" s="3"/>
      <c r="AX160" s="3"/>
      <c r="AY160" s="3"/>
    </row>
    <row r="161" spans="1:51" ht="18.95" customHeight="1" x14ac:dyDescent="0.3">
      <c r="A161" s="171" t="s">
        <v>219</v>
      </c>
      <c r="B161" s="168" t="s">
        <v>221</v>
      </c>
      <c r="C161" s="169" t="s">
        <v>245</v>
      </c>
      <c r="D161" s="169"/>
      <c r="E161" s="189" t="s">
        <v>2114</v>
      </c>
      <c r="F161" s="205" t="s">
        <v>3078</v>
      </c>
      <c r="G161" s="169" t="s">
        <v>23</v>
      </c>
      <c r="H161" s="169" t="s">
        <v>246</v>
      </c>
      <c r="I161" s="4" t="s">
        <v>1091</v>
      </c>
      <c r="J161" s="4"/>
      <c r="K161" s="4" t="s">
        <v>1091</v>
      </c>
      <c r="L161" s="4"/>
      <c r="M161" s="4" t="s">
        <v>2711</v>
      </c>
      <c r="N161" s="4"/>
      <c r="O161" s="4" t="s">
        <v>2711</v>
      </c>
      <c r="P161" s="4"/>
      <c r="Q161" s="4"/>
      <c r="R161" s="4" t="s">
        <v>2712</v>
      </c>
      <c r="S161" s="4" t="s">
        <v>1862</v>
      </c>
      <c r="T161" s="4" t="s">
        <v>2713</v>
      </c>
      <c r="U161" s="89"/>
      <c r="V161" s="34" t="s">
        <v>530</v>
      </c>
      <c r="W161" s="34" t="s">
        <v>531</v>
      </c>
      <c r="X161" s="34" t="s">
        <v>532</v>
      </c>
      <c r="Y161" s="78" t="s">
        <v>650</v>
      </c>
      <c r="Z161" s="75"/>
      <c r="AA161" s="195">
        <v>3</v>
      </c>
      <c r="AB161" s="195">
        <v>3</v>
      </c>
      <c r="AC161" s="195">
        <v>3</v>
      </c>
      <c r="AD161" s="191">
        <f t="shared" si="2"/>
        <v>9</v>
      </c>
      <c r="AE161" s="37"/>
      <c r="AF161" s="38" t="s">
        <v>516</v>
      </c>
      <c r="AG161" s="38" t="s">
        <v>516</v>
      </c>
      <c r="AH161" s="38" t="s">
        <v>516</v>
      </c>
      <c r="AI161" s="192"/>
      <c r="AJ161" s="39" t="s">
        <v>523</v>
      </c>
      <c r="AK161" s="38" t="s">
        <v>524</v>
      </c>
      <c r="AL161" s="38" t="s">
        <v>524</v>
      </c>
      <c r="AM161" s="192"/>
      <c r="AN161" s="40" t="s">
        <v>527</v>
      </c>
      <c r="AO161" s="40" t="s">
        <v>527</v>
      </c>
      <c r="AP161" s="40" t="s">
        <v>527</v>
      </c>
      <c r="AQ161" s="193"/>
      <c r="AR161" s="39" t="s">
        <v>523</v>
      </c>
      <c r="AS161" s="194"/>
      <c r="AT161" s="41"/>
      <c r="AU161" s="3"/>
      <c r="AV161" s="3">
        <v>158</v>
      </c>
      <c r="AW161" s="3"/>
      <c r="AX161" s="3"/>
      <c r="AY161" s="3"/>
    </row>
    <row r="162" spans="1:51" ht="18.95" customHeight="1" x14ac:dyDescent="0.3">
      <c r="A162" s="171" t="s">
        <v>219</v>
      </c>
      <c r="B162" s="168" t="s">
        <v>221</v>
      </c>
      <c r="C162" s="169" t="s">
        <v>247</v>
      </c>
      <c r="D162" s="169"/>
      <c r="E162" s="189" t="s">
        <v>2115</v>
      </c>
      <c r="F162" s="205" t="s">
        <v>3079</v>
      </c>
      <c r="G162" s="169" t="s">
        <v>21</v>
      </c>
      <c r="H162" s="169"/>
      <c r="I162" s="4" t="s">
        <v>2714</v>
      </c>
      <c r="J162" s="4"/>
      <c r="K162" s="4" t="s">
        <v>2714</v>
      </c>
      <c r="L162" s="4"/>
      <c r="M162" s="4" t="s">
        <v>2715</v>
      </c>
      <c r="N162" s="4"/>
      <c r="O162" s="4" t="s">
        <v>2715</v>
      </c>
      <c r="P162" s="4"/>
      <c r="Q162" s="4"/>
      <c r="R162" s="4" t="s">
        <v>1846</v>
      </c>
      <c r="S162" s="4"/>
      <c r="T162" s="4" t="s">
        <v>1846</v>
      </c>
      <c r="U162" s="89"/>
      <c r="V162" s="34" t="s">
        <v>530</v>
      </c>
      <c r="W162" s="34" t="s">
        <v>531</v>
      </c>
      <c r="X162" s="34" t="s">
        <v>532</v>
      </c>
      <c r="Y162" s="74"/>
      <c r="Z162" s="75"/>
      <c r="AA162" s="195">
        <v>3</v>
      </c>
      <c r="AB162" s="195">
        <v>3</v>
      </c>
      <c r="AC162" s="195">
        <v>3</v>
      </c>
      <c r="AD162" s="191">
        <f t="shared" si="2"/>
        <v>9</v>
      </c>
      <c r="AE162" s="37"/>
      <c r="AF162" s="38" t="s">
        <v>516</v>
      </c>
      <c r="AG162" s="38" t="s">
        <v>516</v>
      </c>
      <c r="AH162" s="38" t="s">
        <v>516</v>
      </c>
      <c r="AI162" s="192"/>
      <c r="AJ162" s="39" t="s">
        <v>523</v>
      </c>
      <c r="AK162" s="38" t="s">
        <v>524</v>
      </c>
      <c r="AL162" s="38" t="s">
        <v>524</v>
      </c>
      <c r="AM162" s="192"/>
      <c r="AN162" s="40" t="s">
        <v>527</v>
      </c>
      <c r="AO162" s="40" t="s">
        <v>527</v>
      </c>
      <c r="AP162" s="40" t="s">
        <v>527</v>
      </c>
      <c r="AQ162" s="193"/>
      <c r="AR162" s="39" t="s">
        <v>523</v>
      </c>
      <c r="AS162" s="194"/>
      <c r="AT162" s="41"/>
      <c r="AU162" s="3"/>
      <c r="AV162" s="3">
        <v>159</v>
      </c>
      <c r="AW162" s="3"/>
      <c r="AX162" s="3"/>
      <c r="AY162" s="3"/>
    </row>
    <row r="163" spans="1:51" ht="18.95" customHeight="1" x14ac:dyDescent="0.3">
      <c r="A163" s="171" t="s">
        <v>219</v>
      </c>
      <c r="B163" s="168" t="s">
        <v>248</v>
      </c>
      <c r="C163" s="169" t="s">
        <v>249</v>
      </c>
      <c r="D163" s="169"/>
      <c r="E163" s="189" t="s">
        <v>2113</v>
      </c>
      <c r="F163" s="205" t="s">
        <v>249</v>
      </c>
      <c r="G163" s="169" t="s">
        <v>9</v>
      </c>
      <c r="H163" s="169"/>
      <c r="I163" s="4" t="s">
        <v>2716</v>
      </c>
      <c r="J163" s="4"/>
      <c r="K163" s="4" t="s">
        <v>2716</v>
      </c>
      <c r="L163" s="4"/>
      <c r="M163" s="4" t="s">
        <v>2717</v>
      </c>
      <c r="N163" s="4" t="s">
        <v>2718</v>
      </c>
      <c r="O163" s="4" t="s">
        <v>2719</v>
      </c>
      <c r="P163" s="4" t="s">
        <v>2713</v>
      </c>
      <c r="Q163" s="4" t="s">
        <v>2720</v>
      </c>
      <c r="R163" s="4" t="s">
        <v>2721</v>
      </c>
      <c r="S163" s="4" t="s">
        <v>2722</v>
      </c>
      <c r="T163" s="4" t="s">
        <v>2723</v>
      </c>
      <c r="U163" s="89"/>
      <c r="V163" s="34" t="s">
        <v>530</v>
      </c>
      <c r="W163" s="34" t="s">
        <v>531</v>
      </c>
      <c r="X163" s="34" t="s">
        <v>532</v>
      </c>
      <c r="Y163" s="74" t="s">
        <v>651</v>
      </c>
      <c r="Z163" s="75"/>
      <c r="AA163" s="195">
        <v>3</v>
      </c>
      <c r="AB163" s="195">
        <v>3</v>
      </c>
      <c r="AC163" s="195">
        <v>4</v>
      </c>
      <c r="AD163" s="191">
        <f t="shared" si="2"/>
        <v>10</v>
      </c>
      <c r="AE163" s="37"/>
      <c r="AF163" s="38" t="s">
        <v>516</v>
      </c>
      <c r="AG163" s="38" t="s">
        <v>516</v>
      </c>
      <c r="AH163" s="38" t="s">
        <v>516</v>
      </c>
      <c r="AI163" s="192"/>
      <c r="AJ163" s="39" t="s">
        <v>523</v>
      </c>
      <c r="AK163" s="38" t="s">
        <v>524</v>
      </c>
      <c r="AL163" s="38" t="s">
        <v>524</v>
      </c>
      <c r="AM163" s="192"/>
      <c r="AN163" s="40" t="s">
        <v>527</v>
      </c>
      <c r="AO163" s="40" t="s">
        <v>527</v>
      </c>
      <c r="AP163" s="40" t="s">
        <v>527</v>
      </c>
      <c r="AQ163" s="193"/>
      <c r="AR163" s="39" t="s">
        <v>516</v>
      </c>
      <c r="AS163" s="194"/>
      <c r="AT163" s="41"/>
      <c r="AU163" s="3"/>
      <c r="AV163" s="3">
        <v>160</v>
      </c>
      <c r="AW163" s="3"/>
      <c r="AX163" s="3"/>
      <c r="AY163" s="3"/>
    </row>
    <row r="164" spans="1:51" ht="18.95" customHeight="1" x14ac:dyDescent="0.3">
      <c r="A164" s="171" t="s">
        <v>219</v>
      </c>
      <c r="B164" s="168" t="s">
        <v>248</v>
      </c>
      <c r="C164" s="169" t="s">
        <v>250</v>
      </c>
      <c r="D164" s="169"/>
      <c r="E164" s="189" t="s">
        <v>2112</v>
      </c>
      <c r="F164" s="205" t="s">
        <v>250</v>
      </c>
      <c r="G164" s="169"/>
      <c r="H164" s="169"/>
      <c r="I164" s="4" t="s">
        <v>2716</v>
      </c>
      <c r="J164" s="4"/>
      <c r="K164" s="4" t="s">
        <v>2716</v>
      </c>
      <c r="L164" s="4"/>
      <c r="M164" s="4" t="s">
        <v>2717</v>
      </c>
      <c r="N164" s="4" t="s">
        <v>2718</v>
      </c>
      <c r="O164" s="4" t="s">
        <v>2719</v>
      </c>
      <c r="P164" s="4" t="s">
        <v>2713</v>
      </c>
      <c r="Q164" s="4" t="s">
        <v>2720</v>
      </c>
      <c r="R164" s="4" t="s">
        <v>2721</v>
      </c>
      <c r="S164" s="4" t="s">
        <v>2722</v>
      </c>
      <c r="T164" s="4" t="s">
        <v>2723</v>
      </c>
      <c r="U164" s="89"/>
      <c r="V164" s="34" t="s">
        <v>530</v>
      </c>
      <c r="W164" s="34" t="s">
        <v>531</v>
      </c>
      <c r="X164" s="34" t="s">
        <v>532</v>
      </c>
      <c r="Y164" s="74" t="s">
        <v>652</v>
      </c>
      <c r="Z164" s="75"/>
      <c r="AA164" s="195">
        <v>3</v>
      </c>
      <c r="AB164" s="195">
        <v>3</v>
      </c>
      <c r="AC164" s="195">
        <v>4</v>
      </c>
      <c r="AD164" s="191">
        <f t="shared" si="2"/>
        <v>10</v>
      </c>
      <c r="AE164" s="37"/>
      <c r="AF164" s="38" t="s">
        <v>516</v>
      </c>
      <c r="AG164" s="38" t="s">
        <v>516</v>
      </c>
      <c r="AH164" s="38" t="s">
        <v>516</v>
      </c>
      <c r="AI164" s="192"/>
      <c r="AJ164" s="39" t="s">
        <v>523</v>
      </c>
      <c r="AK164" s="38" t="s">
        <v>524</v>
      </c>
      <c r="AL164" s="38" t="s">
        <v>524</v>
      </c>
      <c r="AM164" s="192"/>
      <c r="AN164" s="40" t="s">
        <v>527</v>
      </c>
      <c r="AO164" s="40" t="s">
        <v>527</v>
      </c>
      <c r="AP164" s="40" t="s">
        <v>527</v>
      </c>
      <c r="AQ164" s="193"/>
      <c r="AR164" s="39" t="s">
        <v>516</v>
      </c>
      <c r="AS164" s="194"/>
      <c r="AT164" s="41"/>
      <c r="AU164" s="3"/>
      <c r="AV164" s="3">
        <v>161</v>
      </c>
      <c r="AW164" s="3"/>
      <c r="AX164" s="3"/>
      <c r="AY164" s="3"/>
    </row>
    <row r="165" spans="1:51" ht="18.95" customHeight="1" x14ac:dyDescent="0.25">
      <c r="A165" s="171" t="s">
        <v>219</v>
      </c>
      <c r="B165" s="168" t="s">
        <v>248</v>
      </c>
      <c r="C165" s="169" t="s">
        <v>251</v>
      </c>
      <c r="D165" s="169"/>
      <c r="E165" s="190" t="s">
        <v>2111</v>
      </c>
      <c r="F165" s="205" t="s">
        <v>251</v>
      </c>
      <c r="G165" s="169"/>
      <c r="H165" s="169"/>
      <c r="I165" s="4" t="s">
        <v>2724</v>
      </c>
      <c r="J165" s="4"/>
      <c r="K165" s="4" t="s">
        <v>2724</v>
      </c>
      <c r="L165" s="4"/>
      <c r="M165" s="4" t="s">
        <v>2717</v>
      </c>
      <c r="N165" s="4" t="s">
        <v>2718</v>
      </c>
      <c r="O165" s="4" t="s">
        <v>2719</v>
      </c>
      <c r="P165" s="4" t="s">
        <v>2713</v>
      </c>
      <c r="Q165" s="4" t="s">
        <v>2720</v>
      </c>
      <c r="R165" s="4" t="s">
        <v>2721</v>
      </c>
      <c r="S165" s="4" t="s">
        <v>2722</v>
      </c>
      <c r="T165" s="4" t="s">
        <v>2723</v>
      </c>
      <c r="U165" s="66"/>
      <c r="V165" s="34" t="s">
        <v>530</v>
      </c>
      <c r="W165" s="34" t="s">
        <v>531</v>
      </c>
      <c r="X165" s="34" t="s">
        <v>532</v>
      </c>
      <c r="Y165" s="74" t="s">
        <v>653</v>
      </c>
      <c r="Z165" s="77"/>
      <c r="AA165" s="195">
        <v>3</v>
      </c>
      <c r="AB165" s="195">
        <v>3</v>
      </c>
      <c r="AC165" s="195">
        <v>4</v>
      </c>
      <c r="AD165" s="191">
        <f t="shared" si="2"/>
        <v>10</v>
      </c>
      <c r="AE165" s="37"/>
      <c r="AF165" s="38" t="s">
        <v>516</v>
      </c>
      <c r="AG165" s="38" t="s">
        <v>516</v>
      </c>
      <c r="AH165" s="38" t="s">
        <v>516</v>
      </c>
      <c r="AI165" s="192"/>
      <c r="AJ165" s="39" t="s">
        <v>523</v>
      </c>
      <c r="AK165" s="38" t="s">
        <v>524</v>
      </c>
      <c r="AL165" s="38" t="s">
        <v>524</v>
      </c>
      <c r="AM165" s="192"/>
      <c r="AN165" s="40" t="s">
        <v>527</v>
      </c>
      <c r="AO165" s="40" t="s">
        <v>527</v>
      </c>
      <c r="AP165" s="40" t="s">
        <v>527</v>
      </c>
      <c r="AQ165" s="193"/>
      <c r="AR165" s="39" t="s">
        <v>516</v>
      </c>
      <c r="AS165" s="194"/>
      <c r="AT165" s="41"/>
      <c r="AU165" s="3"/>
      <c r="AV165" s="3">
        <v>162</v>
      </c>
      <c r="AW165" s="3"/>
      <c r="AX165" s="3"/>
      <c r="AY165" s="3"/>
    </row>
    <row r="166" spans="1:51" ht="18.95" customHeight="1" x14ac:dyDescent="0.25">
      <c r="A166" s="171" t="s">
        <v>219</v>
      </c>
      <c r="B166" s="168" t="s">
        <v>248</v>
      </c>
      <c r="C166" s="169" t="s">
        <v>252</v>
      </c>
      <c r="D166" s="169"/>
      <c r="E166" s="190" t="s">
        <v>2110</v>
      </c>
      <c r="F166" s="205" t="s">
        <v>252</v>
      </c>
      <c r="G166" s="169"/>
      <c r="H166" s="169"/>
      <c r="I166" s="4" t="s">
        <v>2716</v>
      </c>
      <c r="J166" s="4"/>
      <c r="K166" s="4" t="s">
        <v>2716</v>
      </c>
      <c r="L166" s="4"/>
      <c r="M166" s="4" t="s">
        <v>2717</v>
      </c>
      <c r="N166" s="4" t="s">
        <v>2718</v>
      </c>
      <c r="O166" s="4" t="s">
        <v>2719</v>
      </c>
      <c r="P166" s="4" t="s">
        <v>2713</v>
      </c>
      <c r="Q166" s="4" t="s">
        <v>2720</v>
      </c>
      <c r="R166" s="4" t="s">
        <v>2721</v>
      </c>
      <c r="S166" s="4" t="s">
        <v>2722</v>
      </c>
      <c r="T166" s="4" t="s">
        <v>2723</v>
      </c>
      <c r="U166" s="66"/>
      <c r="V166" s="34" t="s">
        <v>530</v>
      </c>
      <c r="W166" s="34" t="s">
        <v>531</v>
      </c>
      <c r="X166" s="34" t="s">
        <v>532</v>
      </c>
      <c r="Y166" s="74" t="s">
        <v>654</v>
      </c>
      <c r="Z166" s="77"/>
      <c r="AA166" s="195">
        <v>3</v>
      </c>
      <c r="AB166" s="195">
        <v>3</v>
      </c>
      <c r="AC166" s="195">
        <v>4</v>
      </c>
      <c r="AD166" s="191">
        <f t="shared" si="2"/>
        <v>10</v>
      </c>
      <c r="AE166" s="37"/>
      <c r="AF166" s="38" t="s">
        <v>523</v>
      </c>
      <c r="AG166" s="38" t="s">
        <v>516</v>
      </c>
      <c r="AH166" s="38" t="s">
        <v>516</v>
      </c>
      <c r="AI166" s="192"/>
      <c r="AJ166" s="39" t="s">
        <v>516</v>
      </c>
      <c r="AK166" s="38" t="s">
        <v>524</v>
      </c>
      <c r="AL166" s="38" t="s">
        <v>524</v>
      </c>
      <c r="AM166" s="192"/>
      <c r="AN166" s="40" t="s">
        <v>527</v>
      </c>
      <c r="AO166" s="40" t="s">
        <v>527</v>
      </c>
      <c r="AP166" s="40" t="s">
        <v>527</v>
      </c>
      <c r="AQ166" s="193"/>
      <c r="AR166" s="39" t="s">
        <v>516</v>
      </c>
      <c r="AS166" s="194"/>
      <c r="AT166" s="41"/>
      <c r="AU166" s="3"/>
      <c r="AV166" s="3">
        <v>163</v>
      </c>
      <c r="AW166" s="3"/>
      <c r="AX166" s="3"/>
      <c r="AY166" s="3"/>
    </row>
    <row r="167" spans="1:51" ht="18.95" customHeight="1" x14ac:dyDescent="0.3">
      <c r="A167" s="171" t="s">
        <v>219</v>
      </c>
      <c r="B167" s="168" t="s">
        <v>248</v>
      </c>
      <c r="C167" s="169" t="s">
        <v>253</v>
      </c>
      <c r="D167" s="169"/>
      <c r="E167" s="189" t="s">
        <v>2109</v>
      </c>
      <c r="F167" s="205" t="s">
        <v>253</v>
      </c>
      <c r="G167" s="169"/>
      <c r="H167" s="169"/>
      <c r="I167" s="4" t="s">
        <v>2716</v>
      </c>
      <c r="J167" s="4"/>
      <c r="K167" s="4" t="s">
        <v>2716</v>
      </c>
      <c r="L167" s="4"/>
      <c r="M167" s="4" t="s">
        <v>2717</v>
      </c>
      <c r="N167" s="4" t="s">
        <v>2718</v>
      </c>
      <c r="O167" s="4" t="s">
        <v>2719</v>
      </c>
      <c r="P167" s="4" t="s">
        <v>2713</v>
      </c>
      <c r="Q167" s="4" t="s">
        <v>2725</v>
      </c>
      <c r="R167" s="4" t="s">
        <v>2721</v>
      </c>
      <c r="S167" s="4" t="s">
        <v>2726</v>
      </c>
      <c r="T167" s="4" t="s">
        <v>2723</v>
      </c>
      <c r="U167" s="89"/>
      <c r="V167" s="34" t="s">
        <v>530</v>
      </c>
      <c r="W167" s="34" t="s">
        <v>531</v>
      </c>
      <c r="X167" s="34" t="s">
        <v>532</v>
      </c>
      <c r="Y167" s="74" t="s">
        <v>655</v>
      </c>
      <c r="Z167" s="75"/>
      <c r="AA167" s="195">
        <v>3</v>
      </c>
      <c r="AB167" s="195">
        <v>3</v>
      </c>
      <c r="AC167" s="195">
        <v>4</v>
      </c>
      <c r="AD167" s="191">
        <f t="shared" si="2"/>
        <v>10</v>
      </c>
      <c r="AE167" s="37"/>
      <c r="AF167" s="38" t="s">
        <v>516</v>
      </c>
      <c r="AG167" s="38" t="s">
        <v>516</v>
      </c>
      <c r="AH167" s="38" t="s">
        <v>516</v>
      </c>
      <c r="AI167" s="192"/>
      <c r="AJ167" s="39" t="s">
        <v>523</v>
      </c>
      <c r="AK167" s="38" t="s">
        <v>524</v>
      </c>
      <c r="AL167" s="38" t="s">
        <v>524</v>
      </c>
      <c r="AM167" s="192"/>
      <c r="AN167" s="40" t="s">
        <v>527</v>
      </c>
      <c r="AO167" s="40" t="s">
        <v>527</v>
      </c>
      <c r="AP167" s="40" t="s">
        <v>527</v>
      </c>
      <c r="AQ167" s="193"/>
      <c r="AR167" s="39" t="s">
        <v>516</v>
      </c>
      <c r="AS167" s="194"/>
      <c r="AT167" s="41"/>
      <c r="AU167" s="3"/>
      <c r="AV167" s="3">
        <v>164</v>
      </c>
      <c r="AW167" s="3"/>
      <c r="AX167" s="3"/>
      <c r="AY167" s="3"/>
    </row>
    <row r="168" spans="1:51" ht="18.95" customHeight="1" x14ac:dyDescent="0.25">
      <c r="A168" s="171" t="s">
        <v>219</v>
      </c>
      <c r="B168" s="168" t="s">
        <v>248</v>
      </c>
      <c r="C168" s="169" t="s">
        <v>254</v>
      </c>
      <c r="D168" s="169"/>
      <c r="E168" s="190" t="s">
        <v>2108</v>
      </c>
      <c r="F168" s="205" t="s">
        <v>254</v>
      </c>
      <c r="G168" s="169" t="s">
        <v>9</v>
      </c>
      <c r="H168" s="169" t="s">
        <v>255</v>
      </c>
      <c r="I168" s="4" t="s">
        <v>1273</v>
      </c>
      <c r="J168" s="4"/>
      <c r="K168" s="4" t="s">
        <v>1273</v>
      </c>
      <c r="L168" s="4"/>
      <c r="M168" s="4"/>
      <c r="N168" s="4"/>
      <c r="O168" s="4"/>
      <c r="P168" s="4"/>
      <c r="Q168" s="4"/>
      <c r="R168" s="4" t="s">
        <v>2727</v>
      </c>
      <c r="S168" s="4"/>
      <c r="T168" s="4" t="s">
        <v>2727</v>
      </c>
      <c r="U168" s="66"/>
      <c r="V168" s="34" t="s">
        <v>530</v>
      </c>
      <c r="W168" s="34" t="s">
        <v>531</v>
      </c>
      <c r="X168" s="34" t="s">
        <v>532</v>
      </c>
      <c r="Y168" s="74" t="s">
        <v>656</v>
      </c>
      <c r="Z168" s="77"/>
      <c r="AA168" s="195">
        <v>3</v>
      </c>
      <c r="AB168" s="195">
        <v>3</v>
      </c>
      <c r="AC168" s="195">
        <v>4</v>
      </c>
      <c r="AD168" s="191">
        <f t="shared" si="2"/>
        <v>10</v>
      </c>
      <c r="AE168" s="37"/>
      <c r="AF168" s="38" t="s">
        <v>516</v>
      </c>
      <c r="AG168" s="38" t="s">
        <v>516</v>
      </c>
      <c r="AH168" s="38" t="s">
        <v>516</v>
      </c>
      <c r="AI168" s="192"/>
      <c r="AJ168" s="39"/>
      <c r="AK168" s="38"/>
      <c r="AL168" s="38"/>
      <c r="AM168" s="192"/>
      <c r="AN168" s="40" t="s">
        <v>527</v>
      </c>
      <c r="AO168" s="40" t="s">
        <v>527</v>
      </c>
      <c r="AP168" s="40" t="s">
        <v>527</v>
      </c>
      <c r="AQ168" s="193"/>
      <c r="AR168" s="39" t="s">
        <v>516</v>
      </c>
      <c r="AS168" s="194"/>
      <c r="AT168" s="41"/>
      <c r="AU168" s="3"/>
      <c r="AV168" s="3">
        <v>165</v>
      </c>
      <c r="AW168" s="3"/>
      <c r="AX168" s="3"/>
      <c r="AY168" s="3"/>
    </row>
    <row r="169" spans="1:51" ht="18.95" customHeight="1" x14ac:dyDescent="0.3">
      <c r="A169" s="171" t="s">
        <v>219</v>
      </c>
      <c r="B169" s="168" t="s">
        <v>248</v>
      </c>
      <c r="C169" s="169" t="s">
        <v>256</v>
      </c>
      <c r="D169" s="169"/>
      <c r="E169" s="189" t="s">
        <v>2102</v>
      </c>
      <c r="F169" s="205" t="s">
        <v>256</v>
      </c>
      <c r="G169" s="169"/>
      <c r="H169" s="169"/>
      <c r="I169" s="4" t="s">
        <v>2728</v>
      </c>
      <c r="J169" s="4"/>
      <c r="K169" s="4" t="s">
        <v>2728</v>
      </c>
      <c r="L169" s="4"/>
      <c r="M169" s="4" t="s">
        <v>1847</v>
      </c>
      <c r="N169" s="4"/>
      <c r="O169" s="4" t="s">
        <v>1847</v>
      </c>
      <c r="P169" s="4"/>
      <c r="Q169" s="4"/>
      <c r="R169" s="4" t="s">
        <v>2729</v>
      </c>
      <c r="S169" s="4"/>
      <c r="T169" s="4" t="s">
        <v>2729</v>
      </c>
      <c r="U169" s="89"/>
      <c r="V169" s="34" t="s">
        <v>530</v>
      </c>
      <c r="W169" s="34" t="s">
        <v>531</v>
      </c>
      <c r="X169" s="34" t="s">
        <v>532</v>
      </c>
      <c r="Y169" s="74" t="s">
        <v>657</v>
      </c>
      <c r="Z169" s="75"/>
      <c r="AA169" s="195">
        <v>3</v>
      </c>
      <c r="AB169" s="195">
        <v>4</v>
      </c>
      <c r="AC169" s="195">
        <v>4</v>
      </c>
      <c r="AD169" s="191">
        <f t="shared" si="2"/>
        <v>11</v>
      </c>
      <c r="AE169" s="37"/>
      <c r="AF169" s="38" t="s">
        <v>523</v>
      </c>
      <c r="AG169" s="38" t="s">
        <v>523</v>
      </c>
      <c r="AH169" s="38" t="s">
        <v>516</v>
      </c>
      <c r="AI169" s="192"/>
      <c r="AJ169" s="39" t="s">
        <v>516</v>
      </c>
      <c r="AK169" s="38" t="s">
        <v>516</v>
      </c>
      <c r="AL169" s="38" t="s">
        <v>523</v>
      </c>
      <c r="AM169" s="192"/>
      <c r="AN169" s="40" t="s">
        <v>527</v>
      </c>
      <c r="AO169" s="40" t="s">
        <v>527</v>
      </c>
      <c r="AP169" s="40" t="s">
        <v>527</v>
      </c>
      <c r="AQ169" s="193"/>
      <c r="AR169" s="39" t="s">
        <v>516</v>
      </c>
      <c r="AS169" s="194"/>
      <c r="AT169" s="41"/>
      <c r="AU169" s="3"/>
      <c r="AV169" s="3">
        <v>166</v>
      </c>
      <c r="AW169" s="3"/>
      <c r="AX169" s="3"/>
      <c r="AY169" s="3"/>
    </row>
    <row r="170" spans="1:51" ht="18.95" customHeight="1" x14ac:dyDescent="0.3">
      <c r="A170" s="171" t="s">
        <v>219</v>
      </c>
      <c r="B170" s="168" t="s">
        <v>248</v>
      </c>
      <c r="C170" s="169" t="s">
        <v>257</v>
      </c>
      <c r="D170" s="169"/>
      <c r="E170" s="189" t="s">
        <v>2101</v>
      </c>
      <c r="F170" s="205" t="s">
        <v>257</v>
      </c>
      <c r="G170" s="169"/>
      <c r="H170" s="169"/>
      <c r="I170" s="4"/>
      <c r="J170" s="4"/>
      <c r="K170" s="4"/>
      <c r="L170" s="4"/>
      <c r="M170" s="4"/>
      <c r="N170" s="4"/>
      <c r="O170" s="4"/>
      <c r="P170" s="4"/>
      <c r="Q170" s="4"/>
      <c r="R170" s="4"/>
      <c r="S170" s="4"/>
      <c r="T170" s="4"/>
      <c r="U170" s="89"/>
      <c r="V170" s="34" t="s">
        <v>530</v>
      </c>
      <c r="W170" s="34" t="s">
        <v>531</v>
      </c>
      <c r="X170" s="34" t="s">
        <v>532</v>
      </c>
      <c r="Y170" s="74" t="s">
        <v>658</v>
      </c>
      <c r="Z170" s="75"/>
      <c r="AA170" s="195">
        <v>3</v>
      </c>
      <c r="AB170" s="195">
        <v>3</v>
      </c>
      <c r="AC170" s="195">
        <v>4</v>
      </c>
      <c r="AD170" s="191">
        <f t="shared" si="2"/>
        <v>10</v>
      </c>
      <c r="AE170" s="37"/>
      <c r="AF170" s="38" t="s">
        <v>523</v>
      </c>
      <c r="AG170" s="38" t="s">
        <v>516</v>
      </c>
      <c r="AH170" s="38" t="s">
        <v>516</v>
      </c>
      <c r="AI170" s="192"/>
      <c r="AJ170" s="39" t="s">
        <v>516</v>
      </c>
      <c r="AK170" s="38" t="s">
        <v>523</v>
      </c>
      <c r="AL170" s="38" t="s">
        <v>523</v>
      </c>
      <c r="AM170" s="192"/>
      <c r="AN170" s="40" t="s">
        <v>527</v>
      </c>
      <c r="AO170" s="40" t="s">
        <v>527</v>
      </c>
      <c r="AP170" s="40" t="s">
        <v>527</v>
      </c>
      <c r="AQ170" s="193"/>
      <c r="AR170" s="39" t="s">
        <v>516</v>
      </c>
      <c r="AS170" s="194"/>
      <c r="AT170" s="41"/>
      <c r="AU170" s="3"/>
      <c r="AV170" s="3">
        <v>167</v>
      </c>
      <c r="AW170" s="3"/>
      <c r="AX170" s="3"/>
      <c r="AY170" s="3"/>
    </row>
    <row r="171" spans="1:51" ht="18.95" customHeight="1" x14ac:dyDescent="0.25">
      <c r="A171" s="171" t="s">
        <v>219</v>
      </c>
      <c r="B171" s="168" t="s">
        <v>248</v>
      </c>
      <c r="C171" s="169" t="s">
        <v>258</v>
      </c>
      <c r="D171" s="169"/>
      <c r="E171" s="190" t="s">
        <v>2100</v>
      </c>
      <c r="F171" s="205" t="s">
        <v>258</v>
      </c>
      <c r="G171" s="169"/>
      <c r="H171" s="169"/>
      <c r="I171" s="4"/>
      <c r="J171" s="4"/>
      <c r="K171" s="4"/>
      <c r="L171" s="4"/>
      <c r="M171" s="4"/>
      <c r="N171" s="4"/>
      <c r="O171" s="4"/>
      <c r="P171" s="4"/>
      <c r="Q171" s="4"/>
      <c r="R171" s="4"/>
      <c r="S171" s="4"/>
      <c r="T171" s="4"/>
      <c r="U171" s="66"/>
      <c r="V171" s="34" t="s">
        <v>530</v>
      </c>
      <c r="W171" s="34" t="s">
        <v>531</v>
      </c>
      <c r="X171" s="34" t="s">
        <v>532</v>
      </c>
      <c r="Y171" s="74" t="s">
        <v>658</v>
      </c>
      <c r="Z171" s="77"/>
      <c r="AA171" s="195">
        <v>3</v>
      </c>
      <c r="AB171" s="195">
        <v>3</v>
      </c>
      <c r="AC171" s="195">
        <v>4</v>
      </c>
      <c r="AD171" s="191">
        <f t="shared" si="2"/>
        <v>10</v>
      </c>
      <c r="AE171" s="37"/>
      <c r="AF171" s="38" t="s">
        <v>523</v>
      </c>
      <c r="AG171" s="38" t="s">
        <v>516</v>
      </c>
      <c r="AH171" s="38" t="s">
        <v>516</v>
      </c>
      <c r="AI171" s="192"/>
      <c r="AJ171" s="39" t="s">
        <v>516</v>
      </c>
      <c r="AK171" s="38" t="s">
        <v>523</v>
      </c>
      <c r="AL171" s="38" t="s">
        <v>523</v>
      </c>
      <c r="AM171" s="192"/>
      <c r="AN171" s="40" t="s">
        <v>527</v>
      </c>
      <c r="AO171" s="40" t="s">
        <v>527</v>
      </c>
      <c r="AP171" s="40" t="s">
        <v>527</v>
      </c>
      <c r="AQ171" s="193"/>
      <c r="AR171" s="39" t="s">
        <v>516</v>
      </c>
      <c r="AS171" s="194"/>
      <c r="AT171" s="41"/>
      <c r="AU171" s="3"/>
      <c r="AV171" s="3">
        <v>168</v>
      </c>
      <c r="AW171" s="3"/>
      <c r="AX171" s="3"/>
      <c r="AY171" s="3"/>
    </row>
    <row r="172" spans="1:51" ht="18.95" customHeight="1" x14ac:dyDescent="0.3">
      <c r="A172" s="171" t="s">
        <v>219</v>
      </c>
      <c r="B172" s="168" t="s">
        <v>92</v>
      </c>
      <c r="C172" s="169" t="s">
        <v>136</v>
      </c>
      <c r="D172" s="169"/>
      <c r="E172" s="189" t="s">
        <v>2099</v>
      </c>
      <c r="F172" s="205" t="s">
        <v>136</v>
      </c>
      <c r="G172" s="169" t="s">
        <v>9</v>
      </c>
      <c r="H172" s="169" t="s">
        <v>259</v>
      </c>
      <c r="I172" s="4" t="s">
        <v>2557</v>
      </c>
      <c r="J172" s="4"/>
      <c r="K172" s="4" t="s">
        <v>2557</v>
      </c>
      <c r="L172" s="4"/>
      <c r="M172" s="4" t="s">
        <v>1848</v>
      </c>
      <c r="N172" s="4"/>
      <c r="O172" s="4" t="s">
        <v>1848</v>
      </c>
      <c r="P172" s="4"/>
      <c r="Q172" s="4" t="s">
        <v>2558</v>
      </c>
      <c r="R172" s="4"/>
      <c r="S172" s="4" t="s">
        <v>2558</v>
      </c>
      <c r="T172" s="4"/>
      <c r="U172" s="89"/>
      <c r="V172" s="34" t="s">
        <v>530</v>
      </c>
      <c r="W172" s="34" t="s">
        <v>531</v>
      </c>
      <c r="X172" s="34" t="s">
        <v>532</v>
      </c>
      <c r="Y172" s="74" t="s">
        <v>659</v>
      </c>
      <c r="Z172" s="75"/>
      <c r="AA172" s="195">
        <v>2</v>
      </c>
      <c r="AB172" s="195">
        <v>3</v>
      </c>
      <c r="AC172" s="195">
        <v>3</v>
      </c>
      <c r="AD172" s="191">
        <f t="shared" si="2"/>
        <v>8</v>
      </c>
      <c r="AE172" s="37"/>
      <c r="AF172" s="38" t="s">
        <v>523</v>
      </c>
      <c r="AG172" s="38" t="s">
        <v>523</v>
      </c>
      <c r="AH172" s="38" t="s">
        <v>523</v>
      </c>
      <c r="AI172" s="192"/>
      <c r="AJ172" s="39" t="s">
        <v>523</v>
      </c>
      <c r="AK172" s="38" t="s">
        <v>523</v>
      </c>
      <c r="AL172" s="38" t="s">
        <v>524</v>
      </c>
      <c r="AM172" s="192"/>
      <c r="AN172" s="40" t="s">
        <v>527</v>
      </c>
      <c r="AO172" s="40" t="s">
        <v>527</v>
      </c>
      <c r="AP172" s="40" t="s">
        <v>527</v>
      </c>
      <c r="AQ172" s="193"/>
      <c r="AR172" s="39" t="s">
        <v>523</v>
      </c>
      <c r="AS172" s="194"/>
      <c r="AT172" s="41"/>
      <c r="AU172" s="3"/>
      <c r="AV172" s="3">
        <v>169</v>
      </c>
      <c r="AW172" s="3"/>
      <c r="AX172" s="3"/>
      <c r="AY172" s="3"/>
    </row>
    <row r="173" spans="1:51" ht="18.95" customHeight="1" x14ac:dyDescent="0.25">
      <c r="A173" s="171" t="s">
        <v>219</v>
      </c>
      <c r="B173" s="168" t="s">
        <v>233</v>
      </c>
      <c r="C173" s="169" t="s">
        <v>260</v>
      </c>
      <c r="D173" s="169"/>
      <c r="E173" s="190" t="s">
        <v>2098</v>
      </c>
      <c r="F173" s="205" t="s">
        <v>260</v>
      </c>
      <c r="G173" s="169"/>
      <c r="H173" s="169"/>
      <c r="I173" s="4" t="s">
        <v>2730</v>
      </c>
      <c r="J173" s="4"/>
      <c r="K173" s="4" t="s">
        <v>2730</v>
      </c>
      <c r="L173" s="4"/>
      <c r="M173" s="4" t="s">
        <v>2731</v>
      </c>
      <c r="N173" s="4"/>
      <c r="O173" s="4" t="s">
        <v>2731</v>
      </c>
      <c r="P173" s="4"/>
      <c r="Q173" s="4" t="s">
        <v>2732</v>
      </c>
      <c r="R173" s="4" t="s">
        <v>2733</v>
      </c>
      <c r="S173" s="4" t="s">
        <v>2734</v>
      </c>
      <c r="T173" s="4" t="s">
        <v>2735</v>
      </c>
      <c r="U173" s="66" t="s">
        <v>599</v>
      </c>
      <c r="V173" s="76"/>
      <c r="W173" s="76"/>
      <c r="X173" s="76"/>
      <c r="Y173" s="45" t="s">
        <v>660</v>
      </c>
      <c r="Z173" s="77"/>
      <c r="AA173" s="195">
        <v>2</v>
      </c>
      <c r="AB173" s="195">
        <v>3</v>
      </c>
      <c r="AC173" s="195">
        <v>3</v>
      </c>
      <c r="AD173" s="191">
        <f t="shared" si="2"/>
        <v>8</v>
      </c>
      <c r="AE173" s="37"/>
      <c r="AF173" s="38" t="s">
        <v>523</v>
      </c>
      <c r="AG173" s="38" t="s">
        <v>523</v>
      </c>
      <c r="AH173" s="38" t="s">
        <v>516</v>
      </c>
      <c r="AI173" s="192"/>
      <c r="AJ173" s="39" t="s">
        <v>523</v>
      </c>
      <c r="AK173" s="38" t="s">
        <v>523</v>
      </c>
      <c r="AL173" s="38" t="s">
        <v>523</v>
      </c>
      <c r="AM173" s="192"/>
      <c r="AN173" s="40" t="s">
        <v>527</v>
      </c>
      <c r="AO173" s="40" t="s">
        <v>527</v>
      </c>
      <c r="AP173" s="40" t="s">
        <v>527</v>
      </c>
      <c r="AQ173" s="193"/>
      <c r="AR173" s="39" t="s">
        <v>523</v>
      </c>
      <c r="AS173" s="194"/>
      <c r="AT173" s="41"/>
      <c r="AU173" s="3"/>
      <c r="AV173" s="3">
        <v>170</v>
      </c>
      <c r="AW173" s="3"/>
      <c r="AX173" s="3"/>
      <c r="AY173" s="3"/>
    </row>
    <row r="174" spans="1:51" ht="18.95" customHeight="1" x14ac:dyDescent="0.25">
      <c r="A174" s="171" t="s">
        <v>219</v>
      </c>
      <c r="B174" s="168" t="s">
        <v>4</v>
      </c>
      <c r="C174" s="169" t="s">
        <v>72</v>
      </c>
      <c r="D174" s="169"/>
      <c r="E174" s="190" t="s">
        <v>2097</v>
      </c>
      <c r="F174" s="205" t="s">
        <v>72</v>
      </c>
      <c r="G174" s="169"/>
      <c r="H174" s="169"/>
      <c r="I174" s="4" t="s">
        <v>1553</v>
      </c>
      <c r="J174" s="4"/>
      <c r="K174" s="4" t="s">
        <v>1553</v>
      </c>
      <c r="L174" s="4"/>
      <c r="M174" s="4"/>
      <c r="N174" s="4"/>
      <c r="O174" s="4"/>
      <c r="P174" s="4"/>
      <c r="Q174" s="4"/>
      <c r="R174" s="4"/>
      <c r="S174" s="4"/>
      <c r="T174" s="4"/>
      <c r="U174" s="91"/>
      <c r="V174" s="76" t="s">
        <v>68</v>
      </c>
      <c r="W174" s="76"/>
      <c r="X174" s="76"/>
      <c r="Y174" s="79" t="s">
        <v>68</v>
      </c>
      <c r="Z174" s="77"/>
      <c r="AA174" s="195">
        <v>3</v>
      </c>
      <c r="AB174" s="195">
        <v>1</v>
      </c>
      <c r="AC174" s="195">
        <v>1</v>
      </c>
      <c r="AD174" s="191">
        <f t="shared" si="2"/>
        <v>5</v>
      </c>
      <c r="AE174" s="37"/>
      <c r="AF174" s="38" t="s">
        <v>523</v>
      </c>
      <c r="AG174" s="38" t="s">
        <v>523</v>
      </c>
      <c r="AH174" s="38" t="s">
        <v>523</v>
      </c>
      <c r="AI174" s="192"/>
      <c r="AJ174" s="39" t="s">
        <v>523</v>
      </c>
      <c r="AK174" s="38" t="s">
        <v>524</v>
      </c>
      <c r="AL174" s="38" t="s">
        <v>524</v>
      </c>
      <c r="AM174" s="192"/>
      <c r="AN174" s="40" t="s">
        <v>516</v>
      </c>
      <c r="AO174" s="40" t="s">
        <v>516</v>
      </c>
      <c r="AP174" s="40" t="s">
        <v>516</v>
      </c>
      <c r="AQ174" s="193"/>
      <c r="AR174" s="39" t="s">
        <v>516</v>
      </c>
      <c r="AS174" s="194"/>
      <c r="AT174" s="41"/>
      <c r="AU174" s="3"/>
      <c r="AV174" s="3">
        <v>171</v>
      </c>
      <c r="AW174" s="3"/>
      <c r="AX174" s="3"/>
      <c r="AY174" s="3"/>
    </row>
    <row r="175" spans="1:51" ht="18.95" customHeight="1" x14ac:dyDescent="0.3">
      <c r="A175" s="171" t="s">
        <v>219</v>
      </c>
      <c r="B175" s="168" t="s">
        <v>7</v>
      </c>
      <c r="C175" s="169" t="s">
        <v>261</v>
      </c>
      <c r="D175" s="169"/>
      <c r="E175" s="189" t="s">
        <v>2096</v>
      </c>
      <c r="F175" s="205" t="s">
        <v>3080</v>
      </c>
      <c r="G175" s="169" t="s">
        <v>9</v>
      </c>
      <c r="H175" s="169" t="s">
        <v>262</v>
      </c>
      <c r="I175" s="4" t="s">
        <v>2736</v>
      </c>
      <c r="J175" s="4"/>
      <c r="K175" s="4" t="s">
        <v>2736</v>
      </c>
      <c r="L175" s="4"/>
      <c r="M175" s="4"/>
      <c r="N175" s="4"/>
      <c r="O175" s="4"/>
      <c r="P175" s="4"/>
      <c r="Q175" s="4"/>
      <c r="R175" s="4" t="s">
        <v>2737</v>
      </c>
      <c r="S175" s="4"/>
      <c r="T175" s="4" t="s">
        <v>2737</v>
      </c>
      <c r="U175" s="89" t="s">
        <v>541</v>
      </c>
      <c r="V175" s="73"/>
      <c r="W175" s="73"/>
      <c r="X175" s="73"/>
      <c r="Y175" s="74" t="s">
        <v>661</v>
      </c>
      <c r="Z175" s="75"/>
      <c r="AA175" s="195">
        <v>1</v>
      </c>
      <c r="AB175" s="195">
        <v>2</v>
      </c>
      <c r="AC175" s="195">
        <v>2</v>
      </c>
      <c r="AD175" s="191">
        <f t="shared" si="2"/>
        <v>5</v>
      </c>
      <c r="AE175" s="37"/>
      <c r="AF175" s="38" t="s">
        <v>523</v>
      </c>
      <c r="AG175" s="38" t="s">
        <v>523</v>
      </c>
      <c r="AH175" s="38" t="s">
        <v>523</v>
      </c>
      <c r="AI175" s="192"/>
      <c r="AJ175" s="39" t="s">
        <v>516</v>
      </c>
      <c r="AK175" s="38" t="s">
        <v>516</v>
      </c>
      <c r="AL175" s="38" t="s">
        <v>516</v>
      </c>
      <c r="AM175" s="192"/>
      <c r="AN175" s="40" t="s">
        <v>527</v>
      </c>
      <c r="AO175" s="40" t="s">
        <v>527</v>
      </c>
      <c r="AP175" s="40" t="s">
        <v>527</v>
      </c>
      <c r="AQ175" s="193"/>
      <c r="AR175" s="39" t="s">
        <v>523</v>
      </c>
      <c r="AS175" s="194"/>
      <c r="AT175" s="41"/>
      <c r="AU175" s="3"/>
      <c r="AV175" s="3">
        <v>172</v>
      </c>
      <c r="AW175" s="3"/>
      <c r="AX175" s="3"/>
      <c r="AY175" s="3"/>
    </row>
    <row r="176" spans="1:51" ht="18.95" customHeight="1" x14ac:dyDescent="0.3">
      <c r="A176" s="171" t="s">
        <v>219</v>
      </c>
      <c r="B176" s="168" t="s">
        <v>263</v>
      </c>
      <c r="C176" s="169" t="s">
        <v>264</v>
      </c>
      <c r="D176" s="169"/>
      <c r="E176" s="189" t="s">
        <v>2095</v>
      </c>
      <c r="F176" s="205" t="s">
        <v>1030</v>
      </c>
      <c r="G176" s="169" t="s">
        <v>9</v>
      </c>
      <c r="H176" s="169" t="s">
        <v>50</v>
      </c>
      <c r="I176" s="4" t="s">
        <v>1556</v>
      </c>
      <c r="J176" s="4"/>
      <c r="K176" s="4" t="s">
        <v>1556</v>
      </c>
      <c r="L176" s="4"/>
      <c r="M176" s="4"/>
      <c r="N176" s="4"/>
      <c r="O176" s="4"/>
      <c r="P176" s="4"/>
      <c r="Q176" s="4"/>
      <c r="R176" s="4"/>
      <c r="S176" s="4"/>
      <c r="T176" s="4"/>
      <c r="U176" s="89"/>
      <c r="V176" s="73"/>
      <c r="W176" s="73"/>
      <c r="X176" s="73"/>
      <c r="Y176" s="74"/>
      <c r="Z176" s="75"/>
      <c r="AA176" s="195">
        <v>1</v>
      </c>
      <c r="AB176" s="195">
        <v>2</v>
      </c>
      <c r="AC176" s="195">
        <v>2</v>
      </c>
      <c r="AD176" s="191">
        <f t="shared" si="2"/>
        <v>5</v>
      </c>
      <c r="AE176" s="37"/>
      <c r="AF176" s="38" t="s">
        <v>523</v>
      </c>
      <c r="AG176" s="38" t="s">
        <v>523</v>
      </c>
      <c r="AH176" s="38" t="s">
        <v>523</v>
      </c>
      <c r="AI176" s="192"/>
      <c r="AJ176" s="39" t="s">
        <v>516</v>
      </c>
      <c r="AK176" s="38" t="s">
        <v>516</v>
      </c>
      <c r="AL176" s="38" t="s">
        <v>516</v>
      </c>
      <c r="AM176" s="192"/>
      <c r="AN176" s="40" t="s">
        <v>527</v>
      </c>
      <c r="AO176" s="40" t="s">
        <v>527</v>
      </c>
      <c r="AP176" s="40" t="s">
        <v>527</v>
      </c>
      <c r="AQ176" s="193"/>
      <c r="AR176" s="39" t="s">
        <v>523</v>
      </c>
      <c r="AS176" s="194"/>
      <c r="AT176" s="41"/>
      <c r="AU176" s="3"/>
      <c r="AV176" s="3">
        <v>173</v>
      </c>
      <c r="AW176" s="3"/>
      <c r="AX176" s="3"/>
      <c r="AY176" s="3"/>
    </row>
    <row r="177" spans="1:51" ht="18.95" customHeight="1" x14ac:dyDescent="0.3">
      <c r="A177" s="171" t="s">
        <v>219</v>
      </c>
      <c r="B177" s="168" t="s">
        <v>263</v>
      </c>
      <c r="C177" s="169" t="s">
        <v>265</v>
      </c>
      <c r="D177" s="169"/>
      <c r="E177" s="189" t="s">
        <v>2094</v>
      </c>
      <c r="F177" s="205" t="s">
        <v>3081</v>
      </c>
      <c r="G177" s="169"/>
      <c r="H177" s="169"/>
      <c r="I177" s="4" t="s">
        <v>2738</v>
      </c>
      <c r="J177" s="4"/>
      <c r="K177" s="4" t="s">
        <v>2738</v>
      </c>
      <c r="L177" s="4"/>
      <c r="M177" s="4" t="s">
        <v>2739</v>
      </c>
      <c r="N177" s="4"/>
      <c r="O177" s="4" t="s">
        <v>2739</v>
      </c>
      <c r="P177" s="4"/>
      <c r="Q177" s="4"/>
      <c r="R177" s="4"/>
      <c r="S177" s="4"/>
      <c r="T177" s="4"/>
      <c r="U177" s="89" t="s">
        <v>541</v>
      </c>
      <c r="V177" s="73"/>
      <c r="W177" s="73"/>
      <c r="X177" s="73"/>
      <c r="Y177" s="74"/>
      <c r="Z177" s="75"/>
      <c r="AA177" s="195">
        <v>1</v>
      </c>
      <c r="AB177" s="195">
        <v>2</v>
      </c>
      <c r="AC177" s="195">
        <v>2</v>
      </c>
      <c r="AD177" s="191">
        <f t="shared" si="2"/>
        <v>5</v>
      </c>
      <c r="AE177" s="37"/>
      <c r="AF177" s="38" t="s">
        <v>523</v>
      </c>
      <c r="AG177" s="38" t="s">
        <v>523</v>
      </c>
      <c r="AH177" s="38" t="s">
        <v>523</v>
      </c>
      <c r="AI177" s="192"/>
      <c r="AJ177" s="39" t="s">
        <v>523</v>
      </c>
      <c r="AK177" s="38" t="s">
        <v>524</v>
      </c>
      <c r="AL177" s="38" t="s">
        <v>524</v>
      </c>
      <c r="AM177" s="192"/>
      <c r="AN177" s="40" t="s">
        <v>527</v>
      </c>
      <c r="AO177" s="40" t="s">
        <v>527</v>
      </c>
      <c r="AP177" s="40" t="s">
        <v>527</v>
      </c>
      <c r="AQ177" s="193"/>
      <c r="AR177" s="39" t="s">
        <v>516</v>
      </c>
      <c r="AS177" s="194"/>
      <c r="AT177" s="41"/>
      <c r="AU177" s="3"/>
      <c r="AV177" s="3">
        <v>174</v>
      </c>
      <c r="AW177" s="3"/>
      <c r="AX177" s="3"/>
      <c r="AY177" s="3"/>
    </row>
    <row r="178" spans="1:51" ht="18.95" customHeight="1" x14ac:dyDescent="0.3">
      <c r="A178" s="171" t="s">
        <v>219</v>
      </c>
      <c r="B178" s="168" t="s">
        <v>263</v>
      </c>
      <c r="C178" s="169" t="s">
        <v>266</v>
      </c>
      <c r="D178" s="169"/>
      <c r="E178" s="189" t="s">
        <v>2093</v>
      </c>
      <c r="F178" s="205" t="s">
        <v>3082</v>
      </c>
      <c r="G178" s="169"/>
      <c r="H178" s="169"/>
      <c r="I178" s="4" t="s">
        <v>2740</v>
      </c>
      <c r="J178" s="4"/>
      <c r="K178" s="4" t="s">
        <v>2740</v>
      </c>
      <c r="L178" s="4"/>
      <c r="M178" s="4"/>
      <c r="N178" s="4"/>
      <c r="O178" s="4"/>
      <c r="P178" s="4"/>
      <c r="Q178" s="4" t="s">
        <v>1596</v>
      </c>
      <c r="R178" s="4" t="s">
        <v>2741</v>
      </c>
      <c r="S178" s="4" t="s">
        <v>2742</v>
      </c>
      <c r="T178" s="4" t="s">
        <v>2743</v>
      </c>
      <c r="U178" s="89"/>
      <c r="V178" s="73"/>
      <c r="W178" s="73"/>
      <c r="X178" s="73"/>
      <c r="Y178" s="74" t="s">
        <v>662</v>
      </c>
      <c r="Z178" s="75"/>
      <c r="AA178" s="195">
        <v>1</v>
      </c>
      <c r="AB178" s="195">
        <v>2</v>
      </c>
      <c r="AC178" s="195">
        <v>2</v>
      </c>
      <c r="AD178" s="191">
        <f t="shared" si="2"/>
        <v>5</v>
      </c>
      <c r="AE178" s="37"/>
      <c r="AF178" s="38" t="s">
        <v>523</v>
      </c>
      <c r="AG178" s="38" t="s">
        <v>523</v>
      </c>
      <c r="AH178" s="38" t="s">
        <v>523</v>
      </c>
      <c r="AI178" s="192"/>
      <c r="AJ178" s="39" t="s">
        <v>516</v>
      </c>
      <c r="AK178" s="38" t="s">
        <v>516</v>
      </c>
      <c r="AL178" s="38" t="s">
        <v>524</v>
      </c>
      <c r="AM178" s="192"/>
      <c r="AN178" s="40" t="s">
        <v>527</v>
      </c>
      <c r="AO178" s="40" t="s">
        <v>527</v>
      </c>
      <c r="AP178" s="40" t="s">
        <v>527</v>
      </c>
      <c r="AQ178" s="193"/>
      <c r="AR178" s="39" t="s">
        <v>516</v>
      </c>
      <c r="AS178" s="194"/>
      <c r="AT178" s="41" t="s">
        <v>516</v>
      </c>
      <c r="AU178" s="3"/>
      <c r="AV178" s="3">
        <v>175</v>
      </c>
      <c r="AW178" s="3"/>
      <c r="AX178" s="3"/>
      <c r="AY178" s="3"/>
    </row>
    <row r="179" spans="1:51" ht="18.95" customHeight="1" x14ac:dyDescent="0.3">
      <c r="A179" s="171" t="s">
        <v>219</v>
      </c>
      <c r="B179" s="168" t="s">
        <v>263</v>
      </c>
      <c r="C179" s="169" t="s">
        <v>267</v>
      </c>
      <c r="D179" s="169"/>
      <c r="E179" s="189" t="s">
        <v>2092</v>
      </c>
      <c r="F179" s="205" t="s">
        <v>3083</v>
      </c>
      <c r="G179" s="169" t="s">
        <v>9</v>
      </c>
      <c r="H179" s="169" t="s">
        <v>268</v>
      </c>
      <c r="I179" s="4" t="s">
        <v>2744</v>
      </c>
      <c r="J179" s="4"/>
      <c r="K179" s="4" t="s">
        <v>2744</v>
      </c>
      <c r="L179" s="4"/>
      <c r="M179" s="4" t="s">
        <v>2745</v>
      </c>
      <c r="N179" s="4" t="s">
        <v>2746</v>
      </c>
      <c r="O179" s="4" t="s">
        <v>2747</v>
      </c>
      <c r="P179" s="4" t="s">
        <v>2748</v>
      </c>
      <c r="Q179" s="4"/>
      <c r="R179" s="4" t="s">
        <v>2749</v>
      </c>
      <c r="S179" s="4" t="s">
        <v>2649</v>
      </c>
      <c r="T179" s="4" t="s">
        <v>2750</v>
      </c>
      <c r="U179" s="89" t="s">
        <v>663</v>
      </c>
      <c r="V179" s="73"/>
      <c r="W179" s="73"/>
      <c r="X179" s="73"/>
      <c r="Y179" s="74" t="s">
        <v>664</v>
      </c>
      <c r="Z179" s="75"/>
      <c r="AA179" s="195">
        <v>1</v>
      </c>
      <c r="AB179" s="195">
        <v>1</v>
      </c>
      <c r="AC179" s="195">
        <v>1</v>
      </c>
      <c r="AD179" s="191">
        <f t="shared" si="2"/>
        <v>3</v>
      </c>
      <c r="AE179" s="37"/>
      <c r="AF179" s="38" t="s">
        <v>523</v>
      </c>
      <c r="AG179" s="38" t="s">
        <v>523</v>
      </c>
      <c r="AH179" s="38" t="s">
        <v>523</v>
      </c>
      <c r="AI179" s="192"/>
      <c r="AJ179" s="39" t="s">
        <v>516</v>
      </c>
      <c r="AK179" s="38" t="s">
        <v>516</v>
      </c>
      <c r="AL179" s="38" t="s">
        <v>523</v>
      </c>
      <c r="AM179" s="192"/>
      <c r="AN179" s="40" t="s">
        <v>527</v>
      </c>
      <c r="AO179" s="40" t="s">
        <v>527</v>
      </c>
      <c r="AP179" s="40" t="s">
        <v>527</v>
      </c>
      <c r="AQ179" s="193"/>
      <c r="AR179" s="39" t="s">
        <v>523</v>
      </c>
      <c r="AS179" s="194"/>
      <c r="AT179" s="41"/>
      <c r="AU179" s="3"/>
      <c r="AV179" s="3">
        <v>176</v>
      </c>
      <c r="AW179" s="3"/>
      <c r="AX179" s="3"/>
      <c r="AY179" s="3"/>
    </row>
    <row r="180" spans="1:51" ht="18.95" customHeight="1" x14ac:dyDescent="0.25">
      <c r="A180" s="171" t="s">
        <v>219</v>
      </c>
      <c r="B180" s="168" t="s">
        <v>97</v>
      </c>
      <c r="C180" s="169" t="s">
        <v>269</v>
      </c>
      <c r="D180" s="169"/>
      <c r="E180" s="165" t="s">
        <v>2091</v>
      </c>
      <c r="F180" s="205" t="s">
        <v>3084</v>
      </c>
      <c r="G180" s="169"/>
      <c r="H180" s="169"/>
      <c r="I180" s="4"/>
      <c r="J180" s="4"/>
      <c r="K180" s="4"/>
      <c r="L180" s="4"/>
      <c r="M180" s="4"/>
      <c r="N180" s="4"/>
      <c r="O180" s="4"/>
      <c r="P180" s="4"/>
      <c r="Q180" s="4"/>
      <c r="R180" s="4"/>
      <c r="S180" s="4"/>
      <c r="T180" s="4"/>
      <c r="U180" s="63"/>
      <c r="V180" s="47"/>
      <c r="W180" s="47"/>
      <c r="X180" s="47"/>
      <c r="Y180" s="45" t="s">
        <v>665</v>
      </c>
      <c r="Z180" s="46"/>
      <c r="AA180" s="195">
        <v>1</v>
      </c>
      <c r="AB180" s="195">
        <v>3</v>
      </c>
      <c r="AC180" s="195">
        <v>1</v>
      </c>
      <c r="AD180" s="191">
        <f t="shared" si="2"/>
        <v>5</v>
      </c>
      <c r="AE180" s="37"/>
      <c r="AF180" s="38" t="s">
        <v>516</v>
      </c>
      <c r="AG180" s="38" t="s">
        <v>516</v>
      </c>
      <c r="AH180" s="38" t="s">
        <v>516</v>
      </c>
      <c r="AI180" s="192"/>
      <c r="AJ180" s="39" t="s">
        <v>516</v>
      </c>
      <c r="AK180" s="38" t="s">
        <v>516</v>
      </c>
      <c r="AL180" s="38" t="s">
        <v>516</v>
      </c>
      <c r="AM180" s="192"/>
      <c r="AN180" s="40" t="s">
        <v>516</v>
      </c>
      <c r="AO180" s="40" t="s">
        <v>516</v>
      </c>
      <c r="AP180" s="40" t="s">
        <v>516</v>
      </c>
      <c r="AQ180" s="193"/>
      <c r="AR180" s="39" t="s">
        <v>516</v>
      </c>
      <c r="AS180" s="194"/>
      <c r="AT180" s="41"/>
      <c r="AU180" s="3"/>
      <c r="AV180" s="3">
        <v>177</v>
      </c>
      <c r="AW180" s="3"/>
      <c r="AX180" s="3"/>
      <c r="AY180" s="3"/>
    </row>
    <row r="181" spans="1:51" ht="18.95" customHeight="1" x14ac:dyDescent="0.25">
      <c r="A181" s="171" t="s">
        <v>219</v>
      </c>
      <c r="B181" s="168" t="s">
        <v>7</v>
      </c>
      <c r="C181" s="169" t="s">
        <v>270</v>
      </c>
      <c r="D181" s="169"/>
      <c r="E181" s="165" t="s">
        <v>2090</v>
      </c>
      <c r="F181" s="205" t="s">
        <v>270</v>
      </c>
      <c r="G181" s="169"/>
      <c r="H181" s="169"/>
      <c r="I181" s="4" t="s">
        <v>1563</v>
      </c>
      <c r="J181" s="4"/>
      <c r="K181" s="4" t="s">
        <v>1563</v>
      </c>
      <c r="L181" s="4"/>
      <c r="M181" s="4"/>
      <c r="N181" s="4"/>
      <c r="O181" s="4"/>
      <c r="P181" s="4"/>
      <c r="Q181" s="4" t="s">
        <v>1601</v>
      </c>
      <c r="R181" s="4" t="s">
        <v>2751</v>
      </c>
      <c r="S181" s="4" t="s">
        <v>1601</v>
      </c>
      <c r="T181" s="4" t="s">
        <v>2751</v>
      </c>
      <c r="U181" s="92"/>
      <c r="V181" s="47"/>
      <c r="W181" s="47"/>
      <c r="X181" s="47"/>
      <c r="Y181" s="45" t="s">
        <v>666</v>
      </c>
      <c r="Z181" s="46"/>
      <c r="AA181" s="197">
        <v>1</v>
      </c>
      <c r="AB181" s="197">
        <v>1</v>
      </c>
      <c r="AC181" s="197">
        <v>1</v>
      </c>
      <c r="AD181" s="191">
        <f t="shared" si="2"/>
        <v>3</v>
      </c>
      <c r="AE181" s="37"/>
      <c r="AF181" s="38" t="s">
        <v>523</v>
      </c>
      <c r="AG181" s="38" t="s">
        <v>523</v>
      </c>
      <c r="AH181" s="38" t="s">
        <v>523</v>
      </c>
      <c r="AI181" s="192"/>
      <c r="AJ181" s="39" t="s">
        <v>516</v>
      </c>
      <c r="AK181" s="38" t="s">
        <v>523</v>
      </c>
      <c r="AL181" s="38" t="s">
        <v>523</v>
      </c>
      <c r="AM181" s="192"/>
      <c r="AN181" s="40" t="s">
        <v>527</v>
      </c>
      <c r="AO181" s="40" t="s">
        <v>527</v>
      </c>
      <c r="AP181" s="40" t="s">
        <v>527</v>
      </c>
      <c r="AQ181" s="193"/>
      <c r="AR181" s="39" t="s">
        <v>516</v>
      </c>
      <c r="AS181" s="194"/>
      <c r="AT181" s="41"/>
      <c r="AU181" s="3"/>
      <c r="AV181" s="3">
        <v>178</v>
      </c>
      <c r="AW181" s="3"/>
      <c r="AX181" s="3"/>
      <c r="AY181" s="3"/>
    </row>
    <row r="182" spans="1:51" ht="18.95" customHeight="1" x14ac:dyDescent="0.25">
      <c r="A182" s="171" t="s">
        <v>219</v>
      </c>
      <c r="B182" s="168" t="s">
        <v>221</v>
      </c>
      <c r="C182" s="169" t="s">
        <v>271</v>
      </c>
      <c r="D182" s="169"/>
      <c r="E182" s="165" t="s">
        <v>2089</v>
      </c>
      <c r="F182" s="205" t="s">
        <v>271</v>
      </c>
      <c r="G182" s="169" t="s">
        <v>9</v>
      </c>
      <c r="H182" s="169" t="s">
        <v>2281</v>
      </c>
      <c r="I182" s="4" t="s">
        <v>1728</v>
      </c>
      <c r="J182" s="4"/>
      <c r="K182" s="4" t="s">
        <v>1728</v>
      </c>
      <c r="L182" s="4"/>
      <c r="M182" s="4" t="s">
        <v>2752</v>
      </c>
      <c r="N182" s="4" t="s">
        <v>2753</v>
      </c>
      <c r="O182" s="4" t="s">
        <v>2754</v>
      </c>
      <c r="P182" s="4"/>
      <c r="Q182" s="4"/>
      <c r="R182" s="4" t="s">
        <v>2755</v>
      </c>
      <c r="S182" s="4" t="s">
        <v>2756</v>
      </c>
      <c r="T182" s="4" t="s">
        <v>2757</v>
      </c>
      <c r="U182" s="63"/>
      <c r="V182" s="34" t="s">
        <v>530</v>
      </c>
      <c r="W182" s="34" t="s">
        <v>531</v>
      </c>
      <c r="X182" s="34" t="s">
        <v>532</v>
      </c>
      <c r="Y182" s="45" t="s">
        <v>667</v>
      </c>
      <c r="Z182" s="46"/>
      <c r="AA182" s="195">
        <v>3</v>
      </c>
      <c r="AB182" s="195">
        <v>3</v>
      </c>
      <c r="AC182" s="195">
        <v>3</v>
      </c>
      <c r="AD182" s="191">
        <f t="shared" si="2"/>
        <v>9</v>
      </c>
      <c r="AE182" s="37"/>
      <c r="AF182" s="38" t="s">
        <v>523</v>
      </c>
      <c r="AG182" s="38" t="s">
        <v>516</v>
      </c>
      <c r="AH182" s="38" t="s">
        <v>516</v>
      </c>
      <c r="AI182" s="192"/>
      <c r="AJ182" s="39" t="s">
        <v>523</v>
      </c>
      <c r="AK182" s="38" t="s">
        <v>524</v>
      </c>
      <c r="AL182" s="38" t="s">
        <v>524</v>
      </c>
      <c r="AM182" s="192"/>
      <c r="AN182" s="40" t="s">
        <v>527</v>
      </c>
      <c r="AO182" s="40" t="s">
        <v>527</v>
      </c>
      <c r="AP182" s="40" t="s">
        <v>527</v>
      </c>
      <c r="AQ182" s="193"/>
      <c r="AR182" s="39" t="s">
        <v>523</v>
      </c>
      <c r="AS182" s="194"/>
      <c r="AT182" s="41"/>
      <c r="AU182" s="3"/>
      <c r="AV182" s="3">
        <v>179</v>
      </c>
      <c r="AW182" s="3"/>
      <c r="AX182" s="3"/>
      <c r="AY182" s="3"/>
    </row>
    <row r="183" spans="1:51" ht="18.95" customHeight="1" x14ac:dyDescent="0.25">
      <c r="A183" s="171" t="s">
        <v>219</v>
      </c>
      <c r="B183" s="168" t="s">
        <v>221</v>
      </c>
      <c r="C183" s="169" t="s">
        <v>272</v>
      </c>
      <c r="D183" s="169"/>
      <c r="E183" s="165" t="s">
        <v>2088</v>
      </c>
      <c r="F183" s="205" t="s">
        <v>3085</v>
      </c>
      <c r="G183" s="169" t="s">
        <v>9</v>
      </c>
      <c r="H183" s="169" t="s">
        <v>2280</v>
      </c>
      <c r="I183" s="4"/>
      <c r="J183" s="4"/>
      <c r="K183" s="4"/>
      <c r="L183" s="4"/>
      <c r="M183" s="4" t="s">
        <v>1094</v>
      </c>
      <c r="N183" s="4"/>
      <c r="O183" s="4" t="s">
        <v>1094</v>
      </c>
      <c r="P183" s="4"/>
      <c r="Q183" s="4"/>
      <c r="R183" s="4" t="s">
        <v>2758</v>
      </c>
      <c r="S183" s="4"/>
      <c r="T183" s="4" t="s">
        <v>2758</v>
      </c>
      <c r="U183" s="63"/>
      <c r="V183" s="34" t="s">
        <v>530</v>
      </c>
      <c r="W183" s="34" t="s">
        <v>531</v>
      </c>
      <c r="X183" s="34" t="s">
        <v>532</v>
      </c>
      <c r="Y183" s="45" t="s">
        <v>668</v>
      </c>
      <c r="Z183" s="46"/>
      <c r="AA183" s="195">
        <v>3</v>
      </c>
      <c r="AB183" s="195">
        <v>2</v>
      </c>
      <c r="AC183" s="195">
        <v>3</v>
      </c>
      <c r="AD183" s="191">
        <f t="shared" si="2"/>
        <v>8</v>
      </c>
      <c r="AE183" s="37"/>
      <c r="AF183" s="38" t="s">
        <v>523</v>
      </c>
      <c r="AG183" s="38" t="s">
        <v>516</v>
      </c>
      <c r="AH183" s="38" t="s">
        <v>516</v>
      </c>
      <c r="AI183" s="192"/>
      <c r="AJ183" s="39" t="s">
        <v>523</v>
      </c>
      <c r="AK183" s="38" t="s">
        <v>524</v>
      </c>
      <c r="AL183" s="38" t="s">
        <v>524</v>
      </c>
      <c r="AM183" s="192"/>
      <c r="AN183" s="40" t="s">
        <v>527</v>
      </c>
      <c r="AO183" s="40" t="s">
        <v>527</v>
      </c>
      <c r="AP183" s="40" t="s">
        <v>527</v>
      </c>
      <c r="AQ183" s="193"/>
      <c r="AR183" s="39" t="s">
        <v>516</v>
      </c>
      <c r="AS183" s="194"/>
      <c r="AT183" s="41"/>
      <c r="AU183" s="3"/>
      <c r="AV183" s="3">
        <v>180</v>
      </c>
      <c r="AW183" s="3"/>
      <c r="AX183" s="3"/>
      <c r="AY183" s="3"/>
    </row>
    <row r="184" spans="1:51" ht="18.95" customHeight="1" x14ac:dyDescent="0.25">
      <c r="A184" s="171" t="s">
        <v>219</v>
      </c>
      <c r="B184" s="168" t="s">
        <v>7</v>
      </c>
      <c r="C184" s="169" t="s">
        <v>273</v>
      </c>
      <c r="D184" s="169"/>
      <c r="E184" s="165" t="s">
        <v>2087</v>
      </c>
      <c r="F184" s="205" t="s">
        <v>273</v>
      </c>
      <c r="G184" s="169" t="s">
        <v>9</v>
      </c>
      <c r="H184" s="169" t="s">
        <v>2280</v>
      </c>
      <c r="I184" s="4" t="s">
        <v>2759</v>
      </c>
      <c r="J184" s="4"/>
      <c r="K184" s="4" t="s">
        <v>2759</v>
      </c>
      <c r="L184" s="4"/>
      <c r="M184" s="4" t="s">
        <v>1094</v>
      </c>
      <c r="N184" s="4"/>
      <c r="O184" s="4" t="s">
        <v>1094</v>
      </c>
      <c r="P184" s="4"/>
      <c r="Q184" s="4"/>
      <c r="R184" s="4" t="s">
        <v>2758</v>
      </c>
      <c r="S184" s="4"/>
      <c r="T184" s="4" t="s">
        <v>2758</v>
      </c>
      <c r="U184" s="63"/>
      <c r="V184" s="34" t="s">
        <v>530</v>
      </c>
      <c r="W184" s="34" t="s">
        <v>531</v>
      </c>
      <c r="X184" s="34" t="s">
        <v>532</v>
      </c>
      <c r="Y184" s="45" t="s">
        <v>669</v>
      </c>
      <c r="Z184" s="46"/>
      <c r="AA184" s="195">
        <v>3</v>
      </c>
      <c r="AB184" s="195">
        <v>2</v>
      </c>
      <c r="AC184" s="195">
        <v>2</v>
      </c>
      <c r="AD184" s="191">
        <f t="shared" si="2"/>
        <v>7</v>
      </c>
      <c r="AE184" s="37"/>
      <c r="AF184" s="56" t="s">
        <v>523</v>
      </c>
      <c r="AG184" s="56" t="s">
        <v>523</v>
      </c>
      <c r="AH184" s="56" t="s">
        <v>516</v>
      </c>
      <c r="AI184" s="192"/>
      <c r="AJ184" s="57" t="s">
        <v>516</v>
      </c>
      <c r="AK184" s="56" t="s">
        <v>516</v>
      </c>
      <c r="AL184" s="56" t="s">
        <v>523</v>
      </c>
      <c r="AM184" s="192"/>
      <c r="AN184" s="40" t="s">
        <v>527</v>
      </c>
      <c r="AO184" s="40" t="s">
        <v>527</v>
      </c>
      <c r="AP184" s="40" t="s">
        <v>527</v>
      </c>
      <c r="AQ184" s="193"/>
      <c r="AR184" s="39" t="s">
        <v>516</v>
      </c>
      <c r="AS184" s="194"/>
      <c r="AT184" s="41"/>
      <c r="AU184" s="3"/>
      <c r="AV184" s="3">
        <v>181</v>
      </c>
      <c r="AW184" s="3"/>
      <c r="AX184" s="3"/>
      <c r="AY184" s="3"/>
    </row>
    <row r="185" spans="1:51" ht="18.95" customHeight="1" x14ac:dyDescent="0.25">
      <c r="A185" s="171" t="s">
        <v>219</v>
      </c>
      <c r="B185" s="168" t="s">
        <v>7</v>
      </c>
      <c r="C185" s="169" t="s">
        <v>274</v>
      </c>
      <c r="D185" s="169"/>
      <c r="E185" s="165" t="s">
        <v>2086</v>
      </c>
      <c r="F185" s="205" t="s">
        <v>274</v>
      </c>
      <c r="G185" s="169" t="s">
        <v>9</v>
      </c>
      <c r="H185" s="169" t="s">
        <v>2282</v>
      </c>
      <c r="I185" s="4" t="s">
        <v>2760</v>
      </c>
      <c r="J185" s="4"/>
      <c r="K185" s="4" t="s">
        <v>2760</v>
      </c>
      <c r="L185" s="4"/>
      <c r="M185" s="4" t="s">
        <v>2761</v>
      </c>
      <c r="N185" s="4" t="s">
        <v>2762</v>
      </c>
      <c r="O185" s="4" t="s">
        <v>2763</v>
      </c>
      <c r="P185" s="4"/>
      <c r="Q185" s="4" t="s">
        <v>2764</v>
      </c>
      <c r="R185" s="4" t="s">
        <v>2765</v>
      </c>
      <c r="S185" s="4" t="s">
        <v>2766</v>
      </c>
      <c r="T185" s="4" t="s">
        <v>2767</v>
      </c>
      <c r="U185" s="63"/>
      <c r="V185" s="34" t="s">
        <v>530</v>
      </c>
      <c r="W185" s="34" t="s">
        <v>531</v>
      </c>
      <c r="X185" s="34" t="s">
        <v>532</v>
      </c>
      <c r="Y185" s="45" t="s">
        <v>670</v>
      </c>
      <c r="Z185" s="46"/>
      <c r="AA185" s="197">
        <v>3</v>
      </c>
      <c r="AB185" s="197">
        <v>3</v>
      </c>
      <c r="AC185" s="195">
        <v>3</v>
      </c>
      <c r="AD185" s="191">
        <f t="shared" si="2"/>
        <v>9</v>
      </c>
      <c r="AE185" s="37"/>
      <c r="AF185" s="56" t="s">
        <v>523</v>
      </c>
      <c r="AG185" s="56" t="s">
        <v>516</v>
      </c>
      <c r="AH185" s="56"/>
      <c r="AI185" s="192"/>
      <c r="AJ185" s="57" t="s">
        <v>523</v>
      </c>
      <c r="AK185" s="56" t="s">
        <v>524</v>
      </c>
      <c r="AL185" s="56" t="s">
        <v>524</v>
      </c>
      <c r="AM185" s="192"/>
      <c r="AN185" s="40" t="s">
        <v>527</v>
      </c>
      <c r="AO185" s="40" t="s">
        <v>527</v>
      </c>
      <c r="AP185" s="40" t="s">
        <v>527</v>
      </c>
      <c r="AQ185" s="193"/>
      <c r="AR185" s="39" t="s">
        <v>516</v>
      </c>
      <c r="AS185" s="194"/>
      <c r="AT185" s="41"/>
      <c r="AU185" s="3"/>
      <c r="AV185" s="3">
        <v>182</v>
      </c>
      <c r="AW185" s="3"/>
      <c r="AX185" s="3"/>
      <c r="AY185" s="3"/>
    </row>
    <row r="186" spans="1:51" ht="18.95" customHeight="1" x14ac:dyDescent="0.25">
      <c r="A186" s="171" t="s">
        <v>219</v>
      </c>
      <c r="B186" s="168" t="s">
        <v>221</v>
      </c>
      <c r="C186" s="169" t="s">
        <v>275</v>
      </c>
      <c r="D186" s="169"/>
      <c r="E186" s="165" t="s">
        <v>2085</v>
      </c>
      <c r="F186" s="205" t="s">
        <v>275</v>
      </c>
      <c r="G186" s="169" t="s">
        <v>23</v>
      </c>
      <c r="H186" s="198" t="s">
        <v>276</v>
      </c>
      <c r="I186" s="4" t="s">
        <v>2444</v>
      </c>
      <c r="J186" s="4"/>
      <c r="K186" s="4" t="s">
        <v>2444</v>
      </c>
      <c r="L186" s="4"/>
      <c r="M186" s="4" t="s">
        <v>2445</v>
      </c>
      <c r="N186" s="4"/>
      <c r="O186" s="4" t="s">
        <v>2445</v>
      </c>
      <c r="P186" s="4"/>
      <c r="Q186" s="4" t="s">
        <v>2710</v>
      </c>
      <c r="R186" s="4" t="s">
        <v>2768</v>
      </c>
      <c r="S186" s="4" t="s">
        <v>2710</v>
      </c>
      <c r="T186" s="4" t="s">
        <v>2768</v>
      </c>
      <c r="U186" s="63" t="s">
        <v>68</v>
      </c>
      <c r="V186" s="34" t="s">
        <v>530</v>
      </c>
      <c r="W186" s="34" t="s">
        <v>531</v>
      </c>
      <c r="X186" s="34" t="s">
        <v>532</v>
      </c>
      <c r="Y186" s="45" t="s">
        <v>671</v>
      </c>
      <c r="Z186" s="46"/>
      <c r="AA186" s="195">
        <v>1</v>
      </c>
      <c r="AB186" s="195">
        <v>3</v>
      </c>
      <c r="AC186" s="195">
        <v>3</v>
      </c>
      <c r="AD186" s="191">
        <f t="shared" si="2"/>
        <v>7</v>
      </c>
      <c r="AE186" s="37"/>
      <c r="AF186" s="56" t="s">
        <v>523</v>
      </c>
      <c r="AG186" s="56" t="s">
        <v>523</v>
      </c>
      <c r="AH186" s="56" t="s">
        <v>516</v>
      </c>
      <c r="AI186" s="192"/>
      <c r="AJ186" s="57" t="s">
        <v>523</v>
      </c>
      <c r="AK186" s="56" t="s">
        <v>523</v>
      </c>
      <c r="AL186" s="56" t="s">
        <v>523</v>
      </c>
      <c r="AM186" s="192"/>
      <c r="AN186" s="40" t="s">
        <v>527</v>
      </c>
      <c r="AO186" s="40" t="s">
        <v>527</v>
      </c>
      <c r="AP186" s="40" t="s">
        <v>527</v>
      </c>
      <c r="AQ186" s="193"/>
      <c r="AR186" s="39" t="s">
        <v>516</v>
      </c>
      <c r="AS186" s="194"/>
      <c r="AT186" s="41"/>
      <c r="AU186" s="3"/>
      <c r="AV186" s="3">
        <v>183</v>
      </c>
      <c r="AW186" s="3"/>
      <c r="AX186" s="3"/>
      <c r="AY186" s="3"/>
    </row>
    <row r="187" spans="1:51" ht="18.95" customHeight="1" x14ac:dyDescent="0.25">
      <c r="A187" s="171" t="s">
        <v>219</v>
      </c>
      <c r="B187" s="168" t="s">
        <v>221</v>
      </c>
      <c r="C187" s="169" t="s">
        <v>277</v>
      </c>
      <c r="D187" s="169"/>
      <c r="E187" s="165" t="s">
        <v>2084</v>
      </c>
      <c r="F187" s="205" t="s">
        <v>277</v>
      </c>
      <c r="G187" s="169" t="s">
        <v>23</v>
      </c>
      <c r="H187" s="169" t="s">
        <v>2283</v>
      </c>
      <c r="I187" s="4" t="s">
        <v>2708</v>
      </c>
      <c r="J187" s="4"/>
      <c r="K187" s="4" t="s">
        <v>2708</v>
      </c>
      <c r="L187" s="4"/>
      <c r="M187" s="4" t="s">
        <v>2702</v>
      </c>
      <c r="N187" s="4"/>
      <c r="O187" s="4" t="s">
        <v>2702</v>
      </c>
      <c r="P187" s="4"/>
      <c r="Q187" s="4" t="s">
        <v>2710</v>
      </c>
      <c r="R187" s="4" t="s">
        <v>2498</v>
      </c>
      <c r="S187" s="4" t="s">
        <v>2710</v>
      </c>
      <c r="T187" s="4" t="s">
        <v>2498</v>
      </c>
      <c r="U187" s="63"/>
      <c r="V187" s="34" t="s">
        <v>530</v>
      </c>
      <c r="W187" s="34" t="s">
        <v>531</v>
      </c>
      <c r="X187" s="34" t="s">
        <v>532</v>
      </c>
      <c r="Y187" s="45"/>
      <c r="Z187" s="46"/>
      <c r="AA187" s="195">
        <v>1</v>
      </c>
      <c r="AB187" s="195">
        <v>3</v>
      </c>
      <c r="AC187" s="195">
        <v>3</v>
      </c>
      <c r="AD187" s="191">
        <f t="shared" si="2"/>
        <v>7</v>
      </c>
      <c r="AE187" s="37"/>
      <c r="AF187" s="56" t="s">
        <v>523</v>
      </c>
      <c r="AG187" s="56" t="s">
        <v>523</v>
      </c>
      <c r="AH187" s="56" t="s">
        <v>516</v>
      </c>
      <c r="AI187" s="192"/>
      <c r="AJ187" s="57" t="s">
        <v>523</v>
      </c>
      <c r="AK187" s="56" t="s">
        <v>523</v>
      </c>
      <c r="AL187" s="56" t="s">
        <v>523</v>
      </c>
      <c r="AM187" s="192"/>
      <c r="AN187" s="40" t="s">
        <v>527</v>
      </c>
      <c r="AO187" s="40" t="s">
        <v>527</v>
      </c>
      <c r="AP187" s="40" t="s">
        <v>527</v>
      </c>
      <c r="AQ187" s="193"/>
      <c r="AR187" s="39" t="s">
        <v>516</v>
      </c>
      <c r="AS187" s="194"/>
      <c r="AT187" s="41"/>
      <c r="AU187" s="3"/>
      <c r="AV187" s="3">
        <v>184</v>
      </c>
      <c r="AW187" s="3"/>
      <c r="AX187" s="3"/>
      <c r="AY187" s="3"/>
    </row>
    <row r="188" spans="1:51" ht="18.95" customHeight="1" x14ac:dyDescent="0.25">
      <c r="A188" s="171" t="s">
        <v>219</v>
      </c>
      <c r="B188" s="168" t="s">
        <v>221</v>
      </c>
      <c r="C188" s="169" t="s">
        <v>278</v>
      </c>
      <c r="D188" s="169"/>
      <c r="E188" s="165" t="s">
        <v>2083</v>
      </c>
      <c r="F188" s="205" t="s">
        <v>278</v>
      </c>
      <c r="G188" s="169" t="s">
        <v>23</v>
      </c>
      <c r="H188" s="198" t="s">
        <v>276</v>
      </c>
      <c r="I188" s="4" t="s">
        <v>2708</v>
      </c>
      <c r="J188" s="4"/>
      <c r="K188" s="4" t="s">
        <v>2708</v>
      </c>
      <c r="L188" s="4"/>
      <c r="M188" s="4" t="s">
        <v>2702</v>
      </c>
      <c r="N188" s="4"/>
      <c r="O188" s="4" t="s">
        <v>2702</v>
      </c>
      <c r="P188" s="4"/>
      <c r="Q188" s="4" t="s">
        <v>2710</v>
      </c>
      <c r="R188" s="4" t="s">
        <v>2498</v>
      </c>
      <c r="S188" s="4" t="s">
        <v>2710</v>
      </c>
      <c r="T188" s="4" t="s">
        <v>2498</v>
      </c>
      <c r="U188" s="63"/>
      <c r="V188" s="34" t="s">
        <v>530</v>
      </c>
      <c r="W188" s="34" t="s">
        <v>531</v>
      </c>
      <c r="X188" s="34" t="s">
        <v>532</v>
      </c>
      <c r="Y188" s="45"/>
      <c r="Z188" s="46"/>
      <c r="AA188" s="195">
        <v>1</v>
      </c>
      <c r="AB188" s="195">
        <v>3</v>
      </c>
      <c r="AC188" s="195">
        <v>3</v>
      </c>
      <c r="AD188" s="191">
        <f t="shared" si="2"/>
        <v>7</v>
      </c>
      <c r="AE188" s="37"/>
      <c r="AF188" s="38" t="s">
        <v>523</v>
      </c>
      <c r="AG188" s="56" t="s">
        <v>523</v>
      </c>
      <c r="AH188" s="56" t="s">
        <v>516</v>
      </c>
      <c r="AI188" s="192"/>
      <c r="AJ188" s="39" t="s">
        <v>516</v>
      </c>
      <c r="AK188" s="56" t="s">
        <v>516</v>
      </c>
      <c r="AL188" s="56" t="s">
        <v>523</v>
      </c>
      <c r="AM188" s="192"/>
      <c r="AN188" s="40" t="s">
        <v>527</v>
      </c>
      <c r="AO188" s="40" t="s">
        <v>527</v>
      </c>
      <c r="AP188" s="40" t="s">
        <v>527</v>
      </c>
      <c r="AQ188" s="193"/>
      <c r="AR188" s="39" t="s">
        <v>516</v>
      </c>
      <c r="AS188" s="194"/>
      <c r="AT188" s="41"/>
      <c r="AU188" s="3"/>
      <c r="AV188" s="3">
        <v>185</v>
      </c>
      <c r="AW188" s="3"/>
      <c r="AX188" s="3"/>
      <c r="AY188" s="3"/>
    </row>
    <row r="189" spans="1:51" ht="18.95" customHeight="1" x14ac:dyDescent="0.25">
      <c r="A189" s="171" t="s">
        <v>219</v>
      </c>
      <c r="B189" s="168" t="s">
        <v>221</v>
      </c>
      <c r="C189" s="169" t="s">
        <v>279</v>
      </c>
      <c r="D189" s="169"/>
      <c r="E189" s="165" t="s">
        <v>2082</v>
      </c>
      <c r="F189" s="205" t="s">
        <v>279</v>
      </c>
      <c r="G189" s="169" t="s">
        <v>23</v>
      </c>
      <c r="H189" s="169" t="s">
        <v>2284</v>
      </c>
      <c r="I189" s="4" t="s">
        <v>2708</v>
      </c>
      <c r="J189" s="4"/>
      <c r="K189" s="4" t="s">
        <v>2708</v>
      </c>
      <c r="L189" s="4"/>
      <c r="M189" s="4" t="s">
        <v>2702</v>
      </c>
      <c r="N189" s="4"/>
      <c r="O189" s="4" t="s">
        <v>2702</v>
      </c>
      <c r="P189" s="4"/>
      <c r="Q189" s="4" t="s">
        <v>2710</v>
      </c>
      <c r="R189" s="4" t="s">
        <v>2498</v>
      </c>
      <c r="S189" s="4" t="s">
        <v>2710</v>
      </c>
      <c r="T189" s="4" t="s">
        <v>2498</v>
      </c>
      <c r="U189" s="63"/>
      <c r="V189" s="34" t="s">
        <v>530</v>
      </c>
      <c r="W189" s="34" t="s">
        <v>531</v>
      </c>
      <c r="X189" s="34" t="s">
        <v>532</v>
      </c>
      <c r="Y189" s="45"/>
      <c r="Z189" s="46"/>
      <c r="AA189" s="195">
        <v>1</v>
      </c>
      <c r="AB189" s="195">
        <v>3</v>
      </c>
      <c r="AC189" s="195">
        <v>3</v>
      </c>
      <c r="AD189" s="191">
        <f t="shared" si="2"/>
        <v>7</v>
      </c>
      <c r="AE189" s="37"/>
      <c r="AF189" s="38" t="s">
        <v>523</v>
      </c>
      <c r="AG189" s="38" t="s">
        <v>523</v>
      </c>
      <c r="AH189" s="38" t="s">
        <v>516</v>
      </c>
      <c r="AI189" s="192"/>
      <c r="AJ189" s="39" t="s">
        <v>516</v>
      </c>
      <c r="AK189" s="38" t="s">
        <v>523</v>
      </c>
      <c r="AL189" s="38" t="s">
        <v>523</v>
      </c>
      <c r="AM189" s="192"/>
      <c r="AN189" s="40" t="s">
        <v>527</v>
      </c>
      <c r="AO189" s="40" t="s">
        <v>527</v>
      </c>
      <c r="AP189" s="40" t="s">
        <v>527</v>
      </c>
      <c r="AQ189" s="193"/>
      <c r="AR189" s="39" t="s">
        <v>523</v>
      </c>
      <c r="AS189" s="194"/>
      <c r="AT189" s="41"/>
      <c r="AU189" s="3"/>
      <c r="AV189" s="3">
        <v>186</v>
      </c>
      <c r="AW189" s="3"/>
      <c r="AX189" s="3"/>
      <c r="AY189" s="3"/>
    </row>
    <row r="190" spans="1:51" ht="18.95" customHeight="1" x14ac:dyDescent="0.25">
      <c r="A190" s="171" t="s">
        <v>219</v>
      </c>
      <c r="B190" s="168" t="s">
        <v>221</v>
      </c>
      <c r="C190" s="169" t="s">
        <v>280</v>
      </c>
      <c r="D190" s="169"/>
      <c r="E190" s="165" t="s">
        <v>2081</v>
      </c>
      <c r="F190" s="205" t="s">
        <v>280</v>
      </c>
      <c r="G190" s="169" t="s">
        <v>23</v>
      </c>
      <c r="H190" s="198" t="s">
        <v>276</v>
      </c>
      <c r="I190" s="4" t="s">
        <v>2708</v>
      </c>
      <c r="J190" s="4"/>
      <c r="K190" s="4" t="s">
        <v>2708</v>
      </c>
      <c r="L190" s="4"/>
      <c r="M190" s="4" t="s">
        <v>2702</v>
      </c>
      <c r="N190" s="4"/>
      <c r="O190" s="4" t="s">
        <v>2702</v>
      </c>
      <c r="P190" s="4"/>
      <c r="Q190" s="4" t="s">
        <v>2710</v>
      </c>
      <c r="R190" s="4" t="s">
        <v>2498</v>
      </c>
      <c r="S190" s="4" t="s">
        <v>2710</v>
      </c>
      <c r="T190" s="4" t="s">
        <v>2498</v>
      </c>
      <c r="U190" s="63"/>
      <c r="V190" s="34" t="s">
        <v>530</v>
      </c>
      <c r="W190" s="34" t="s">
        <v>531</v>
      </c>
      <c r="X190" s="34" t="s">
        <v>532</v>
      </c>
      <c r="Y190" s="45"/>
      <c r="Z190" s="46"/>
      <c r="AA190" s="195">
        <v>1</v>
      </c>
      <c r="AB190" s="195">
        <v>3</v>
      </c>
      <c r="AC190" s="195">
        <v>3</v>
      </c>
      <c r="AD190" s="191">
        <f t="shared" si="2"/>
        <v>7</v>
      </c>
      <c r="AE190" s="37"/>
      <c r="AF190" s="38" t="s">
        <v>523</v>
      </c>
      <c r="AG190" s="38" t="s">
        <v>523</v>
      </c>
      <c r="AH190" s="38" t="s">
        <v>516</v>
      </c>
      <c r="AI190" s="192"/>
      <c r="AJ190" s="39" t="s">
        <v>516</v>
      </c>
      <c r="AK190" s="38" t="s">
        <v>523</v>
      </c>
      <c r="AL190" s="38" t="s">
        <v>523</v>
      </c>
      <c r="AM190" s="192"/>
      <c r="AN190" s="40" t="s">
        <v>527</v>
      </c>
      <c r="AO190" s="40" t="s">
        <v>527</v>
      </c>
      <c r="AP190" s="40" t="s">
        <v>527</v>
      </c>
      <c r="AQ190" s="193"/>
      <c r="AR190" s="39" t="s">
        <v>516</v>
      </c>
      <c r="AS190" s="194"/>
      <c r="AT190" s="41"/>
      <c r="AU190" s="3"/>
      <c r="AV190" s="3">
        <v>187</v>
      </c>
      <c r="AW190" s="3"/>
      <c r="AX190" s="3"/>
      <c r="AY190" s="3"/>
    </row>
    <row r="191" spans="1:51" ht="18.95" customHeight="1" x14ac:dyDescent="0.25">
      <c r="A191" s="171" t="s">
        <v>219</v>
      </c>
      <c r="B191" s="168" t="s">
        <v>221</v>
      </c>
      <c r="C191" s="169" t="s">
        <v>281</v>
      </c>
      <c r="D191" s="169"/>
      <c r="E191" s="165" t="s">
        <v>2080</v>
      </c>
      <c r="F191" s="205" t="s">
        <v>3086</v>
      </c>
      <c r="G191" s="169" t="s">
        <v>23</v>
      </c>
      <c r="H191" s="198" t="s">
        <v>276</v>
      </c>
      <c r="I191" s="4" t="s">
        <v>1728</v>
      </c>
      <c r="J191" s="4"/>
      <c r="K191" s="4" t="s">
        <v>1728</v>
      </c>
      <c r="L191" s="4"/>
      <c r="M191" s="4" t="s">
        <v>2769</v>
      </c>
      <c r="N191" s="4"/>
      <c r="O191" s="4" t="s">
        <v>2769</v>
      </c>
      <c r="P191" s="4"/>
      <c r="Q191" s="4"/>
      <c r="R191" s="4" t="s">
        <v>1849</v>
      </c>
      <c r="S191" s="4"/>
      <c r="T191" s="4" t="s">
        <v>1849</v>
      </c>
      <c r="U191" s="63"/>
      <c r="V191" s="34" t="s">
        <v>530</v>
      </c>
      <c r="W191" s="34" t="s">
        <v>531</v>
      </c>
      <c r="X191" s="34" t="s">
        <v>532</v>
      </c>
      <c r="Y191" s="45" t="s">
        <v>672</v>
      </c>
      <c r="Z191" s="46"/>
      <c r="AA191" s="195">
        <v>1</v>
      </c>
      <c r="AB191" s="195">
        <v>3</v>
      </c>
      <c r="AC191" s="195">
        <v>3</v>
      </c>
      <c r="AD191" s="191">
        <f t="shared" si="2"/>
        <v>7</v>
      </c>
      <c r="AE191" s="37"/>
      <c r="AF191" s="38" t="s">
        <v>523</v>
      </c>
      <c r="AG191" s="38" t="s">
        <v>523</v>
      </c>
      <c r="AH191" s="38" t="s">
        <v>516</v>
      </c>
      <c r="AI191" s="192"/>
      <c r="AJ191" s="39" t="s">
        <v>516</v>
      </c>
      <c r="AK191" s="38" t="s">
        <v>516</v>
      </c>
      <c r="AL191" s="38" t="s">
        <v>523</v>
      </c>
      <c r="AM191" s="192"/>
      <c r="AN191" s="40" t="s">
        <v>527</v>
      </c>
      <c r="AO191" s="40" t="s">
        <v>527</v>
      </c>
      <c r="AP191" s="40" t="s">
        <v>527</v>
      </c>
      <c r="AQ191" s="193"/>
      <c r="AR191" s="39" t="s">
        <v>516</v>
      </c>
      <c r="AS191" s="194"/>
      <c r="AT191" s="41"/>
      <c r="AU191" s="3"/>
      <c r="AV191" s="3">
        <v>188</v>
      </c>
      <c r="AW191" s="3"/>
      <c r="AX191" s="3"/>
      <c r="AY191" s="3"/>
    </row>
    <row r="192" spans="1:51" ht="18.95" customHeight="1" x14ac:dyDescent="0.25">
      <c r="A192" s="171" t="s">
        <v>219</v>
      </c>
      <c r="B192" s="168" t="s">
        <v>221</v>
      </c>
      <c r="C192" s="169" t="s">
        <v>282</v>
      </c>
      <c r="D192" s="169"/>
      <c r="E192" s="165" t="s">
        <v>2274</v>
      </c>
      <c r="F192" s="205" t="s">
        <v>282</v>
      </c>
      <c r="G192" s="169" t="s">
        <v>23</v>
      </c>
      <c r="H192" s="198" t="s">
        <v>276</v>
      </c>
      <c r="I192" s="4" t="s">
        <v>2708</v>
      </c>
      <c r="J192" s="4"/>
      <c r="K192" s="4" t="s">
        <v>2708</v>
      </c>
      <c r="L192" s="4"/>
      <c r="M192" s="4" t="s">
        <v>2702</v>
      </c>
      <c r="N192" s="4"/>
      <c r="O192" s="4" t="s">
        <v>2702</v>
      </c>
      <c r="P192" s="4"/>
      <c r="Q192" s="4" t="s">
        <v>2710</v>
      </c>
      <c r="R192" s="4" t="s">
        <v>2498</v>
      </c>
      <c r="S192" s="4" t="s">
        <v>2710</v>
      </c>
      <c r="T192" s="4" t="s">
        <v>2498</v>
      </c>
      <c r="U192" s="63"/>
      <c r="V192" s="34" t="s">
        <v>530</v>
      </c>
      <c r="W192" s="34" t="s">
        <v>531</v>
      </c>
      <c r="X192" s="34" t="s">
        <v>532</v>
      </c>
      <c r="Y192" s="45"/>
      <c r="Z192" s="46"/>
      <c r="AA192" s="195">
        <v>1</v>
      </c>
      <c r="AB192" s="195">
        <v>3</v>
      </c>
      <c r="AC192" s="195">
        <v>3</v>
      </c>
      <c r="AD192" s="191">
        <f t="shared" si="2"/>
        <v>7</v>
      </c>
      <c r="AE192" s="37"/>
      <c r="AF192" s="38" t="s">
        <v>523</v>
      </c>
      <c r="AG192" s="38" t="s">
        <v>523</v>
      </c>
      <c r="AH192" s="38" t="s">
        <v>516</v>
      </c>
      <c r="AI192" s="192"/>
      <c r="AJ192" s="39" t="s">
        <v>516</v>
      </c>
      <c r="AK192" s="38" t="s">
        <v>516</v>
      </c>
      <c r="AL192" s="38" t="s">
        <v>523</v>
      </c>
      <c r="AM192" s="192"/>
      <c r="AN192" s="40" t="s">
        <v>527</v>
      </c>
      <c r="AO192" s="40" t="s">
        <v>527</v>
      </c>
      <c r="AP192" s="40" t="s">
        <v>527</v>
      </c>
      <c r="AQ192" s="193"/>
      <c r="AR192" s="39" t="s">
        <v>516</v>
      </c>
      <c r="AS192" s="194"/>
      <c r="AT192" s="41"/>
      <c r="AU192" s="3"/>
      <c r="AV192" s="3">
        <v>189</v>
      </c>
      <c r="AW192" s="3"/>
      <c r="AX192" s="3"/>
      <c r="AY192" s="3"/>
    </row>
    <row r="193" spans="1:51" ht="18.95" customHeight="1" x14ac:dyDescent="0.25">
      <c r="A193" s="171" t="s">
        <v>219</v>
      </c>
      <c r="B193" s="168" t="s">
        <v>97</v>
      </c>
      <c r="C193" s="169" t="s">
        <v>74</v>
      </c>
      <c r="D193" s="169"/>
      <c r="E193" s="165" t="s">
        <v>2079</v>
      </c>
      <c r="F193" s="205" t="s">
        <v>3087</v>
      </c>
      <c r="G193" s="169" t="s">
        <v>9</v>
      </c>
      <c r="H193" s="169" t="s">
        <v>231</v>
      </c>
      <c r="I193" s="4"/>
      <c r="J193" s="4"/>
      <c r="K193" s="4"/>
      <c r="L193" s="4"/>
      <c r="M193" s="4"/>
      <c r="N193" s="4"/>
      <c r="O193" s="4"/>
      <c r="P193" s="4"/>
      <c r="Q193" s="4"/>
      <c r="R193" s="4"/>
      <c r="S193" s="4"/>
      <c r="T193" s="4"/>
      <c r="U193" s="63"/>
      <c r="V193" s="47"/>
      <c r="W193" s="47"/>
      <c r="X193" s="47"/>
      <c r="Y193" s="45" t="s">
        <v>673</v>
      </c>
      <c r="Z193" s="46"/>
      <c r="AA193" s="195">
        <v>1</v>
      </c>
      <c r="AB193" s="195">
        <v>2</v>
      </c>
      <c r="AC193" s="195">
        <v>1</v>
      </c>
      <c r="AD193" s="191">
        <f t="shared" si="2"/>
        <v>4</v>
      </c>
      <c r="AE193" s="37"/>
      <c r="AF193" s="38" t="s">
        <v>516</v>
      </c>
      <c r="AG193" s="38" t="s">
        <v>516</v>
      </c>
      <c r="AH193" s="38" t="s">
        <v>516</v>
      </c>
      <c r="AI193" s="192"/>
      <c r="AJ193" s="39" t="s">
        <v>516</v>
      </c>
      <c r="AK193" s="38" t="s">
        <v>516</v>
      </c>
      <c r="AL193" s="38" t="s">
        <v>516</v>
      </c>
      <c r="AM193" s="192"/>
      <c r="AN193" s="40" t="s">
        <v>516</v>
      </c>
      <c r="AO193" s="40" t="s">
        <v>516</v>
      </c>
      <c r="AP193" s="40" t="s">
        <v>516</v>
      </c>
      <c r="AQ193" s="193"/>
      <c r="AR193" s="39" t="s">
        <v>516</v>
      </c>
      <c r="AS193" s="194"/>
      <c r="AT193" s="41"/>
      <c r="AU193" s="3"/>
      <c r="AV193" s="3">
        <v>190</v>
      </c>
      <c r="AW193" s="3"/>
      <c r="AX193" s="3"/>
      <c r="AY193" s="3"/>
    </row>
    <row r="194" spans="1:51" ht="18.95" customHeight="1" x14ac:dyDescent="0.25">
      <c r="A194" s="171" t="s">
        <v>219</v>
      </c>
      <c r="B194" s="168" t="s">
        <v>92</v>
      </c>
      <c r="C194" s="169" t="s">
        <v>283</v>
      </c>
      <c r="D194" s="169"/>
      <c r="E194" s="165" t="s">
        <v>2078</v>
      </c>
      <c r="F194" s="205" t="s">
        <v>157</v>
      </c>
      <c r="G194" s="169"/>
      <c r="H194" s="169"/>
      <c r="I194" s="4"/>
      <c r="J194" s="4"/>
      <c r="K194" s="4"/>
      <c r="L194" s="4"/>
      <c r="M194" s="4"/>
      <c r="N194" s="4"/>
      <c r="O194" s="4"/>
      <c r="P194" s="4"/>
      <c r="Q194" s="4"/>
      <c r="R194" s="4"/>
      <c r="S194" s="4"/>
      <c r="T194" s="4"/>
      <c r="U194" s="71"/>
      <c r="V194" s="47"/>
      <c r="W194" s="47"/>
      <c r="X194" s="47"/>
      <c r="Y194" s="45" t="s">
        <v>674</v>
      </c>
      <c r="Z194" s="46"/>
      <c r="AA194" s="195">
        <v>1</v>
      </c>
      <c r="AB194" s="195">
        <v>1</v>
      </c>
      <c r="AC194" s="195">
        <v>1</v>
      </c>
      <c r="AD194" s="191">
        <f t="shared" si="2"/>
        <v>3</v>
      </c>
      <c r="AE194" s="37"/>
      <c r="AF194" s="38" t="s">
        <v>516</v>
      </c>
      <c r="AG194" s="38" t="s">
        <v>516</v>
      </c>
      <c r="AH194" s="38" t="s">
        <v>516</v>
      </c>
      <c r="AI194" s="192"/>
      <c r="AJ194" s="39"/>
      <c r="AK194" s="38"/>
      <c r="AL194" s="38"/>
      <c r="AM194" s="192"/>
      <c r="AN194" s="40" t="s">
        <v>516</v>
      </c>
      <c r="AO194" s="40" t="s">
        <v>516</v>
      </c>
      <c r="AP194" s="40" t="s">
        <v>516</v>
      </c>
      <c r="AQ194" s="193"/>
      <c r="AR194" s="39" t="s">
        <v>516</v>
      </c>
      <c r="AS194" s="194"/>
      <c r="AT194" s="41"/>
      <c r="AU194" s="3"/>
      <c r="AV194" s="3">
        <v>191</v>
      </c>
      <c r="AW194" s="3"/>
      <c r="AX194" s="3"/>
      <c r="AY194" s="3"/>
    </row>
    <row r="195" spans="1:51" ht="18.95" customHeight="1" x14ac:dyDescent="0.25">
      <c r="A195" s="171" t="s">
        <v>219</v>
      </c>
      <c r="B195" s="168" t="s">
        <v>92</v>
      </c>
      <c r="C195" s="169" t="s">
        <v>284</v>
      </c>
      <c r="D195" s="169"/>
      <c r="E195" s="165" t="s">
        <v>2077</v>
      </c>
      <c r="F195" s="205" t="s">
        <v>284</v>
      </c>
      <c r="G195" s="169"/>
      <c r="H195" s="169"/>
      <c r="I195" s="4" t="s">
        <v>2770</v>
      </c>
      <c r="J195" s="4"/>
      <c r="K195" s="4" t="s">
        <v>2770</v>
      </c>
      <c r="L195" s="4"/>
      <c r="M195" s="4"/>
      <c r="N195" s="4"/>
      <c r="O195" s="4"/>
      <c r="P195" s="4"/>
      <c r="Q195" s="4"/>
      <c r="R195" s="4"/>
      <c r="S195" s="4"/>
      <c r="T195" s="4"/>
      <c r="U195" s="71"/>
      <c r="V195" s="47"/>
      <c r="W195" s="47"/>
      <c r="X195" s="47"/>
      <c r="Y195" s="45" t="s">
        <v>675</v>
      </c>
      <c r="Z195" s="46"/>
      <c r="AA195" s="195">
        <v>1</v>
      </c>
      <c r="AB195" s="195">
        <v>1</v>
      </c>
      <c r="AC195" s="195">
        <v>1</v>
      </c>
      <c r="AD195" s="191">
        <f t="shared" si="2"/>
        <v>3</v>
      </c>
      <c r="AE195" s="37"/>
      <c r="AF195" s="38" t="s">
        <v>516</v>
      </c>
      <c r="AG195" s="53" t="s">
        <v>516</v>
      </c>
      <c r="AH195" s="53" t="s">
        <v>516</v>
      </c>
      <c r="AI195" s="192"/>
      <c r="AJ195" s="39" t="s">
        <v>516</v>
      </c>
      <c r="AK195" s="53" t="s">
        <v>516</v>
      </c>
      <c r="AL195" s="53" t="s">
        <v>516</v>
      </c>
      <c r="AM195" s="192"/>
      <c r="AN195" s="40" t="s">
        <v>516</v>
      </c>
      <c r="AO195" s="55" t="s">
        <v>516</v>
      </c>
      <c r="AP195" s="55" t="s">
        <v>516</v>
      </c>
      <c r="AQ195" s="193"/>
      <c r="AR195" s="54" t="s">
        <v>516</v>
      </c>
      <c r="AS195" s="194"/>
      <c r="AT195" s="80"/>
      <c r="AU195" s="3"/>
      <c r="AV195" s="3">
        <v>192</v>
      </c>
      <c r="AW195" s="3"/>
      <c r="AX195" s="3"/>
      <c r="AY195" s="3"/>
    </row>
    <row r="196" spans="1:51" ht="18.95" customHeight="1" x14ac:dyDescent="0.25">
      <c r="A196" s="171" t="s">
        <v>219</v>
      </c>
      <c r="B196" s="168" t="s">
        <v>92</v>
      </c>
      <c r="C196" s="169" t="s">
        <v>161</v>
      </c>
      <c r="D196" s="169"/>
      <c r="E196" s="165" t="s">
        <v>2076</v>
      </c>
      <c r="F196" s="205" t="s">
        <v>3088</v>
      </c>
      <c r="G196" s="169"/>
      <c r="H196" s="169"/>
      <c r="I196" s="4"/>
      <c r="J196" s="4"/>
      <c r="K196" s="4"/>
      <c r="L196" s="4"/>
      <c r="M196" s="4"/>
      <c r="N196" s="4"/>
      <c r="O196" s="4"/>
      <c r="P196" s="4"/>
      <c r="Q196" s="4"/>
      <c r="R196" s="4"/>
      <c r="S196" s="4"/>
      <c r="T196" s="4"/>
      <c r="U196" s="71"/>
      <c r="V196" s="47"/>
      <c r="W196" s="47"/>
      <c r="X196" s="47"/>
      <c r="Y196" s="45" t="s">
        <v>676</v>
      </c>
      <c r="Z196" s="46"/>
      <c r="AA196" s="195">
        <v>1</v>
      </c>
      <c r="AB196" s="195">
        <v>1</v>
      </c>
      <c r="AC196" s="195">
        <v>1</v>
      </c>
      <c r="AD196" s="191">
        <f t="shared" ref="AD196:AD259" si="3">AA196+AB196+AC196</f>
        <v>3</v>
      </c>
      <c r="AE196" s="37"/>
      <c r="AF196" s="38" t="s">
        <v>516</v>
      </c>
      <c r="AG196" s="38" t="s">
        <v>516</v>
      </c>
      <c r="AH196" s="38" t="s">
        <v>516</v>
      </c>
      <c r="AI196" s="192"/>
      <c r="AJ196" s="39" t="s">
        <v>516</v>
      </c>
      <c r="AK196" s="38" t="s">
        <v>516</v>
      </c>
      <c r="AL196" s="38" t="s">
        <v>516</v>
      </c>
      <c r="AM196" s="192"/>
      <c r="AN196" s="40" t="s">
        <v>516</v>
      </c>
      <c r="AO196" s="40" t="s">
        <v>516</v>
      </c>
      <c r="AP196" s="40" t="s">
        <v>516</v>
      </c>
      <c r="AQ196" s="193"/>
      <c r="AR196" s="39" t="s">
        <v>516</v>
      </c>
      <c r="AS196" s="194"/>
      <c r="AT196" s="41"/>
      <c r="AU196" s="3"/>
      <c r="AV196" s="3">
        <v>193</v>
      </c>
      <c r="AW196" s="3"/>
      <c r="AX196" s="3"/>
      <c r="AY196" s="3"/>
    </row>
    <row r="197" spans="1:51" ht="18.95" customHeight="1" x14ac:dyDescent="0.25">
      <c r="A197" s="171" t="s">
        <v>219</v>
      </c>
      <c r="B197" s="168" t="s">
        <v>92</v>
      </c>
      <c r="C197" s="169" t="s">
        <v>118</v>
      </c>
      <c r="D197" s="169"/>
      <c r="E197" s="165" t="s">
        <v>2075</v>
      </c>
      <c r="F197" s="205" t="s">
        <v>118</v>
      </c>
      <c r="G197" s="169"/>
      <c r="H197" s="169"/>
      <c r="I197" s="4"/>
      <c r="J197" s="4"/>
      <c r="K197" s="4"/>
      <c r="L197" s="4"/>
      <c r="M197" s="4"/>
      <c r="N197" s="4"/>
      <c r="O197" s="4"/>
      <c r="P197" s="4"/>
      <c r="Q197" s="4"/>
      <c r="R197" s="4"/>
      <c r="S197" s="4"/>
      <c r="T197" s="4"/>
      <c r="U197" s="63"/>
      <c r="V197" s="47"/>
      <c r="W197" s="47"/>
      <c r="X197" s="47"/>
      <c r="Y197" s="45" t="s">
        <v>677</v>
      </c>
      <c r="Z197" s="46"/>
      <c r="AA197" s="195">
        <v>1</v>
      </c>
      <c r="AB197" s="195">
        <v>1</v>
      </c>
      <c r="AC197" s="195">
        <v>1</v>
      </c>
      <c r="AD197" s="191">
        <f t="shared" si="3"/>
        <v>3</v>
      </c>
      <c r="AE197" s="37"/>
      <c r="AF197" s="38" t="s">
        <v>516</v>
      </c>
      <c r="AG197" s="38" t="s">
        <v>516</v>
      </c>
      <c r="AH197" s="38" t="s">
        <v>516</v>
      </c>
      <c r="AI197" s="192"/>
      <c r="AJ197" s="39" t="s">
        <v>516</v>
      </c>
      <c r="AK197" s="38" t="s">
        <v>516</v>
      </c>
      <c r="AL197" s="38" t="s">
        <v>516</v>
      </c>
      <c r="AM197" s="192"/>
      <c r="AN197" s="40" t="s">
        <v>527</v>
      </c>
      <c r="AO197" s="40" t="s">
        <v>527</v>
      </c>
      <c r="AP197" s="40" t="s">
        <v>527</v>
      </c>
      <c r="AQ197" s="193"/>
      <c r="AR197" s="39" t="s">
        <v>516</v>
      </c>
      <c r="AS197" s="194"/>
      <c r="AT197" s="41"/>
      <c r="AU197" s="3"/>
      <c r="AV197" s="3">
        <v>194</v>
      </c>
      <c r="AW197" s="3"/>
      <c r="AX197" s="3"/>
      <c r="AY197" s="3"/>
    </row>
    <row r="198" spans="1:51" ht="18.95" customHeight="1" x14ac:dyDescent="0.25">
      <c r="A198" s="171" t="s">
        <v>219</v>
      </c>
      <c r="B198" s="168" t="s">
        <v>92</v>
      </c>
      <c r="C198" s="169" t="s">
        <v>285</v>
      </c>
      <c r="D198" s="169"/>
      <c r="E198" s="165" t="s">
        <v>2074</v>
      </c>
      <c r="F198" s="205" t="s">
        <v>285</v>
      </c>
      <c r="G198" s="169" t="s">
        <v>9</v>
      </c>
      <c r="H198" s="169" t="s">
        <v>286</v>
      </c>
      <c r="I198" s="4"/>
      <c r="J198" s="4"/>
      <c r="K198" s="4"/>
      <c r="L198" s="4"/>
      <c r="M198" s="4"/>
      <c r="N198" s="4"/>
      <c r="O198" s="4"/>
      <c r="P198" s="4"/>
      <c r="Q198" s="4"/>
      <c r="R198" s="4"/>
      <c r="S198" s="4"/>
      <c r="T198" s="4"/>
      <c r="U198" s="92"/>
      <c r="V198" s="47"/>
      <c r="W198" s="47"/>
      <c r="X198" s="47"/>
      <c r="Y198" s="58" t="s">
        <v>678</v>
      </c>
      <c r="Z198" s="46"/>
      <c r="AA198" s="195">
        <v>1</v>
      </c>
      <c r="AB198" s="195">
        <v>1</v>
      </c>
      <c r="AC198" s="195">
        <v>1</v>
      </c>
      <c r="AD198" s="191">
        <f t="shared" si="3"/>
        <v>3</v>
      </c>
      <c r="AE198" s="37"/>
      <c r="AF198" s="38" t="s">
        <v>523</v>
      </c>
      <c r="AG198" s="38" t="s">
        <v>523</v>
      </c>
      <c r="AH198" s="38" t="s">
        <v>516</v>
      </c>
      <c r="AI198" s="192"/>
      <c r="AJ198" s="39" t="s">
        <v>516</v>
      </c>
      <c r="AK198" s="38" t="s">
        <v>523</v>
      </c>
      <c r="AL198" s="38" t="s">
        <v>523</v>
      </c>
      <c r="AM198" s="192"/>
      <c r="AN198" s="40" t="s">
        <v>527</v>
      </c>
      <c r="AO198" s="40" t="s">
        <v>527</v>
      </c>
      <c r="AP198" s="40" t="s">
        <v>527</v>
      </c>
      <c r="AQ198" s="193"/>
      <c r="AR198" s="39" t="s">
        <v>516</v>
      </c>
      <c r="AS198" s="194"/>
      <c r="AT198" s="41"/>
      <c r="AU198" s="3"/>
      <c r="AV198" s="3">
        <v>195</v>
      </c>
      <c r="AW198" s="3"/>
      <c r="AX198" s="3"/>
      <c r="AY198" s="3"/>
    </row>
    <row r="199" spans="1:51" ht="18.95" customHeight="1" x14ac:dyDescent="0.25">
      <c r="A199" s="171" t="s">
        <v>219</v>
      </c>
      <c r="B199" s="168" t="s">
        <v>4</v>
      </c>
      <c r="C199" s="169" t="s">
        <v>261</v>
      </c>
      <c r="D199" s="169"/>
      <c r="E199" s="165" t="s">
        <v>2073</v>
      </c>
      <c r="F199" s="205" t="s">
        <v>3089</v>
      </c>
      <c r="G199" s="169" t="s">
        <v>9</v>
      </c>
      <c r="H199" s="169" t="s">
        <v>50</v>
      </c>
      <c r="I199" s="4" t="s">
        <v>2771</v>
      </c>
      <c r="J199" s="4"/>
      <c r="K199" s="4" t="s">
        <v>2771</v>
      </c>
      <c r="L199" s="4"/>
      <c r="M199" s="4"/>
      <c r="N199" s="4"/>
      <c r="O199" s="4"/>
      <c r="P199" s="4"/>
      <c r="Q199" s="4"/>
      <c r="R199" s="4" t="s">
        <v>1705</v>
      </c>
      <c r="S199" s="4"/>
      <c r="T199" s="4" t="s">
        <v>1705</v>
      </c>
      <c r="U199" s="89" t="s">
        <v>541</v>
      </c>
      <c r="V199" s="47"/>
      <c r="W199" s="47"/>
      <c r="X199" s="47"/>
      <c r="Y199" s="74" t="s">
        <v>679</v>
      </c>
      <c r="Z199" s="46"/>
      <c r="AA199" s="195">
        <v>1</v>
      </c>
      <c r="AB199" s="195">
        <v>2</v>
      </c>
      <c r="AC199" s="195">
        <v>1</v>
      </c>
      <c r="AD199" s="191">
        <f t="shared" si="3"/>
        <v>4</v>
      </c>
      <c r="AE199" s="37"/>
      <c r="AF199" s="38" t="s">
        <v>523</v>
      </c>
      <c r="AG199" s="38" t="s">
        <v>523</v>
      </c>
      <c r="AH199" s="38" t="s">
        <v>523</v>
      </c>
      <c r="AI199" s="192"/>
      <c r="AJ199" s="39" t="s">
        <v>516</v>
      </c>
      <c r="AK199" s="38" t="s">
        <v>516</v>
      </c>
      <c r="AL199" s="38" t="s">
        <v>516</v>
      </c>
      <c r="AM199" s="192"/>
      <c r="AN199" s="40" t="s">
        <v>516</v>
      </c>
      <c r="AO199" s="40" t="s">
        <v>516</v>
      </c>
      <c r="AP199" s="40" t="s">
        <v>516</v>
      </c>
      <c r="AQ199" s="193"/>
      <c r="AR199" s="39" t="s">
        <v>523</v>
      </c>
      <c r="AS199" s="194"/>
      <c r="AT199" s="41"/>
      <c r="AU199" s="3"/>
      <c r="AV199" s="3">
        <v>196</v>
      </c>
      <c r="AW199" s="3"/>
      <c r="AX199" s="3"/>
      <c r="AY199" s="3"/>
    </row>
    <row r="200" spans="1:51" ht="18.95" customHeight="1" x14ac:dyDescent="0.25">
      <c r="A200" s="171" t="s">
        <v>219</v>
      </c>
      <c r="B200" s="168" t="s">
        <v>4</v>
      </c>
      <c r="C200" s="169" t="s">
        <v>287</v>
      </c>
      <c r="D200" s="169"/>
      <c r="E200" s="165" t="s">
        <v>2072</v>
      </c>
      <c r="F200" s="205" t="s">
        <v>287</v>
      </c>
      <c r="G200" s="169"/>
      <c r="H200" s="169"/>
      <c r="I200" s="4"/>
      <c r="J200" s="4"/>
      <c r="K200" s="4"/>
      <c r="L200" s="4"/>
      <c r="M200" s="4"/>
      <c r="N200" s="4"/>
      <c r="O200" s="4"/>
      <c r="P200" s="4"/>
      <c r="Q200" s="4"/>
      <c r="R200" s="4"/>
      <c r="S200" s="4"/>
      <c r="T200" s="4"/>
      <c r="U200" s="63"/>
      <c r="V200" s="47"/>
      <c r="W200" s="47"/>
      <c r="X200" s="47"/>
      <c r="Y200" s="58" t="s">
        <v>680</v>
      </c>
      <c r="Z200" s="46"/>
      <c r="AA200" s="195">
        <v>1</v>
      </c>
      <c r="AB200" s="195">
        <v>2</v>
      </c>
      <c r="AC200" s="195">
        <v>1</v>
      </c>
      <c r="AD200" s="191">
        <f t="shared" si="3"/>
        <v>4</v>
      </c>
      <c r="AE200" s="37"/>
      <c r="AF200" s="38" t="s">
        <v>523</v>
      </c>
      <c r="AG200" s="38" t="s">
        <v>523</v>
      </c>
      <c r="AH200" s="38" t="s">
        <v>523</v>
      </c>
      <c r="AI200" s="192"/>
      <c r="AJ200" s="39" t="s">
        <v>516</v>
      </c>
      <c r="AK200" s="38" t="s">
        <v>516</v>
      </c>
      <c r="AL200" s="38" t="s">
        <v>516</v>
      </c>
      <c r="AM200" s="192"/>
      <c r="AN200" s="40" t="s">
        <v>516</v>
      </c>
      <c r="AO200" s="40" t="s">
        <v>516</v>
      </c>
      <c r="AP200" s="40" t="s">
        <v>516</v>
      </c>
      <c r="AQ200" s="193"/>
      <c r="AR200" s="39" t="s">
        <v>516</v>
      </c>
      <c r="AS200" s="194"/>
      <c r="AT200" s="41"/>
      <c r="AU200" s="3"/>
      <c r="AV200" s="3">
        <v>197</v>
      </c>
      <c r="AW200" s="3"/>
      <c r="AX200" s="3"/>
      <c r="AY200" s="3"/>
    </row>
    <row r="201" spans="1:51" ht="18.95" customHeight="1" x14ac:dyDescent="0.25">
      <c r="A201" s="171" t="s">
        <v>219</v>
      </c>
      <c r="B201" s="168" t="s">
        <v>4</v>
      </c>
      <c r="C201" s="169" t="s">
        <v>288</v>
      </c>
      <c r="D201" s="169"/>
      <c r="E201" s="165" t="s">
        <v>2071</v>
      </c>
      <c r="F201" s="205" t="s">
        <v>288</v>
      </c>
      <c r="G201" s="169"/>
      <c r="H201" s="169"/>
      <c r="I201" s="4" t="s">
        <v>2772</v>
      </c>
      <c r="J201" s="4"/>
      <c r="K201" s="4" t="s">
        <v>2772</v>
      </c>
      <c r="L201" s="4"/>
      <c r="M201" s="4"/>
      <c r="N201" s="4"/>
      <c r="O201" s="4"/>
      <c r="P201" s="4"/>
      <c r="Q201" s="4"/>
      <c r="R201" s="4"/>
      <c r="S201" s="4"/>
      <c r="T201" s="4"/>
      <c r="U201" s="63" t="s">
        <v>806</v>
      </c>
      <c r="V201" s="47"/>
      <c r="W201" s="47"/>
      <c r="X201" s="47"/>
      <c r="Y201" s="45"/>
      <c r="Z201" s="46"/>
      <c r="AA201" s="195">
        <v>1</v>
      </c>
      <c r="AB201" s="195">
        <v>1</v>
      </c>
      <c r="AC201" s="195">
        <v>2</v>
      </c>
      <c r="AD201" s="191">
        <f t="shared" si="3"/>
        <v>4</v>
      </c>
      <c r="AE201" s="37"/>
      <c r="AF201" s="38" t="s">
        <v>516</v>
      </c>
      <c r="AG201" s="38" t="s">
        <v>516</v>
      </c>
      <c r="AH201" s="38" t="s">
        <v>516</v>
      </c>
      <c r="AI201" s="192"/>
      <c r="AJ201" s="39" t="s">
        <v>516</v>
      </c>
      <c r="AK201" s="38" t="s">
        <v>516</v>
      </c>
      <c r="AL201" s="38" t="s">
        <v>516</v>
      </c>
      <c r="AM201" s="192"/>
      <c r="AN201" s="40" t="s">
        <v>516</v>
      </c>
      <c r="AO201" s="40" t="s">
        <v>516</v>
      </c>
      <c r="AP201" s="40" t="s">
        <v>516</v>
      </c>
      <c r="AQ201" s="193"/>
      <c r="AR201" s="39" t="s">
        <v>516</v>
      </c>
      <c r="AS201" s="194"/>
      <c r="AT201" s="41"/>
      <c r="AU201" s="3"/>
      <c r="AV201" s="3">
        <v>198</v>
      </c>
      <c r="AW201" s="3"/>
      <c r="AX201" s="3"/>
      <c r="AY201" s="3"/>
    </row>
    <row r="202" spans="1:51" ht="18.95" customHeight="1" x14ac:dyDescent="0.25">
      <c r="A202" s="171" t="s">
        <v>219</v>
      </c>
      <c r="B202" s="168" t="s">
        <v>233</v>
      </c>
      <c r="C202" s="169" t="s">
        <v>289</v>
      </c>
      <c r="D202" s="169"/>
      <c r="E202" s="165" t="s">
        <v>2070</v>
      </c>
      <c r="F202" s="205" t="s">
        <v>289</v>
      </c>
      <c r="G202" s="169" t="s">
        <v>9</v>
      </c>
      <c r="H202" s="198" t="s">
        <v>38</v>
      </c>
      <c r="I202" s="4" t="s">
        <v>2512</v>
      </c>
      <c r="J202" s="4"/>
      <c r="K202" s="4" t="s">
        <v>2512</v>
      </c>
      <c r="L202" s="4"/>
      <c r="M202" s="4"/>
      <c r="N202" s="4"/>
      <c r="O202" s="4"/>
      <c r="P202" s="4"/>
      <c r="Q202" s="4"/>
      <c r="R202" s="4"/>
      <c r="S202" s="4"/>
      <c r="T202" s="4"/>
      <c r="U202" s="63"/>
      <c r="V202" s="34" t="s">
        <v>530</v>
      </c>
      <c r="W202" s="34" t="s">
        <v>531</v>
      </c>
      <c r="X202" s="34" t="s">
        <v>532</v>
      </c>
      <c r="Y202" s="45" t="s">
        <v>681</v>
      </c>
      <c r="Z202" s="46"/>
      <c r="AA202" s="195">
        <v>1</v>
      </c>
      <c r="AB202" s="195">
        <v>1</v>
      </c>
      <c r="AC202" s="195">
        <v>1</v>
      </c>
      <c r="AD202" s="191">
        <f t="shared" si="3"/>
        <v>3</v>
      </c>
      <c r="AE202" s="37"/>
      <c r="AF202" s="38" t="s">
        <v>516</v>
      </c>
      <c r="AG202" s="38" t="s">
        <v>516</v>
      </c>
      <c r="AH202" s="38" t="s">
        <v>516</v>
      </c>
      <c r="AI202" s="192"/>
      <c r="AJ202" s="39" t="s">
        <v>516</v>
      </c>
      <c r="AK202" s="38" t="s">
        <v>516</v>
      </c>
      <c r="AL202" s="38" t="s">
        <v>516</v>
      </c>
      <c r="AM202" s="192"/>
      <c r="AN202" s="40" t="s">
        <v>527</v>
      </c>
      <c r="AO202" s="40" t="s">
        <v>527</v>
      </c>
      <c r="AP202" s="40" t="s">
        <v>527</v>
      </c>
      <c r="AQ202" s="193"/>
      <c r="AR202" s="39" t="s">
        <v>516</v>
      </c>
      <c r="AS202" s="194"/>
      <c r="AT202" s="41"/>
      <c r="AU202" s="3"/>
      <c r="AV202" s="3">
        <v>199</v>
      </c>
      <c r="AW202" s="3"/>
      <c r="AX202" s="3"/>
      <c r="AY202" s="3"/>
    </row>
    <row r="203" spans="1:51" ht="18.95" customHeight="1" x14ac:dyDescent="0.25">
      <c r="A203" s="171" t="s">
        <v>219</v>
      </c>
      <c r="B203" s="168" t="s">
        <v>263</v>
      </c>
      <c r="C203" s="169" t="s">
        <v>290</v>
      </c>
      <c r="D203" s="169"/>
      <c r="E203" s="165" t="s">
        <v>2256</v>
      </c>
      <c r="F203" s="205" t="s">
        <v>3090</v>
      </c>
      <c r="G203" s="169"/>
      <c r="H203" s="169"/>
      <c r="I203" s="4" t="s">
        <v>2512</v>
      </c>
      <c r="J203" s="4"/>
      <c r="K203" s="4" t="s">
        <v>2512</v>
      </c>
      <c r="L203" s="4"/>
      <c r="M203" s="4"/>
      <c r="N203" s="4"/>
      <c r="O203" s="4"/>
      <c r="P203" s="4"/>
      <c r="Q203" s="4"/>
      <c r="R203" s="4"/>
      <c r="S203" s="4"/>
      <c r="T203" s="4"/>
      <c r="U203" s="63" t="s">
        <v>682</v>
      </c>
      <c r="V203" s="47"/>
      <c r="W203" s="47"/>
      <c r="X203" s="47"/>
      <c r="Y203" s="45"/>
      <c r="Z203" s="46"/>
      <c r="AA203" s="197">
        <v>1</v>
      </c>
      <c r="AB203" s="197">
        <v>2</v>
      </c>
      <c r="AC203" s="197">
        <v>1</v>
      </c>
      <c r="AD203" s="191">
        <f t="shared" si="3"/>
        <v>4</v>
      </c>
      <c r="AE203" s="37"/>
      <c r="AF203" s="38" t="s">
        <v>523</v>
      </c>
      <c r="AG203" s="38" t="s">
        <v>523</v>
      </c>
      <c r="AH203" s="38" t="s">
        <v>523</v>
      </c>
      <c r="AI203" s="192"/>
      <c r="AJ203" s="39" t="s">
        <v>516</v>
      </c>
      <c r="AK203" s="38" t="s">
        <v>523</v>
      </c>
      <c r="AL203" s="38" t="s">
        <v>523</v>
      </c>
      <c r="AM203" s="192"/>
      <c r="AN203" s="40" t="s">
        <v>516</v>
      </c>
      <c r="AO203" s="40" t="s">
        <v>516</v>
      </c>
      <c r="AP203" s="40" t="s">
        <v>516</v>
      </c>
      <c r="AQ203" s="193"/>
      <c r="AR203" s="39" t="s">
        <v>516</v>
      </c>
      <c r="AS203" s="194"/>
      <c r="AT203" s="41" t="s">
        <v>516</v>
      </c>
      <c r="AU203" s="3"/>
      <c r="AV203" s="3">
        <v>200</v>
      </c>
      <c r="AW203" s="3"/>
      <c r="AX203" s="3"/>
      <c r="AY203" s="3"/>
    </row>
    <row r="204" spans="1:51" ht="18.95" customHeight="1" x14ac:dyDescent="0.25">
      <c r="A204" s="171" t="s">
        <v>219</v>
      </c>
      <c r="B204" s="168" t="s">
        <v>263</v>
      </c>
      <c r="C204" s="169" t="s">
        <v>291</v>
      </c>
      <c r="D204" s="169"/>
      <c r="E204" s="165" t="s">
        <v>2069</v>
      </c>
      <c r="F204" s="205" t="s">
        <v>3091</v>
      </c>
      <c r="G204" s="169" t="s">
        <v>9</v>
      </c>
      <c r="H204" s="169" t="s">
        <v>292</v>
      </c>
      <c r="I204" s="4" t="s">
        <v>2773</v>
      </c>
      <c r="J204" s="4"/>
      <c r="K204" s="4" t="s">
        <v>2773</v>
      </c>
      <c r="L204" s="4"/>
      <c r="M204" s="4" t="s">
        <v>2774</v>
      </c>
      <c r="N204" s="4"/>
      <c r="O204" s="4" t="s">
        <v>2774</v>
      </c>
      <c r="P204" s="4"/>
      <c r="Q204" s="4" t="s">
        <v>2775</v>
      </c>
      <c r="R204" s="4" t="s">
        <v>2776</v>
      </c>
      <c r="S204" s="4" t="s">
        <v>2777</v>
      </c>
      <c r="T204" s="4"/>
      <c r="U204" s="88" t="s">
        <v>541</v>
      </c>
      <c r="V204" s="47"/>
      <c r="W204" s="47"/>
      <c r="X204" s="47"/>
      <c r="Y204" s="45"/>
      <c r="Z204" s="46"/>
      <c r="AA204" s="195">
        <v>1</v>
      </c>
      <c r="AB204" s="195">
        <v>2</v>
      </c>
      <c r="AC204" s="195">
        <v>2</v>
      </c>
      <c r="AD204" s="191">
        <f t="shared" si="3"/>
        <v>5</v>
      </c>
      <c r="AE204" s="37"/>
      <c r="AF204" s="38" t="s">
        <v>523</v>
      </c>
      <c r="AG204" s="38" t="s">
        <v>523</v>
      </c>
      <c r="AH204" s="38" t="s">
        <v>523</v>
      </c>
      <c r="AI204" s="192"/>
      <c r="AJ204" s="39" t="s">
        <v>523</v>
      </c>
      <c r="AK204" s="38" t="s">
        <v>524</v>
      </c>
      <c r="AL204" s="38" t="s">
        <v>524</v>
      </c>
      <c r="AM204" s="192"/>
      <c r="AN204" s="40" t="s">
        <v>527</v>
      </c>
      <c r="AO204" s="40" t="s">
        <v>527</v>
      </c>
      <c r="AP204" s="40" t="s">
        <v>527</v>
      </c>
      <c r="AQ204" s="193"/>
      <c r="AR204" s="39" t="s">
        <v>523</v>
      </c>
      <c r="AS204" s="194"/>
      <c r="AT204" s="41"/>
      <c r="AU204" s="3"/>
      <c r="AV204" s="3">
        <v>201</v>
      </c>
      <c r="AW204" s="3"/>
      <c r="AX204" s="3"/>
      <c r="AY204" s="3"/>
    </row>
    <row r="205" spans="1:51" ht="18.95" customHeight="1" x14ac:dyDescent="0.25">
      <c r="A205" s="172" t="s">
        <v>293</v>
      </c>
      <c r="B205" s="168" t="s">
        <v>294</v>
      </c>
      <c r="C205" s="169" t="s">
        <v>295</v>
      </c>
      <c r="D205" s="169" t="s">
        <v>296</v>
      </c>
      <c r="E205" s="165" t="s">
        <v>2068</v>
      </c>
      <c r="F205" s="205" t="s">
        <v>3092</v>
      </c>
      <c r="G205" s="169"/>
      <c r="H205" s="169"/>
      <c r="I205" s="4"/>
      <c r="J205" s="4" t="s">
        <v>1519</v>
      </c>
      <c r="K205" s="4"/>
      <c r="L205" s="4" t="s">
        <v>1519</v>
      </c>
      <c r="M205" s="4" t="s">
        <v>1605</v>
      </c>
      <c r="N205" s="4"/>
      <c r="O205" s="4"/>
      <c r="P205" s="4" t="s">
        <v>1605</v>
      </c>
      <c r="Q205" s="4"/>
      <c r="R205" s="4"/>
      <c r="S205" s="4"/>
      <c r="T205" s="4"/>
      <c r="U205" s="93" t="s">
        <v>589</v>
      </c>
      <c r="V205" s="47"/>
      <c r="W205" s="47"/>
      <c r="X205" s="47"/>
      <c r="Y205" s="45" t="s">
        <v>683</v>
      </c>
      <c r="Z205" s="46"/>
      <c r="AA205" s="195">
        <v>0</v>
      </c>
      <c r="AB205" s="195">
        <v>3</v>
      </c>
      <c r="AC205" s="195">
        <v>1</v>
      </c>
      <c r="AD205" s="191">
        <f t="shared" si="3"/>
        <v>4</v>
      </c>
      <c r="AE205" s="37"/>
      <c r="AF205" s="38" t="s">
        <v>523</v>
      </c>
      <c r="AG205" s="38" t="s">
        <v>516</v>
      </c>
      <c r="AH205" s="38" t="s">
        <v>516</v>
      </c>
      <c r="AI205" s="192"/>
      <c r="AJ205" s="39" t="s">
        <v>523</v>
      </c>
      <c r="AK205" s="38" t="s">
        <v>523</v>
      </c>
      <c r="AL205" s="38" t="s">
        <v>523</v>
      </c>
      <c r="AM205" s="192"/>
      <c r="AN205" s="40" t="s">
        <v>527</v>
      </c>
      <c r="AO205" s="40" t="s">
        <v>527</v>
      </c>
      <c r="AP205" s="40" t="s">
        <v>527</v>
      </c>
      <c r="AQ205" s="193"/>
      <c r="AR205" s="39" t="s">
        <v>516</v>
      </c>
      <c r="AS205" s="194"/>
      <c r="AT205" s="39"/>
      <c r="AU205" s="3"/>
      <c r="AV205" s="3">
        <v>202</v>
      </c>
      <c r="AW205" s="3"/>
      <c r="AX205" s="3"/>
      <c r="AY205" s="3"/>
    </row>
    <row r="206" spans="1:51" ht="18.95" customHeight="1" x14ac:dyDescent="0.25">
      <c r="A206" s="172" t="s">
        <v>293</v>
      </c>
      <c r="B206" s="168" t="s">
        <v>297</v>
      </c>
      <c r="C206" s="169" t="s">
        <v>298</v>
      </c>
      <c r="D206" s="169"/>
      <c r="E206" s="165" t="s">
        <v>2067</v>
      </c>
      <c r="F206" s="205" t="s">
        <v>298</v>
      </c>
      <c r="G206" s="169" t="s">
        <v>9</v>
      </c>
      <c r="H206" s="198" t="s">
        <v>299</v>
      </c>
      <c r="I206" s="4" t="s">
        <v>1201</v>
      </c>
      <c r="J206" s="4"/>
      <c r="K206" s="4" t="s">
        <v>1201</v>
      </c>
      <c r="L206" s="4"/>
      <c r="M206" s="4" t="s">
        <v>1850</v>
      </c>
      <c r="N206" s="4"/>
      <c r="O206" s="4" t="s">
        <v>1850</v>
      </c>
      <c r="P206" s="4"/>
      <c r="Q206" s="4"/>
      <c r="R206" s="4"/>
      <c r="S206" s="4"/>
      <c r="T206" s="4"/>
      <c r="U206" s="63"/>
      <c r="V206" s="34" t="s">
        <v>530</v>
      </c>
      <c r="W206" s="34" t="s">
        <v>531</v>
      </c>
      <c r="X206" s="34" t="s">
        <v>532</v>
      </c>
      <c r="Y206" s="45"/>
      <c r="Z206" s="46"/>
      <c r="AA206" s="195">
        <v>1</v>
      </c>
      <c r="AB206" s="195">
        <v>3</v>
      </c>
      <c r="AC206" s="195">
        <v>1</v>
      </c>
      <c r="AD206" s="191">
        <f t="shared" si="3"/>
        <v>5</v>
      </c>
      <c r="AE206" s="37"/>
      <c r="AF206" s="38"/>
      <c r="AG206" s="38"/>
      <c r="AH206" s="38"/>
      <c r="AI206" s="192"/>
      <c r="AJ206" s="39" t="s">
        <v>523</v>
      </c>
      <c r="AK206" s="38" t="s">
        <v>523</v>
      </c>
      <c r="AL206" s="38" t="s">
        <v>523</v>
      </c>
      <c r="AM206" s="192"/>
      <c r="AN206" s="40" t="s">
        <v>527</v>
      </c>
      <c r="AO206" s="40" t="s">
        <v>527</v>
      </c>
      <c r="AP206" s="40" t="s">
        <v>527</v>
      </c>
      <c r="AQ206" s="193"/>
      <c r="AR206" s="39" t="s">
        <v>523</v>
      </c>
      <c r="AS206" s="194"/>
      <c r="AT206" s="41"/>
      <c r="AU206" s="3"/>
      <c r="AV206" s="3">
        <v>203</v>
      </c>
      <c r="AW206" s="3"/>
      <c r="AX206" s="3"/>
      <c r="AY206" s="3"/>
    </row>
    <row r="207" spans="1:51" ht="18.95" customHeight="1" x14ac:dyDescent="0.25">
      <c r="A207" s="172" t="s">
        <v>293</v>
      </c>
      <c r="B207" s="168" t="s">
        <v>300</v>
      </c>
      <c r="C207" s="169" t="s">
        <v>301</v>
      </c>
      <c r="D207" s="169"/>
      <c r="E207" s="165" t="s">
        <v>2066</v>
      </c>
      <c r="F207" s="205" t="s">
        <v>397</v>
      </c>
      <c r="G207" s="169"/>
      <c r="H207" s="169"/>
      <c r="I207" s="4" t="s">
        <v>2529</v>
      </c>
      <c r="J207" s="4"/>
      <c r="K207" s="4" t="s">
        <v>2529</v>
      </c>
      <c r="L207" s="4"/>
      <c r="M207" s="4" t="s">
        <v>2778</v>
      </c>
      <c r="N207" s="4" t="s">
        <v>2779</v>
      </c>
      <c r="O207" s="4" t="s">
        <v>2780</v>
      </c>
      <c r="P207" s="4" t="s">
        <v>2488</v>
      </c>
      <c r="Q207" s="4" t="s">
        <v>2781</v>
      </c>
      <c r="R207" s="4" t="s">
        <v>2782</v>
      </c>
      <c r="S207" s="4" t="s">
        <v>2783</v>
      </c>
      <c r="T207" s="4" t="s">
        <v>2784</v>
      </c>
      <c r="U207" s="63"/>
      <c r="V207" s="47"/>
      <c r="W207" s="47"/>
      <c r="X207" s="47"/>
      <c r="Y207" s="45" t="s">
        <v>684</v>
      </c>
      <c r="Z207" s="46"/>
      <c r="AA207" s="195">
        <v>1</v>
      </c>
      <c r="AB207" s="195">
        <v>1</v>
      </c>
      <c r="AC207" s="195">
        <v>1</v>
      </c>
      <c r="AD207" s="191">
        <f t="shared" si="3"/>
        <v>3</v>
      </c>
      <c r="AE207" s="37"/>
      <c r="AF207" s="38"/>
      <c r="AG207" s="38"/>
      <c r="AH207" s="38"/>
      <c r="AI207" s="192"/>
      <c r="AJ207" s="39" t="s">
        <v>516</v>
      </c>
      <c r="AK207" s="38" t="s">
        <v>516</v>
      </c>
      <c r="AL207" s="38" t="s">
        <v>516</v>
      </c>
      <c r="AM207" s="192"/>
      <c r="AN207" s="40" t="s">
        <v>527</v>
      </c>
      <c r="AO207" s="40" t="s">
        <v>527</v>
      </c>
      <c r="AP207" s="40" t="s">
        <v>527</v>
      </c>
      <c r="AQ207" s="193"/>
      <c r="AR207" s="39" t="s">
        <v>516</v>
      </c>
      <c r="AS207" s="194"/>
      <c r="AT207" s="41"/>
      <c r="AU207" s="3"/>
      <c r="AV207" s="3">
        <v>204</v>
      </c>
      <c r="AW207" s="3"/>
      <c r="AX207" s="3"/>
      <c r="AY207" s="3"/>
    </row>
    <row r="208" spans="1:51" ht="18.95" customHeight="1" x14ac:dyDescent="0.25">
      <c r="A208" s="172" t="s">
        <v>293</v>
      </c>
      <c r="B208" s="168" t="s">
        <v>302</v>
      </c>
      <c r="C208" s="169"/>
      <c r="D208" s="169"/>
      <c r="E208" s="165" t="s">
        <v>2065</v>
      </c>
      <c r="F208" s="205" t="s">
        <v>3093</v>
      </c>
      <c r="G208" s="169" t="s">
        <v>9</v>
      </c>
      <c r="H208" s="169" t="s">
        <v>255</v>
      </c>
      <c r="I208" s="4" t="s">
        <v>2785</v>
      </c>
      <c r="J208" s="4"/>
      <c r="K208" s="4" t="s">
        <v>2785</v>
      </c>
      <c r="L208" s="4"/>
      <c r="M208" s="4" t="s">
        <v>2786</v>
      </c>
      <c r="N208" s="4" t="s">
        <v>2787</v>
      </c>
      <c r="O208" s="4" t="s">
        <v>2788</v>
      </c>
      <c r="P208" s="4"/>
      <c r="Q208" s="4" t="s">
        <v>2789</v>
      </c>
      <c r="R208" s="4" t="s">
        <v>2790</v>
      </c>
      <c r="S208" s="4" t="s">
        <v>2791</v>
      </c>
      <c r="T208" s="4"/>
      <c r="U208" s="63" t="s">
        <v>685</v>
      </c>
      <c r="V208" s="47"/>
      <c r="W208" s="47"/>
      <c r="X208" s="47"/>
      <c r="Y208" s="45" t="s">
        <v>686</v>
      </c>
      <c r="Z208" s="46"/>
      <c r="AA208" s="195">
        <v>0</v>
      </c>
      <c r="AB208" s="195">
        <v>0</v>
      </c>
      <c r="AC208" s="195">
        <v>3</v>
      </c>
      <c r="AD208" s="191">
        <f t="shared" si="3"/>
        <v>3</v>
      </c>
      <c r="AE208" s="37"/>
      <c r="AF208" s="38"/>
      <c r="AG208" s="38"/>
      <c r="AH208" s="38"/>
      <c r="AI208" s="192"/>
      <c r="AJ208" s="39" t="s">
        <v>516</v>
      </c>
      <c r="AK208" s="38" t="s">
        <v>516</v>
      </c>
      <c r="AL208" s="38" t="s">
        <v>516</v>
      </c>
      <c r="AM208" s="192"/>
      <c r="AN208" s="40" t="s">
        <v>527</v>
      </c>
      <c r="AO208" s="40" t="s">
        <v>527</v>
      </c>
      <c r="AP208" s="40" t="s">
        <v>527</v>
      </c>
      <c r="AQ208" s="193"/>
      <c r="AR208" s="39" t="s">
        <v>523</v>
      </c>
      <c r="AS208" s="194"/>
      <c r="AT208" s="41"/>
      <c r="AU208" s="3"/>
      <c r="AV208" s="3">
        <v>205</v>
      </c>
      <c r="AW208" s="3"/>
      <c r="AX208" s="3"/>
      <c r="AY208" s="3"/>
    </row>
    <row r="209" spans="1:51" ht="18.95" customHeight="1" x14ac:dyDescent="0.25">
      <c r="A209" s="172" t="s">
        <v>293</v>
      </c>
      <c r="B209" s="168" t="s">
        <v>303</v>
      </c>
      <c r="C209" s="169" t="s">
        <v>304</v>
      </c>
      <c r="D209" s="169"/>
      <c r="E209" s="165" t="s">
        <v>2064</v>
      </c>
      <c r="F209" s="205" t="s">
        <v>304</v>
      </c>
      <c r="G209" s="169"/>
      <c r="H209" s="169"/>
      <c r="I209" s="4" t="s">
        <v>2792</v>
      </c>
      <c r="J209" s="4"/>
      <c r="K209" s="4" t="s">
        <v>2792</v>
      </c>
      <c r="L209" s="4"/>
      <c r="M209" s="4" t="s">
        <v>2793</v>
      </c>
      <c r="N209" s="4"/>
      <c r="O209" s="4" t="s">
        <v>2793</v>
      </c>
      <c r="P209" s="4"/>
      <c r="Q209" s="4" t="s">
        <v>2794</v>
      </c>
      <c r="R209" s="4"/>
      <c r="S209" s="4" t="s">
        <v>2795</v>
      </c>
      <c r="T209" s="4" t="s">
        <v>2537</v>
      </c>
      <c r="U209" s="92"/>
      <c r="V209" s="47"/>
      <c r="W209" s="47"/>
      <c r="X209" s="47"/>
      <c r="Y209" s="45"/>
      <c r="Z209" s="46"/>
      <c r="AA209" s="195">
        <v>1</v>
      </c>
      <c r="AB209" s="195">
        <v>1</v>
      </c>
      <c r="AC209" s="195">
        <v>1</v>
      </c>
      <c r="AD209" s="191">
        <f t="shared" si="3"/>
        <v>3</v>
      </c>
      <c r="AE209" s="37"/>
      <c r="AF209" s="38"/>
      <c r="AG209" s="38"/>
      <c r="AH209" s="38"/>
      <c r="AI209" s="192"/>
      <c r="AJ209" s="39" t="s">
        <v>516</v>
      </c>
      <c r="AK209" s="38" t="s">
        <v>516</v>
      </c>
      <c r="AL209" s="38" t="s">
        <v>516</v>
      </c>
      <c r="AM209" s="192"/>
      <c r="AN209" s="40" t="s">
        <v>527</v>
      </c>
      <c r="AO209" s="40" t="s">
        <v>527</v>
      </c>
      <c r="AP209" s="40" t="s">
        <v>527</v>
      </c>
      <c r="AQ209" s="193"/>
      <c r="AR209" s="39" t="s">
        <v>523</v>
      </c>
      <c r="AS209" s="194"/>
      <c r="AT209" s="41"/>
      <c r="AU209" s="3"/>
      <c r="AV209" s="3">
        <v>206</v>
      </c>
      <c r="AW209" s="3"/>
      <c r="AX209" s="3"/>
      <c r="AY209" s="3"/>
    </row>
    <row r="210" spans="1:51" ht="18.95" customHeight="1" x14ac:dyDescent="0.25">
      <c r="A210" s="172" t="s">
        <v>293</v>
      </c>
      <c r="B210" s="168" t="s">
        <v>305</v>
      </c>
      <c r="C210" s="169"/>
      <c r="D210" s="169"/>
      <c r="E210" s="165" t="s">
        <v>2063</v>
      </c>
      <c r="F210" s="205" t="s">
        <v>3094</v>
      </c>
      <c r="G210" s="169"/>
      <c r="H210" s="169"/>
      <c r="I210" s="4" t="s">
        <v>2796</v>
      </c>
      <c r="J210" s="4"/>
      <c r="K210" s="4" t="s">
        <v>2796</v>
      </c>
      <c r="L210" s="4"/>
      <c r="M210" s="4" t="s">
        <v>1414</v>
      </c>
      <c r="N210" s="4"/>
      <c r="O210" s="4" t="s">
        <v>1414</v>
      </c>
      <c r="P210" s="4"/>
      <c r="Q210" s="4"/>
      <c r="R210" s="4" t="s">
        <v>2797</v>
      </c>
      <c r="S210" s="4" t="s">
        <v>1752</v>
      </c>
      <c r="T210" s="4" t="s">
        <v>2798</v>
      </c>
      <c r="U210" s="63"/>
      <c r="V210" s="47"/>
      <c r="W210" s="47"/>
      <c r="X210" s="47"/>
      <c r="Y210" s="45" t="s">
        <v>687</v>
      </c>
      <c r="Z210" s="46"/>
      <c r="AA210" s="195">
        <v>1</v>
      </c>
      <c r="AB210" s="195">
        <v>2</v>
      </c>
      <c r="AC210" s="195">
        <v>3</v>
      </c>
      <c r="AD210" s="191">
        <f t="shared" si="3"/>
        <v>6</v>
      </c>
      <c r="AE210" s="37"/>
      <c r="AF210" s="38"/>
      <c r="AG210" s="38"/>
      <c r="AH210" s="38"/>
      <c r="AI210" s="192"/>
      <c r="AJ210" s="39" t="s">
        <v>516</v>
      </c>
      <c r="AK210" s="38" t="s">
        <v>516</v>
      </c>
      <c r="AL210" s="38" t="s">
        <v>516</v>
      </c>
      <c r="AM210" s="192"/>
      <c r="AN210" s="40" t="s">
        <v>527</v>
      </c>
      <c r="AO210" s="40" t="s">
        <v>527</v>
      </c>
      <c r="AP210" s="40" t="s">
        <v>527</v>
      </c>
      <c r="AQ210" s="193"/>
      <c r="AR210" s="60" t="s">
        <v>523</v>
      </c>
      <c r="AS210" s="194"/>
      <c r="AT210" s="41"/>
      <c r="AU210" s="3"/>
      <c r="AV210" s="3">
        <v>207</v>
      </c>
      <c r="AW210" s="3"/>
      <c r="AX210" s="3"/>
      <c r="AY210" s="3"/>
    </row>
    <row r="211" spans="1:51" ht="18.95" customHeight="1" x14ac:dyDescent="0.25">
      <c r="A211" s="172" t="s">
        <v>293</v>
      </c>
      <c r="B211" s="168" t="s">
        <v>306</v>
      </c>
      <c r="C211" s="169"/>
      <c r="D211" s="169"/>
      <c r="E211" s="165" t="s">
        <v>2062</v>
      </c>
      <c r="F211" s="205" t="s">
        <v>3095</v>
      </c>
      <c r="G211" s="169" t="s">
        <v>9</v>
      </c>
      <c r="H211" s="169"/>
      <c r="I211" s="4" t="s">
        <v>2799</v>
      </c>
      <c r="J211" s="4"/>
      <c r="K211" s="4" t="s">
        <v>2799</v>
      </c>
      <c r="L211" s="4"/>
      <c r="M211" s="4" t="s">
        <v>2800</v>
      </c>
      <c r="N211" s="4"/>
      <c r="O211" s="4" t="s">
        <v>2800</v>
      </c>
      <c r="P211" s="4"/>
      <c r="Q211" s="4" t="s">
        <v>2801</v>
      </c>
      <c r="R211" s="4" t="s">
        <v>2802</v>
      </c>
      <c r="S211" s="4" t="s">
        <v>2803</v>
      </c>
      <c r="T211" s="4" t="s">
        <v>2804</v>
      </c>
      <c r="U211" s="63"/>
      <c r="V211" s="47"/>
      <c r="W211" s="47"/>
      <c r="X211" s="47"/>
      <c r="Y211" s="45" t="s">
        <v>688</v>
      </c>
      <c r="Z211" s="46"/>
      <c r="AA211" s="195">
        <v>0</v>
      </c>
      <c r="AB211" s="195">
        <v>0</v>
      </c>
      <c r="AC211" s="195">
        <v>2</v>
      </c>
      <c r="AD211" s="191">
        <f t="shared" si="3"/>
        <v>2</v>
      </c>
      <c r="AE211" s="37"/>
      <c r="AF211" s="38"/>
      <c r="AG211" s="38"/>
      <c r="AH211" s="38"/>
      <c r="AI211" s="192"/>
      <c r="AJ211" s="39" t="s">
        <v>516</v>
      </c>
      <c r="AK211" s="38" t="s">
        <v>516</v>
      </c>
      <c r="AL211" s="38" t="s">
        <v>516</v>
      </c>
      <c r="AM211" s="192"/>
      <c r="AN211" s="40" t="s">
        <v>527</v>
      </c>
      <c r="AO211" s="40" t="s">
        <v>527</v>
      </c>
      <c r="AP211" s="40" t="s">
        <v>527</v>
      </c>
      <c r="AQ211" s="193"/>
      <c r="AR211" s="39" t="s">
        <v>516</v>
      </c>
      <c r="AS211" s="194"/>
      <c r="AT211" s="41" t="s">
        <v>516</v>
      </c>
      <c r="AU211" s="3"/>
      <c r="AV211" s="3">
        <v>208</v>
      </c>
      <c r="AW211" s="3"/>
      <c r="AX211" s="3"/>
      <c r="AY211" s="3"/>
    </row>
    <row r="212" spans="1:51" ht="18.95" customHeight="1" x14ac:dyDescent="0.25">
      <c r="A212" s="172" t="s">
        <v>293</v>
      </c>
      <c r="B212" s="168" t="s">
        <v>294</v>
      </c>
      <c r="C212" s="169" t="s">
        <v>295</v>
      </c>
      <c r="D212" s="169" t="s">
        <v>307</v>
      </c>
      <c r="E212" s="165" t="s">
        <v>2061</v>
      </c>
      <c r="F212" s="205" t="s">
        <v>307</v>
      </c>
      <c r="G212" s="169"/>
      <c r="H212" s="169"/>
      <c r="I212" s="4" t="s">
        <v>1629</v>
      </c>
      <c r="J212" s="4" t="s">
        <v>1519</v>
      </c>
      <c r="K212" s="4" t="s">
        <v>1629</v>
      </c>
      <c r="L212" s="4" t="s">
        <v>1519</v>
      </c>
      <c r="M212" s="4" t="s">
        <v>1605</v>
      </c>
      <c r="N212" s="4"/>
      <c r="O212" s="4"/>
      <c r="P212" s="4" t="s">
        <v>1605</v>
      </c>
      <c r="Q212" s="4"/>
      <c r="R212" s="4"/>
      <c r="S212" s="4"/>
      <c r="T212" s="4"/>
      <c r="U212" s="93" t="s">
        <v>589</v>
      </c>
      <c r="V212" s="47"/>
      <c r="W212" s="47"/>
      <c r="X212" s="47"/>
      <c r="Y212" s="45" t="s">
        <v>689</v>
      </c>
      <c r="Z212" s="46"/>
      <c r="AA212" s="195">
        <v>0</v>
      </c>
      <c r="AB212" s="195">
        <v>2</v>
      </c>
      <c r="AC212" s="195">
        <v>3</v>
      </c>
      <c r="AD212" s="191">
        <f t="shared" si="3"/>
        <v>5</v>
      </c>
      <c r="AE212" s="37"/>
      <c r="AF212" s="38" t="s">
        <v>523</v>
      </c>
      <c r="AG212" s="38" t="s">
        <v>516</v>
      </c>
      <c r="AH212" s="38" t="s">
        <v>516</v>
      </c>
      <c r="AI212" s="192"/>
      <c r="AJ212" s="39" t="s">
        <v>523</v>
      </c>
      <c r="AK212" s="38" t="s">
        <v>523</v>
      </c>
      <c r="AL212" s="38" t="s">
        <v>523</v>
      </c>
      <c r="AM212" s="192"/>
      <c r="AN212" s="40" t="s">
        <v>527</v>
      </c>
      <c r="AO212" s="40" t="s">
        <v>527</v>
      </c>
      <c r="AP212" s="40" t="s">
        <v>527</v>
      </c>
      <c r="AQ212" s="193"/>
      <c r="AR212" s="39" t="s">
        <v>516</v>
      </c>
      <c r="AS212" s="194"/>
      <c r="AT212" s="39"/>
      <c r="AU212" s="3"/>
      <c r="AV212" s="3">
        <v>209</v>
      </c>
      <c r="AW212" s="3"/>
      <c r="AX212" s="3"/>
      <c r="AY212" s="3"/>
    </row>
    <row r="213" spans="1:51" ht="18.95" customHeight="1" x14ac:dyDescent="0.25">
      <c r="A213" s="172" t="s">
        <v>293</v>
      </c>
      <c r="B213" s="168" t="s">
        <v>308</v>
      </c>
      <c r="C213" s="169" t="s">
        <v>309</v>
      </c>
      <c r="D213" s="169" t="s">
        <v>310</v>
      </c>
      <c r="E213" s="165" t="s">
        <v>2060</v>
      </c>
      <c r="F213" s="205" t="s">
        <v>3096</v>
      </c>
      <c r="G213" s="169" t="s">
        <v>9</v>
      </c>
      <c r="H213" s="169" t="s">
        <v>311</v>
      </c>
      <c r="I213" s="4" t="s">
        <v>1448</v>
      </c>
      <c r="J213" s="4"/>
      <c r="K213" s="4" t="s">
        <v>1448</v>
      </c>
      <c r="L213" s="4"/>
      <c r="M213" s="4"/>
      <c r="N213" s="4"/>
      <c r="O213" s="4"/>
      <c r="P213" s="4"/>
      <c r="Q213" s="4" t="s">
        <v>1495</v>
      </c>
      <c r="R213" s="4"/>
      <c r="S213" s="4" t="s">
        <v>1495</v>
      </c>
      <c r="T213" s="4"/>
      <c r="U213" s="63"/>
      <c r="V213" s="47"/>
      <c r="W213" s="47"/>
      <c r="X213" s="47"/>
      <c r="Y213" s="45"/>
      <c r="Z213" s="46"/>
      <c r="AA213" s="195">
        <v>1</v>
      </c>
      <c r="AB213" s="195">
        <v>1</v>
      </c>
      <c r="AC213" s="195">
        <v>3</v>
      </c>
      <c r="AD213" s="191">
        <f t="shared" si="3"/>
        <v>5</v>
      </c>
      <c r="AE213" s="37"/>
      <c r="AF213" s="38" t="s">
        <v>68</v>
      </c>
      <c r="AG213" s="38"/>
      <c r="AH213" s="38"/>
      <c r="AI213" s="192"/>
      <c r="AJ213" s="39" t="s">
        <v>516</v>
      </c>
      <c r="AK213" s="38" t="s">
        <v>516</v>
      </c>
      <c r="AL213" s="81" t="s">
        <v>516</v>
      </c>
      <c r="AM213" s="192"/>
      <c r="AN213" s="40" t="s">
        <v>527</v>
      </c>
      <c r="AO213" s="82" t="s">
        <v>527</v>
      </c>
      <c r="AP213" s="40" t="s">
        <v>527</v>
      </c>
      <c r="AQ213" s="193"/>
      <c r="AR213" s="83" t="s">
        <v>516</v>
      </c>
      <c r="AS213" s="194"/>
      <c r="AT213" s="41"/>
      <c r="AU213" s="3"/>
      <c r="AV213" s="3">
        <v>210</v>
      </c>
      <c r="AW213" s="3"/>
      <c r="AX213" s="3"/>
      <c r="AY213" s="3"/>
    </row>
    <row r="214" spans="1:51" ht="18.95" customHeight="1" x14ac:dyDescent="0.25">
      <c r="A214" s="172" t="s">
        <v>293</v>
      </c>
      <c r="B214" s="168" t="s">
        <v>308</v>
      </c>
      <c r="C214" s="169" t="s">
        <v>309</v>
      </c>
      <c r="D214" s="169" t="s">
        <v>312</v>
      </c>
      <c r="E214" s="165" t="s">
        <v>2059</v>
      </c>
      <c r="F214" s="205" t="s">
        <v>312</v>
      </c>
      <c r="G214" s="169" t="s">
        <v>9</v>
      </c>
      <c r="H214" s="169" t="s">
        <v>311</v>
      </c>
      <c r="I214" s="4" t="s">
        <v>1448</v>
      </c>
      <c r="J214" s="4"/>
      <c r="K214" s="4" t="s">
        <v>1448</v>
      </c>
      <c r="L214" s="4"/>
      <c r="M214" s="4"/>
      <c r="N214" s="4"/>
      <c r="O214" s="4"/>
      <c r="P214" s="4"/>
      <c r="Q214" s="4"/>
      <c r="R214" s="4" t="s">
        <v>2805</v>
      </c>
      <c r="S214" s="4" t="s">
        <v>2805</v>
      </c>
      <c r="T214" s="4"/>
      <c r="U214" s="63"/>
      <c r="V214" s="47"/>
      <c r="W214" s="47"/>
      <c r="X214" s="47"/>
      <c r="Y214" s="45"/>
      <c r="Z214" s="46"/>
      <c r="AA214" s="195">
        <v>1</v>
      </c>
      <c r="AB214" s="195">
        <v>1</v>
      </c>
      <c r="AC214" s="195">
        <v>3</v>
      </c>
      <c r="AD214" s="191">
        <f t="shared" si="3"/>
        <v>5</v>
      </c>
      <c r="AE214" s="37"/>
      <c r="AF214" s="38" t="s">
        <v>68</v>
      </c>
      <c r="AG214" s="53"/>
      <c r="AH214" s="53"/>
      <c r="AI214" s="192"/>
      <c r="AJ214" s="39" t="s">
        <v>516</v>
      </c>
      <c r="AK214" s="53" t="s">
        <v>516</v>
      </c>
      <c r="AL214" s="53" t="s">
        <v>516</v>
      </c>
      <c r="AM214" s="192"/>
      <c r="AN214" s="40" t="s">
        <v>527</v>
      </c>
      <c r="AO214" s="55" t="s">
        <v>527</v>
      </c>
      <c r="AP214" s="55" t="s">
        <v>527</v>
      </c>
      <c r="AQ214" s="193"/>
      <c r="AR214" s="54" t="s">
        <v>516</v>
      </c>
      <c r="AS214" s="194"/>
      <c r="AT214" s="80"/>
      <c r="AU214" s="3"/>
      <c r="AV214" s="3">
        <v>211</v>
      </c>
      <c r="AW214" s="3"/>
      <c r="AX214" s="3"/>
      <c r="AY214" s="3"/>
    </row>
    <row r="215" spans="1:51" ht="18.95" customHeight="1" x14ac:dyDescent="0.25">
      <c r="A215" s="172" t="s">
        <v>293</v>
      </c>
      <c r="B215" s="168" t="s">
        <v>308</v>
      </c>
      <c r="C215" s="169" t="s">
        <v>309</v>
      </c>
      <c r="D215" s="169" t="s">
        <v>313</v>
      </c>
      <c r="E215" s="165" t="s">
        <v>2058</v>
      </c>
      <c r="F215" s="205" t="s">
        <v>313</v>
      </c>
      <c r="G215" s="169" t="s">
        <v>9</v>
      </c>
      <c r="H215" s="169" t="s">
        <v>311</v>
      </c>
      <c r="I215" s="4" t="s">
        <v>1457</v>
      </c>
      <c r="J215" s="4"/>
      <c r="K215" s="4" t="s">
        <v>1457</v>
      </c>
      <c r="L215" s="4"/>
      <c r="M215" s="4" t="s">
        <v>1851</v>
      </c>
      <c r="N215" s="4"/>
      <c r="O215" s="4" t="s">
        <v>1851</v>
      </c>
      <c r="P215" s="4"/>
      <c r="Q215" s="4" t="s">
        <v>2806</v>
      </c>
      <c r="R215" s="4" t="s">
        <v>2807</v>
      </c>
      <c r="S215" s="4" t="s">
        <v>2806</v>
      </c>
      <c r="T215" s="4" t="s">
        <v>2807</v>
      </c>
      <c r="U215" s="63"/>
      <c r="V215" s="47"/>
      <c r="W215" s="47"/>
      <c r="X215" s="47"/>
      <c r="Y215" s="45" t="s">
        <v>690</v>
      </c>
      <c r="Z215" s="46"/>
      <c r="AA215" s="195">
        <v>1</v>
      </c>
      <c r="AB215" s="195">
        <v>1</v>
      </c>
      <c r="AC215" s="195">
        <v>3</v>
      </c>
      <c r="AD215" s="191">
        <f t="shared" si="3"/>
        <v>5</v>
      </c>
      <c r="AE215" s="37"/>
      <c r="AF215" s="38" t="s">
        <v>68</v>
      </c>
      <c r="AG215" s="38"/>
      <c r="AH215" s="38"/>
      <c r="AI215" s="192"/>
      <c r="AJ215" s="39" t="s">
        <v>516</v>
      </c>
      <c r="AK215" s="38" t="s">
        <v>516</v>
      </c>
      <c r="AL215" s="38" t="s">
        <v>516</v>
      </c>
      <c r="AM215" s="192"/>
      <c r="AN215" s="40" t="s">
        <v>527</v>
      </c>
      <c r="AO215" s="40" t="s">
        <v>527</v>
      </c>
      <c r="AP215" s="40" t="s">
        <v>527</v>
      </c>
      <c r="AQ215" s="193"/>
      <c r="AR215" s="39" t="s">
        <v>516</v>
      </c>
      <c r="AS215" s="194"/>
      <c r="AT215" s="41" t="s">
        <v>516</v>
      </c>
      <c r="AU215" s="3"/>
      <c r="AV215" s="3">
        <v>212</v>
      </c>
      <c r="AW215" s="3"/>
      <c r="AX215" s="3"/>
      <c r="AY215" s="3"/>
    </row>
    <row r="216" spans="1:51" ht="18.95" customHeight="1" x14ac:dyDescent="0.25">
      <c r="A216" s="172" t="s">
        <v>293</v>
      </c>
      <c r="B216" s="168" t="s">
        <v>308</v>
      </c>
      <c r="C216" s="169" t="s">
        <v>309</v>
      </c>
      <c r="D216" s="169" t="s">
        <v>314</v>
      </c>
      <c r="E216" s="165" t="s">
        <v>2057</v>
      </c>
      <c r="F216" s="205" t="s">
        <v>314</v>
      </c>
      <c r="G216" s="169" t="s">
        <v>9</v>
      </c>
      <c r="H216" s="169" t="s">
        <v>315</v>
      </c>
      <c r="I216" s="4" t="s">
        <v>2808</v>
      </c>
      <c r="J216" s="4"/>
      <c r="K216" s="4" t="s">
        <v>2808</v>
      </c>
      <c r="L216" s="4"/>
      <c r="M216" s="4"/>
      <c r="N216" s="4"/>
      <c r="O216" s="4"/>
      <c r="P216" s="4"/>
      <c r="Q216" s="4"/>
      <c r="R216" s="4" t="s">
        <v>1852</v>
      </c>
      <c r="S216" s="4" t="s">
        <v>1852</v>
      </c>
      <c r="T216" s="4"/>
      <c r="U216" s="63"/>
      <c r="V216" s="47"/>
      <c r="W216" s="47"/>
      <c r="X216" s="47"/>
      <c r="Y216" s="58" t="s">
        <v>691</v>
      </c>
      <c r="Z216" s="46"/>
      <c r="AA216" s="195">
        <v>1</v>
      </c>
      <c r="AB216" s="195">
        <v>1</v>
      </c>
      <c r="AC216" s="195">
        <v>3</v>
      </c>
      <c r="AD216" s="191">
        <f t="shared" si="3"/>
        <v>5</v>
      </c>
      <c r="AE216" s="37"/>
      <c r="AF216" s="38" t="s">
        <v>68</v>
      </c>
      <c r="AG216" s="38"/>
      <c r="AH216" s="38"/>
      <c r="AI216" s="192"/>
      <c r="AJ216" s="39" t="s">
        <v>516</v>
      </c>
      <c r="AK216" s="38" t="s">
        <v>516</v>
      </c>
      <c r="AL216" s="38" t="s">
        <v>516</v>
      </c>
      <c r="AM216" s="192"/>
      <c r="AN216" s="40" t="s">
        <v>527</v>
      </c>
      <c r="AO216" s="40" t="s">
        <v>527</v>
      </c>
      <c r="AP216" s="40" t="s">
        <v>527</v>
      </c>
      <c r="AQ216" s="193"/>
      <c r="AR216" s="39" t="s">
        <v>516</v>
      </c>
      <c r="AS216" s="194"/>
      <c r="AT216" s="41" t="s">
        <v>516</v>
      </c>
      <c r="AU216" s="3"/>
      <c r="AV216" s="3">
        <v>213</v>
      </c>
      <c r="AW216" s="3"/>
      <c r="AX216" s="3"/>
      <c r="AY216" s="3"/>
    </row>
    <row r="217" spans="1:51" ht="18.95" customHeight="1" x14ac:dyDescent="0.25">
      <c r="A217" s="172" t="s">
        <v>293</v>
      </c>
      <c r="B217" s="168" t="s">
        <v>308</v>
      </c>
      <c r="C217" s="169" t="s">
        <v>316</v>
      </c>
      <c r="D217" s="169" t="s">
        <v>317</v>
      </c>
      <c r="E217" s="165" t="s">
        <v>2056</v>
      </c>
      <c r="F217" s="205" t="s">
        <v>317</v>
      </c>
      <c r="G217" s="169"/>
      <c r="H217" s="169"/>
      <c r="I217" s="4"/>
      <c r="J217" s="4" t="s">
        <v>1519</v>
      </c>
      <c r="K217" s="4"/>
      <c r="L217" s="4" t="s">
        <v>1519</v>
      </c>
      <c r="M217" s="4" t="s">
        <v>1605</v>
      </c>
      <c r="N217" s="4"/>
      <c r="O217" s="4"/>
      <c r="P217" s="4" t="s">
        <v>1605</v>
      </c>
      <c r="Q217" s="4"/>
      <c r="R217" s="4"/>
      <c r="S217" s="4"/>
      <c r="T217" s="4"/>
      <c r="U217" s="93" t="s">
        <v>589</v>
      </c>
      <c r="V217" s="47"/>
      <c r="W217" s="47"/>
      <c r="X217" s="47"/>
      <c r="Y217" s="45" t="s">
        <v>692</v>
      </c>
      <c r="Z217" s="46"/>
      <c r="AA217" s="195">
        <v>1</v>
      </c>
      <c r="AB217" s="195">
        <v>2</v>
      </c>
      <c r="AC217" s="195">
        <v>3</v>
      </c>
      <c r="AD217" s="191">
        <f t="shared" si="3"/>
        <v>6</v>
      </c>
      <c r="AE217" s="37"/>
      <c r="AF217" s="38"/>
      <c r="AG217" s="38"/>
      <c r="AH217" s="38"/>
      <c r="AI217" s="192"/>
      <c r="AJ217" s="39" t="s">
        <v>516</v>
      </c>
      <c r="AK217" s="38" t="s">
        <v>516</v>
      </c>
      <c r="AL217" s="38" t="s">
        <v>516</v>
      </c>
      <c r="AM217" s="192"/>
      <c r="AN217" s="40" t="s">
        <v>527</v>
      </c>
      <c r="AO217" s="40" t="s">
        <v>527</v>
      </c>
      <c r="AP217" s="40" t="s">
        <v>527</v>
      </c>
      <c r="AQ217" s="193"/>
      <c r="AR217" s="39" t="s">
        <v>516</v>
      </c>
      <c r="AS217" s="194"/>
      <c r="AT217" s="41" t="s">
        <v>516</v>
      </c>
      <c r="AU217" s="3"/>
      <c r="AV217" s="3">
        <v>214</v>
      </c>
      <c r="AW217" s="3"/>
      <c r="AX217" s="3"/>
      <c r="AY217" s="3"/>
    </row>
    <row r="218" spans="1:51" ht="18.95" customHeight="1" x14ac:dyDescent="0.25">
      <c r="A218" s="172" t="s">
        <v>293</v>
      </c>
      <c r="B218" s="168" t="s">
        <v>308</v>
      </c>
      <c r="C218" s="169" t="s">
        <v>316</v>
      </c>
      <c r="D218" s="169" t="s">
        <v>318</v>
      </c>
      <c r="E218" s="165" t="s">
        <v>2055</v>
      </c>
      <c r="F218" s="205" t="s">
        <v>3097</v>
      </c>
      <c r="G218" s="169"/>
      <c r="H218" s="169"/>
      <c r="I218" s="4"/>
      <c r="J218" s="4" t="s">
        <v>1519</v>
      </c>
      <c r="K218" s="4"/>
      <c r="L218" s="4" t="s">
        <v>1519</v>
      </c>
      <c r="M218" s="4" t="s">
        <v>1605</v>
      </c>
      <c r="N218" s="4"/>
      <c r="O218" s="4"/>
      <c r="P218" s="4" t="s">
        <v>1605</v>
      </c>
      <c r="Q218" s="4"/>
      <c r="R218" s="4"/>
      <c r="S218" s="4"/>
      <c r="T218" s="4"/>
      <c r="U218" s="93" t="s">
        <v>589</v>
      </c>
      <c r="V218" s="47"/>
      <c r="W218" s="47"/>
      <c r="X218" s="47"/>
      <c r="Y218" s="45" t="s">
        <v>693</v>
      </c>
      <c r="Z218" s="46"/>
      <c r="AA218" s="195">
        <v>1</v>
      </c>
      <c r="AB218" s="195">
        <v>2</v>
      </c>
      <c r="AC218" s="195">
        <v>3</v>
      </c>
      <c r="AD218" s="191">
        <f t="shared" si="3"/>
        <v>6</v>
      </c>
      <c r="AE218" s="37"/>
      <c r="AF218" s="38"/>
      <c r="AG218" s="38"/>
      <c r="AH218" s="38"/>
      <c r="AI218" s="192"/>
      <c r="AJ218" s="39" t="s">
        <v>516</v>
      </c>
      <c r="AK218" s="38" t="s">
        <v>516</v>
      </c>
      <c r="AL218" s="38" t="s">
        <v>516</v>
      </c>
      <c r="AM218" s="192"/>
      <c r="AN218" s="40" t="s">
        <v>527</v>
      </c>
      <c r="AO218" s="40" t="s">
        <v>527</v>
      </c>
      <c r="AP218" s="40" t="s">
        <v>527</v>
      </c>
      <c r="AQ218" s="193"/>
      <c r="AR218" s="39" t="s">
        <v>516</v>
      </c>
      <c r="AS218" s="194"/>
      <c r="AT218" s="41"/>
      <c r="AU218" s="3"/>
      <c r="AV218" s="3">
        <v>215</v>
      </c>
      <c r="AW218" s="3"/>
      <c r="AX218" s="3"/>
      <c r="AY218" s="3"/>
    </row>
    <row r="219" spans="1:51" ht="18.95" customHeight="1" x14ac:dyDescent="0.25">
      <c r="A219" s="172" t="s">
        <v>293</v>
      </c>
      <c r="B219" s="168" t="s">
        <v>308</v>
      </c>
      <c r="C219" s="169" t="s">
        <v>316</v>
      </c>
      <c r="D219" s="169" t="s">
        <v>319</v>
      </c>
      <c r="E219" s="165" t="s">
        <v>2054</v>
      </c>
      <c r="F219" s="205" t="s">
        <v>319</v>
      </c>
      <c r="G219" s="169" t="s">
        <v>9</v>
      </c>
      <c r="H219" s="169"/>
      <c r="I219" s="4" t="s">
        <v>2809</v>
      </c>
      <c r="J219" s="4"/>
      <c r="K219" s="4" t="s">
        <v>2809</v>
      </c>
      <c r="L219" s="4"/>
      <c r="M219" s="4" t="s">
        <v>2810</v>
      </c>
      <c r="N219" s="4"/>
      <c r="O219" s="4" t="s">
        <v>2810</v>
      </c>
      <c r="P219" s="4"/>
      <c r="Q219" s="4" t="s">
        <v>2811</v>
      </c>
      <c r="R219" s="4" t="s">
        <v>2812</v>
      </c>
      <c r="S219" s="4" t="s">
        <v>2811</v>
      </c>
      <c r="T219" s="4" t="s">
        <v>2812</v>
      </c>
      <c r="U219" s="94"/>
      <c r="V219" s="47"/>
      <c r="W219" s="47"/>
      <c r="X219" s="47"/>
      <c r="Y219" s="45" t="s">
        <v>694</v>
      </c>
      <c r="Z219" s="46"/>
      <c r="AA219" s="195">
        <v>1</v>
      </c>
      <c r="AB219" s="195">
        <v>2</v>
      </c>
      <c r="AC219" s="195">
        <v>3</v>
      </c>
      <c r="AD219" s="191">
        <f t="shared" si="3"/>
        <v>6</v>
      </c>
      <c r="AE219" s="37"/>
      <c r="AF219" s="38"/>
      <c r="AG219" s="38"/>
      <c r="AH219" s="38"/>
      <c r="AI219" s="192"/>
      <c r="AJ219" s="39" t="s">
        <v>516</v>
      </c>
      <c r="AK219" s="38" t="s">
        <v>516</v>
      </c>
      <c r="AL219" s="38" t="s">
        <v>516</v>
      </c>
      <c r="AM219" s="192"/>
      <c r="AN219" s="40" t="s">
        <v>527</v>
      </c>
      <c r="AO219" s="40" t="s">
        <v>527</v>
      </c>
      <c r="AP219" s="40" t="s">
        <v>527</v>
      </c>
      <c r="AQ219" s="193"/>
      <c r="AR219" s="39" t="s">
        <v>516</v>
      </c>
      <c r="AS219" s="194"/>
      <c r="AT219" s="41" t="s">
        <v>516</v>
      </c>
      <c r="AU219" s="3"/>
      <c r="AV219" s="3">
        <v>216</v>
      </c>
      <c r="AW219" s="3"/>
      <c r="AX219" s="3"/>
      <c r="AY219" s="3"/>
    </row>
    <row r="220" spans="1:51" ht="18.95" customHeight="1" x14ac:dyDescent="0.25">
      <c r="A220" s="172" t="s">
        <v>293</v>
      </c>
      <c r="B220" s="168" t="s">
        <v>308</v>
      </c>
      <c r="C220" s="169" t="s">
        <v>320</v>
      </c>
      <c r="D220" s="169" t="s">
        <v>321</v>
      </c>
      <c r="E220" s="165" t="s">
        <v>2053</v>
      </c>
      <c r="F220" s="205" t="s">
        <v>321</v>
      </c>
      <c r="G220" s="169" t="s">
        <v>9</v>
      </c>
      <c r="H220" s="169" t="s">
        <v>311</v>
      </c>
      <c r="I220" s="4" t="s">
        <v>2813</v>
      </c>
      <c r="J220" s="4"/>
      <c r="K220" s="4" t="s">
        <v>2813</v>
      </c>
      <c r="L220" s="4"/>
      <c r="M220" s="4" t="s">
        <v>2814</v>
      </c>
      <c r="N220" s="4"/>
      <c r="O220" s="4" t="s">
        <v>2814</v>
      </c>
      <c r="P220" s="4"/>
      <c r="Q220" s="4" t="s">
        <v>1495</v>
      </c>
      <c r="R220" s="4"/>
      <c r="S220" s="4" t="s">
        <v>1495</v>
      </c>
      <c r="T220" s="4"/>
      <c r="U220" s="63" t="s">
        <v>541</v>
      </c>
      <c r="V220" s="47"/>
      <c r="W220" s="47"/>
      <c r="X220" s="47"/>
      <c r="Y220" s="45"/>
      <c r="Z220" s="46"/>
      <c r="AA220" s="195">
        <v>1</v>
      </c>
      <c r="AB220" s="195">
        <v>1</v>
      </c>
      <c r="AC220" s="195">
        <v>3</v>
      </c>
      <c r="AD220" s="191">
        <f t="shared" si="3"/>
        <v>5</v>
      </c>
      <c r="AE220" s="37"/>
      <c r="AF220" s="38"/>
      <c r="AG220" s="38"/>
      <c r="AH220" s="38"/>
      <c r="AI220" s="192"/>
      <c r="AJ220" s="39" t="s">
        <v>516</v>
      </c>
      <c r="AK220" s="38" t="s">
        <v>516</v>
      </c>
      <c r="AL220" s="38" t="s">
        <v>516</v>
      </c>
      <c r="AM220" s="192"/>
      <c r="AN220" s="40" t="s">
        <v>527</v>
      </c>
      <c r="AO220" s="40" t="s">
        <v>527</v>
      </c>
      <c r="AP220" s="40" t="s">
        <v>527</v>
      </c>
      <c r="AQ220" s="193"/>
      <c r="AR220" s="39" t="s">
        <v>516</v>
      </c>
      <c r="AS220" s="194"/>
      <c r="AT220" s="41"/>
      <c r="AU220" s="3"/>
      <c r="AV220" s="3">
        <v>217</v>
      </c>
      <c r="AW220" s="3"/>
      <c r="AX220" s="3"/>
      <c r="AY220" s="3"/>
    </row>
    <row r="221" spans="1:51" ht="18.95" customHeight="1" x14ac:dyDescent="0.25">
      <c r="A221" s="172" t="s">
        <v>293</v>
      </c>
      <c r="B221" s="168" t="s">
        <v>308</v>
      </c>
      <c r="C221" s="169" t="s">
        <v>320</v>
      </c>
      <c r="D221" s="169" t="s">
        <v>322</v>
      </c>
      <c r="E221" s="165" t="s">
        <v>2052</v>
      </c>
      <c r="F221" s="205" t="s">
        <v>322</v>
      </c>
      <c r="G221" s="169" t="s">
        <v>9</v>
      </c>
      <c r="H221" s="169" t="s">
        <v>323</v>
      </c>
      <c r="I221" s="4" t="s">
        <v>2815</v>
      </c>
      <c r="J221" s="4"/>
      <c r="K221" s="4" t="s">
        <v>2815</v>
      </c>
      <c r="L221" s="4"/>
      <c r="M221" s="4" t="s">
        <v>2816</v>
      </c>
      <c r="N221" s="4" t="s">
        <v>2817</v>
      </c>
      <c r="O221" s="4" t="s">
        <v>2818</v>
      </c>
      <c r="P221" s="4"/>
      <c r="Q221" s="4" t="s">
        <v>1495</v>
      </c>
      <c r="R221" s="4" t="s">
        <v>2819</v>
      </c>
      <c r="S221" s="4" t="s">
        <v>1495</v>
      </c>
      <c r="T221" s="4" t="s">
        <v>2819</v>
      </c>
      <c r="U221" s="63"/>
      <c r="V221" s="47"/>
      <c r="W221" s="47"/>
      <c r="X221" s="47"/>
      <c r="Y221" s="45" t="s">
        <v>695</v>
      </c>
      <c r="Z221" s="46"/>
      <c r="AA221" s="195">
        <v>1</v>
      </c>
      <c r="AB221" s="195">
        <v>1</v>
      </c>
      <c r="AC221" s="195">
        <v>3</v>
      </c>
      <c r="AD221" s="191">
        <f t="shared" si="3"/>
        <v>5</v>
      </c>
      <c r="AE221" s="37"/>
      <c r="AF221" s="38"/>
      <c r="AG221" s="38"/>
      <c r="AH221" s="38"/>
      <c r="AI221" s="192"/>
      <c r="AJ221" s="39" t="s">
        <v>516</v>
      </c>
      <c r="AK221" s="38" t="s">
        <v>516</v>
      </c>
      <c r="AL221" s="38" t="s">
        <v>516</v>
      </c>
      <c r="AM221" s="192"/>
      <c r="AN221" s="40" t="s">
        <v>527</v>
      </c>
      <c r="AO221" s="40" t="s">
        <v>527</v>
      </c>
      <c r="AP221" s="40" t="s">
        <v>527</v>
      </c>
      <c r="AQ221" s="193"/>
      <c r="AR221" s="39" t="s">
        <v>516</v>
      </c>
      <c r="AS221" s="194"/>
      <c r="AT221" s="41" t="s">
        <v>516</v>
      </c>
      <c r="AU221" s="3"/>
      <c r="AV221" s="3">
        <v>218</v>
      </c>
      <c r="AW221" s="3"/>
      <c r="AX221" s="3"/>
      <c r="AY221" s="3"/>
    </row>
    <row r="222" spans="1:51" ht="18.95" customHeight="1" x14ac:dyDescent="0.25">
      <c r="A222" s="172" t="s">
        <v>293</v>
      </c>
      <c r="B222" s="168" t="s">
        <v>308</v>
      </c>
      <c r="C222" s="169" t="s">
        <v>320</v>
      </c>
      <c r="D222" s="169" t="s">
        <v>324</v>
      </c>
      <c r="E222" s="165" t="s">
        <v>2051</v>
      </c>
      <c r="F222" s="205" t="s">
        <v>324</v>
      </c>
      <c r="G222" s="169" t="s">
        <v>9</v>
      </c>
      <c r="H222" s="169" t="s">
        <v>100</v>
      </c>
      <c r="I222" s="4"/>
      <c r="J222" s="4"/>
      <c r="K222" s="4"/>
      <c r="L222" s="4"/>
      <c r="M222" s="4" t="s">
        <v>1472</v>
      </c>
      <c r="N222" s="4"/>
      <c r="O222" s="4" t="s">
        <v>1472</v>
      </c>
      <c r="P222" s="4"/>
      <c r="Q222" s="4" t="s">
        <v>2481</v>
      </c>
      <c r="R222" s="4" t="s">
        <v>2820</v>
      </c>
      <c r="S222" s="4" t="s">
        <v>2481</v>
      </c>
      <c r="T222" s="4" t="s">
        <v>2820</v>
      </c>
      <c r="U222" s="63"/>
      <c r="V222" s="47"/>
      <c r="W222" s="47"/>
      <c r="X222" s="47"/>
      <c r="Y222" s="45" t="s">
        <v>696</v>
      </c>
      <c r="Z222" s="46"/>
      <c r="AA222" s="195">
        <v>1</v>
      </c>
      <c r="AB222" s="195">
        <v>1</v>
      </c>
      <c r="AC222" s="195">
        <v>3</v>
      </c>
      <c r="AD222" s="191">
        <f t="shared" si="3"/>
        <v>5</v>
      </c>
      <c r="AE222" s="37"/>
      <c r="AF222" s="38"/>
      <c r="AG222" s="38"/>
      <c r="AH222" s="38"/>
      <c r="AI222" s="192"/>
      <c r="AJ222" s="39" t="s">
        <v>516</v>
      </c>
      <c r="AK222" s="38" t="s">
        <v>516</v>
      </c>
      <c r="AL222" s="38" t="s">
        <v>516</v>
      </c>
      <c r="AM222" s="192"/>
      <c r="AN222" s="40" t="s">
        <v>527</v>
      </c>
      <c r="AO222" s="40" t="s">
        <v>527</v>
      </c>
      <c r="AP222" s="40" t="s">
        <v>527</v>
      </c>
      <c r="AQ222" s="193"/>
      <c r="AR222" s="39" t="s">
        <v>516</v>
      </c>
      <c r="AS222" s="194"/>
      <c r="AT222" s="41" t="s">
        <v>516</v>
      </c>
      <c r="AU222" s="3"/>
      <c r="AV222" s="3">
        <v>219</v>
      </c>
      <c r="AW222" s="3"/>
      <c r="AX222" s="3"/>
      <c r="AY222" s="3"/>
    </row>
    <row r="223" spans="1:51" ht="18.95" customHeight="1" x14ac:dyDescent="0.25">
      <c r="A223" s="172" t="s">
        <v>293</v>
      </c>
      <c r="B223" s="168" t="s">
        <v>297</v>
      </c>
      <c r="C223" s="169" t="s">
        <v>325</v>
      </c>
      <c r="D223" s="169"/>
      <c r="E223" s="165" t="s">
        <v>2050</v>
      </c>
      <c r="F223" s="205" t="s">
        <v>325</v>
      </c>
      <c r="G223" s="169" t="s">
        <v>9</v>
      </c>
      <c r="H223" s="169" t="s">
        <v>326</v>
      </c>
      <c r="I223" s="4" t="s">
        <v>2821</v>
      </c>
      <c r="J223" s="4" t="s">
        <v>1519</v>
      </c>
      <c r="K223" s="4" t="s">
        <v>2821</v>
      </c>
      <c r="L223" s="4" t="s">
        <v>1519</v>
      </c>
      <c r="M223" s="4" t="s">
        <v>2822</v>
      </c>
      <c r="N223" s="4" t="s">
        <v>2823</v>
      </c>
      <c r="O223" s="4" t="s">
        <v>2824</v>
      </c>
      <c r="P223" s="4" t="s">
        <v>1605</v>
      </c>
      <c r="Q223" s="4" t="s">
        <v>1853</v>
      </c>
      <c r="R223" s="4" t="s">
        <v>2825</v>
      </c>
      <c r="S223" s="4" t="s">
        <v>2826</v>
      </c>
      <c r="T223" s="4" t="s">
        <v>2827</v>
      </c>
      <c r="U223" s="63" t="s">
        <v>807</v>
      </c>
      <c r="V223" s="47"/>
      <c r="W223" s="47"/>
      <c r="X223" s="47"/>
      <c r="Y223" s="45" t="s">
        <v>697</v>
      </c>
      <c r="Z223" s="46"/>
      <c r="AA223" s="195">
        <v>1</v>
      </c>
      <c r="AB223" s="195">
        <v>2</v>
      </c>
      <c r="AC223" s="195">
        <v>3</v>
      </c>
      <c r="AD223" s="191">
        <f t="shared" si="3"/>
        <v>6</v>
      </c>
      <c r="AE223" s="62"/>
      <c r="AF223" s="38" t="s">
        <v>516</v>
      </c>
      <c r="AG223" s="49" t="s">
        <v>516</v>
      </c>
      <c r="AH223" s="49" t="s">
        <v>516</v>
      </c>
      <c r="AI223" s="192"/>
      <c r="AJ223" s="39" t="s">
        <v>523</v>
      </c>
      <c r="AK223" s="49" t="s">
        <v>523</v>
      </c>
      <c r="AL223" s="49" t="s">
        <v>523</v>
      </c>
      <c r="AM223" s="192"/>
      <c r="AN223" s="40" t="s">
        <v>527</v>
      </c>
      <c r="AO223" s="51" t="s">
        <v>527</v>
      </c>
      <c r="AP223" s="51" t="s">
        <v>527</v>
      </c>
      <c r="AQ223" s="193"/>
      <c r="AR223" s="50" t="s">
        <v>523</v>
      </c>
      <c r="AS223" s="194"/>
      <c r="AT223" s="52" t="s">
        <v>68</v>
      </c>
      <c r="AU223" s="3"/>
      <c r="AV223" s="3">
        <v>220</v>
      </c>
      <c r="AW223" s="3"/>
      <c r="AX223" s="3"/>
      <c r="AY223" s="3"/>
    </row>
    <row r="224" spans="1:51" ht="18.95" customHeight="1" x14ac:dyDescent="0.25">
      <c r="A224" s="172" t="s">
        <v>293</v>
      </c>
      <c r="B224" s="168" t="s">
        <v>327</v>
      </c>
      <c r="C224" s="169" t="s">
        <v>328</v>
      </c>
      <c r="D224" s="169"/>
      <c r="E224" s="165" t="s">
        <v>2049</v>
      </c>
      <c r="F224" s="205" t="s">
        <v>328</v>
      </c>
      <c r="G224" s="169"/>
      <c r="H224" s="169"/>
      <c r="I224" s="4" t="s">
        <v>1629</v>
      </c>
      <c r="J224" s="4" t="s">
        <v>1519</v>
      </c>
      <c r="K224" s="4" t="s">
        <v>1629</v>
      </c>
      <c r="L224" s="4" t="s">
        <v>1519</v>
      </c>
      <c r="M224" s="4" t="s">
        <v>1605</v>
      </c>
      <c r="N224" s="4"/>
      <c r="O224" s="4"/>
      <c r="P224" s="4" t="s">
        <v>1605</v>
      </c>
      <c r="Q224" s="4" t="s">
        <v>1853</v>
      </c>
      <c r="R224" s="4" t="s">
        <v>2828</v>
      </c>
      <c r="S224" s="4" t="s">
        <v>1853</v>
      </c>
      <c r="T224" s="4" t="s">
        <v>2828</v>
      </c>
      <c r="U224" s="93" t="s">
        <v>589</v>
      </c>
      <c r="V224" s="47"/>
      <c r="W224" s="47"/>
      <c r="X224" s="47"/>
      <c r="Y224" s="45" t="s">
        <v>698</v>
      </c>
      <c r="Z224" s="46"/>
      <c r="AA224" s="195">
        <v>0</v>
      </c>
      <c r="AB224" s="195">
        <v>0</v>
      </c>
      <c r="AC224" s="195">
        <v>2</v>
      </c>
      <c r="AD224" s="191">
        <f t="shared" si="3"/>
        <v>2</v>
      </c>
      <c r="AE224" s="62"/>
      <c r="AF224" s="38" t="s">
        <v>523</v>
      </c>
      <c r="AG224" s="38" t="s">
        <v>516</v>
      </c>
      <c r="AH224" s="38" t="s">
        <v>516</v>
      </c>
      <c r="AI224" s="192"/>
      <c r="AJ224" s="39" t="s">
        <v>516</v>
      </c>
      <c r="AK224" s="38" t="s">
        <v>523</v>
      </c>
      <c r="AL224" s="38" t="s">
        <v>523</v>
      </c>
      <c r="AM224" s="192"/>
      <c r="AN224" s="40" t="s">
        <v>527</v>
      </c>
      <c r="AO224" s="40" t="s">
        <v>527</v>
      </c>
      <c r="AP224" s="40" t="s">
        <v>527</v>
      </c>
      <c r="AQ224" s="193"/>
      <c r="AR224" s="39" t="s">
        <v>516</v>
      </c>
      <c r="AS224" s="194"/>
      <c r="AT224" s="39"/>
      <c r="AU224" s="3"/>
      <c r="AV224" s="3">
        <v>221</v>
      </c>
      <c r="AW224" s="3"/>
      <c r="AX224" s="3"/>
      <c r="AY224" s="3"/>
    </row>
    <row r="225" spans="1:51" ht="18.95" customHeight="1" x14ac:dyDescent="0.25">
      <c r="A225" s="172" t="s">
        <v>293</v>
      </c>
      <c r="B225" s="168" t="s">
        <v>327</v>
      </c>
      <c r="C225" s="169" t="s">
        <v>329</v>
      </c>
      <c r="D225" s="169" t="s">
        <v>330</v>
      </c>
      <c r="E225" s="165" t="s">
        <v>2048</v>
      </c>
      <c r="F225" s="205" t="s">
        <v>330</v>
      </c>
      <c r="G225" s="169"/>
      <c r="H225" s="169"/>
      <c r="I225" s="4"/>
      <c r="J225" s="4" t="s">
        <v>1519</v>
      </c>
      <c r="K225" s="4"/>
      <c r="L225" s="4" t="s">
        <v>1519</v>
      </c>
      <c r="M225" s="4" t="s">
        <v>1605</v>
      </c>
      <c r="N225" s="4"/>
      <c r="O225" s="4"/>
      <c r="P225" s="4" t="s">
        <v>1605</v>
      </c>
      <c r="Q225" s="4"/>
      <c r="R225" s="4"/>
      <c r="S225" s="4"/>
      <c r="T225" s="4"/>
      <c r="U225" s="93" t="s">
        <v>589</v>
      </c>
      <c r="V225" s="47"/>
      <c r="W225" s="47"/>
      <c r="X225" s="47"/>
      <c r="Y225" s="45" t="s">
        <v>699</v>
      </c>
      <c r="Z225" s="46"/>
      <c r="AA225" s="195">
        <v>0</v>
      </c>
      <c r="AB225" s="195">
        <v>0</v>
      </c>
      <c r="AC225" s="195">
        <v>2</v>
      </c>
      <c r="AD225" s="191">
        <f t="shared" si="3"/>
        <v>2</v>
      </c>
      <c r="AE225" s="62"/>
      <c r="AF225" s="38" t="s">
        <v>523</v>
      </c>
      <c r="AG225" s="38" t="s">
        <v>516</v>
      </c>
      <c r="AH225" s="38" t="s">
        <v>516</v>
      </c>
      <c r="AI225" s="192"/>
      <c r="AJ225" s="39" t="s">
        <v>523</v>
      </c>
      <c r="AK225" s="38" t="s">
        <v>524</v>
      </c>
      <c r="AL225" s="38" t="s">
        <v>524</v>
      </c>
      <c r="AM225" s="192"/>
      <c r="AN225" s="40" t="s">
        <v>527</v>
      </c>
      <c r="AO225" s="40" t="s">
        <v>527</v>
      </c>
      <c r="AP225" s="40" t="s">
        <v>527</v>
      </c>
      <c r="AQ225" s="193"/>
      <c r="AR225" s="39" t="s">
        <v>516</v>
      </c>
      <c r="AS225" s="194"/>
      <c r="AT225" s="39"/>
      <c r="AU225" s="3"/>
      <c r="AV225" s="3">
        <v>222</v>
      </c>
      <c r="AW225" s="3"/>
      <c r="AX225" s="3"/>
      <c r="AY225" s="3"/>
    </row>
    <row r="226" spans="1:51" ht="18.95" customHeight="1" x14ac:dyDescent="0.25">
      <c r="A226" s="172" t="s">
        <v>293</v>
      </c>
      <c r="B226" s="168" t="s">
        <v>327</v>
      </c>
      <c r="C226" s="169" t="s">
        <v>329</v>
      </c>
      <c r="D226" s="169" t="s">
        <v>331</v>
      </c>
      <c r="E226" s="165" t="s">
        <v>2047</v>
      </c>
      <c r="F226" s="205" t="s">
        <v>331</v>
      </c>
      <c r="G226" s="169"/>
      <c r="H226" s="169"/>
      <c r="I226" s="4" t="s">
        <v>2829</v>
      </c>
      <c r="J226" s="4" t="s">
        <v>1519</v>
      </c>
      <c r="K226" s="4" t="s">
        <v>2829</v>
      </c>
      <c r="L226" s="4" t="s">
        <v>1519</v>
      </c>
      <c r="M226" s="4" t="s">
        <v>2830</v>
      </c>
      <c r="N226" s="4" t="s">
        <v>1114</v>
      </c>
      <c r="O226" s="4" t="s">
        <v>2831</v>
      </c>
      <c r="P226" s="4" t="s">
        <v>1605</v>
      </c>
      <c r="Q226" s="4" t="s">
        <v>2832</v>
      </c>
      <c r="R226" s="4" t="s">
        <v>2833</v>
      </c>
      <c r="S226" s="4" t="s">
        <v>2834</v>
      </c>
      <c r="T226" s="4" t="s">
        <v>2835</v>
      </c>
      <c r="U226" s="93" t="s">
        <v>589</v>
      </c>
      <c r="V226" s="47"/>
      <c r="W226" s="47"/>
      <c r="X226" s="47"/>
      <c r="Y226" s="45" t="s">
        <v>700</v>
      </c>
      <c r="Z226" s="46"/>
      <c r="AA226" s="195">
        <v>0</v>
      </c>
      <c r="AB226" s="195">
        <v>0</v>
      </c>
      <c r="AC226" s="195">
        <v>2</v>
      </c>
      <c r="AD226" s="191">
        <f t="shared" si="3"/>
        <v>2</v>
      </c>
      <c r="AE226" s="62"/>
      <c r="AF226" s="56" t="s">
        <v>523</v>
      </c>
      <c r="AG226" s="56" t="s">
        <v>516</v>
      </c>
      <c r="AH226" s="56" t="s">
        <v>516</v>
      </c>
      <c r="AI226" s="192"/>
      <c r="AJ226" s="57" t="s">
        <v>523</v>
      </c>
      <c r="AK226" s="56" t="s">
        <v>524</v>
      </c>
      <c r="AL226" s="56" t="s">
        <v>524</v>
      </c>
      <c r="AM226" s="192"/>
      <c r="AN226" s="40" t="s">
        <v>527</v>
      </c>
      <c r="AO226" s="40" t="s">
        <v>527</v>
      </c>
      <c r="AP226" s="40" t="s">
        <v>527</v>
      </c>
      <c r="AQ226" s="193"/>
      <c r="AR226" s="39" t="s">
        <v>516</v>
      </c>
      <c r="AS226" s="194"/>
      <c r="AT226" s="39"/>
      <c r="AU226" s="3"/>
      <c r="AV226" s="3">
        <v>223</v>
      </c>
      <c r="AW226" s="3"/>
      <c r="AX226" s="3"/>
      <c r="AY226" s="3"/>
    </row>
    <row r="227" spans="1:51" ht="18.95" customHeight="1" x14ac:dyDescent="0.25">
      <c r="A227" s="172" t="s">
        <v>293</v>
      </c>
      <c r="B227" s="168" t="s">
        <v>294</v>
      </c>
      <c r="C227" s="169" t="s">
        <v>295</v>
      </c>
      <c r="D227" s="169" t="s">
        <v>332</v>
      </c>
      <c r="E227" s="165" t="s">
        <v>2046</v>
      </c>
      <c r="F227" s="205" t="s">
        <v>3098</v>
      </c>
      <c r="G227" s="169"/>
      <c r="H227" s="169"/>
      <c r="I227" s="4" t="s">
        <v>1629</v>
      </c>
      <c r="J227" s="4" t="s">
        <v>1519</v>
      </c>
      <c r="K227" s="4" t="s">
        <v>1629</v>
      </c>
      <c r="L227" s="4" t="s">
        <v>1519</v>
      </c>
      <c r="M227" s="4" t="s">
        <v>1605</v>
      </c>
      <c r="N227" s="4"/>
      <c r="O227" s="4"/>
      <c r="P227" s="4" t="s">
        <v>1605</v>
      </c>
      <c r="Q227" s="4" t="s">
        <v>1853</v>
      </c>
      <c r="R227" s="4"/>
      <c r="S227" s="4" t="s">
        <v>1853</v>
      </c>
      <c r="T227" s="4"/>
      <c r="U227" s="93" t="s">
        <v>589</v>
      </c>
      <c r="V227" s="47"/>
      <c r="W227" s="47"/>
      <c r="X227" s="47"/>
      <c r="Y227" s="45" t="s">
        <v>701</v>
      </c>
      <c r="Z227" s="46"/>
      <c r="AA227" s="195">
        <v>0</v>
      </c>
      <c r="AB227" s="195">
        <v>0</v>
      </c>
      <c r="AC227" s="195">
        <v>2</v>
      </c>
      <c r="AD227" s="191">
        <f t="shared" si="3"/>
        <v>2</v>
      </c>
      <c r="AE227" s="62"/>
      <c r="AF227" s="56" t="s">
        <v>523</v>
      </c>
      <c r="AG227" s="56" t="s">
        <v>516</v>
      </c>
      <c r="AH227" s="56" t="s">
        <v>516</v>
      </c>
      <c r="AI227" s="192"/>
      <c r="AJ227" s="57" t="s">
        <v>523</v>
      </c>
      <c r="AK227" s="56" t="s">
        <v>523</v>
      </c>
      <c r="AL227" s="56" t="s">
        <v>523</v>
      </c>
      <c r="AM227" s="192"/>
      <c r="AN227" s="40" t="s">
        <v>527</v>
      </c>
      <c r="AO227" s="40" t="s">
        <v>527</v>
      </c>
      <c r="AP227" s="40" t="s">
        <v>527</v>
      </c>
      <c r="AQ227" s="193"/>
      <c r="AR227" s="39" t="s">
        <v>516</v>
      </c>
      <c r="AS227" s="194"/>
      <c r="AT227" s="39"/>
      <c r="AU227" s="3"/>
      <c r="AV227" s="3">
        <v>224</v>
      </c>
      <c r="AW227" s="3"/>
      <c r="AX227" s="3"/>
      <c r="AY227" s="3"/>
    </row>
    <row r="228" spans="1:51" ht="18.95" customHeight="1" x14ac:dyDescent="0.25">
      <c r="A228" s="172" t="s">
        <v>293</v>
      </c>
      <c r="B228" s="168" t="s">
        <v>294</v>
      </c>
      <c r="C228" s="169" t="s">
        <v>333</v>
      </c>
      <c r="D228" s="169"/>
      <c r="E228" s="165" t="s">
        <v>2045</v>
      </c>
      <c r="F228" s="205" t="s">
        <v>3099</v>
      </c>
      <c r="G228" s="169"/>
      <c r="H228" s="169"/>
      <c r="I228" s="4" t="s">
        <v>1629</v>
      </c>
      <c r="J228" s="4" t="s">
        <v>1519</v>
      </c>
      <c r="K228" s="4" t="s">
        <v>1629</v>
      </c>
      <c r="L228" s="4" t="s">
        <v>1519</v>
      </c>
      <c r="M228" s="4" t="s">
        <v>1605</v>
      </c>
      <c r="N228" s="4"/>
      <c r="O228" s="4"/>
      <c r="P228" s="4" t="s">
        <v>1605</v>
      </c>
      <c r="Q228" s="4" t="s">
        <v>1853</v>
      </c>
      <c r="R228" s="4"/>
      <c r="S228" s="4" t="s">
        <v>1853</v>
      </c>
      <c r="T228" s="4"/>
      <c r="U228" s="93" t="s">
        <v>589</v>
      </c>
      <c r="V228" s="47"/>
      <c r="W228" s="47"/>
      <c r="X228" s="47"/>
      <c r="Y228" s="45" t="s">
        <v>702</v>
      </c>
      <c r="Z228" s="46"/>
      <c r="AA228" s="195">
        <v>0</v>
      </c>
      <c r="AB228" s="195">
        <v>1</v>
      </c>
      <c r="AC228" s="195">
        <v>3</v>
      </c>
      <c r="AD228" s="191">
        <f t="shared" si="3"/>
        <v>4</v>
      </c>
      <c r="AE228" s="62"/>
      <c r="AF228" s="56" t="s">
        <v>523</v>
      </c>
      <c r="AG228" s="56" t="s">
        <v>516</v>
      </c>
      <c r="AH228" s="56" t="s">
        <v>516</v>
      </c>
      <c r="AI228" s="192"/>
      <c r="AJ228" s="57" t="s">
        <v>523</v>
      </c>
      <c r="AK228" s="56" t="s">
        <v>523</v>
      </c>
      <c r="AL228" s="56" t="s">
        <v>523</v>
      </c>
      <c r="AM228" s="192"/>
      <c r="AN228" s="40" t="s">
        <v>527</v>
      </c>
      <c r="AO228" s="40" t="s">
        <v>527</v>
      </c>
      <c r="AP228" s="40" t="s">
        <v>527</v>
      </c>
      <c r="AQ228" s="193"/>
      <c r="AR228" s="39" t="s">
        <v>516</v>
      </c>
      <c r="AS228" s="194"/>
      <c r="AT228" s="39"/>
      <c r="AU228" s="3"/>
      <c r="AV228" s="3">
        <v>225</v>
      </c>
      <c r="AW228" s="3"/>
      <c r="AX228" s="3"/>
      <c r="AY228" s="3"/>
    </row>
    <row r="229" spans="1:51" ht="18.95" customHeight="1" x14ac:dyDescent="0.25">
      <c r="A229" s="172" t="s">
        <v>293</v>
      </c>
      <c r="B229" s="168" t="s">
        <v>334</v>
      </c>
      <c r="C229" s="169" t="s">
        <v>335</v>
      </c>
      <c r="D229" s="169"/>
      <c r="E229" s="165" t="s">
        <v>2034</v>
      </c>
      <c r="F229" s="205" t="s">
        <v>335</v>
      </c>
      <c r="G229" s="169"/>
      <c r="H229" s="169"/>
      <c r="I229" s="4"/>
      <c r="J229" s="4" t="s">
        <v>1519</v>
      </c>
      <c r="K229" s="4"/>
      <c r="L229" s="4" t="s">
        <v>1519</v>
      </c>
      <c r="M229" s="4" t="s">
        <v>1605</v>
      </c>
      <c r="N229" s="4"/>
      <c r="O229" s="4"/>
      <c r="P229" s="4" t="s">
        <v>1605</v>
      </c>
      <c r="Q229" s="4"/>
      <c r="R229" s="4"/>
      <c r="S229" s="4"/>
      <c r="T229" s="4"/>
      <c r="U229" s="93" t="s">
        <v>589</v>
      </c>
      <c r="V229" s="47"/>
      <c r="W229" s="47"/>
      <c r="X229" s="47"/>
      <c r="Y229" s="45" t="s">
        <v>703</v>
      </c>
      <c r="Z229" s="46"/>
      <c r="AA229" s="195">
        <v>1</v>
      </c>
      <c r="AB229" s="195">
        <v>1</v>
      </c>
      <c r="AC229" s="195">
        <v>3</v>
      </c>
      <c r="AD229" s="191">
        <f t="shared" si="3"/>
        <v>5</v>
      </c>
      <c r="AE229" s="62"/>
      <c r="AF229" s="56" t="s">
        <v>523</v>
      </c>
      <c r="AG229" s="56" t="s">
        <v>516</v>
      </c>
      <c r="AH229" s="56" t="s">
        <v>516</v>
      </c>
      <c r="AI229" s="192"/>
      <c r="AJ229" s="57" t="s">
        <v>523</v>
      </c>
      <c r="AK229" s="56" t="s">
        <v>523</v>
      </c>
      <c r="AL229" s="56" t="s">
        <v>523</v>
      </c>
      <c r="AM229" s="192"/>
      <c r="AN229" s="40" t="s">
        <v>527</v>
      </c>
      <c r="AO229" s="40" t="s">
        <v>527</v>
      </c>
      <c r="AP229" s="40" t="s">
        <v>527</v>
      </c>
      <c r="AQ229" s="193"/>
      <c r="AR229" s="39" t="s">
        <v>516</v>
      </c>
      <c r="AS229" s="194"/>
      <c r="AT229" s="39"/>
      <c r="AU229" s="3"/>
      <c r="AV229" s="3">
        <v>226</v>
      </c>
      <c r="AW229" s="3"/>
      <c r="AX229" s="3"/>
      <c r="AY229" s="3"/>
    </row>
    <row r="230" spans="1:51" ht="18.95" customHeight="1" x14ac:dyDescent="0.25">
      <c r="A230" s="172" t="s">
        <v>293</v>
      </c>
      <c r="B230" s="168" t="s">
        <v>334</v>
      </c>
      <c r="C230" s="169" t="s">
        <v>336</v>
      </c>
      <c r="D230" s="169"/>
      <c r="E230" s="165" t="s">
        <v>2035</v>
      </c>
      <c r="F230" s="205" t="s">
        <v>336</v>
      </c>
      <c r="G230" s="169"/>
      <c r="H230" s="169"/>
      <c r="I230" s="4"/>
      <c r="J230" s="4" t="s">
        <v>1519</v>
      </c>
      <c r="K230" s="4"/>
      <c r="L230" s="4" t="s">
        <v>1519</v>
      </c>
      <c r="M230" s="4" t="s">
        <v>1605</v>
      </c>
      <c r="N230" s="4"/>
      <c r="O230" s="4"/>
      <c r="P230" s="4" t="s">
        <v>1605</v>
      </c>
      <c r="Q230" s="4"/>
      <c r="R230" s="4"/>
      <c r="S230" s="4"/>
      <c r="T230" s="4"/>
      <c r="U230" s="93" t="s">
        <v>589</v>
      </c>
      <c r="V230" s="47"/>
      <c r="W230" s="47"/>
      <c r="X230" s="47"/>
      <c r="Y230" s="45" t="s">
        <v>704</v>
      </c>
      <c r="Z230" s="46"/>
      <c r="AA230" s="195">
        <v>1</v>
      </c>
      <c r="AB230" s="195">
        <v>1</v>
      </c>
      <c r="AC230" s="195">
        <v>3</v>
      </c>
      <c r="AD230" s="191">
        <f t="shared" si="3"/>
        <v>5</v>
      </c>
      <c r="AE230" s="62"/>
      <c r="AF230" s="56" t="s">
        <v>523</v>
      </c>
      <c r="AG230" s="56" t="s">
        <v>523</v>
      </c>
      <c r="AH230" s="56"/>
      <c r="AI230" s="192"/>
      <c r="AJ230" s="57" t="s">
        <v>523</v>
      </c>
      <c r="AK230" s="56" t="s">
        <v>523</v>
      </c>
      <c r="AL230" s="56" t="s">
        <v>523</v>
      </c>
      <c r="AM230" s="192"/>
      <c r="AN230" s="40" t="s">
        <v>527</v>
      </c>
      <c r="AO230" s="40" t="s">
        <v>527</v>
      </c>
      <c r="AP230" s="40" t="s">
        <v>527</v>
      </c>
      <c r="AQ230" s="193"/>
      <c r="AR230" s="39" t="s">
        <v>516</v>
      </c>
      <c r="AS230" s="194"/>
      <c r="AT230" s="39"/>
      <c r="AU230" s="3"/>
      <c r="AV230" s="3">
        <v>227</v>
      </c>
      <c r="AW230" s="3"/>
      <c r="AX230" s="3"/>
      <c r="AY230" s="3"/>
    </row>
    <row r="231" spans="1:51" ht="18.95" customHeight="1" x14ac:dyDescent="0.25">
      <c r="A231" s="172" t="s">
        <v>293</v>
      </c>
      <c r="B231" s="168" t="s">
        <v>337</v>
      </c>
      <c r="C231" s="169" t="s">
        <v>338</v>
      </c>
      <c r="D231" s="169"/>
      <c r="E231" s="165" t="s">
        <v>2036</v>
      </c>
      <c r="F231" s="205" t="s">
        <v>3100</v>
      </c>
      <c r="G231" s="169" t="s">
        <v>9</v>
      </c>
      <c r="H231" s="169" t="s">
        <v>339</v>
      </c>
      <c r="I231" s="4" t="s">
        <v>1629</v>
      </c>
      <c r="J231" s="4" t="s">
        <v>1519</v>
      </c>
      <c r="K231" s="4" t="s">
        <v>1629</v>
      </c>
      <c r="L231" s="4" t="s">
        <v>1519</v>
      </c>
      <c r="M231" s="4" t="s">
        <v>1605</v>
      </c>
      <c r="N231" s="4" t="s">
        <v>2836</v>
      </c>
      <c r="O231" s="4" t="s">
        <v>2836</v>
      </c>
      <c r="P231" s="4" t="s">
        <v>1605</v>
      </c>
      <c r="Q231" s="4" t="s">
        <v>2837</v>
      </c>
      <c r="R231" s="4" t="s">
        <v>2838</v>
      </c>
      <c r="S231" s="4" t="s">
        <v>2837</v>
      </c>
      <c r="T231" s="4" t="s">
        <v>2838</v>
      </c>
      <c r="U231" s="63" t="s">
        <v>589</v>
      </c>
      <c r="V231" s="47"/>
      <c r="W231" s="47"/>
      <c r="X231" s="47"/>
      <c r="Y231" s="45" t="s">
        <v>705</v>
      </c>
      <c r="Z231" s="46"/>
      <c r="AA231" s="195">
        <v>2</v>
      </c>
      <c r="AB231" s="195">
        <v>1</v>
      </c>
      <c r="AC231" s="195">
        <v>1</v>
      </c>
      <c r="AD231" s="191">
        <f t="shared" si="3"/>
        <v>4</v>
      </c>
      <c r="AE231" s="62"/>
      <c r="AF231" s="56" t="s">
        <v>523</v>
      </c>
      <c r="AG231" s="56" t="s">
        <v>516</v>
      </c>
      <c r="AH231" s="56" t="s">
        <v>516</v>
      </c>
      <c r="AI231" s="192"/>
      <c r="AJ231" s="57" t="s">
        <v>523</v>
      </c>
      <c r="AK231" s="56" t="s">
        <v>523</v>
      </c>
      <c r="AL231" s="56" t="s">
        <v>523</v>
      </c>
      <c r="AM231" s="192"/>
      <c r="AN231" s="40" t="s">
        <v>527</v>
      </c>
      <c r="AO231" s="40" t="s">
        <v>527</v>
      </c>
      <c r="AP231" s="40" t="s">
        <v>527</v>
      </c>
      <c r="AQ231" s="193"/>
      <c r="AR231" s="39" t="s">
        <v>516</v>
      </c>
      <c r="AS231" s="194"/>
      <c r="AT231" s="39"/>
      <c r="AU231" s="3"/>
      <c r="AV231" s="3">
        <v>228</v>
      </c>
      <c r="AW231" s="3"/>
      <c r="AX231" s="3"/>
      <c r="AY231" s="3"/>
    </row>
    <row r="232" spans="1:51" ht="18.95" customHeight="1" x14ac:dyDescent="0.25">
      <c r="A232" s="172" t="s">
        <v>293</v>
      </c>
      <c r="B232" s="168" t="s">
        <v>340</v>
      </c>
      <c r="C232" s="169" t="s">
        <v>341</v>
      </c>
      <c r="D232" s="169" t="s">
        <v>342</v>
      </c>
      <c r="E232" s="165" t="s">
        <v>2037</v>
      </c>
      <c r="F232" s="205" t="s">
        <v>342</v>
      </c>
      <c r="G232" s="169"/>
      <c r="H232" s="169"/>
      <c r="I232" s="4" t="s">
        <v>1629</v>
      </c>
      <c r="J232" s="4" t="s">
        <v>1519</v>
      </c>
      <c r="K232" s="4" t="s">
        <v>1629</v>
      </c>
      <c r="L232" s="4" t="s">
        <v>1519</v>
      </c>
      <c r="M232" s="4" t="s">
        <v>1605</v>
      </c>
      <c r="N232" s="4"/>
      <c r="O232" s="4"/>
      <c r="P232" s="4" t="s">
        <v>1605</v>
      </c>
      <c r="Q232" s="4" t="s">
        <v>1853</v>
      </c>
      <c r="R232" s="4"/>
      <c r="S232" s="4" t="s">
        <v>1853</v>
      </c>
      <c r="T232" s="4"/>
      <c r="U232" s="93" t="s">
        <v>589</v>
      </c>
      <c r="V232" s="47"/>
      <c r="W232" s="47"/>
      <c r="X232" s="47"/>
      <c r="Y232" s="45" t="s">
        <v>706</v>
      </c>
      <c r="Z232" s="46"/>
      <c r="AA232" s="195">
        <v>0</v>
      </c>
      <c r="AB232" s="195">
        <v>0</v>
      </c>
      <c r="AC232" s="195">
        <v>2</v>
      </c>
      <c r="AD232" s="191">
        <f t="shared" si="3"/>
        <v>2</v>
      </c>
      <c r="AE232" s="62"/>
      <c r="AF232" s="56" t="s">
        <v>523</v>
      </c>
      <c r="AG232" s="56" t="s">
        <v>516</v>
      </c>
      <c r="AH232" s="56" t="s">
        <v>516</v>
      </c>
      <c r="AI232" s="192"/>
      <c r="AJ232" s="57" t="s">
        <v>523</v>
      </c>
      <c r="AK232" s="56" t="s">
        <v>524</v>
      </c>
      <c r="AL232" s="56" t="s">
        <v>524</v>
      </c>
      <c r="AM232" s="192"/>
      <c r="AN232" s="40" t="s">
        <v>527</v>
      </c>
      <c r="AO232" s="40" t="s">
        <v>527</v>
      </c>
      <c r="AP232" s="40" t="s">
        <v>527</v>
      </c>
      <c r="AQ232" s="193"/>
      <c r="AR232" s="39" t="s">
        <v>516</v>
      </c>
      <c r="AS232" s="194"/>
      <c r="AT232" s="39"/>
      <c r="AU232" s="3"/>
      <c r="AV232" s="3">
        <v>229</v>
      </c>
      <c r="AW232" s="3"/>
      <c r="AX232" s="3"/>
      <c r="AY232" s="3"/>
    </row>
    <row r="233" spans="1:51" ht="18.95" customHeight="1" x14ac:dyDescent="0.25">
      <c r="A233" s="172" t="s">
        <v>293</v>
      </c>
      <c r="B233" s="168" t="s">
        <v>340</v>
      </c>
      <c r="C233" s="169" t="s">
        <v>341</v>
      </c>
      <c r="D233" s="169" t="s">
        <v>343</v>
      </c>
      <c r="E233" s="165" t="s">
        <v>2038</v>
      </c>
      <c r="F233" s="205" t="s">
        <v>343</v>
      </c>
      <c r="G233" s="169"/>
      <c r="H233" s="169"/>
      <c r="I233" s="4" t="s">
        <v>1629</v>
      </c>
      <c r="J233" s="4" t="s">
        <v>1519</v>
      </c>
      <c r="K233" s="4" t="s">
        <v>1629</v>
      </c>
      <c r="L233" s="4" t="s">
        <v>1519</v>
      </c>
      <c r="M233" s="4" t="s">
        <v>1605</v>
      </c>
      <c r="N233" s="4"/>
      <c r="O233" s="4"/>
      <c r="P233" s="4" t="s">
        <v>1605</v>
      </c>
      <c r="Q233" s="4" t="s">
        <v>1853</v>
      </c>
      <c r="R233" s="4"/>
      <c r="S233" s="4" t="s">
        <v>1853</v>
      </c>
      <c r="T233" s="4"/>
      <c r="U233" s="93" t="s">
        <v>589</v>
      </c>
      <c r="V233" s="47"/>
      <c r="W233" s="47"/>
      <c r="X233" s="47"/>
      <c r="Y233" s="45" t="s">
        <v>707</v>
      </c>
      <c r="Z233" s="46"/>
      <c r="AA233" s="195">
        <v>0</v>
      </c>
      <c r="AB233" s="195">
        <v>0</v>
      </c>
      <c r="AC233" s="195">
        <v>2</v>
      </c>
      <c r="AD233" s="191">
        <f t="shared" si="3"/>
        <v>2</v>
      </c>
      <c r="AE233" s="62"/>
      <c r="AF233" s="56" t="s">
        <v>523</v>
      </c>
      <c r="AG233" s="56" t="s">
        <v>516</v>
      </c>
      <c r="AH233" s="56" t="s">
        <v>516</v>
      </c>
      <c r="AI233" s="192"/>
      <c r="AJ233" s="57" t="s">
        <v>523</v>
      </c>
      <c r="AK233" s="56" t="s">
        <v>524</v>
      </c>
      <c r="AL233" s="56" t="s">
        <v>524</v>
      </c>
      <c r="AM233" s="192"/>
      <c r="AN233" s="40" t="s">
        <v>527</v>
      </c>
      <c r="AO233" s="40" t="s">
        <v>527</v>
      </c>
      <c r="AP233" s="40" t="s">
        <v>527</v>
      </c>
      <c r="AQ233" s="193"/>
      <c r="AR233" s="39" t="s">
        <v>516</v>
      </c>
      <c r="AS233" s="194"/>
      <c r="AT233" s="39"/>
      <c r="AU233" s="3"/>
      <c r="AV233" s="3">
        <v>230</v>
      </c>
      <c r="AW233" s="3"/>
      <c r="AX233" s="3"/>
      <c r="AY233" s="3"/>
    </row>
    <row r="234" spans="1:51" ht="18.95" customHeight="1" x14ac:dyDescent="0.25">
      <c r="A234" s="172" t="s">
        <v>293</v>
      </c>
      <c r="B234" s="168" t="s">
        <v>340</v>
      </c>
      <c r="C234" s="169" t="s">
        <v>341</v>
      </c>
      <c r="D234" s="169" t="s">
        <v>344</v>
      </c>
      <c r="E234" s="165" t="s">
        <v>2039</v>
      </c>
      <c r="F234" s="205" t="s">
        <v>344</v>
      </c>
      <c r="G234" s="169"/>
      <c r="H234" s="169"/>
      <c r="I234" s="4" t="s">
        <v>1629</v>
      </c>
      <c r="J234" s="4" t="s">
        <v>1519</v>
      </c>
      <c r="K234" s="4" t="s">
        <v>1629</v>
      </c>
      <c r="L234" s="4" t="s">
        <v>1519</v>
      </c>
      <c r="M234" s="4" t="s">
        <v>1605</v>
      </c>
      <c r="N234" s="4"/>
      <c r="O234" s="4"/>
      <c r="P234" s="4" t="s">
        <v>1605</v>
      </c>
      <c r="Q234" s="4" t="s">
        <v>1853</v>
      </c>
      <c r="R234" s="4"/>
      <c r="S234" s="4" t="s">
        <v>1853</v>
      </c>
      <c r="T234" s="4"/>
      <c r="U234" s="93" t="s">
        <v>589</v>
      </c>
      <c r="V234" s="47"/>
      <c r="W234" s="47"/>
      <c r="X234" s="47"/>
      <c r="Y234" s="45" t="s">
        <v>708</v>
      </c>
      <c r="Z234" s="46"/>
      <c r="AA234" s="195">
        <v>0</v>
      </c>
      <c r="AB234" s="195">
        <v>0</v>
      </c>
      <c r="AC234" s="195">
        <v>2</v>
      </c>
      <c r="AD234" s="191">
        <f t="shared" si="3"/>
        <v>2</v>
      </c>
      <c r="AE234" s="62"/>
      <c r="AF234" s="56" t="s">
        <v>523</v>
      </c>
      <c r="AG234" s="56" t="s">
        <v>516</v>
      </c>
      <c r="AH234" s="56" t="s">
        <v>516</v>
      </c>
      <c r="AI234" s="192"/>
      <c r="AJ234" s="57" t="s">
        <v>523</v>
      </c>
      <c r="AK234" s="56" t="s">
        <v>524</v>
      </c>
      <c r="AL234" s="56" t="s">
        <v>524</v>
      </c>
      <c r="AM234" s="192"/>
      <c r="AN234" s="40" t="s">
        <v>527</v>
      </c>
      <c r="AO234" s="40" t="s">
        <v>527</v>
      </c>
      <c r="AP234" s="40" t="s">
        <v>527</v>
      </c>
      <c r="AQ234" s="193"/>
      <c r="AR234" s="39" t="s">
        <v>516</v>
      </c>
      <c r="AS234" s="194"/>
      <c r="AT234" s="39"/>
      <c r="AU234" s="3"/>
      <c r="AV234" s="3">
        <v>231</v>
      </c>
      <c r="AW234" s="3"/>
      <c r="AX234" s="3"/>
      <c r="AY234" s="3"/>
    </row>
    <row r="235" spans="1:51" ht="18.95" customHeight="1" x14ac:dyDescent="0.25">
      <c r="A235" s="172" t="s">
        <v>293</v>
      </c>
      <c r="B235" s="168" t="s">
        <v>340</v>
      </c>
      <c r="C235" s="169" t="s">
        <v>345</v>
      </c>
      <c r="D235" s="169"/>
      <c r="E235" s="165" t="s">
        <v>2033</v>
      </c>
      <c r="F235" s="205" t="s">
        <v>345</v>
      </c>
      <c r="G235" s="169"/>
      <c r="H235" s="169"/>
      <c r="I235" s="4" t="s">
        <v>1629</v>
      </c>
      <c r="J235" s="4" t="s">
        <v>1519</v>
      </c>
      <c r="K235" s="4" t="s">
        <v>1629</v>
      </c>
      <c r="L235" s="4" t="s">
        <v>1519</v>
      </c>
      <c r="M235" s="4" t="s">
        <v>1605</v>
      </c>
      <c r="N235" s="4"/>
      <c r="O235" s="4"/>
      <c r="P235" s="4" t="s">
        <v>1605</v>
      </c>
      <c r="Q235" s="4" t="s">
        <v>1853</v>
      </c>
      <c r="R235" s="4"/>
      <c r="S235" s="4" t="s">
        <v>1853</v>
      </c>
      <c r="T235" s="4"/>
      <c r="U235" s="93" t="s">
        <v>589</v>
      </c>
      <c r="V235" s="47"/>
      <c r="W235" s="47"/>
      <c r="X235" s="47"/>
      <c r="Y235" s="45" t="s">
        <v>709</v>
      </c>
      <c r="Z235" s="46"/>
      <c r="AA235" s="195">
        <v>0</v>
      </c>
      <c r="AB235" s="195">
        <v>0</v>
      </c>
      <c r="AC235" s="195">
        <v>2</v>
      </c>
      <c r="AD235" s="191">
        <f t="shared" si="3"/>
        <v>2</v>
      </c>
      <c r="AE235" s="62"/>
      <c r="AF235" s="56" t="s">
        <v>523</v>
      </c>
      <c r="AG235" s="56" t="s">
        <v>516</v>
      </c>
      <c r="AH235" s="56" t="s">
        <v>516</v>
      </c>
      <c r="AI235" s="192"/>
      <c r="AJ235" s="57" t="s">
        <v>523</v>
      </c>
      <c r="AK235" s="56" t="s">
        <v>523</v>
      </c>
      <c r="AL235" s="56" t="s">
        <v>523</v>
      </c>
      <c r="AM235" s="192"/>
      <c r="AN235" s="40" t="s">
        <v>527</v>
      </c>
      <c r="AO235" s="40" t="s">
        <v>527</v>
      </c>
      <c r="AP235" s="40" t="s">
        <v>527</v>
      </c>
      <c r="AQ235" s="193"/>
      <c r="AR235" s="39" t="s">
        <v>516</v>
      </c>
      <c r="AS235" s="194"/>
      <c r="AT235" s="39"/>
      <c r="AU235" s="3"/>
      <c r="AV235" s="3">
        <v>232</v>
      </c>
      <c r="AW235" s="3"/>
      <c r="AX235" s="3"/>
      <c r="AY235" s="3"/>
    </row>
    <row r="236" spans="1:51" ht="18.95" customHeight="1" x14ac:dyDescent="0.25">
      <c r="A236" s="172" t="s">
        <v>293</v>
      </c>
      <c r="B236" s="168" t="s">
        <v>340</v>
      </c>
      <c r="C236" s="169" t="s">
        <v>346</v>
      </c>
      <c r="D236" s="169"/>
      <c r="E236" s="165" t="s">
        <v>2032</v>
      </c>
      <c r="F236" s="205" t="s">
        <v>346</v>
      </c>
      <c r="G236" s="169"/>
      <c r="H236" s="169"/>
      <c r="I236" s="4" t="s">
        <v>2839</v>
      </c>
      <c r="J236" s="4" t="s">
        <v>1519</v>
      </c>
      <c r="K236" s="4" t="s">
        <v>2839</v>
      </c>
      <c r="L236" s="4" t="s">
        <v>1519</v>
      </c>
      <c r="M236" s="4" t="s">
        <v>2840</v>
      </c>
      <c r="N236" s="4"/>
      <c r="O236" s="4" t="s">
        <v>2840</v>
      </c>
      <c r="P236" s="4"/>
      <c r="Q236" s="4" t="s">
        <v>2516</v>
      </c>
      <c r="R236" s="4" t="s">
        <v>2841</v>
      </c>
      <c r="S236" s="4" t="s">
        <v>2841</v>
      </c>
      <c r="T236" s="4" t="s">
        <v>2516</v>
      </c>
      <c r="U236" s="63" t="s">
        <v>589</v>
      </c>
      <c r="V236" s="47"/>
      <c r="W236" s="47"/>
      <c r="X236" s="47"/>
      <c r="Y236" s="45" t="s">
        <v>710</v>
      </c>
      <c r="Z236" s="46"/>
      <c r="AA236" s="195">
        <v>0</v>
      </c>
      <c r="AB236" s="195">
        <v>0</v>
      </c>
      <c r="AC236" s="195">
        <v>2</v>
      </c>
      <c r="AD236" s="191">
        <f t="shared" si="3"/>
        <v>2</v>
      </c>
      <c r="AE236" s="62"/>
      <c r="AF236" s="56" t="s">
        <v>523</v>
      </c>
      <c r="AG236" s="56" t="s">
        <v>523</v>
      </c>
      <c r="AH236" s="56" t="s">
        <v>516</v>
      </c>
      <c r="AI236" s="192"/>
      <c r="AJ236" s="57" t="s">
        <v>523</v>
      </c>
      <c r="AK236" s="56" t="s">
        <v>523</v>
      </c>
      <c r="AL236" s="56" t="s">
        <v>523</v>
      </c>
      <c r="AM236" s="192"/>
      <c r="AN236" s="40" t="s">
        <v>527</v>
      </c>
      <c r="AO236" s="40" t="s">
        <v>527</v>
      </c>
      <c r="AP236" s="40" t="s">
        <v>527</v>
      </c>
      <c r="AQ236" s="193"/>
      <c r="AR236" s="39" t="s">
        <v>516</v>
      </c>
      <c r="AS236" s="194"/>
      <c r="AT236" s="39"/>
      <c r="AU236" s="3"/>
      <c r="AV236" s="3">
        <v>233</v>
      </c>
      <c r="AW236" s="3"/>
      <c r="AX236" s="3"/>
      <c r="AY236" s="3"/>
    </row>
    <row r="237" spans="1:51" ht="18.95" customHeight="1" x14ac:dyDescent="0.25">
      <c r="A237" s="172" t="s">
        <v>293</v>
      </c>
      <c r="B237" s="168" t="s">
        <v>340</v>
      </c>
      <c r="C237" s="169" t="s">
        <v>347</v>
      </c>
      <c r="D237" s="169"/>
      <c r="E237" s="165" t="s">
        <v>2040</v>
      </c>
      <c r="F237" s="205" t="s">
        <v>347</v>
      </c>
      <c r="G237" s="169"/>
      <c r="H237" s="169"/>
      <c r="I237" s="4"/>
      <c r="J237" s="4" t="s">
        <v>1519</v>
      </c>
      <c r="K237" s="4"/>
      <c r="L237" s="4" t="s">
        <v>1519</v>
      </c>
      <c r="M237" s="4" t="s">
        <v>2842</v>
      </c>
      <c r="N237" s="4"/>
      <c r="O237" s="4" t="s">
        <v>2843</v>
      </c>
      <c r="P237" s="4" t="s">
        <v>1605</v>
      </c>
      <c r="Q237" s="4"/>
      <c r="R237" s="4"/>
      <c r="S237" s="4"/>
      <c r="T237" s="4"/>
      <c r="U237" s="93" t="s">
        <v>589</v>
      </c>
      <c r="V237" s="47"/>
      <c r="W237" s="47"/>
      <c r="X237" s="47"/>
      <c r="Y237" s="45" t="s">
        <v>709</v>
      </c>
      <c r="Z237" s="46"/>
      <c r="AA237" s="195">
        <v>0</v>
      </c>
      <c r="AB237" s="195">
        <v>0</v>
      </c>
      <c r="AC237" s="195">
        <v>2</v>
      </c>
      <c r="AD237" s="191">
        <f t="shared" si="3"/>
        <v>2</v>
      </c>
      <c r="AE237" s="62"/>
      <c r="AF237" s="56" t="s">
        <v>523</v>
      </c>
      <c r="AG237" s="56" t="s">
        <v>516</v>
      </c>
      <c r="AH237" s="56" t="s">
        <v>516</v>
      </c>
      <c r="AI237" s="192"/>
      <c r="AJ237" s="57" t="s">
        <v>523</v>
      </c>
      <c r="AK237" s="56" t="s">
        <v>523</v>
      </c>
      <c r="AL237" s="56" t="s">
        <v>523</v>
      </c>
      <c r="AM237" s="192"/>
      <c r="AN237" s="40" t="s">
        <v>527</v>
      </c>
      <c r="AO237" s="40" t="s">
        <v>527</v>
      </c>
      <c r="AP237" s="40" t="s">
        <v>527</v>
      </c>
      <c r="AQ237" s="193"/>
      <c r="AR237" s="39"/>
      <c r="AS237" s="194"/>
      <c r="AT237" s="39"/>
      <c r="AU237" s="3"/>
      <c r="AV237" s="3">
        <v>234</v>
      </c>
      <c r="AW237" s="3"/>
      <c r="AX237" s="3"/>
      <c r="AY237" s="3"/>
    </row>
    <row r="238" spans="1:51" ht="18.95" customHeight="1" x14ac:dyDescent="0.25">
      <c r="A238" s="172" t="s">
        <v>293</v>
      </c>
      <c r="B238" s="168" t="s">
        <v>348</v>
      </c>
      <c r="C238" s="169" t="s">
        <v>349</v>
      </c>
      <c r="D238" s="169" t="s">
        <v>350</v>
      </c>
      <c r="E238" s="165" t="s">
        <v>2043</v>
      </c>
      <c r="F238" s="205" t="s">
        <v>350</v>
      </c>
      <c r="G238" s="169"/>
      <c r="H238" s="169"/>
      <c r="I238" s="4" t="s">
        <v>1629</v>
      </c>
      <c r="J238" s="4" t="s">
        <v>1519</v>
      </c>
      <c r="K238" s="4" t="s">
        <v>1629</v>
      </c>
      <c r="L238" s="4" t="s">
        <v>1519</v>
      </c>
      <c r="M238" s="4" t="s">
        <v>1605</v>
      </c>
      <c r="N238" s="4"/>
      <c r="O238" s="4"/>
      <c r="P238" s="4" t="s">
        <v>1605</v>
      </c>
      <c r="Q238" s="4" t="s">
        <v>1853</v>
      </c>
      <c r="R238" s="4"/>
      <c r="S238" s="4" t="s">
        <v>1853</v>
      </c>
      <c r="T238" s="4"/>
      <c r="U238" s="93" t="s">
        <v>589</v>
      </c>
      <c r="V238" s="47"/>
      <c r="W238" s="47"/>
      <c r="X238" s="47"/>
      <c r="Y238" s="45" t="s">
        <v>711</v>
      </c>
      <c r="Z238" s="46"/>
      <c r="AA238" s="195">
        <v>0</v>
      </c>
      <c r="AB238" s="195">
        <v>0</v>
      </c>
      <c r="AC238" s="195">
        <v>2</v>
      </c>
      <c r="AD238" s="191">
        <f t="shared" si="3"/>
        <v>2</v>
      </c>
      <c r="AE238" s="62"/>
      <c r="AF238" s="56" t="s">
        <v>523</v>
      </c>
      <c r="AG238" s="56" t="s">
        <v>523</v>
      </c>
      <c r="AH238" s="56" t="s">
        <v>523</v>
      </c>
      <c r="AI238" s="192"/>
      <c r="AJ238" s="57" t="s">
        <v>523</v>
      </c>
      <c r="AK238" s="56" t="s">
        <v>524</v>
      </c>
      <c r="AL238" s="56" t="s">
        <v>524</v>
      </c>
      <c r="AM238" s="192"/>
      <c r="AN238" s="40" t="s">
        <v>527</v>
      </c>
      <c r="AO238" s="40" t="s">
        <v>527</v>
      </c>
      <c r="AP238" s="40" t="s">
        <v>527</v>
      </c>
      <c r="AQ238" s="193"/>
      <c r="AR238" s="39" t="s">
        <v>523</v>
      </c>
      <c r="AS238" s="194"/>
      <c r="AT238" s="39"/>
      <c r="AU238" s="3"/>
      <c r="AV238" s="3">
        <v>235</v>
      </c>
      <c r="AW238" s="3"/>
      <c r="AX238" s="3"/>
      <c r="AY238" s="3"/>
    </row>
    <row r="239" spans="1:51" ht="18.95" customHeight="1" x14ac:dyDescent="0.25">
      <c r="A239" s="172" t="s">
        <v>293</v>
      </c>
      <c r="B239" s="168" t="s">
        <v>348</v>
      </c>
      <c r="C239" s="169" t="s">
        <v>349</v>
      </c>
      <c r="D239" s="169" t="s">
        <v>351</v>
      </c>
      <c r="E239" s="165" t="s">
        <v>2044</v>
      </c>
      <c r="F239" s="205" t="s">
        <v>351</v>
      </c>
      <c r="G239" s="169" t="s">
        <v>9</v>
      </c>
      <c r="H239" s="169" t="s">
        <v>352</v>
      </c>
      <c r="I239" s="4" t="s">
        <v>1629</v>
      </c>
      <c r="J239" s="4" t="s">
        <v>1519</v>
      </c>
      <c r="K239" s="4" t="s">
        <v>1629</v>
      </c>
      <c r="L239" s="4" t="s">
        <v>1519</v>
      </c>
      <c r="M239" s="4" t="s">
        <v>1605</v>
      </c>
      <c r="N239" s="4"/>
      <c r="O239" s="4"/>
      <c r="P239" s="4" t="s">
        <v>1605</v>
      </c>
      <c r="Q239" s="4" t="s">
        <v>1853</v>
      </c>
      <c r="R239" s="4"/>
      <c r="S239" s="4" t="s">
        <v>1853</v>
      </c>
      <c r="T239" s="4"/>
      <c r="U239" s="93" t="s">
        <v>589</v>
      </c>
      <c r="V239" s="47"/>
      <c r="W239" s="47"/>
      <c r="X239" s="47"/>
      <c r="Y239" s="45" t="s">
        <v>712</v>
      </c>
      <c r="Z239" s="46"/>
      <c r="AA239" s="195">
        <v>0</v>
      </c>
      <c r="AB239" s="195">
        <v>0</v>
      </c>
      <c r="AC239" s="195">
        <v>2</v>
      </c>
      <c r="AD239" s="191">
        <f t="shared" si="3"/>
        <v>2</v>
      </c>
      <c r="AE239" s="62"/>
      <c r="AF239" s="56" t="s">
        <v>523</v>
      </c>
      <c r="AG239" s="56" t="s">
        <v>523</v>
      </c>
      <c r="AH239" s="56" t="s">
        <v>523</v>
      </c>
      <c r="AI239" s="192"/>
      <c r="AJ239" s="57" t="s">
        <v>523</v>
      </c>
      <c r="AK239" s="56" t="s">
        <v>524</v>
      </c>
      <c r="AL239" s="56" t="s">
        <v>524</v>
      </c>
      <c r="AM239" s="192"/>
      <c r="AN239" s="40" t="s">
        <v>527</v>
      </c>
      <c r="AO239" s="40" t="s">
        <v>527</v>
      </c>
      <c r="AP239" s="40" t="s">
        <v>527</v>
      </c>
      <c r="AQ239" s="193"/>
      <c r="AR239" s="39" t="s">
        <v>523</v>
      </c>
      <c r="AS239" s="194"/>
      <c r="AT239" s="39"/>
      <c r="AU239" s="3"/>
      <c r="AV239" s="3">
        <v>236</v>
      </c>
      <c r="AW239" s="3"/>
      <c r="AX239" s="3"/>
      <c r="AY239" s="3"/>
    </row>
    <row r="240" spans="1:51" ht="18.95" customHeight="1" x14ac:dyDescent="0.25">
      <c r="A240" s="172" t="s">
        <v>293</v>
      </c>
      <c r="B240" s="168" t="s">
        <v>348</v>
      </c>
      <c r="C240" s="169" t="s">
        <v>353</v>
      </c>
      <c r="D240" s="169"/>
      <c r="E240" s="165" t="s">
        <v>2041</v>
      </c>
      <c r="F240" s="206" t="s">
        <v>3101</v>
      </c>
      <c r="G240" s="169"/>
      <c r="H240" s="169"/>
      <c r="I240" s="4" t="s">
        <v>1629</v>
      </c>
      <c r="J240" s="4" t="s">
        <v>1519</v>
      </c>
      <c r="K240" s="4" t="s">
        <v>1629</v>
      </c>
      <c r="L240" s="4" t="s">
        <v>1519</v>
      </c>
      <c r="M240" s="4" t="s">
        <v>1605</v>
      </c>
      <c r="N240" s="4"/>
      <c r="O240" s="4"/>
      <c r="P240" s="4" t="s">
        <v>1605</v>
      </c>
      <c r="Q240" s="4" t="s">
        <v>1853</v>
      </c>
      <c r="R240" s="4"/>
      <c r="S240" s="4" t="s">
        <v>1853</v>
      </c>
      <c r="T240" s="4"/>
      <c r="U240" s="93" t="s">
        <v>589</v>
      </c>
      <c r="V240" s="47"/>
      <c r="W240" s="47"/>
      <c r="X240" s="47"/>
      <c r="Y240" s="45" t="s">
        <v>713</v>
      </c>
      <c r="Z240" s="46"/>
      <c r="AA240" s="195">
        <v>0</v>
      </c>
      <c r="AB240" s="195">
        <v>1</v>
      </c>
      <c r="AC240" s="195">
        <v>3</v>
      </c>
      <c r="AD240" s="191">
        <f t="shared" si="3"/>
        <v>4</v>
      </c>
      <c r="AE240" s="62"/>
      <c r="AF240" s="56" t="s">
        <v>523</v>
      </c>
      <c r="AG240" s="56" t="s">
        <v>516</v>
      </c>
      <c r="AH240" s="56" t="s">
        <v>516</v>
      </c>
      <c r="AI240" s="192"/>
      <c r="AJ240" s="57" t="s">
        <v>523</v>
      </c>
      <c r="AK240" s="56" t="s">
        <v>524</v>
      </c>
      <c r="AL240" s="56" t="s">
        <v>524</v>
      </c>
      <c r="AM240" s="192"/>
      <c r="AN240" s="40" t="s">
        <v>527</v>
      </c>
      <c r="AO240" s="40" t="s">
        <v>527</v>
      </c>
      <c r="AP240" s="40" t="s">
        <v>527</v>
      </c>
      <c r="AQ240" s="193"/>
      <c r="AR240" s="39" t="s">
        <v>523</v>
      </c>
      <c r="AS240" s="194"/>
      <c r="AT240" s="39"/>
      <c r="AU240" s="3"/>
      <c r="AV240" s="3">
        <v>237</v>
      </c>
      <c r="AW240" s="3"/>
      <c r="AX240" s="3"/>
      <c r="AY240" s="3"/>
    </row>
    <row r="241" spans="1:51" ht="18.95" customHeight="1" x14ac:dyDescent="0.25">
      <c r="A241" s="172" t="s">
        <v>293</v>
      </c>
      <c r="B241" s="168" t="s">
        <v>348</v>
      </c>
      <c r="C241" s="169" t="s">
        <v>354</v>
      </c>
      <c r="D241" s="169"/>
      <c r="E241" s="165" t="s">
        <v>2042</v>
      </c>
      <c r="F241" s="206" t="s">
        <v>3102</v>
      </c>
      <c r="G241" s="169"/>
      <c r="H241" s="169"/>
      <c r="I241" s="4" t="s">
        <v>1629</v>
      </c>
      <c r="J241" s="4" t="s">
        <v>1519</v>
      </c>
      <c r="K241" s="4" t="s">
        <v>1629</v>
      </c>
      <c r="L241" s="4" t="s">
        <v>1519</v>
      </c>
      <c r="M241" s="4" t="s">
        <v>1605</v>
      </c>
      <c r="N241" s="4"/>
      <c r="O241" s="4"/>
      <c r="P241" s="4" t="s">
        <v>1605</v>
      </c>
      <c r="Q241" s="4" t="s">
        <v>1853</v>
      </c>
      <c r="R241" s="4"/>
      <c r="S241" s="4" t="s">
        <v>1853</v>
      </c>
      <c r="T241" s="4"/>
      <c r="U241" s="93" t="s">
        <v>589</v>
      </c>
      <c r="V241" s="47"/>
      <c r="W241" s="47"/>
      <c r="X241" s="47"/>
      <c r="Y241" s="45" t="s">
        <v>714</v>
      </c>
      <c r="Z241" s="46"/>
      <c r="AA241" s="195">
        <v>0</v>
      </c>
      <c r="AB241" s="195">
        <v>1</v>
      </c>
      <c r="AC241" s="195">
        <v>3</v>
      </c>
      <c r="AD241" s="191">
        <f t="shared" si="3"/>
        <v>4</v>
      </c>
      <c r="AE241" s="37"/>
      <c r="AF241" s="56" t="s">
        <v>523</v>
      </c>
      <c r="AG241" s="56" t="s">
        <v>516</v>
      </c>
      <c r="AH241" s="56" t="s">
        <v>516</v>
      </c>
      <c r="AI241" s="192"/>
      <c r="AJ241" s="57" t="s">
        <v>523</v>
      </c>
      <c r="AK241" s="56" t="s">
        <v>524</v>
      </c>
      <c r="AL241" s="56" t="s">
        <v>524</v>
      </c>
      <c r="AM241" s="192"/>
      <c r="AN241" s="40" t="s">
        <v>527</v>
      </c>
      <c r="AO241" s="40" t="s">
        <v>527</v>
      </c>
      <c r="AP241" s="40" t="s">
        <v>527</v>
      </c>
      <c r="AQ241" s="193"/>
      <c r="AR241" s="39"/>
      <c r="AS241" s="194"/>
      <c r="AT241" s="39"/>
      <c r="AU241" s="3"/>
      <c r="AV241" s="3">
        <v>238</v>
      </c>
      <c r="AW241" s="3"/>
      <c r="AX241" s="3"/>
      <c r="AY241" s="3"/>
    </row>
    <row r="242" spans="1:51" ht="18.95" customHeight="1" x14ac:dyDescent="0.25">
      <c r="A242" s="172" t="s">
        <v>293</v>
      </c>
      <c r="B242" s="168" t="s">
        <v>355</v>
      </c>
      <c r="C242" s="169"/>
      <c r="D242" s="169"/>
      <c r="E242" s="165" t="s">
        <v>2031</v>
      </c>
      <c r="F242" s="205" t="s">
        <v>3103</v>
      </c>
      <c r="G242" s="169"/>
      <c r="H242" s="169"/>
      <c r="I242" s="4" t="s">
        <v>1629</v>
      </c>
      <c r="J242" s="4" t="s">
        <v>1519</v>
      </c>
      <c r="K242" s="4" t="s">
        <v>1629</v>
      </c>
      <c r="L242" s="4" t="s">
        <v>1519</v>
      </c>
      <c r="M242" s="4" t="s">
        <v>1605</v>
      </c>
      <c r="N242" s="4"/>
      <c r="O242" s="4"/>
      <c r="P242" s="4" t="s">
        <v>1605</v>
      </c>
      <c r="Q242" s="4" t="s">
        <v>1853</v>
      </c>
      <c r="R242" s="4"/>
      <c r="S242" s="4" t="s">
        <v>1853</v>
      </c>
      <c r="T242" s="4"/>
      <c r="U242" s="93" t="s">
        <v>589</v>
      </c>
      <c r="V242" s="47"/>
      <c r="W242" s="47"/>
      <c r="X242" s="47"/>
      <c r="Y242" s="45" t="s">
        <v>715</v>
      </c>
      <c r="Z242" s="46"/>
      <c r="AA242" s="195">
        <v>0</v>
      </c>
      <c r="AB242" s="195">
        <v>0</v>
      </c>
      <c r="AC242" s="195">
        <v>2</v>
      </c>
      <c r="AD242" s="191">
        <f t="shared" si="3"/>
        <v>2</v>
      </c>
      <c r="AE242" s="62"/>
      <c r="AF242" s="56" t="s">
        <v>523</v>
      </c>
      <c r="AG242" s="56" t="s">
        <v>523</v>
      </c>
      <c r="AH242" s="56" t="s">
        <v>516</v>
      </c>
      <c r="AI242" s="192"/>
      <c r="AJ242" s="57" t="s">
        <v>523</v>
      </c>
      <c r="AK242" s="56" t="s">
        <v>523</v>
      </c>
      <c r="AL242" s="56" t="s">
        <v>523</v>
      </c>
      <c r="AM242" s="192"/>
      <c r="AN242" s="40" t="s">
        <v>527</v>
      </c>
      <c r="AO242" s="40" t="s">
        <v>527</v>
      </c>
      <c r="AP242" s="40" t="s">
        <v>527</v>
      </c>
      <c r="AQ242" s="193"/>
      <c r="AR242" s="39"/>
      <c r="AS242" s="194"/>
      <c r="AT242" s="39"/>
      <c r="AU242" s="3"/>
      <c r="AV242" s="3">
        <v>239</v>
      </c>
      <c r="AW242" s="3"/>
      <c r="AX242" s="3"/>
      <c r="AY242" s="3"/>
    </row>
    <row r="243" spans="1:51" ht="18.95" customHeight="1" x14ac:dyDescent="0.25">
      <c r="A243" s="172" t="s">
        <v>293</v>
      </c>
      <c r="B243" s="168" t="s">
        <v>356</v>
      </c>
      <c r="C243" s="169"/>
      <c r="D243" s="169"/>
      <c r="E243" s="165" t="s">
        <v>2030</v>
      </c>
      <c r="F243" s="205" t="s">
        <v>3104</v>
      </c>
      <c r="G243" s="169"/>
      <c r="H243" s="169"/>
      <c r="I243" s="4" t="s">
        <v>1629</v>
      </c>
      <c r="J243" s="4" t="s">
        <v>1519</v>
      </c>
      <c r="K243" s="4" t="s">
        <v>1629</v>
      </c>
      <c r="L243" s="4" t="s">
        <v>1519</v>
      </c>
      <c r="M243" s="4" t="s">
        <v>1605</v>
      </c>
      <c r="N243" s="4"/>
      <c r="O243" s="4"/>
      <c r="P243" s="4" t="s">
        <v>1605</v>
      </c>
      <c r="Q243" s="4" t="s">
        <v>1853</v>
      </c>
      <c r="R243" s="4"/>
      <c r="S243" s="4" t="s">
        <v>1853</v>
      </c>
      <c r="T243" s="4"/>
      <c r="U243" s="93" t="s">
        <v>589</v>
      </c>
      <c r="V243" s="47"/>
      <c r="W243" s="47"/>
      <c r="X243" s="47"/>
      <c r="Y243" s="45" t="s">
        <v>716</v>
      </c>
      <c r="Z243" s="46"/>
      <c r="AA243" s="195">
        <v>0</v>
      </c>
      <c r="AB243" s="195">
        <v>0</v>
      </c>
      <c r="AC243" s="195">
        <v>2</v>
      </c>
      <c r="AD243" s="191">
        <f t="shared" si="3"/>
        <v>2</v>
      </c>
      <c r="AE243" s="62"/>
      <c r="AF243" s="56" t="s">
        <v>523</v>
      </c>
      <c r="AG243" s="56" t="s">
        <v>516</v>
      </c>
      <c r="AH243" s="56" t="s">
        <v>516</v>
      </c>
      <c r="AI243" s="192"/>
      <c r="AJ243" s="57" t="s">
        <v>523</v>
      </c>
      <c r="AK243" s="56" t="s">
        <v>523</v>
      </c>
      <c r="AL243" s="56" t="s">
        <v>523</v>
      </c>
      <c r="AM243" s="192"/>
      <c r="AN243" s="40" t="s">
        <v>527</v>
      </c>
      <c r="AO243" s="40" t="s">
        <v>527</v>
      </c>
      <c r="AP243" s="40" t="s">
        <v>527</v>
      </c>
      <c r="AQ243" s="193"/>
      <c r="AR243" s="39"/>
      <c r="AS243" s="194"/>
      <c r="AT243" s="39"/>
      <c r="AU243" s="3"/>
      <c r="AV243" s="3">
        <v>240</v>
      </c>
      <c r="AW243" s="3"/>
      <c r="AX243" s="3"/>
      <c r="AY243" s="3"/>
    </row>
    <row r="244" spans="1:51" ht="18.95" customHeight="1" x14ac:dyDescent="0.25">
      <c r="A244" s="172" t="s">
        <v>293</v>
      </c>
      <c r="B244" s="168" t="s">
        <v>357</v>
      </c>
      <c r="C244" s="169"/>
      <c r="D244" s="169"/>
      <c r="E244" s="165" t="s">
        <v>2029</v>
      </c>
      <c r="F244" s="205" t="s">
        <v>3105</v>
      </c>
      <c r="G244" s="169"/>
      <c r="H244" s="169"/>
      <c r="I244" s="4" t="s">
        <v>2844</v>
      </c>
      <c r="J244" s="4" t="s">
        <v>1519</v>
      </c>
      <c r="K244" s="4" t="s">
        <v>2844</v>
      </c>
      <c r="L244" s="4" t="s">
        <v>1519</v>
      </c>
      <c r="M244" s="4" t="s">
        <v>1605</v>
      </c>
      <c r="N244" s="4"/>
      <c r="O244" s="4"/>
      <c r="P244" s="4" t="s">
        <v>1605</v>
      </c>
      <c r="Q244" s="4"/>
      <c r="R244" s="4" t="s">
        <v>1854</v>
      </c>
      <c r="S244" s="4"/>
      <c r="T244" s="4" t="s">
        <v>1854</v>
      </c>
      <c r="U244" s="93" t="s">
        <v>589</v>
      </c>
      <c r="V244" s="47"/>
      <c r="W244" s="47"/>
      <c r="X244" s="47"/>
      <c r="Y244" s="45" t="s">
        <v>709</v>
      </c>
      <c r="Z244" s="46"/>
      <c r="AA244" s="195">
        <v>0</v>
      </c>
      <c r="AB244" s="195">
        <v>0</v>
      </c>
      <c r="AC244" s="195">
        <v>2</v>
      </c>
      <c r="AD244" s="191">
        <f t="shared" si="3"/>
        <v>2</v>
      </c>
      <c r="AE244" s="62"/>
      <c r="AF244" s="56" t="s">
        <v>523</v>
      </c>
      <c r="AG244" s="56" t="s">
        <v>516</v>
      </c>
      <c r="AH244" s="56" t="s">
        <v>516</v>
      </c>
      <c r="AI244" s="192"/>
      <c r="AJ244" s="57" t="s">
        <v>523</v>
      </c>
      <c r="AK244" s="56" t="s">
        <v>523</v>
      </c>
      <c r="AL244" s="56" t="s">
        <v>523</v>
      </c>
      <c r="AM244" s="192"/>
      <c r="AN244" s="40" t="s">
        <v>527</v>
      </c>
      <c r="AO244" s="40" t="s">
        <v>527</v>
      </c>
      <c r="AP244" s="40" t="s">
        <v>527</v>
      </c>
      <c r="AQ244" s="193"/>
      <c r="AR244" s="39"/>
      <c r="AS244" s="194"/>
      <c r="AT244" s="39"/>
      <c r="AU244" s="3"/>
      <c r="AV244" s="3">
        <v>241</v>
      </c>
      <c r="AW244" s="3"/>
      <c r="AX244" s="3"/>
      <c r="AY244" s="3"/>
    </row>
    <row r="245" spans="1:51" ht="18.95" customHeight="1" x14ac:dyDescent="0.25">
      <c r="A245" s="172" t="s">
        <v>293</v>
      </c>
      <c r="B245" s="168" t="s">
        <v>303</v>
      </c>
      <c r="C245" s="169" t="s">
        <v>237</v>
      </c>
      <c r="D245" s="169"/>
      <c r="E245" s="165" t="s">
        <v>2255</v>
      </c>
      <c r="F245" s="205" t="s">
        <v>3106</v>
      </c>
      <c r="G245" s="169" t="s">
        <v>23</v>
      </c>
      <c r="H245" s="169" t="s">
        <v>54</v>
      </c>
      <c r="I245" s="4" t="s">
        <v>2845</v>
      </c>
      <c r="J245" s="4" t="s">
        <v>2312</v>
      </c>
      <c r="K245" s="4" t="s">
        <v>2846</v>
      </c>
      <c r="L245" s="4"/>
      <c r="M245" s="4" t="s">
        <v>2847</v>
      </c>
      <c r="N245" s="4" t="s">
        <v>2399</v>
      </c>
      <c r="O245" s="4" t="s">
        <v>2848</v>
      </c>
      <c r="P245" s="4"/>
      <c r="Q245" s="4" t="s">
        <v>2363</v>
      </c>
      <c r="R245" s="4" t="s">
        <v>2849</v>
      </c>
      <c r="S245" s="4" t="s">
        <v>2850</v>
      </c>
      <c r="T245" s="4" t="s">
        <v>2851</v>
      </c>
      <c r="U245" s="63"/>
      <c r="V245" s="34" t="s">
        <v>530</v>
      </c>
      <c r="W245" s="34" t="s">
        <v>531</v>
      </c>
      <c r="X245" s="34" t="s">
        <v>532</v>
      </c>
      <c r="Y245" s="45" t="s">
        <v>717</v>
      </c>
      <c r="Z245" s="46"/>
      <c r="AA245" s="195">
        <v>1</v>
      </c>
      <c r="AB245" s="195">
        <v>2</v>
      </c>
      <c r="AC245" s="195">
        <v>1</v>
      </c>
      <c r="AD245" s="191">
        <f t="shared" si="3"/>
        <v>4</v>
      </c>
      <c r="AE245" s="62"/>
      <c r="AF245" s="38"/>
      <c r="AG245" s="38"/>
      <c r="AH245" s="38"/>
      <c r="AI245" s="192"/>
      <c r="AJ245" s="39" t="s">
        <v>516</v>
      </c>
      <c r="AK245" s="38" t="s">
        <v>516</v>
      </c>
      <c r="AL245" s="38" t="s">
        <v>516</v>
      </c>
      <c r="AM245" s="192"/>
      <c r="AN245" s="40" t="s">
        <v>527</v>
      </c>
      <c r="AO245" s="40" t="s">
        <v>527</v>
      </c>
      <c r="AP245" s="40" t="s">
        <v>527</v>
      </c>
      <c r="AQ245" s="193"/>
      <c r="AR245" s="39" t="s">
        <v>523</v>
      </c>
      <c r="AS245" s="194"/>
      <c r="AT245" s="41"/>
      <c r="AU245" s="3"/>
      <c r="AV245" s="3">
        <v>242</v>
      </c>
      <c r="AW245" s="3"/>
      <c r="AX245" s="3"/>
      <c r="AY245" s="3"/>
    </row>
    <row r="246" spans="1:51" ht="18.95" customHeight="1" x14ac:dyDescent="0.25">
      <c r="A246" s="173" t="s">
        <v>358</v>
      </c>
      <c r="B246" s="168" t="s">
        <v>359</v>
      </c>
      <c r="C246" s="169" t="s">
        <v>360</v>
      </c>
      <c r="D246" s="169" t="s">
        <v>361</v>
      </c>
      <c r="E246" s="165" t="s">
        <v>2028</v>
      </c>
      <c r="F246" s="205" t="s">
        <v>361</v>
      </c>
      <c r="G246" s="169"/>
      <c r="H246" s="169"/>
      <c r="I246" s="4" t="s">
        <v>2852</v>
      </c>
      <c r="J246" s="4" t="s">
        <v>1640</v>
      </c>
      <c r="K246" s="4" t="s">
        <v>2852</v>
      </c>
      <c r="L246" s="4" t="s">
        <v>1640</v>
      </c>
      <c r="M246" s="4" t="s">
        <v>2853</v>
      </c>
      <c r="N246" s="4"/>
      <c r="O246" s="4" t="s">
        <v>2853</v>
      </c>
      <c r="P246" s="4"/>
      <c r="Q246" s="4" t="s">
        <v>2854</v>
      </c>
      <c r="R246" s="4" t="s">
        <v>2855</v>
      </c>
      <c r="S246" s="4" t="s">
        <v>2854</v>
      </c>
      <c r="T246" s="4" t="s">
        <v>2855</v>
      </c>
      <c r="U246" s="63"/>
      <c r="V246" s="47"/>
      <c r="W246" s="47"/>
      <c r="X246" s="47"/>
      <c r="Y246" s="45" t="s">
        <v>718</v>
      </c>
      <c r="Z246" s="46"/>
      <c r="AA246" s="195">
        <v>3</v>
      </c>
      <c r="AB246" s="195">
        <v>3</v>
      </c>
      <c r="AC246" s="195">
        <v>3</v>
      </c>
      <c r="AD246" s="191">
        <f t="shared" si="3"/>
        <v>9</v>
      </c>
      <c r="AE246" s="37"/>
      <c r="AF246" s="38" t="s">
        <v>516</v>
      </c>
      <c r="AG246" s="38" t="s">
        <v>516</v>
      </c>
      <c r="AH246" s="38" t="s">
        <v>516</v>
      </c>
      <c r="AI246" s="192"/>
      <c r="AJ246" s="38" t="s">
        <v>523</v>
      </c>
      <c r="AK246" s="38" t="s">
        <v>524</v>
      </c>
      <c r="AL246" s="38" t="s">
        <v>524</v>
      </c>
      <c r="AM246" s="192"/>
      <c r="AN246" s="40" t="s">
        <v>527</v>
      </c>
      <c r="AO246" s="40" t="s">
        <v>527</v>
      </c>
      <c r="AP246" s="40" t="s">
        <v>527</v>
      </c>
      <c r="AQ246" s="193"/>
      <c r="AR246" s="39" t="s">
        <v>523</v>
      </c>
      <c r="AS246" s="194"/>
      <c r="AT246" s="41"/>
      <c r="AU246" s="3"/>
      <c r="AV246" s="3">
        <v>243</v>
      </c>
      <c r="AW246" s="3"/>
      <c r="AX246" s="3"/>
      <c r="AY246" s="3"/>
    </row>
    <row r="247" spans="1:51" ht="18.95" customHeight="1" x14ac:dyDescent="0.25">
      <c r="A247" s="173" t="s">
        <v>358</v>
      </c>
      <c r="B247" s="168" t="s">
        <v>362</v>
      </c>
      <c r="C247" s="169" t="s">
        <v>363</v>
      </c>
      <c r="D247" s="169" t="s">
        <v>364</v>
      </c>
      <c r="E247" s="165" t="s">
        <v>2254</v>
      </c>
      <c r="F247" s="205" t="s">
        <v>3107</v>
      </c>
      <c r="G247" s="169"/>
      <c r="H247" s="169"/>
      <c r="I247" s="4" t="s">
        <v>1270</v>
      </c>
      <c r="J247" s="4"/>
      <c r="K247" s="4" t="s">
        <v>1270</v>
      </c>
      <c r="L247" s="4"/>
      <c r="M247" s="4"/>
      <c r="N247" s="4" t="s">
        <v>1855</v>
      </c>
      <c r="O247" s="4" t="s">
        <v>1855</v>
      </c>
      <c r="P247" s="4"/>
      <c r="Q247" s="4"/>
      <c r="R247" s="4"/>
      <c r="S247" s="4"/>
      <c r="T247" s="4"/>
      <c r="U247" s="63"/>
      <c r="V247" s="47"/>
      <c r="W247" s="47"/>
      <c r="X247" s="47"/>
      <c r="Y247" s="58" t="s">
        <v>719</v>
      </c>
      <c r="Z247" s="46"/>
      <c r="AA247" s="195">
        <v>3</v>
      </c>
      <c r="AB247" s="195">
        <v>1</v>
      </c>
      <c r="AC247" s="195">
        <v>2</v>
      </c>
      <c r="AD247" s="191">
        <f t="shared" si="3"/>
        <v>6</v>
      </c>
      <c r="AE247" s="37"/>
      <c r="AF247" s="38" t="s">
        <v>523</v>
      </c>
      <c r="AG247" s="38" t="s">
        <v>516</v>
      </c>
      <c r="AH247" s="38" t="s">
        <v>516</v>
      </c>
      <c r="AI247" s="192"/>
      <c r="AJ247" s="39" t="s">
        <v>516</v>
      </c>
      <c r="AK247" s="38" t="s">
        <v>524</v>
      </c>
      <c r="AL247" s="38" t="s">
        <v>524</v>
      </c>
      <c r="AM247" s="192"/>
      <c r="AN247" s="40" t="s">
        <v>527</v>
      </c>
      <c r="AO247" s="40" t="s">
        <v>527</v>
      </c>
      <c r="AP247" s="40" t="s">
        <v>527</v>
      </c>
      <c r="AQ247" s="193"/>
      <c r="AR247" s="39" t="s">
        <v>516</v>
      </c>
      <c r="AS247" s="194"/>
      <c r="AT247" s="41" t="s">
        <v>516</v>
      </c>
      <c r="AU247" s="3"/>
      <c r="AV247" s="3">
        <v>244</v>
      </c>
      <c r="AW247" s="3"/>
      <c r="AX247" s="3"/>
      <c r="AY247" s="3"/>
    </row>
    <row r="248" spans="1:51" ht="18.95" customHeight="1" x14ac:dyDescent="0.25">
      <c r="A248" s="173" t="s">
        <v>358</v>
      </c>
      <c r="B248" s="168" t="s">
        <v>362</v>
      </c>
      <c r="C248" s="169" t="s">
        <v>363</v>
      </c>
      <c r="D248" s="169" t="s">
        <v>365</v>
      </c>
      <c r="E248" s="165" t="s">
        <v>2253</v>
      </c>
      <c r="F248" s="205" t="s">
        <v>365</v>
      </c>
      <c r="G248" s="169" t="s">
        <v>9</v>
      </c>
      <c r="H248" s="169" t="s">
        <v>366</v>
      </c>
      <c r="I248" s="4" t="s">
        <v>1629</v>
      </c>
      <c r="J248" s="4"/>
      <c r="K248" s="4" t="s">
        <v>1629</v>
      </c>
      <c r="L248" s="4"/>
      <c r="M248" s="4"/>
      <c r="N248" s="4" t="s">
        <v>1856</v>
      </c>
      <c r="O248" s="4" t="s">
        <v>1856</v>
      </c>
      <c r="P248" s="4"/>
      <c r="Q248" s="4"/>
      <c r="R248" s="4"/>
      <c r="S248" s="4"/>
      <c r="T248" s="4"/>
      <c r="U248" s="63"/>
      <c r="V248" s="47"/>
      <c r="W248" s="47"/>
      <c r="X248" s="47"/>
      <c r="Y248" s="58" t="s">
        <v>720</v>
      </c>
      <c r="Z248" s="46"/>
      <c r="AA248" s="195">
        <v>3</v>
      </c>
      <c r="AB248" s="195">
        <v>2</v>
      </c>
      <c r="AC248" s="195">
        <v>3</v>
      </c>
      <c r="AD248" s="191">
        <f t="shared" si="3"/>
        <v>8</v>
      </c>
      <c r="AE248" s="37"/>
      <c r="AF248" s="38" t="s">
        <v>523</v>
      </c>
      <c r="AG248" s="38" t="s">
        <v>516</v>
      </c>
      <c r="AH248" s="38" t="s">
        <v>516</v>
      </c>
      <c r="AI248" s="192"/>
      <c r="AJ248" s="39" t="s">
        <v>523</v>
      </c>
      <c r="AK248" s="38" t="s">
        <v>524</v>
      </c>
      <c r="AL248" s="38" t="s">
        <v>524</v>
      </c>
      <c r="AM248" s="192"/>
      <c r="AN248" s="40" t="s">
        <v>527</v>
      </c>
      <c r="AO248" s="40" t="s">
        <v>527</v>
      </c>
      <c r="AP248" s="40" t="s">
        <v>527</v>
      </c>
      <c r="AQ248" s="193"/>
      <c r="AR248" s="39" t="s">
        <v>516</v>
      </c>
      <c r="AS248" s="194"/>
      <c r="AT248" s="39"/>
      <c r="AU248" s="3"/>
      <c r="AV248" s="3">
        <v>245</v>
      </c>
      <c r="AW248" s="3"/>
      <c r="AX248" s="3"/>
      <c r="AY248" s="3"/>
    </row>
    <row r="249" spans="1:51" ht="18.95" customHeight="1" x14ac:dyDescent="0.25">
      <c r="A249" s="173" t="s">
        <v>358</v>
      </c>
      <c r="B249" s="168" t="s">
        <v>362</v>
      </c>
      <c r="C249" s="169" t="s">
        <v>367</v>
      </c>
      <c r="D249" s="169" t="s">
        <v>365</v>
      </c>
      <c r="E249" s="165" t="s">
        <v>2252</v>
      </c>
      <c r="F249" s="205" t="s">
        <v>3108</v>
      </c>
      <c r="G249" s="169" t="s">
        <v>9</v>
      </c>
      <c r="H249" s="169" t="s">
        <v>366</v>
      </c>
      <c r="I249" s="4" t="s">
        <v>1629</v>
      </c>
      <c r="J249" s="4"/>
      <c r="K249" s="4" t="s">
        <v>1629</v>
      </c>
      <c r="L249" s="4"/>
      <c r="M249" s="4"/>
      <c r="N249" s="4" t="s">
        <v>1856</v>
      </c>
      <c r="O249" s="4" t="s">
        <v>1856</v>
      </c>
      <c r="P249" s="4"/>
      <c r="Q249" s="4"/>
      <c r="R249" s="4"/>
      <c r="S249" s="4"/>
      <c r="T249" s="4"/>
      <c r="U249" s="63"/>
      <c r="V249" s="47"/>
      <c r="W249" s="47"/>
      <c r="X249" s="47"/>
      <c r="Y249" s="45"/>
      <c r="Z249" s="46"/>
      <c r="AA249" s="195">
        <v>3</v>
      </c>
      <c r="AB249" s="195">
        <v>2</v>
      </c>
      <c r="AC249" s="195">
        <v>3</v>
      </c>
      <c r="AD249" s="191">
        <f t="shared" si="3"/>
        <v>8</v>
      </c>
      <c r="AE249" s="37"/>
      <c r="AF249" s="38" t="s">
        <v>523</v>
      </c>
      <c r="AG249" s="38" t="s">
        <v>523</v>
      </c>
      <c r="AH249" s="38" t="s">
        <v>516</v>
      </c>
      <c r="AI249" s="192"/>
      <c r="AJ249" s="38" t="s">
        <v>516</v>
      </c>
      <c r="AK249" s="38" t="s">
        <v>524</v>
      </c>
      <c r="AL249" s="38" t="s">
        <v>524</v>
      </c>
      <c r="AM249" s="192"/>
      <c r="AN249" s="40" t="s">
        <v>527</v>
      </c>
      <c r="AO249" s="40" t="s">
        <v>527</v>
      </c>
      <c r="AP249" s="40" t="s">
        <v>527</v>
      </c>
      <c r="AQ249" s="193"/>
      <c r="AR249" s="39" t="s">
        <v>523</v>
      </c>
      <c r="AS249" s="194"/>
      <c r="AT249" s="41" t="s">
        <v>516</v>
      </c>
      <c r="AU249" s="3"/>
      <c r="AV249" s="3">
        <v>246</v>
      </c>
      <c r="AW249" s="3"/>
      <c r="AX249" s="3"/>
      <c r="AY249" s="3"/>
    </row>
    <row r="250" spans="1:51" ht="18.95" customHeight="1" x14ac:dyDescent="0.25">
      <c r="A250" s="173" t="s">
        <v>358</v>
      </c>
      <c r="B250" s="168" t="s">
        <v>362</v>
      </c>
      <c r="C250" s="169" t="s">
        <v>367</v>
      </c>
      <c r="D250" s="169" t="s">
        <v>368</v>
      </c>
      <c r="E250" s="165" t="s">
        <v>2251</v>
      </c>
      <c r="F250" s="205" t="s">
        <v>364</v>
      </c>
      <c r="G250" s="169" t="s">
        <v>9</v>
      </c>
      <c r="H250" s="169" t="s">
        <v>369</v>
      </c>
      <c r="I250" s="4" t="s">
        <v>1629</v>
      </c>
      <c r="J250" s="4"/>
      <c r="K250" s="4" t="s">
        <v>1629</v>
      </c>
      <c r="L250" s="4"/>
      <c r="M250" s="4" t="s">
        <v>2856</v>
      </c>
      <c r="N250" s="4"/>
      <c r="O250" s="4" t="s">
        <v>2856</v>
      </c>
      <c r="P250" s="4"/>
      <c r="Q250" s="4"/>
      <c r="R250" s="4" t="s">
        <v>2857</v>
      </c>
      <c r="S250" s="4"/>
      <c r="T250" s="4" t="s">
        <v>2857</v>
      </c>
      <c r="U250" s="63"/>
      <c r="V250" s="47"/>
      <c r="W250" s="47"/>
      <c r="X250" s="47"/>
      <c r="Y250" s="45" t="s">
        <v>721</v>
      </c>
      <c r="Z250" s="46"/>
      <c r="AA250" s="195">
        <v>3</v>
      </c>
      <c r="AB250" s="195">
        <v>1</v>
      </c>
      <c r="AC250" s="195">
        <v>2</v>
      </c>
      <c r="AD250" s="191">
        <f t="shared" si="3"/>
        <v>6</v>
      </c>
      <c r="AE250" s="37"/>
      <c r="AF250" s="38" t="s">
        <v>523</v>
      </c>
      <c r="AG250" s="38" t="s">
        <v>523</v>
      </c>
      <c r="AH250" s="38" t="s">
        <v>516</v>
      </c>
      <c r="AI250" s="192"/>
      <c r="AJ250" s="38" t="s">
        <v>516</v>
      </c>
      <c r="AK250" s="38" t="s">
        <v>516</v>
      </c>
      <c r="AL250" s="38" t="s">
        <v>523</v>
      </c>
      <c r="AM250" s="192"/>
      <c r="AN250" s="40" t="s">
        <v>527</v>
      </c>
      <c r="AO250" s="40" t="s">
        <v>527</v>
      </c>
      <c r="AP250" s="40" t="s">
        <v>527</v>
      </c>
      <c r="AQ250" s="193"/>
      <c r="AR250" s="39" t="s">
        <v>523</v>
      </c>
      <c r="AS250" s="194"/>
      <c r="AT250" s="41" t="s">
        <v>516</v>
      </c>
      <c r="AU250" s="3"/>
      <c r="AV250" s="3">
        <v>247</v>
      </c>
      <c r="AW250" s="3"/>
      <c r="AX250" s="3"/>
      <c r="AY250" s="3"/>
    </row>
    <row r="251" spans="1:51" ht="18.95" customHeight="1" x14ac:dyDescent="0.25">
      <c r="A251" s="173" t="s">
        <v>358</v>
      </c>
      <c r="B251" s="168" t="s">
        <v>362</v>
      </c>
      <c r="C251" s="169" t="s">
        <v>367</v>
      </c>
      <c r="D251" s="169" t="s">
        <v>364</v>
      </c>
      <c r="E251" s="165" t="s">
        <v>2250</v>
      </c>
      <c r="F251" s="205" t="s">
        <v>368</v>
      </c>
      <c r="G251" s="169" t="s">
        <v>9</v>
      </c>
      <c r="H251" s="169" t="s">
        <v>370</v>
      </c>
      <c r="I251" s="4" t="s">
        <v>2858</v>
      </c>
      <c r="J251" s="4"/>
      <c r="K251" s="4" t="s">
        <v>2858</v>
      </c>
      <c r="L251" s="4"/>
      <c r="M251" s="4" t="s">
        <v>2859</v>
      </c>
      <c r="N251" s="4"/>
      <c r="O251" s="4" t="s">
        <v>2859</v>
      </c>
      <c r="P251" s="4"/>
      <c r="Q251" s="4"/>
      <c r="R251" s="4" t="s">
        <v>1243</v>
      </c>
      <c r="S251" s="4"/>
      <c r="T251" s="4" t="s">
        <v>1243</v>
      </c>
      <c r="U251" s="63"/>
      <c r="V251" s="47"/>
      <c r="W251" s="47"/>
      <c r="X251" s="47"/>
      <c r="Y251" s="45" t="s">
        <v>722</v>
      </c>
      <c r="Z251" s="46"/>
      <c r="AA251" s="195">
        <v>3</v>
      </c>
      <c r="AB251" s="195">
        <v>2</v>
      </c>
      <c r="AC251" s="195">
        <v>3</v>
      </c>
      <c r="AD251" s="191">
        <f t="shared" si="3"/>
        <v>8</v>
      </c>
      <c r="AE251" s="37"/>
      <c r="AF251" s="38" t="s">
        <v>523</v>
      </c>
      <c r="AG251" s="38" t="s">
        <v>516</v>
      </c>
      <c r="AH251" s="38" t="s">
        <v>516</v>
      </c>
      <c r="AI251" s="192"/>
      <c r="AJ251" s="38" t="s">
        <v>516</v>
      </c>
      <c r="AK251" s="38" t="s">
        <v>524</v>
      </c>
      <c r="AL251" s="38" t="s">
        <v>523</v>
      </c>
      <c r="AM251" s="192"/>
      <c r="AN251" s="40" t="s">
        <v>527</v>
      </c>
      <c r="AO251" s="40" t="s">
        <v>527</v>
      </c>
      <c r="AP251" s="40" t="s">
        <v>527</v>
      </c>
      <c r="AQ251" s="193"/>
      <c r="AR251" s="39" t="s">
        <v>523</v>
      </c>
      <c r="AS251" s="194"/>
      <c r="AT251" s="41" t="s">
        <v>516</v>
      </c>
      <c r="AU251" s="3"/>
      <c r="AV251" s="3">
        <v>248</v>
      </c>
      <c r="AW251" s="3"/>
      <c r="AX251" s="3"/>
      <c r="AY251" s="3"/>
    </row>
    <row r="252" spans="1:51" ht="18.95" customHeight="1" x14ac:dyDescent="0.25">
      <c r="A252" s="173" t="s">
        <v>358</v>
      </c>
      <c r="B252" s="168" t="s">
        <v>362</v>
      </c>
      <c r="C252" s="169" t="s">
        <v>371</v>
      </c>
      <c r="D252" s="169" t="s">
        <v>368</v>
      </c>
      <c r="E252" s="165" t="s">
        <v>2249</v>
      </c>
      <c r="F252" s="205" t="s">
        <v>3109</v>
      </c>
      <c r="G252" s="169" t="s">
        <v>9</v>
      </c>
      <c r="H252" s="169" t="s">
        <v>372</v>
      </c>
      <c r="I252" s="4" t="s">
        <v>1629</v>
      </c>
      <c r="J252" s="4"/>
      <c r="K252" s="4" t="s">
        <v>1629</v>
      </c>
      <c r="L252" s="4"/>
      <c r="M252" s="4" t="s">
        <v>2856</v>
      </c>
      <c r="N252" s="4"/>
      <c r="O252" s="4" t="s">
        <v>2856</v>
      </c>
      <c r="P252" s="4"/>
      <c r="Q252" s="4"/>
      <c r="R252" s="4" t="s">
        <v>2860</v>
      </c>
      <c r="S252" s="4" t="s">
        <v>2861</v>
      </c>
      <c r="T252" s="4" t="s">
        <v>2862</v>
      </c>
      <c r="U252" s="63"/>
      <c r="V252" s="47"/>
      <c r="W252" s="47"/>
      <c r="X252" s="47"/>
      <c r="Y252" s="45" t="s">
        <v>723</v>
      </c>
      <c r="Z252" s="46"/>
      <c r="AA252" s="195">
        <v>3</v>
      </c>
      <c r="AB252" s="195">
        <v>1</v>
      </c>
      <c r="AC252" s="195">
        <v>2</v>
      </c>
      <c r="AD252" s="191">
        <f t="shared" si="3"/>
        <v>6</v>
      </c>
      <c r="AE252" s="37"/>
      <c r="AF252" s="38" t="s">
        <v>523</v>
      </c>
      <c r="AG252" s="38" t="s">
        <v>523</v>
      </c>
      <c r="AH252" s="38" t="s">
        <v>516</v>
      </c>
      <c r="AI252" s="192"/>
      <c r="AJ252" s="38" t="s">
        <v>516</v>
      </c>
      <c r="AK252" s="38" t="s">
        <v>523</v>
      </c>
      <c r="AL252" s="38" t="s">
        <v>523</v>
      </c>
      <c r="AM252" s="192"/>
      <c r="AN252" s="40" t="s">
        <v>527</v>
      </c>
      <c r="AO252" s="40" t="s">
        <v>527</v>
      </c>
      <c r="AP252" s="40" t="s">
        <v>527</v>
      </c>
      <c r="AQ252" s="193"/>
      <c r="AR252" s="39" t="s">
        <v>523</v>
      </c>
      <c r="AS252" s="194"/>
      <c r="AT252" s="41" t="s">
        <v>516</v>
      </c>
      <c r="AU252" s="3"/>
      <c r="AV252" s="3">
        <v>249</v>
      </c>
      <c r="AW252" s="3"/>
      <c r="AX252" s="3"/>
      <c r="AY252" s="3"/>
    </row>
    <row r="253" spans="1:51" ht="18.95" customHeight="1" x14ac:dyDescent="0.25">
      <c r="A253" s="173" t="s">
        <v>358</v>
      </c>
      <c r="B253" s="168" t="s">
        <v>362</v>
      </c>
      <c r="C253" s="169" t="s">
        <v>371</v>
      </c>
      <c r="D253" s="169" t="s">
        <v>373</v>
      </c>
      <c r="E253" s="165" t="s">
        <v>2248</v>
      </c>
      <c r="F253" s="205" t="s">
        <v>373</v>
      </c>
      <c r="G253" s="169" t="s">
        <v>9</v>
      </c>
      <c r="H253" s="169" t="s">
        <v>374</v>
      </c>
      <c r="I253" s="4" t="s">
        <v>1629</v>
      </c>
      <c r="J253" s="4"/>
      <c r="K253" s="4" t="s">
        <v>1629</v>
      </c>
      <c r="L253" s="4"/>
      <c r="M253" s="4" t="s">
        <v>1094</v>
      </c>
      <c r="N253" s="4"/>
      <c r="O253" s="4" t="s">
        <v>1094</v>
      </c>
      <c r="P253" s="4"/>
      <c r="Q253" s="4"/>
      <c r="R253" s="4" t="s">
        <v>2860</v>
      </c>
      <c r="S253" s="4" t="s">
        <v>2861</v>
      </c>
      <c r="T253" s="4" t="s">
        <v>2862</v>
      </c>
      <c r="U253" s="63"/>
      <c r="V253" s="47"/>
      <c r="W253" s="47"/>
      <c r="X253" s="47"/>
      <c r="Y253" s="45" t="s">
        <v>724</v>
      </c>
      <c r="Z253" s="46"/>
      <c r="AA253" s="195">
        <v>3</v>
      </c>
      <c r="AB253" s="195">
        <v>3</v>
      </c>
      <c r="AC253" s="195">
        <v>4</v>
      </c>
      <c r="AD253" s="191">
        <f t="shared" si="3"/>
        <v>10</v>
      </c>
      <c r="AE253" s="37"/>
      <c r="AF253" s="38" t="s">
        <v>523</v>
      </c>
      <c r="AG253" s="38" t="s">
        <v>523</v>
      </c>
      <c r="AH253" s="38" t="s">
        <v>516</v>
      </c>
      <c r="AI253" s="192"/>
      <c r="AJ253" s="38" t="s">
        <v>523</v>
      </c>
      <c r="AK253" s="38" t="s">
        <v>523</v>
      </c>
      <c r="AL253" s="38" t="s">
        <v>523</v>
      </c>
      <c r="AM253" s="192"/>
      <c r="AN253" s="40" t="s">
        <v>527</v>
      </c>
      <c r="AO253" s="40" t="s">
        <v>527</v>
      </c>
      <c r="AP253" s="40" t="s">
        <v>527</v>
      </c>
      <c r="AQ253" s="193"/>
      <c r="AR253" s="39" t="s">
        <v>523</v>
      </c>
      <c r="AS253" s="194"/>
      <c r="AT253" s="41" t="s">
        <v>516</v>
      </c>
      <c r="AU253" s="3"/>
      <c r="AV253" s="3">
        <v>250</v>
      </c>
      <c r="AW253" s="3"/>
      <c r="AX253" s="3"/>
      <c r="AY253" s="3"/>
    </row>
    <row r="254" spans="1:51" ht="18.95" customHeight="1" x14ac:dyDescent="0.25">
      <c r="A254" s="173" t="s">
        <v>358</v>
      </c>
      <c r="B254" s="168" t="s">
        <v>362</v>
      </c>
      <c r="C254" s="169" t="s">
        <v>371</v>
      </c>
      <c r="D254" s="169" t="s">
        <v>375</v>
      </c>
      <c r="E254" s="165" t="s">
        <v>2247</v>
      </c>
      <c r="F254" s="205" t="s">
        <v>375</v>
      </c>
      <c r="G254" s="169" t="s">
        <v>9</v>
      </c>
      <c r="H254" s="169" t="s">
        <v>376</v>
      </c>
      <c r="I254" s="4" t="s">
        <v>2858</v>
      </c>
      <c r="J254" s="4"/>
      <c r="K254" s="4" t="s">
        <v>2858</v>
      </c>
      <c r="L254" s="4"/>
      <c r="M254" s="4" t="s">
        <v>2863</v>
      </c>
      <c r="N254" s="4"/>
      <c r="O254" s="4" t="s">
        <v>2859</v>
      </c>
      <c r="P254" s="4" t="s">
        <v>2864</v>
      </c>
      <c r="Q254" s="4"/>
      <c r="R254" s="4"/>
      <c r="S254" s="4"/>
      <c r="T254" s="4"/>
      <c r="U254" s="63"/>
      <c r="V254" s="47"/>
      <c r="W254" s="47"/>
      <c r="X254" s="47"/>
      <c r="Y254" s="45"/>
      <c r="Z254" s="46"/>
      <c r="AA254" s="195">
        <v>3</v>
      </c>
      <c r="AB254" s="195">
        <v>1</v>
      </c>
      <c r="AC254" s="195">
        <v>2</v>
      </c>
      <c r="AD254" s="191">
        <f t="shared" si="3"/>
        <v>6</v>
      </c>
      <c r="AE254" s="37"/>
      <c r="AF254" s="38" t="s">
        <v>523</v>
      </c>
      <c r="AG254" s="38" t="s">
        <v>516</v>
      </c>
      <c r="AH254" s="38" t="s">
        <v>516</v>
      </c>
      <c r="AI254" s="192"/>
      <c r="AJ254" s="38" t="s">
        <v>523</v>
      </c>
      <c r="AK254" s="38" t="s">
        <v>523</v>
      </c>
      <c r="AL254" s="38" t="s">
        <v>523</v>
      </c>
      <c r="AM254" s="192"/>
      <c r="AN254" s="40" t="s">
        <v>527</v>
      </c>
      <c r="AO254" s="40" t="s">
        <v>527</v>
      </c>
      <c r="AP254" s="40" t="s">
        <v>527</v>
      </c>
      <c r="AQ254" s="193"/>
      <c r="AR254" s="39" t="s">
        <v>523</v>
      </c>
      <c r="AS254" s="194"/>
      <c r="AT254" s="41" t="s">
        <v>516</v>
      </c>
      <c r="AU254" s="3"/>
      <c r="AV254" s="3">
        <v>251</v>
      </c>
      <c r="AW254" s="3"/>
      <c r="AX254" s="3"/>
      <c r="AY254" s="3"/>
    </row>
    <row r="255" spans="1:51" ht="18.95" customHeight="1" x14ac:dyDescent="0.25">
      <c r="A255" s="173" t="s">
        <v>358</v>
      </c>
      <c r="B255" s="168" t="s">
        <v>362</v>
      </c>
      <c r="C255" s="169" t="s">
        <v>377</v>
      </c>
      <c r="D255" s="169" t="s">
        <v>378</v>
      </c>
      <c r="E255" s="164" t="s">
        <v>2246</v>
      </c>
      <c r="F255" s="205" t="s">
        <v>378</v>
      </c>
      <c r="G255" s="169" t="s">
        <v>9</v>
      </c>
      <c r="H255" s="169" t="s">
        <v>379</v>
      </c>
      <c r="I255" s="4" t="s">
        <v>1629</v>
      </c>
      <c r="J255" s="4"/>
      <c r="K255" s="4" t="s">
        <v>1629</v>
      </c>
      <c r="L255" s="4"/>
      <c r="M255" s="4" t="s">
        <v>1094</v>
      </c>
      <c r="N255" s="4"/>
      <c r="O255" s="4" t="s">
        <v>1094</v>
      </c>
      <c r="P255" s="4"/>
      <c r="Q255" s="4"/>
      <c r="R255" s="4"/>
      <c r="S255" s="4"/>
      <c r="T255" s="4"/>
      <c r="U255" s="63"/>
      <c r="V255" s="47"/>
      <c r="W255" s="47"/>
      <c r="X255" s="47"/>
      <c r="Y255" s="45"/>
      <c r="Z255" s="46"/>
      <c r="AA255" s="195">
        <v>3</v>
      </c>
      <c r="AB255" s="195">
        <v>3</v>
      </c>
      <c r="AC255" s="195">
        <v>4</v>
      </c>
      <c r="AD255" s="191">
        <f t="shared" si="3"/>
        <v>10</v>
      </c>
      <c r="AE255" s="37"/>
      <c r="AF255" s="38" t="s">
        <v>523</v>
      </c>
      <c r="AG255" s="38" t="s">
        <v>523</v>
      </c>
      <c r="AH255" s="38" t="s">
        <v>516</v>
      </c>
      <c r="AI255" s="192"/>
      <c r="AJ255" s="39" t="s">
        <v>523</v>
      </c>
      <c r="AK255" s="38" t="s">
        <v>524</v>
      </c>
      <c r="AL255" s="38" t="s">
        <v>524</v>
      </c>
      <c r="AM255" s="192"/>
      <c r="AN255" s="40" t="s">
        <v>527</v>
      </c>
      <c r="AO255" s="40" t="s">
        <v>527</v>
      </c>
      <c r="AP255" s="40" t="s">
        <v>527</v>
      </c>
      <c r="AQ255" s="193"/>
      <c r="AR255" s="39" t="s">
        <v>516</v>
      </c>
      <c r="AS255" s="194"/>
      <c r="AT255" s="41" t="s">
        <v>516</v>
      </c>
      <c r="AU255" s="3"/>
      <c r="AV255" s="3">
        <v>252</v>
      </c>
      <c r="AW255" s="3"/>
      <c r="AX255" s="3"/>
      <c r="AY255" s="3"/>
    </row>
    <row r="256" spans="1:51" ht="18.95" customHeight="1" x14ac:dyDescent="0.25">
      <c r="A256" s="173" t="s">
        <v>358</v>
      </c>
      <c r="B256" s="168" t="s">
        <v>362</v>
      </c>
      <c r="C256" s="169" t="s">
        <v>377</v>
      </c>
      <c r="D256" s="169" t="s">
        <v>380</v>
      </c>
      <c r="E256" s="165" t="s">
        <v>2245</v>
      </c>
      <c r="F256" s="205" t="s">
        <v>380</v>
      </c>
      <c r="G256" s="169" t="s">
        <v>9</v>
      </c>
      <c r="H256" s="198" t="s">
        <v>276</v>
      </c>
      <c r="I256" s="4" t="s">
        <v>1655</v>
      </c>
      <c r="J256" s="4"/>
      <c r="K256" s="4" t="s">
        <v>1655</v>
      </c>
      <c r="L256" s="4"/>
      <c r="M256" s="4" t="s">
        <v>1147</v>
      </c>
      <c r="N256" s="4"/>
      <c r="O256" s="4" t="s">
        <v>1147</v>
      </c>
      <c r="P256" s="4"/>
      <c r="Q256" s="4"/>
      <c r="R256" s="4"/>
      <c r="S256" s="4"/>
      <c r="T256" s="4"/>
      <c r="U256" s="63"/>
      <c r="V256" s="34" t="s">
        <v>530</v>
      </c>
      <c r="W256" s="34" t="s">
        <v>531</v>
      </c>
      <c r="X256" s="34" t="s">
        <v>532</v>
      </c>
      <c r="Y256" s="45"/>
      <c r="Z256" s="46"/>
      <c r="AA256" s="195">
        <v>3</v>
      </c>
      <c r="AB256" s="195">
        <v>2</v>
      </c>
      <c r="AC256" s="195">
        <v>3</v>
      </c>
      <c r="AD256" s="191">
        <f t="shared" si="3"/>
        <v>8</v>
      </c>
      <c r="AE256" s="37"/>
      <c r="AF256" s="38" t="s">
        <v>523</v>
      </c>
      <c r="AG256" s="38" t="s">
        <v>523</v>
      </c>
      <c r="AH256" s="38" t="s">
        <v>516</v>
      </c>
      <c r="AI256" s="192"/>
      <c r="AJ256" s="39" t="s">
        <v>516</v>
      </c>
      <c r="AK256" s="38" t="s">
        <v>523</v>
      </c>
      <c r="AL256" s="38" t="s">
        <v>523</v>
      </c>
      <c r="AM256" s="192"/>
      <c r="AN256" s="40" t="s">
        <v>527</v>
      </c>
      <c r="AO256" s="40" t="s">
        <v>527</v>
      </c>
      <c r="AP256" s="40" t="s">
        <v>527</v>
      </c>
      <c r="AQ256" s="193"/>
      <c r="AR256" s="39" t="s">
        <v>516</v>
      </c>
      <c r="AS256" s="194"/>
      <c r="AT256" s="41" t="s">
        <v>516</v>
      </c>
      <c r="AU256" s="3"/>
      <c r="AV256" s="3">
        <v>253</v>
      </c>
      <c r="AW256" s="3"/>
      <c r="AX256" s="3"/>
      <c r="AY256" s="3"/>
    </row>
    <row r="257" spans="1:51" ht="18.95" customHeight="1" x14ac:dyDescent="0.25">
      <c r="A257" s="173" t="s">
        <v>358</v>
      </c>
      <c r="B257" s="168" t="s">
        <v>362</v>
      </c>
      <c r="C257" s="169" t="s">
        <v>377</v>
      </c>
      <c r="D257" s="169" t="s">
        <v>381</v>
      </c>
      <c r="E257" s="165" t="s">
        <v>2244</v>
      </c>
      <c r="F257" s="205" t="s">
        <v>381</v>
      </c>
      <c r="G257" s="169" t="s">
        <v>9</v>
      </c>
      <c r="H257" s="169" t="s">
        <v>2285</v>
      </c>
      <c r="I257" s="4" t="s">
        <v>2448</v>
      </c>
      <c r="J257" s="4"/>
      <c r="K257" s="4" t="s">
        <v>2448</v>
      </c>
      <c r="L257" s="4"/>
      <c r="M257" s="4" t="s">
        <v>2865</v>
      </c>
      <c r="N257" s="4"/>
      <c r="O257" s="4" t="s">
        <v>2865</v>
      </c>
      <c r="P257" s="4"/>
      <c r="Q257" s="4" t="s">
        <v>2823</v>
      </c>
      <c r="R257" s="4" t="s">
        <v>2866</v>
      </c>
      <c r="S257" s="4" t="s">
        <v>2867</v>
      </c>
      <c r="T257" s="4" t="s">
        <v>2868</v>
      </c>
      <c r="U257" s="63"/>
      <c r="V257" s="34" t="s">
        <v>530</v>
      </c>
      <c r="W257" s="34" t="s">
        <v>531</v>
      </c>
      <c r="X257" s="34" t="s">
        <v>532</v>
      </c>
      <c r="Y257" s="45" t="s">
        <v>725</v>
      </c>
      <c r="Z257" s="46"/>
      <c r="AA257" s="195">
        <v>3</v>
      </c>
      <c r="AB257" s="195">
        <v>2</v>
      </c>
      <c r="AC257" s="195">
        <v>3</v>
      </c>
      <c r="AD257" s="191">
        <f t="shared" si="3"/>
        <v>8</v>
      </c>
      <c r="AE257" s="62"/>
      <c r="AF257" s="38" t="s">
        <v>523</v>
      </c>
      <c r="AG257" s="38" t="s">
        <v>523</v>
      </c>
      <c r="AH257" s="38" t="s">
        <v>516</v>
      </c>
      <c r="AI257" s="192"/>
      <c r="AJ257" s="39" t="s">
        <v>516</v>
      </c>
      <c r="AK257" s="38" t="s">
        <v>516</v>
      </c>
      <c r="AL257" s="38" t="s">
        <v>523</v>
      </c>
      <c r="AM257" s="192"/>
      <c r="AN257" s="40" t="s">
        <v>527</v>
      </c>
      <c r="AO257" s="40" t="s">
        <v>527</v>
      </c>
      <c r="AP257" s="40" t="s">
        <v>527</v>
      </c>
      <c r="AQ257" s="193"/>
      <c r="AR257" s="39" t="s">
        <v>516</v>
      </c>
      <c r="AS257" s="194"/>
      <c r="AT257" s="41" t="s">
        <v>516</v>
      </c>
      <c r="AU257" s="3"/>
      <c r="AV257" s="3">
        <v>254</v>
      </c>
      <c r="AW257" s="3"/>
      <c r="AX257" s="3"/>
      <c r="AY257" s="3"/>
    </row>
    <row r="258" spans="1:51" ht="18.95" customHeight="1" x14ac:dyDescent="0.25">
      <c r="A258" s="173" t="s">
        <v>358</v>
      </c>
      <c r="B258" s="168" t="s">
        <v>382</v>
      </c>
      <c r="C258" s="169" t="s">
        <v>383</v>
      </c>
      <c r="D258" s="169" t="s">
        <v>384</v>
      </c>
      <c r="E258" s="165" t="s">
        <v>2243</v>
      </c>
      <c r="F258" s="205" t="s">
        <v>384</v>
      </c>
      <c r="G258" s="169"/>
      <c r="H258" s="169"/>
      <c r="I258" s="4"/>
      <c r="J258" s="4"/>
      <c r="K258" s="4"/>
      <c r="L258" s="4"/>
      <c r="M258" s="4" t="s">
        <v>2869</v>
      </c>
      <c r="N258" s="4"/>
      <c r="O258" s="4" t="s">
        <v>2869</v>
      </c>
      <c r="P258" s="4"/>
      <c r="Q258" s="4"/>
      <c r="R258" s="4" t="s">
        <v>2870</v>
      </c>
      <c r="S258" s="4"/>
      <c r="T258" s="4" t="s">
        <v>2870</v>
      </c>
      <c r="U258" s="63"/>
      <c r="V258" s="47"/>
      <c r="W258" s="47"/>
      <c r="X258" s="47"/>
      <c r="Y258" s="45" t="s">
        <v>726</v>
      </c>
      <c r="Z258" s="46"/>
      <c r="AA258" s="195">
        <v>3</v>
      </c>
      <c r="AB258" s="195">
        <v>1</v>
      </c>
      <c r="AC258" s="195">
        <v>1</v>
      </c>
      <c r="AD258" s="191">
        <f t="shared" si="3"/>
        <v>5</v>
      </c>
      <c r="AE258" s="62"/>
      <c r="AF258" s="38" t="s">
        <v>523</v>
      </c>
      <c r="AG258" s="38" t="s">
        <v>523</v>
      </c>
      <c r="AH258" s="38" t="s">
        <v>516</v>
      </c>
      <c r="AI258" s="192"/>
      <c r="AJ258" s="39" t="s">
        <v>516</v>
      </c>
      <c r="AK258" s="38" t="s">
        <v>523</v>
      </c>
      <c r="AL258" s="38" t="s">
        <v>523</v>
      </c>
      <c r="AM258" s="192"/>
      <c r="AN258" s="40" t="s">
        <v>527</v>
      </c>
      <c r="AO258" s="40" t="s">
        <v>527</v>
      </c>
      <c r="AP258" s="40" t="s">
        <v>527</v>
      </c>
      <c r="AQ258" s="193"/>
      <c r="AR258" s="39" t="s">
        <v>516</v>
      </c>
      <c r="AS258" s="194"/>
      <c r="AT258" s="41" t="s">
        <v>516</v>
      </c>
      <c r="AU258" s="3"/>
      <c r="AV258" s="3">
        <v>255</v>
      </c>
      <c r="AW258" s="3"/>
      <c r="AX258" s="3"/>
      <c r="AY258" s="3"/>
    </row>
    <row r="259" spans="1:51" ht="18.95" customHeight="1" x14ac:dyDescent="0.25">
      <c r="A259" s="173" t="s">
        <v>358</v>
      </c>
      <c r="B259" s="168" t="s">
        <v>382</v>
      </c>
      <c r="C259" s="169" t="s">
        <v>383</v>
      </c>
      <c r="D259" s="169" t="s">
        <v>385</v>
      </c>
      <c r="E259" s="165" t="s">
        <v>2242</v>
      </c>
      <c r="F259" s="205" t="s">
        <v>385</v>
      </c>
      <c r="G259" s="169"/>
      <c r="H259" s="169"/>
      <c r="I259" s="4"/>
      <c r="J259" s="4"/>
      <c r="K259" s="4"/>
      <c r="L259" s="4"/>
      <c r="M259" s="4"/>
      <c r="N259" s="4"/>
      <c r="O259" s="4"/>
      <c r="P259" s="4"/>
      <c r="Q259" s="4"/>
      <c r="R259" s="4"/>
      <c r="S259" s="4"/>
      <c r="T259" s="4"/>
      <c r="U259" s="63"/>
      <c r="V259" s="47"/>
      <c r="W259" s="47"/>
      <c r="X259" s="47"/>
      <c r="Y259" s="45" t="s">
        <v>727</v>
      </c>
      <c r="Z259" s="46"/>
      <c r="AA259" s="195">
        <v>2</v>
      </c>
      <c r="AB259" s="195">
        <v>0</v>
      </c>
      <c r="AC259" s="195">
        <v>1</v>
      </c>
      <c r="AD259" s="191">
        <f t="shared" si="3"/>
        <v>3</v>
      </c>
      <c r="AE259" s="62"/>
      <c r="AF259" s="38" t="s">
        <v>523</v>
      </c>
      <c r="AG259" s="38" t="s">
        <v>523</v>
      </c>
      <c r="AH259" s="38" t="s">
        <v>523</v>
      </c>
      <c r="AI259" s="192"/>
      <c r="AJ259" s="39" t="s">
        <v>516</v>
      </c>
      <c r="AK259" s="38" t="s">
        <v>516</v>
      </c>
      <c r="AL259" s="38" t="s">
        <v>523</v>
      </c>
      <c r="AM259" s="192"/>
      <c r="AN259" s="40" t="s">
        <v>527</v>
      </c>
      <c r="AO259" s="40" t="s">
        <v>527</v>
      </c>
      <c r="AP259" s="40" t="s">
        <v>527</v>
      </c>
      <c r="AQ259" s="193"/>
      <c r="AR259" s="39" t="s">
        <v>516</v>
      </c>
      <c r="AS259" s="194"/>
      <c r="AT259" s="41" t="s">
        <v>516</v>
      </c>
      <c r="AU259" s="3"/>
      <c r="AV259" s="3">
        <v>256</v>
      </c>
      <c r="AW259" s="3"/>
      <c r="AX259" s="3"/>
      <c r="AY259" s="3"/>
    </row>
    <row r="260" spans="1:51" ht="18.95" customHeight="1" x14ac:dyDescent="0.25">
      <c r="A260" s="173" t="s">
        <v>358</v>
      </c>
      <c r="B260" s="168" t="s">
        <v>382</v>
      </c>
      <c r="C260" s="169" t="s">
        <v>386</v>
      </c>
      <c r="D260" s="169" t="s">
        <v>387</v>
      </c>
      <c r="E260" s="165" t="s">
        <v>2241</v>
      </c>
      <c r="F260" s="205" t="s">
        <v>387</v>
      </c>
      <c r="G260" s="169"/>
      <c r="H260" s="169"/>
      <c r="I260" s="4" t="s">
        <v>1279</v>
      </c>
      <c r="J260" s="4"/>
      <c r="K260" s="4" t="s">
        <v>1279</v>
      </c>
      <c r="L260" s="4"/>
      <c r="M260" s="4"/>
      <c r="N260" s="4"/>
      <c r="O260" s="4"/>
      <c r="P260" s="4"/>
      <c r="Q260" s="4"/>
      <c r="R260" s="4"/>
      <c r="S260" s="4"/>
      <c r="T260" s="4"/>
      <c r="U260" s="63"/>
      <c r="V260" s="47"/>
      <c r="W260" s="47"/>
      <c r="X260" s="47"/>
      <c r="Y260" s="45"/>
      <c r="Z260" s="46"/>
      <c r="AA260" s="195">
        <v>3</v>
      </c>
      <c r="AB260" s="195">
        <v>1</v>
      </c>
      <c r="AC260" s="195">
        <v>2</v>
      </c>
      <c r="AD260" s="191">
        <f t="shared" ref="AD260:AD323" si="4">AA260+AB260+AC260</f>
        <v>6</v>
      </c>
      <c r="AE260" s="62"/>
      <c r="AF260" s="38" t="s">
        <v>516</v>
      </c>
      <c r="AG260" s="38" t="s">
        <v>516</v>
      </c>
      <c r="AH260" s="38" t="s">
        <v>516</v>
      </c>
      <c r="AI260" s="192"/>
      <c r="AJ260" s="39" t="s">
        <v>523</v>
      </c>
      <c r="AK260" s="38" t="s">
        <v>523</v>
      </c>
      <c r="AL260" s="38" t="s">
        <v>523</v>
      </c>
      <c r="AM260" s="192"/>
      <c r="AN260" s="40" t="s">
        <v>527</v>
      </c>
      <c r="AO260" s="40" t="s">
        <v>527</v>
      </c>
      <c r="AP260" s="40" t="s">
        <v>527</v>
      </c>
      <c r="AQ260" s="193"/>
      <c r="AR260" s="39" t="s">
        <v>516</v>
      </c>
      <c r="AS260" s="194"/>
      <c r="AT260" s="41" t="s">
        <v>516</v>
      </c>
      <c r="AU260" s="3"/>
      <c r="AV260" s="3">
        <v>257</v>
      </c>
      <c r="AW260" s="3"/>
      <c r="AX260" s="3"/>
      <c r="AY260" s="3"/>
    </row>
    <row r="261" spans="1:51" ht="18.95" customHeight="1" x14ac:dyDescent="0.25">
      <c r="A261" s="173" t="s">
        <v>358</v>
      </c>
      <c r="B261" s="168" t="s">
        <v>388</v>
      </c>
      <c r="C261" s="169" t="s">
        <v>389</v>
      </c>
      <c r="D261" s="169"/>
      <c r="E261" s="165" t="s">
        <v>2240</v>
      </c>
      <c r="F261" s="205" t="s">
        <v>389</v>
      </c>
      <c r="G261" s="169"/>
      <c r="H261" s="169"/>
      <c r="I261" s="4" t="s">
        <v>2871</v>
      </c>
      <c r="J261" s="4"/>
      <c r="K261" s="4" t="s">
        <v>2871</v>
      </c>
      <c r="L261" s="4"/>
      <c r="M261" s="4" t="s">
        <v>1857</v>
      </c>
      <c r="N261" s="4"/>
      <c r="O261" s="4" t="s">
        <v>1857</v>
      </c>
      <c r="P261" s="4"/>
      <c r="Q261" s="4"/>
      <c r="R261" s="4" t="s">
        <v>2718</v>
      </c>
      <c r="S261" s="4"/>
      <c r="T261" s="4" t="s">
        <v>2718</v>
      </c>
      <c r="U261" s="63" t="s">
        <v>728</v>
      </c>
      <c r="V261" s="47"/>
      <c r="W261" s="47"/>
      <c r="X261" s="47"/>
      <c r="Y261" s="45" t="s">
        <v>729</v>
      </c>
      <c r="Z261" s="46"/>
      <c r="AA261" s="195">
        <v>2</v>
      </c>
      <c r="AB261" s="195">
        <v>2</v>
      </c>
      <c r="AC261" s="195">
        <v>2</v>
      </c>
      <c r="AD261" s="191">
        <f t="shared" si="4"/>
        <v>6</v>
      </c>
      <c r="AE261" s="62"/>
      <c r="AF261" s="38" t="s">
        <v>523</v>
      </c>
      <c r="AG261" s="38" t="s">
        <v>523</v>
      </c>
      <c r="AH261" s="38" t="s">
        <v>523</v>
      </c>
      <c r="AI261" s="192"/>
      <c r="AJ261" s="39" t="s">
        <v>516</v>
      </c>
      <c r="AK261" s="38" t="s">
        <v>516</v>
      </c>
      <c r="AL261" s="38" t="s">
        <v>516</v>
      </c>
      <c r="AM261" s="192"/>
      <c r="AN261" s="40" t="s">
        <v>516</v>
      </c>
      <c r="AO261" s="40" t="s">
        <v>516</v>
      </c>
      <c r="AP261" s="40" t="s">
        <v>516</v>
      </c>
      <c r="AQ261" s="193"/>
      <c r="AR261" s="39" t="s">
        <v>516</v>
      </c>
      <c r="AS261" s="194"/>
      <c r="AT261" s="41" t="s">
        <v>516</v>
      </c>
      <c r="AU261" s="3"/>
      <c r="AV261" s="3">
        <v>258</v>
      </c>
      <c r="AW261" s="3"/>
      <c r="AX261" s="3"/>
      <c r="AY261" s="3"/>
    </row>
    <row r="262" spans="1:51" ht="18.95" customHeight="1" x14ac:dyDescent="0.25">
      <c r="A262" s="173" t="s">
        <v>358</v>
      </c>
      <c r="B262" s="168" t="s">
        <v>390</v>
      </c>
      <c r="C262" s="169" t="s">
        <v>391</v>
      </c>
      <c r="D262" s="169"/>
      <c r="E262" s="165" t="s">
        <v>2027</v>
      </c>
      <c r="F262" s="205" t="s">
        <v>391</v>
      </c>
      <c r="G262" s="169"/>
      <c r="H262" s="169"/>
      <c r="I262" s="4" t="s">
        <v>1165</v>
      </c>
      <c r="J262" s="4"/>
      <c r="K262" s="4" t="s">
        <v>1165</v>
      </c>
      <c r="L262" s="4"/>
      <c r="M262" s="4"/>
      <c r="N262" s="4"/>
      <c r="O262" s="4"/>
      <c r="P262" s="4"/>
      <c r="Q262" s="4"/>
      <c r="R262" s="4"/>
      <c r="S262" s="4"/>
      <c r="T262" s="4"/>
      <c r="U262" s="63" t="s">
        <v>808</v>
      </c>
      <c r="V262" s="47"/>
      <c r="W262" s="47"/>
      <c r="X262" s="47"/>
      <c r="Y262" s="58" t="s">
        <v>730</v>
      </c>
      <c r="Z262" s="46"/>
      <c r="AA262" s="195">
        <v>2</v>
      </c>
      <c r="AB262" s="195">
        <v>2</v>
      </c>
      <c r="AC262" s="195">
        <v>2</v>
      </c>
      <c r="AD262" s="191">
        <f t="shared" si="4"/>
        <v>6</v>
      </c>
      <c r="AE262" s="62"/>
      <c r="AF262" s="38" t="s">
        <v>523</v>
      </c>
      <c r="AG262" s="38" t="s">
        <v>523</v>
      </c>
      <c r="AH262" s="38" t="s">
        <v>523</v>
      </c>
      <c r="AI262" s="192"/>
      <c r="AJ262" s="39" t="s">
        <v>523</v>
      </c>
      <c r="AK262" s="38" t="s">
        <v>523</v>
      </c>
      <c r="AL262" s="38" t="s">
        <v>523</v>
      </c>
      <c r="AM262" s="192"/>
      <c r="AN262" s="40" t="s">
        <v>527</v>
      </c>
      <c r="AO262" s="40" t="s">
        <v>527</v>
      </c>
      <c r="AP262" s="40" t="s">
        <v>527</v>
      </c>
      <c r="AQ262" s="193"/>
      <c r="AR262" s="39" t="s">
        <v>516</v>
      </c>
      <c r="AS262" s="194"/>
      <c r="AT262" s="39"/>
      <c r="AU262" s="3"/>
      <c r="AV262" s="3">
        <v>259</v>
      </c>
      <c r="AW262" s="3"/>
      <c r="AX262" s="3"/>
      <c r="AY262" s="3"/>
    </row>
    <row r="263" spans="1:51" ht="18.95" customHeight="1" x14ac:dyDescent="0.25">
      <c r="A263" s="173" t="s">
        <v>358</v>
      </c>
      <c r="B263" s="168" t="s">
        <v>390</v>
      </c>
      <c r="C263" s="169" t="s">
        <v>392</v>
      </c>
      <c r="D263" s="169"/>
      <c r="E263" s="165" t="s">
        <v>2026</v>
      </c>
      <c r="F263" s="205" t="s">
        <v>393</v>
      </c>
      <c r="G263" s="169" t="s">
        <v>23</v>
      </c>
      <c r="H263" s="169" t="s">
        <v>15</v>
      </c>
      <c r="I263" s="4" t="s">
        <v>2872</v>
      </c>
      <c r="J263" s="4" t="s">
        <v>2312</v>
      </c>
      <c r="K263" s="4" t="s">
        <v>2873</v>
      </c>
      <c r="L263" s="4"/>
      <c r="M263" s="4"/>
      <c r="N263" s="4" t="s">
        <v>2874</v>
      </c>
      <c r="O263" s="4" t="s">
        <v>2526</v>
      </c>
      <c r="P263" s="4" t="s">
        <v>2875</v>
      </c>
      <c r="Q263" s="4"/>
      <c r="R263" s="4"/>
      <c r="S263" s="4"/>
      <c r="T263" s="4"/>
      <c r="U263" s="63" t="s">
        <v>809</v>
      </c>
      <c r="V263" s="34" t="s">
        <v>530</v>
      </c>
      <c r="W263" s="34" t="s">
        <v>531</v>
      </c>
      <c r="X263" s="34" t="s">
        <v>532</v>
      </c>
      <c r="Y263" s="45" t="s">
        <v>731</v>
      </c>
      <c r="Z263" s="46"/>
      <c r="AA263" s="195">
        <v>1</v>
      </c>
      <c r="AB263" s="195">
        <v>2</v>
      </c>
      <c r="AC263" s="195">
        <v>1</v>
      </c>
      <c r="AD263" s="191">
        <f t="shared" si="4"/>
        <v>4</v>
      </c>
      <c r="AE263" s="62"/>
      <c r="AF263" s="38" t="s">
        <v>523</v>
      </c>
      <c r="AG263" s="38" t="s">
        <v>523</v>
      </c>
      <c r="AH263" s="38" t="s">
        <v>523</v>
      </c>
      <c r="AI263" s="192"/>
      <c r="AJ263" s="39" t="s">
        <v>523</v>
      </c>
      <c r="AK263" s="38" t="s">
        <v>524</v>
      </c>
      <c r="AL263" s="38" t="s">
        <v>524</v>
      </c>
      <c r="AM263" s="192"/>
      <c r="AN263" s="40" t="s">
        <v>527</v>
      </c>
      <c r="AO263" s="40" t="s">
        <v>527</v>
      </c>
      <c r="AP263" s="40" t="s">
        <v>527</v>
      </c>
      <c r="AQ263" s="193"/>
      <c r="AR263" s="39" t="s">
        <v>523</v>
      </c>
      <c r="AS263" s="194"/>
      <c r="AT263" s="39"/>
      <c r="AU263" s="3"/>
      <c r="AV263" s="3">
        <v>260</v>
      </c>
      <c r="AW263" s="3"/>
      <c r="AX263" s="3"/>
      <c r="AY263" s="3"/>
    </row>
    <row r="264" spans="1:51" ht="18.95" customHeight="1" x14ac:dyDescent="0.25">
      <c r="A264" s="173" t="s">
        <v>358</v>
      </c>
      <c r="B264" s="168" t="s">
        <v>390</v>
      </c>
      <c r="C264" s="169" t="s">
        <v>393</v>
      </c>
      <c r="D264" s="169"/>
      <c r="E264" s="165" t="s">
        <v>2025</v>
      </c>
      <c r="F264" s="205" t="s">
        <v>392</v>
      </c>
      <c r="G264" s="169" t="s">
        <v>23</v>
      </c>
      <c r="H264" s="169" t="s">
        <v>24</v>
      </c>
      <c r="I264" s="4" t="s">
        <v>2876</v>
      </c>
      <c r="J264" s="4" t="s">
        <v>2312</v>
      </c>
      <c r="K264" s="4" t="s">
        <v>2877</v>
      </c>
      <c r="L264" s="4"/>
      <c r="M264" s="4" t="s">
        <v>2878</v>
      </c>
      <c r="N264" s="4" t="s">
        <v>2879</v>
      </c>
      <c r="O264" s="4" t="s">
        <v>2880</v>
      </c>
      <c r="P264" s="4" t="s">
        <v>1177</v>
      </c>
      <c r="Q264" s="4" t="s">
        <v>2363</v>
      </c>
      <c r="R264" s="4" t="s">
        <v>2881</v>
      </c>
      <c r="S264" s="4" t="s">
        <v>2882</v>
      </c>
      <c r="T264" s="4" t="s">
        <v>2883</v>
      </c>
      <c r="U264" s="63"/>
      <c r="V264" s="34" t="s">
        <v>530</v>
      </c>
      <c r="W264" s="34" t="s">
        <v>531</v>
      </c>
      <c r="X264" s="34" t="s">
        <v>532</v>
      </c>
      <c r="Y264" s="45" t="s">
        <v>732</v>
      </c>
      <c r="Z264" s="46"/>
      <c r="AA264" s="195">
        <v>1</v>
      </c>
      <c r="AB264" s="195">
        <v>1</v>
      </c>
      <c r="AC264" s="195">
        <v>1</v>
      </c>
      <c r="AD264" s="191">
        <f t="shared" si="4"/>
        <v>3</v>
      </c>
      <c r="AE264" s="62"/>
      <c r="AF264" s="38" t="s">
        <v>523</v>
      </c>
      <c r="AG264" s="38" t="s">
        <v>523</v>
      </c>
      <c r="AH264" s="38" t="s">
        <v>523</v>
      </c>
      <c r="AI264" s="192"/>
      <c r="AJ264" s="39" t="s">
        <v>523</v>
      </c>
      <c r="AK264" s="38" t="s">
        <v>523</v>
      </c>
      <c r="AL264" s="38" t="s">
        <v>523</v>
      </c>
      <c r="AM264" s="192"/>
      <c r="AN264" s="40" t="s">
        <v>527</v>
      </c>
      <c r="AO264" s="40" t="s">
        <v>527</v>
      </c>
      <c r="AP264" s="40" t="s">
        <v>527</v>
      </c>
      <c r="AQ264" s="193"/>
      <c r="AR264" s="60" t="s">
        <v>523</v>
      </c>
      <c r="AS264" s="194"/>
      <c r="AT264" s="39"/>
      <c r="AU264" s="3"/>
      <c r="AV264" s="3">
        <v>261</v>
      </c>
      <c r="AW264" s="3"/>
      <c r="AX264" s="3"/>
      <c r="AY264" s="3"/>
    </row>
    <row r="265" spans="1:51" ht="18.95" customHeight="1" x14ac:dyDescent="0.25">
      <c r="A265" s="173" t="s">
        <v>358</v>
      </c>
      <c r="B265" s="168" t="s">
        <v>394</v>
      </c>
      <c r="C265" s="169" t="s">
        <v>395</v>
      </c>
      <c r="D265" s="169" t="s">
        <v>396</v>
      </c>
      <c r="E265" s="165" t="s">
        <v>2024</v>
      </c>
      <c r="F265" s="205" t="s">
        <v>396</v>
      </c>
      <c r="G265" s="169"/>
      <c r="H265" s="169"/>
      <c r="I265" s="4"/>
      <c r="J265" s="4"/>
      <c r="K265" s="4"/>
      <c r="L265" s="4"/>
      <c r="M265" s="4"/>
      <c r="N265" s="4"/>
      <c r="O265" s="4"/>
      <c r="P265" s="4"/>
      <c r="Q265" s="4"/>
      <c r="R265" s="4"/>
      <c r="S265" s="4"/>
      <c r="T265" s="4"/>
      <c r="U265" s="63" t="s">
        <v>810</v>
      </c>
      <c r="V265" s="47"/>
      <c r="W265" s="47"/>
      <c r="X265" s="47"/>
      <c r="Y265" s="45" t="s">
        <v>733</v>
      </c>
      <c r="Z265" s="46"/>
      <c r="AA265" s="195">
        <v>3</v>
      </c>
      <c r="AB265" s="195">
        <v>3</v>
      </c>
      <c r="AC265" s="195">
        <v>3</v>
      </c>
      <c r="AD265" s="191">
        <f t="shared" si="4"/>
        <v>9</v>
      </c>
      <c r="AE265" s="62"/>
      <c r="AF265" s="38" t="s">
        <v>523</v>
      </c>
      <c r="AG265" s="38" t="s">
        <v>523</v>
      </c>
      <c r="AH265" s="38" t="s">
        <v>516</v>
      </c>
      <c r="AI265" s="192"/>
      <c r="AJ265" s="39" t="s">
        <v>523</v>
      </c>
      <c r="AK265" s="38" t="s">
        <v>523</v>
      </c>
      <c r="AL265" s="38" t="s">
        <v>523</v>
      </c>
      <c r="AM265" s="192"/>
      <c r="AN265" s="40" t="s">
        <v>527</v>
      </c>
      <c r="AO265" s="40" t="s">
        <v>527</v>
      </c>
      <c r="AP265" s="40" t="s">
        <v>527</v>
      </c>
      <c r="AQ265" s="193"/>
      <c r="AR265" s="39" t="s">
        <v>516</v>
      </c>
      <c r="AS265" s="194"/>
      <c r="AT265" s="39"/>
      <c r="AU265" s="3"/>
      <c r="AV265" s="3">
        <v>262</v>
      </c>
      <c r="AW265" s="3"/>
      <c r="AX265" s="3"/>
      <c r="AY265" s="3"/>
    </row>
    <row r="266" spans="1:51" ht="18.95" customHeight="1" x14ac:dyDescent="0.25">
      <c r="A266" s="173" t="s">
        <v>358</v>
      </c>
      <c r="B266" s="168" t="s">
        <v>394</v>
      </c>
      <c r="C266" s="169" t="s">
        <v>395</v>
      </c>
      <c r="D266" s="169" t="s">
        <v>397</v>
      </c>
      <c r="E266" s="165" t="s">
        <v>2023</v>
      </c>
      <c r="F266" s="205" t="s">
        <v>3110</v>
      </c>
      <c r="G266" s="169"/>
      <c r="H266" s="169"/>
      <c r="I266" s="4"/>
      <c r="J266" s="4"/>
      <c r="K266" s="4"/>
      <c r="L266" s="4"/>
      <c r="M266" s="4"/>
      <c r="N266" s="4"/>
      <c r="O266" s="4"/>
      <c r="P266" s="4"/>
      <c r="Q266" s="4"/>
      <c r="R266" s="4"/>
      <c r="S266" s="4"/>
      <c r="T266" s="4"/>
      <c r="U266" s="63" t="s">
        <v>810</v>
      </c>
      <c r="V266" s="47"/>
      <c r="W266" s="47"/>
      <c r="X266" s="47"/>
      <c r="Y266" s="45" t="s">
        <v>734</v>
      </c>
      <c r="Z266" s="46"/>
      <c r="AA266" s="195">
        <v>3</v>
      </c>
      <c r="AB266" s="195">
        <v>3</v>
      </c>
      <c r="AC266" s="195">
        <v>3</v>
      </c>
      <c r="AD266" s="191">
        <f t="shared" si="4"/>
        <v>9</v>
      </c>
      <c r="AE266" s="62"/>
      <c r="AF266" s="38" t="s">
        <v>523</v>
      </c>
      <c r="AG266" s="38" t="s">
        <v>516</v>
      </c>
      <c r="AH266" s="38" t="s">
        <v>516</v>
      </c>
      <c r="AI266" s="192"/>
      <c r="AJ266" s="39" t="s">
        <v>523</v>
      </c>
      <c r="AK266" s="38" t="s">
        <v>523</v>
      </c>
      <c r="AL266" s="38" t="s">
        <v>523</v>
      </c>
      <c r="AM266" s="192"/>
      <c r="AN266" s="40" t="s">
        <v>527</v>
      </c>
      <c r="AO266" s="40" t="s">
        <v>527</v>
      </c>
      <c r="AP266" s="40" t="s">
        <v>527</v>
      </c>
      <c r="AQ266" s="193"/>
      <c r="AR266" s="39" t="s">
        <v>516</v>
      </c>
      <c r="AS266" s="194"/>
      <c r="AT266" s="41" t="s">
        <v>516</v>
      </c>
      <c r="AU266" s="3"/>
      <c r="AV266" s="3">
        <v>263</v>
      </c>
      <c r="AW266" s="3"/>
      <c r="AX266" s="3"/>
      <c r="AY266" s="3"/>
    </row>
    <row r="267" spans="1:51" ht="18.95" customHeight="1" x14ac:dyDescent="0.25">
      <c r="A267" s="173" t="s">
        <v>358</v>
      </c>
      <c r="B267" s="168" t="s">
        <v>388</v>
      </c>
      <c r="C267" s="169" t="s">
        <v>398</v>
      </c>
      <c r="D267" s="169"/>
      <c r="E267" s="165" t="s">
        <v>2239</v>
      </c>
      <c r="F267" s="205" t="s">
        <v>398</v>
      </c>
      <c r="G267" s="169" t="s">
        <v>9</v>
      </c>
      <c r="H267" s="169" t="s">
        <v>15</v>
      </c>
      <c r="I267" s="4" t="s">
        <v>2512</v>
      </c>
      <c r="J267" s="4"/>
      <c r="K267" s="4" t="s">
        <v>2512</v>
      </c>
      <c r="L267" s="4"/>
      <c r="M267" s="4"/>
      <c r="N267" s="4"/>
      <c r="O267" s="4"/>
      <c r="P267" s="4"/>
      <c r="Q267" s="4"/>
      <c r="R267" s="4"/>
      <c r="S267" s="4"/>
      <c r="T267" s="4"/>
      <c r="U267" s="63" t="s">
        <v>735</v>
      </c>
      <c r="V267" s="47"/>
      <c r="W267" s="47"/>
      <c r="X267" s="47"/>
      <c r="Y267" s="45"/>
      <c r="Z267" s="46"/>
      <c r="AA267" s="195">
        <v>2</v>
      </c>
      <c r="AB267" s="195">
        <v>2</v>
      </c>
      <c r="AC267" s="195">
        <v>2</v>
      </c>
      <c r="AD267" s="191">
        <f t="shared" si="4"/>
        <v>6</v>
      </c>
      <c r="AE267" s="62"/>
      <c r="AF267" s="38" t="s">
        <v>516</v>
      </c>
      <c r="AG267" s="38" t="s">
        <v>516</v>
      </c>
      <c r="AH267" s="38" t="s">
        <v>516</v>
      </c>
      <c r="AI267" s="192"/>
      <c r="AJ267" s="39" t="s">
        <v>523</v>
      </c>
      <c r="AK267" s="38" t="s">
        <v>523</v>
      </c>
      <c r="AL267" s="38" t="s">
        <v>523</v>
      </c>
      <c r="AM267" s="192"/>
      <c r="AN267" s="40" t="s">
        <v>516</v>
      </c>
      <c r="AO267" s="40" t="s">
        <v>516</v>
      </c>
      <c r="AP267" s="40" t="s">
        <v>516</v>
      </c>
      <c r="AQ267" s="193"/>
      <c r="AR267" s="39" t="s">
        <v>523</v>
      </c>
      <c r="AS267" s="194"/>
      <c r="AT267" s="41" t="s">
        <v>516</v>
      </c>
      <c r="AU267" s="3"/>
      <c r="AV267" s="3">
        <v>264</v>
      </c>
      <c r="AW267" s="3"/>
      <c r="AX267" s="3"/>
      <c r="AY267" s="3"/>
    </row>
    <row r="268" spans="1:51" ht="18.95" customHeight="1" x14ac:dyDescent="0.25">
      <c r="A268" s="173" t="s">
        <v>358</v>
      </c>
      <c r="B268" s="168" t="s">
        <v>399</v>
      </c>
      <c r="C268" s="169" t="s">
        <v>400</v>
      </c>
      <c r="D268" s="169"/>
      <c r="E268" s="165" t="s">
        <v>2022</v>
      </c>
      <c r="F268" s="205" t="s">
        <v>400</v>
      </c>
      <c r="G268" s="169"/>
      <c r="H268" s="169"/>
      <c r="I268" s="4" t="s">
        <v>2884</v>
      </c>
      <c r="J268" s="4"/>
      <c r="K268" s="4" t="s">
        <v>2884</v>
      </c>
      <c r="L268" s="4"/>
      <c r="M268" s="4" t="s">
        <v>1519</v>
      </c>
      <c r="N268" s="4"/>
      <c r="O268" s="4" t="s">
        <v>1519</v>
      </c>
      <c r="P268" s="4"/>
      <c r="Q268" s="4"/>
      <c r="R268" s="4"/>
      <c r="S268" s="4"/>
      <c r="T268" s="4"/>
      <c r="U268" s="63" t="s">
        <v>736</v>
      </c>
      <c r="V268" s="47"/>
      <c r="W268" s="47"/>
      <c r="X268" s="47"/>
      <c r="Y268" s="45" t="s">
        <v>737</v>
      </c>
      <c r="Z268" s="46"/>
      <c r="AA268" s="195">
        <v>0</v>
      </c>
      <c r="AB268" s="195">
        <v>2</v>
      </c>
      <c r="AC268" s="195">
        <v>3</v>
      </c>
      <c r="AD268" s="191">
        <f t="shared" si="4"/>
        <v>5</v>
      </c>
      <c r="AE268" s="62"/>
      <c r="AF268" s="38" t="s">
        <v>523</v>
      </c>
      <c r="AG268" s="38" t="s">
        <v>523</v>
      </c>
      <c r="AH268" s="38" t="s">
        <v>523</v>
      </c>
      <c r="AI268" s="192"/>
      <c r="AJ268" s="39" t="s">
        <v>523</v>
      </c>
      <c r="AK268" s="38" t="s">
        <v>523</v>
      </c>
      <c r="AL268" s="38" t="s">
        <v>523</v>
      </c>
      <c r="AM268" s="192"/>
      <c r="AN268" s="40" t="s">
        <v>527</v>
      </c>
      <c r="AO268" s="40" t="s">
        <v>527</v>
      </c>
      <c r="AP268" s="40" t="s">
        <v>527</v>
      </c>
      <c r="AQ268" s="193"/>
      <c r="AR268" s="39" t="s">
        <v>523</v>
      </c>
      <c r="AS268" s="194"/>
      <c r="AT268" s="39" t="s">
        <v>516</v>
      </c>
      <c r="AU268" s="3"/>
      <c r="AV268" s="3">
        <v>265</v>
      </c>
      <c r="AW268" s="3"/>
      <c r="AX268" s="3"/>
      <c r="AY268" s="3"/>
    </row>
    <row r="269" spans="1:51" ht="18.95" customHeight="1" x14ac:dyDescent="0.25">
      <c r="A269" s="173" t="s">
        <v>358</v>
      </c>
      <c r="B269" s="168" t="s">
        <v>362</v>
      </c>
      <c r="C269" s="169" t="s">
        <v>367</v>
      </c>
      <c r="D269" s="169" t="s">
        <v>401</v>
      </c>
      <c r="E269" s="165" t="s">
        <v>2238</v>
      </c>
      <c r="F269" s="205" t="s">
        <v>401</v>
      </c>
      <c r="G269" s="169" t="s">
        <v>9</v>
      </c>
      <c r="H269" s="169" t="s">
        <v>402</v>
      </c>
      <c r="I269" s="4" t="s">
        <v>1273</v>
      </c>
      <c r="J269" s="4"/>
      <c r="K269" s="4" t="s">
        <v>1273</v>
      </c>
      <c r="L269" s="4"/>
      <c r="M269" s="4"/>
      <c r="N269" s="4"/>
      <c r="O269" s="4"/>
      <c r="P269" s="4"/>
      <c r="Q269" s="4" t="s">
        <v>2510</v>
      </c>
      <c r="R269" s="4" t="s">
        <v>2490</v>
      </c>
      <c r="S269" s="4" t="s">
        <v>2510</v>
      </c>
      <c r="T269" s="4" t="s">
        <v>2490</v>
      </c>
      <c r="U269" s="71"/>
      <c r="V269" s="47"/>
      <c r="W269" s="47"/>
      <c r="X269" s="47"/>
      <c r="Y269" s="45" t="s">
        <v>738</v>
      </c>
      <c r="Z269" s="46"/>
      <c r="AA269" s="195">
        <v>1</v>
      </c>
      <c r="AB269" s="195">
        <v>2</v>
      </c>
      <c r="AC269" s="195">
        <v>1</v>
      </c>
      <c r="AD269" s="191">
        <f t="shared" si="4"/>
        <v>4</v>
      </c>
      <c r="AE269" s="62"/>
      <c r="AF269" s="38" t="s">
        <v>523</v>
      </c>
      <c r="AG269" s="38" t="s">
        <v>516</v>
      </c>
      <c r="AH269" s="38" t="s">
        <v>516</v>
      </c>
      <c r="AI269" s="192"/>
      <c r="AJ269" s="38" t="s">
        <v>516</v>
      </c>
      <c r="AK269" s="38" t="s">
        <v>523</v>
      </c>
      <c r="AL269" s="38" t="s">
        <v>524</v>
      </c>
      <c r="AM269" s="192"/>
      <c r="AN269" s="40" t="s">
        <v>527</v>
      </c>
      <c r="AO269" s="40" t="s">
        <v>527</v>
      </c>
      <c r="AP269" s="40" t="s">
        <v>527</v>
      </c>
      <c r="AQ269" s="193"/>
      <c r="AR269" s="39" t="s">
        <v>516</v>
      </c>
      <c r="AS269" s="194"/>
      <c r="AT269" s="41" t="s">
        <v>516</v>
      </c>
      <c r="AU269" s="3"/>
      <c r="AV269" s="3">
        <v>266</v>
      </c>
      <c r="AW269" s="3"/>
      <c r="AX269" s="3"/>
      <c r="AY269" s="3"/>
    </row>
    <row r="270" spans="1:51" ht="18.95" customHeight="1" x14ac:dyDescent="0.25">
      <c r="A270" s="173" t="s">
        <v>358</v>
      </c>
      <c r="B270" s="168" t="s">
        <v>382</v>
      </c>
      <c r="C270" s="169" t="s">
        <v>386</v>
      </c>
      <c r="D270" s="169" t="s">
        <v>403</v>
      </c>
      <c r="E270" s="165" t="s">
        <v>2237</v>
      </c>
      <c r="F270" s="205" t="s">
        <v>403</v>
      </c>
      <c r="G270" s="169"/>
      <c r="H270" s="169"/>
      <c r="I270" s="4" t="s">
        <v>1279</v>
      </c>
      <c r="J270" s="4"/>
      <c r="K270" s="4" t="s">
        <v>1279</v>
      </c>
      <c r="L270" s="4"/>
      <c r="M270" s="4"/>
      <c r="N270" s="4"/>
      <c r="O270" s="4"/>
      <c r="P270" s="4"/>
      <c r="Q270" s="4"/>
      <c r="R270" s="4"/>
      <c r="S270" s="4"/>
      <c r="T270" s="4"/>
      <c r="U270" s="63"/>
      <c r="V270" s="34" t="s">
        <v>530</v>
      </c>
      <c r="W270" s="34" t="s">
        <v>531</v>
      </c>
      <c r="X270" s="34" t="s">
        <v>532</v>
      </c>
      <c r="Y270" s="45"/>
      <c r="Z270" s="46"/>
      <c r="AA270" s="195">
        <v>1</v>
      </c>
      <c r="AB270" s="195">
        <v>2</v>
      </c>
      <c r="AC270" s="195">
        <v>1</v>
      </c>
      <c r="AD270" s="191">
        <f t="shared" si="4"/>
        <v>4</v>
      </c>
      <c r="AE270" s="37"/>
      <c r="AF270" s="38" t="s">
        <v>523</v>
      </c>
      <c r="AG270" s="38" t="s">
        <v>523</v>
      </c>
      <c r="AH270" s="38" t="s">
        <v>523</v>
      </c>
      <c r="AI270" s="192"/>
      <c r="AJ270" s="39" t="s">
        <v>516</v>
      </c>
      <c r="AK270" s="38" t="s">
        <v>523</v>
      </c>
      <c r="AL270" s="38" t="s">
        <v>523</v>
      </c>
      <c r="AM270" s="192"/>
      <c r="AN270" s="40" t="s">
        <v>527</v>
      </c>
      <c r="AO270" s="40" t="s">
        <v>527</v>
      </c>
      <c r="AP270" s="40" t="s">
        <v>527</v>
      </c>
      <c r="AQ270" s="193"/>
      <c r="AR270" s="39" t="s">
        <v>516</v>
      </c>
      <c r="AS270" s="194"/>
      <c r="AT270" s="41" t="s">
        <v>516</v>
      </c>
      <c r="AU270" s="3"/>
      <c r="AV270" s="3">
        <v>267</v>
      </c>
      <c r="AW270" s="3"/>
      <c r="AX270" s="3"/>
      <c r="AY270" s="3"/>
    </row>
    <row r="271" spans="1:51" ht="18.95" customHeight="1" x14ac:dyDescent="0.25">
      <c r="A271" s="173" t="s">
        <v>358</v>
      </c>
      <c r="B271" s="168" t="s">
        <v>388</v>
      </c>
      <c r="C271" s="169" t="s">
        <v>404</v>
      </c>
      <c r="D271" s="169"/>
      <c r="E271" s="165" t="s">
        <v>2236</v>
      </c>
      <c r="F271" s="205" t="s">
        <v>404</v>
      </c>
      <c r="G271" s="169" t="s">
        <v>9</v>
      </c>
      <c r="H271" s="169"/>
      <c r="I271" s="4" t="s">
        <v>2503</v>
      </c>
      <c r="J271" s="4"/>
      <c r="K271" s="4" t="s">
        <v>2503</v>
      </c>
      <c r="L271" s="4"/>
      <c r="M271" s="4" t="s">
        <v>2885</v>
      </c>
      <c r="N271" s="4"/>
      <c r="O271" s="4" t="s">
        <v>2885</v>
      </c>
      <c r="P271" s="4"/>
      <c r="Q271" s="4" t="s">
        <v>2886</v>
      </c>
      <c r="R271" s="4"/>
      <c r="S271" s="4" t="s">
        <v>2887</v>
      </c>
      <c r="T271" s="4" t="s">
        <v>2589</v>
      </c>
      <c r="U271" s="63"/>
      <c r="V271" s="47"/>
      <c r="W271" s="47"/>
      <c r="X271" s="47"/>
      <c r="Y271" s="45"/>
      <c r="Z271" s="46"/>
      <c r="AA271" s="195">
        <v>1</v>
      </c>
      <c r="AB271" s="195">
        <v>2</v>
      </c>
      <c r="AC271" s="195">
        <v>2</v>
      </c>
      <c r="AD271" s="191">
        <f t="shared" si="4"/>
        <v>5</v>
      </c>
      <c r="AE271" s="37"/>
      <c r="AF271" s="38" t="s">
        <v>516</v>
      </c>
      <c r="AG271" s="38" t="s">
        <v>516</v>
      </c>
      <c r="AH271" s="38" t="s">
        <v>516</v>
      </c>
      <c r="AI271" s="192"/>
      <c r="AJ271" s="39" t="s">
        <v>516</v>
      </c>
      <c r="AK271" s="38" t="s">
        <v>516</v>
      </c>
      <c r="AL271" s="38" t="s">
        <v>516</v>
      </c>
      <c r="AM271" s="192"/>
      <c r="AN271" s="40" t="s">
        <v>516</v>
      </c>
      <c r="AO271" s="40" t="s">
        <v>516</v>
      </c>
      <c r="AP271" s="40" t="s">
        <v>516</v>
      </c>
      <c r="AQ271" s="193"/>
      <c r="AR271" s="39" t="s">
        <v>516</v>
      </c>
      <c r="AS271" s="194"/>
      <c r="AT271" s="41" t="s">
        <v>516</v>
      </c>
      <c r="AU271" s="3"/>
      <c r="AV271" s="3">
        <v>268</v>
      </c>
      <c r="AW271" s="3"/>
      <c r="AX271" s="3"/>
      <c r="AY271" s="3"/>
    </row>
    <row r="272" spans="1:51" ht="18.95" customHeight="1" x14ac:dyDescent="0.25">
      <c r="A272" s="173" t="s">
        <v>358</v>
      </c>
      <c r="B272" s="168" t="s">
        <v>388</v>
      </c>
      <c r="C272" s="169" t="s">
        <v>405</v>
      </c>
      <c r="D272" s="169"/>
      <c r="E272" s="165" t="s">
        <v>2235</v>
      </c>
      <c r="F272" s="205" t="s">
        <v>405</v>
      </c>
      <c r="G272" s="169" t="s">
        <v>9</v>
      </c>
      <c r="H272" s="198" t="s">
        <v>38</v>
      </c>
      <c r="I272" s="4" t="s">
        <v>2888</v>
      </c>
      <c r="J272" s="4"/>
      <c r="K272" s="4" t="s">
        <v>2888</v>
      </c>
      <c r="L272" s="4"/>
      <c r="M272" s="4"/>
      <c r="N272" s="4"/>
      <c r="O272" s="4"/>
      <c r="P272" s="4"/>
      <c r="Q272" s="4"/>
      <c r="R272" s="4"/>
      <c r="S272" s="4"/>
      <c r="T272" s="4"/>
      <c r="U272" s="63"/>
      <c r="V272" s="34" t="s">
        <v>530</v>
      </c>
      <c r="W272" s="34" t="s">
        <v>531</v>
      </c>
      <c r="X272" s="34" t="s">
        <v>532</v>
      </c>
      <c r="Y272" s="45"/>
      <c r="Z272" s="46"/>
      <c r="AA272" s="195">
        <v>1</v>
      </c>
      <c r="AB272" s="195">
        <v>2</v>
      </c>
      <c r="AC272" s="195">
        <v>1</v>
      </c>
      <c r="AD272" s="191">
        <f t="shared" si="4"/>
        <v>4</v>
      </c>
      <c r="AE272" s="37"/>
      <c r="AF272" s="38" t="s">
        <v>516</v>
      </c>
      <c r="AG272" s="38" t="s">
        <v>516</v>
      </c>
      <c r="AH272" s="38" t="s">
        <v>516</v>
      </c>
      <c r="AI272" s="192"/>
      <c r="AJ272" s="39" t="s">
        <v>516</v>
      </c>
      <c r="AK272" s="38" t="s">
        <v>516</v>
      </c>
      <c r="AL272" s="38" t="s">
        <v>516</v>
      </c>
      <c r="AM272" s="192"/>
      <c r="AN272" s="40" t="s">
        <v>516</v>
      </c>
      <c r="AO272" s="40" t="s">
        <v>516</v>
      </c>
      <c r="AP272" s="40" t="s">
        <v>516</v>
      </c>
      <c r="AQ272" s="193"/>
      <c r="AR272" s="39" t="s">
        <v>516</v>
      </c>
      <c r="AS272" s="194"/>
      <c r="AT272" s="41" t="s">
        <v>516</v>
      </c>
      <c r="AU272" s="3"/>
      <c r="AV272" s="3">
        <v>269</v>
      </c>
      <c r="AW272" s="3"/>
      <c r="AX272" s="3"/>
      <c r="AY272" s="3"/>
    </row>
    <row r="273" spans="1:51" ht="18.95" customHeight="1" x14ac:dyDescent="0.25">
      <c r="A273" s="173" t="s">
        <v>358</v>
      </c>
      <c r="B273" s="168" t="s">
        <v>359</v>
      </c>
      <c r="C273" s="169" t="s">
        <v>406</v>
      </c>
      <c r="D273" s="169" t="s">
        <v>407</v>
      </c>
      <c r="E273" s="165" t="s">
        <v>2021</v>
      </c>
      <c r="F273" s="205" t="s">
        <v>407</v>
      </c>
      <c r="G273" s="169"/>
      <c r="H273" s="169"/>
      <c r="I273" s="4" t="s">
        <v>2889</v>
      </c>
      <c r="J273" s="4"/>
      <c r="K273" s="4" t="s">
        <v>2889</v>
      </c>
      <c r="L273" s="4"/>
      <c r="M273" s="4" t="s">
        <v>1338</v>
      </c>
      <c r="N273" s="4"/>
      <c r="O273" s="4" t="s">
        <v>1338</v>
      </c>
      <c r="P273" s="4"/>
      <c r="Q273" s="4"/>
      <c r="R273" s="4"/>
      <c r="S273" s="4"/>
      <c r="T273" s="4"/>
      <c r="U273" s="63"/>
      <c r="V273" s="47"/>
      <c r="W273" s="47"/>
      <c r="X273" s="47"/>
      <c r="Y273" s="45"/>
      <c r="Z273" s="46"/>
      <c r="AA273" s="195">
        <v>3</v>
      </c>
      <c r="AB273" s="195">
        <v>4</v>
      </c>
      <c r="AC273" s="195">
        <v>3</v>
      </c>
      <c r="AD273" s="191">
        <f t="shared" si="4"/>
        <v>10</v>
      </c>
      <c r="AE273" s="37"/>
      <c r="AF273" s="38" t="s">
        <v>516</v>
      </c>
      <c r="AG273" s="38" t="s">
        <v>516</v>
      </c>
      <c r="AH273" s="38" t="s">
        <v>516</v>
      </c>
      <c r="AI273" s="192"/>
      <c r="AJ273" s="39" t="s">
        <v>516</v>
      </c>
      <c r="AK273" s="38" t="s">
        <v>516</v>
      </c>
      <c r="AL273" s="38" t="s">
        <v>516</v>
      </c>
      <c r="AM273" s="192"/>
      <c r="AN273" s="40" t="s">
        <v>527</v>
      </c>
      <c r="AO273" s="40" t="s">
        <v>527</v>
      </c>
      <c r="AP273" s="40" t="s">
        <v>527</v>
      </c>
      <c r="AQ273" s="193"/>
      <c r="AR273" s="39" t="s">
        <v>516</v>
      </c>
      <c r="AS273" s="194"/>
      <c r="AT273" s="39"/>
      <c r="AU273" s="3"/>
      <c r="AV273" s="3">
        <v>270</v>
      </c>
      <c r="AW273" s="3"/>
      <c r="AX273" s="3"/>
      <c r="AY273" s="3"/>
    </row>
    <row r="274" spans="1:51" ht="18.95" customHeight="1" x14ac:dyDescent="0.25">
      <c r="A274" s="173" t="s">
        <v>358</v>
      </c>
      <c r="B274" s="168" t="s">
        <v>359</v>
      </c>
      <c r="C274" s="169" t="s">
        <v>406</v>
      </c>
      <c r="D274" s="169" t="s">
        <v>408</v>
      </c>
      <c r="E274" s="165" t="s">
        <v>2020</v>
      </c>
      <c r="F274" s="205" t="s">
        <v>408</v>
      </c>
      <c r="G274" s="169"/>
      <c r="H274" s="169"/>
      <c r="I274" s="4" t="s">
        <v>1091</v>
      </c>
      <c r="J274" s="4"/>
      <c r="K274" s="4" t="s">
        <v>1091</v>
      </c>
      <c r="L274" s="4"/>
      <c r="M274" s="4" t="s">
        <v>1094</v>
      </c>
      <c r="N274" s="4"/>
      <c r="O274" s="4" t="s">
        <v>1094</v>
      </c>
      <c r="P274" s="4"/>
      <c r="Q274" s="4"/>
      <c r="R274" s="4" t="s">
        <v>2890</v>
      </c>
      <c r="S274" s="4"/>
      <c r="T274" s="4" t="s">
        <v>2890</v>
      </c>
      <c r="U274" s="63"/>
      <c r="V274" s="47"/>
      <c r="W274" s="47"/>
      <c r="X274" s="47"/>
      <c r="Y274" s="45" t="s">
        <v>739</v>
      </c>
      <c r="Z274" s="46"/>
      <c r="AA274" s="195">
        <v>3</v>
      </c>
      <c r="AB274" s="195">
        <v>4</v>
      </c>
      <c r="AC274" s="195">
        <v>3</v>
      </c>
      <c r="AD274" s="191">
        <f t="shared" si="4"/>
        <v>10</v>
      </c>
      <c r="AE274" s="37"/>
      <c r="AF274" s="38" t="s">
        <v>523</v>
      </c>
      <c r="AG274" s="38" t="s">
        <v>523</v>
      </c>
      <c r="AH274" s="38" t="s">
        <v>516</v>
      </c>
      <c r="AI274" s="192"/>
      <c r="AJ274" s="39" t="s">
        <v>516</v>
      </c>
      <c r="AK274" s="38" t="s">
        <v>516</v>
      </c>
      <c r="AL274" s="38" t="s">
        <v>523</v>
      </c>
      <c r="AM274" s="192"/>
      <c r="AN274" s="40" t="s">
        <v>527</v>
      </c>
      <c r="AO274" s="40" t="s">
        <v>527</v>
      </c>
      <c r="AP274" s="40" t="s">
        <v>527</v>
      </c>
      <c r="AQ274" s="193"/>
      <c r="AR274" s="39" t="s">
        <v>516</v>
      </c>
      <c r="AS274" s="194"/>
      <c r="AT274" s="39"/>
      <c r="AU274" s="3"/>
      <c r="AV274" s="3">
        <v>271</v>
      </c>
      <c r="AW274" s="3"/>
      <c r="AX274" s="3"/>
      <c r="AY274" s="3"/>
    </row>
    <row r="275" spans="1:51" ht="18.95" customHeight="1" x14ac:dyDescent="0.25">
      <c r="A275" s="173" t="s">
        <v>358</v>
      </c>
      <c r="B275" s="168" t="s">
        <v>359</v>
      </c>
      <c r="C275" s="169" t="s">
        <v>406</v>
      </c>
      <c r="D275" s="169" t="s">
        <v>409</v>
      </c>
      <c r="E275" s="165" t="s">
        <v>2019</v>
      </c>
      <c r="F275" s="205" t="s">
        <v>409</v>
      </c>
      <c r="G275" s="169" t="s">
        <v>9</v>
      </c>
      <c r="H275" s="169"/>
      <c r="I275" s="4" t="s">
        <v>2891</v>
      </c>
      <c r="J275" s="4"/>
      <c r="K275" s="4" t="s">
        <v>2891</v>
      </c>
      <c r="L275" s="4"/>
      <c r="M275" s="4" t="s">
        <v>1858</v>
      </c>
      <c r="N275" s="4"/>
      <c r="O275" s="4" t="s">
        <v>1858</v>
      </c>
      <c r="P275" s="4"/>
      <c r="Q275" s="4"/>
      <c r="R275" s="4" t="s">
        <v>2892</v>
      </c>
      <c r="S275" s="4"/>
      <c r="T275" s="4" t="s">
        <v>2892</v>
      </c>
      <c r="U275" s="63"/>
      <c r="V275" s="47"/>
      <c r="W275" s="47"/>
      <c r="X275" s="47"/>
      <c r="Y275" s="45" t="s">
        <v>740</v>
      </c>
      <c r="Z275" s="46"/>
      <c r="AA275" s="195">
        <v>3</v>
      </c>
      <c r="AB275" s="195">
        <v>4</v>
      </c>
      <c r="AC275" s="195">
        <v>3</v>
      </c>
      <c r="AD275" s="191">
        <f t="shared" si="4"/>
        <v>10</v>
      </c>
      <c r="AE275" s="37"/>
      <c r="AF275" s="38" t="s">
        <v>523</v>
      </c>
      <c r="AG275" s="38" t="s">
        <v>523</v>
      </c>
      <c r="AH275" s="38" t="s">
        <v>523</v>
      </c>
      <c r="AI275" s="192"/>
      <c r="AJ275" s="39" t="s">
        <v>516</v>
      </c>
      <c r="AK275" s="38" t="s">
        <v>516</v>
      </c>
      <c r="AL275" s="38" t="s">
        <v>523</v>
      </c>
      <c r="AM275" s="192"/>
      <c r="AN275" s="40" t="s">
        <v>527</v>
      </c>
      <c r="AO275" s="40" t="s">
        <v>527</v>
      </c>
      <c r="AP275" s="40" t="s">
        <v>527</v>
      </c>
      <c r="AQ275" s="193"/>
      <c r="AR275" s="39" t="s">
        <v>516</v>
      </c>
      <c r="AS275" s="194"/>
      <c r="AT275" s="39"/>
      <c r="AU275" s="3"/>
      <c r="AV275" s="3">
        <v>272</v>
      </c>
      <c r="AW275" s="3"/>
      <c r="AX275" s="3"/>
      <c r="AY275" s="3"/>
    </row>
    <row r="276" spans="1:51" ht="18.95" customHeight="1" x14ac:dyDescent="0.25">
      <c r="A276" s="173" t="s">
        <v>358</v>
      </c>
      <c r="B276" s="168" t="s">
        <v>359</v>
      </c>
      <c r="C276" s="169" t="s">
        <v>406</v>
      </c>
      <c r="D276" s="169" t="s">
        <v>410</v>
      </c>
      <c r="E276" s="165" t="s">
        <v>2018</v>
      </c>
      <c r="F276" s="205" t="s">
        <v>410</v>
      </c>
      <c r="G276" s="169" t="s">
        <v>9</v>
      </c>
      <c r="H276" s="169"/>
      <c r="I276" s="4" t="s">
        <v>2891</v>
      </c>
      <c r="J276" s="4"/>
      <c r="K276" s="4" t="s">
        <v>2891</v>
      </c>
      <c r="L276" s="4"/>
      <c r="M276" s="4" t="s">
        <v>1858</v>
      </c>
      <c r="N276" s="4"/>
      <c r="O276" s="4" t="s">
        <v>1858</v>
      </c>
      <c r="P276" s="4"/>
      <c r="Q276" s="4"/>
      <c r="R276" s="4" t="s">
        <v>2892</v>
      </c>
      <c r="S276" s="4"/>
      <c r="T276" s="4" t="s">
        <v>2892</v>
      </c>
      <c r="U276" s="63"/>
      <c r="V276" s="47"/>
      <c r="W276" s="47"/>
      <c r="X276" s="47"/>
      <c r="Y276" s="45" t="s">
        <v>741</v>
      </c>
      <c r="Z276" s="46"/>
      <c r="AA276" s="195">
        <v>3</v>
      </c>
      <c r="AB276" s="195">
        <v>3</v>
      </c>
      <c r="AC276" s="195">
        <v>3</v>
      </c>
      <c r="AD276" s="191">
        <f t="shared" si="4"/>
        <v>9</v>
      </c>
      <c r="AE276" s="37"/>
      <c r="AF276" s="38" t="s">
        <v>523</v>
      </c>
      <c r="AG276" s="38" t="s">
        <v>523</v>
      </c>
      <c r="AH276" s="38" t="s">
        <v>523</v>
      </c>
      <c r="AI276" s="192"/>
      <c r="AJ276" s="39" t="s">
        <v>516</v>
      </c>
      <c r="AK276" s="38" t="s">
        <v>516</v>
      </c>
      <c r="AL276" s="38" t="s">
        <v>523</v>
      </c>
      <c r="AM276" s="192"/>
      <c r="AN276" s="40" t="s">
        <v>527</v>
      </c>
      <c r="AO276" s="40" t="s">
        <v>527</v>
      </c>
      <c r="AP276" s="40" t="s">
        <v>527</v>
      </c>
      <c r="AQ276" s="193"/>
      <c r="AR276" s="39" t="s">
        <v>516</v>
      </c>
      <c r="AS276" s="194"/>
      <c r="AT276" s="39"/>
      <c r="AU276" s="3"/>
      <c r="AV276" s="3">
        <v>273</v>
      </c>
      <c r="AW276" s="3"/>
      <c r="AX276" s="3"/>
      <c r="AY276" s="3"/>
    </row>
    <row r="277" spans="1:51" ht="18.95" customHeight="1" x14ac:dyDescent="0.25">
      <c r="A277" s="173" t="s">
        <v>358</v>
      </c>
      <c r="B277" s="168" t="s">
        <v>359</v>
      </c>
      <c r="C277" s="169" t="s">
        <v>411</v>
      </c>
      <c r="D277" s="169" t="s">
        <v>412</v>
      </c>
      <c r="E277" s="165" t="s">
        <v>2017</v>
      </c>
      <c r="F277" s="205" t="s">
        <v>412</v>
      </c>
      <c r="G277" s="169" t="s">
        <v>9</v>
      </c>
      <c r="H277" s="169" t="s">
        <v>243</v>
      </c>
      <c r="I277" s="4" t="s">
        <v>2891</v>
      </c>
      <c r="J277" s="4"/>
      <c r="K277" s="4" t="s">
        <v>2891</v>
      </c>
      <c r="L277" s="4"/>
      <c r="M277" s="4"/>
      <c r="N277" s="4"/>
      <c r="O277" s="4"/>
      <c r="P277" s="4"/>
      <c r="Q277" s="4"/>
      <c r="R277" s="4" t="s">
        <v>2893</v>
      </c>
      <c r="S277" s="4" t="s">
        <v>2894</v>
      </c>
      <c r="T277" s="4" t="s">
        <v>1846</v>
      </c>
      <c r="U277" s="71"/>
      <c r="V277" s="47"/>
      <c r="W277" s="47"/>
      <c r="X277" s="47"/>
      <c r="Y277" s="45" t="s">
        <v>742</v>
      </c>
      <c r="Z277" s="46"/>
      <c r="AA277" s="195">
        <v>2</v>
      </c>
      <c r="AB277" s="195">
        <v>3</v>
      </c>
      <c r="AC277" s="195">
        <v>2</v>
      </c>
      <c r="AD277" s="191">
        <f t="shared" si="4"/>
        <v>7</v>
      </c>
      <c r="AE277" s="37"/>
      <c r="AF277" s="38" t="s">
        <v>523</v>
      </c>
      <c r="AG277" s="38" t="s">
        <v>523</v>
      </c>
      <c r="AH277" s="38" t="s">
        <v>523</v>
      </c>
      <c r="AI277" s="192"/>
      <c r="AJ277" s="39" t="s">
        <v>516</v>
      </c>
      <c r="AK277" s="38" t="s">
        <v>516</v>
      </c>
      <c r="AL277" s="38" t="s">
        <v>523</v>
      </c>
      <c r="AM277" s="192"/>
      <c r="AN277" s="40" t="s">
        <v>527</v>
      </c>
      <c r="AO277" s="40" t="s">
        <v>527</v>
      </c>
      <c r="AP277" s="40" t="s">
        <v>527</v>
      </c>
      <c r="AQ277" s="193"/>
      <c r="AR277" s="39" t="s">
        <v>516</v>
      </c>
      <c r="AS277" s="194"/>
      <c r="AT277" s="39"/>
      <c r="AU277" s="3"/>
      <c r="AV277" s="3">
        <v>274</v>
      </c>
      <c r="AW277" s="3"/>
      <c r="AX277" s="3"/>
      <c r="AY277" s="3"/>
    </row>
    <row r="278" spans="1:51" ht="18.95" customHeight="1" x14ac:dyDescent="0.25">
      <c r="A278" s="173" t="s">
        <v>358</v>
      </c>
      <c r="B278" s="168" t="s">
        <v>359</v>
      </c>
      <c r="C278" s="169" t="s">
        <v>411</v>
      </c>
      <c r="D278" s="169" t="s">
        <v>413</v>
      </c>
      <c r="E278" s="165" t="s">
        <v>2016</v>
      </c>
      <c r="F278" s="205" t="s">
        <v>3111</v>
      </c>
      <c r="G278" s="169" t="s">
        <v>9</v>
      </c>
      <c r="H278" s="169" t="s">
        <v>243</v>
      </c>
      <c r="I278" s="4" t="s">
        <v>2891</v>
      </c>
      <c r="J278" s="4"/>
      <c r="K278" s="4" t="s">
        <v>2891</v>
      </c>
      <c r="L278" s="4"/>
      <c r="M278" s="4"/>
      <c r="N278" s="4"/>
      <c r="O278" s="4"/>
      <c r="P278" s="4"/>
      <c r="Q278" s="4"/>
      <c r="R278" s="4" t="s">
        <v>1153</v>
      </c>
      <c r="S278" s="4"/>
      <c r="T278" s="4" t="s">
        <v>1153</v>
      </c>
      <c r="U278" s="71"/>
      <c r="V278" s="47"/>
      <c r="W278" s="47"/>
      <c r="X278" s="47"/>
      <c r="Y278" s="58" t="s">
        <v>743</v>
      </c>
      <c r="Z278" s="46"/>
      <c r="AA278" s="195">
        <v>2</v>
      </c>
      <c r="AB278" s="195">
        <v>3</v>
      </c>
      <c r="AC278" s="195">
        <v>2</v>
      </c>
      <c r="AD278" s="191">
        <f t="shared" si="4"/>
        <v>7</v>
      </c>
      <c r="AE278" s="37"/>
      <c r="AF278" s="38" t="s">
        <v>523</v>
      </c>
      <c r="AG278" s="38" t="s">
        <v>523</v>
      </c>
      <c r="AH278" s="38" t="s">
        <v>523</v>
      </c>
      <c r="AI278" s="192"/>
      <c r="AJ278" s="39" t="s">
        <v>516</v>
      </c>
      <c r="AK278" s="38" t="s">
        <v>516</v>
      </c>
      <c r="AL278" s="38" t="s">
        <v>523</v>
      </c>
      <c r="AM278" s="192"/>
      <c r="AN278" s="40" t="s">
        <v>527</v>
      </c>
      <c r="AO278" s="40" t="s">
        <v>527</v>
      </c>
      <c r="AP278" s="40" t="s">
        <v>527</v>
      </c>
      <c r="AQ278" s="193"/>
      <c r="AR278" s="39" t="s">
        <v>516</v>
      </c>
      <c r="AS278" s="194"/>
      <c r="AT278" s="39"/>
      <c r="AU278" s="3"/>
      <c r="AV278" s="3">
        <v>275</v>
      </c>
      <c r="AW278" s="3"/>
      <c r="AX278" s="3"/>
      <c r="AY278" s="3"/>
    </row>
    <row r="279" spans="1:51" ht="18.95" customHeight="1" x14ac:dyDescent="0.25">
      <c r="A279" s="173" t="s">
        <v>358</v>
      </c>
      <c r="B279" s="168" t="s">
        <v>359</v>
      </c>
      <c r="C279" s="169" t="s">
        <v>411</v>
      </c>
      <c r="D279" s="169" t="s">
        <v>414</v>
      </c>
      <c r="E279" s="165" t="s">
        <v>2234</v>
      </c>
      <c r="F279" s="205" t="s">
        <v>414</v>
      </c>
      <c r="G279" s="169" t="s">
        <v>9</v>
      </c>
      <c r="H279" s="169" t="s">
        <v>415</v>
      </c>
      <c r="I279" s="4" t="s">
        <v>2891</v>
      </c>
      <c r="J279" s="4"/>
      <c r="K279" s="4" t="s">
        <v>2891</v>
      </c>
      <c r="L279" s="4"/>
      <c r="M279" s="4"/>
      <c r="N279" s="4"/>
      <c r="O279" s="4"/>
      <c r="P279" s="4"/>
      <c r="Q279" s="4"/>
      <c r="R279" s="4" t="s">
        <v>2895</v>
      </c>
      <c r="S279" s="4"/>
      <c r="T279" s="4" t="s">
        <v>2895</v>
      </c>
      <c r="U279" s="71"/>
      <c r="V279" s="47"/>
      <c r="W279" s="47"/>
      <c r="X279" s="47"/>
      <c r="Y279" s="45" t="s">
        <v>744</v>
      </c>
      <c r="Z279" s="46"/>
      <c r="AA279" s="195">
        <v>2</v>
      </c>
      <c r="AB279" s="195">
        <v>3</v>
      </c>
      <c r="AC279" s="195">
        <v>2</v>
      </c>
      <c r="AD279" s="191">
        <f t="shared" si="4"/>
        <v>7</v>
      </c>
      <c r="AE279" s="37"/>
      <c r="AF279" s="38" t="s">
        <v>523</v>
      </c>
      <c r="AG279" s="38" t="s">
        <v>523</v>
      </c>
      <c r="AH279" s="38" t="s">
        <v>523</v>
      </c>
      <c r="AI279" s="192"/>
      <c r="AJ279" s="39" t="s">
        <v>516</v>
      </c>
      <c r="AK279" s="38" t="s">
        <v>516</v>
      </c>
      <c r="AL279" s="38" t="s">
        <v>523</v>
      </c>
      <c r="AM279" s="192"/>
      <c r="AN279" s="40" t="s">
        <v>527</v>
      </c>
      <c r="AO279" s="40" t="s">
        <v>527</v>
      </c>
      <c r="AP279" s="40" t="s">
        <v>527</v>
      </c>
      <c r="AQ279" s="193"/>
      <c r="AR279" s="39" t="s">
        <v>516</v>
      </c>
      <c r="AS279" s="194"/>
      <c r="AT279" s="39"/>
      <c r="AU279" s="3"/>
      <c r="AV279" s="3">
        <v>276</v>
      </c>
      <c r="AW279" s="3"/>
      <c r="AX279" s="3"/>
      <c r="AY279" s="3"/>
    </row>
    <row r="280" spans="1:51" ht="18.95" customHeight="1" x14ac:dyDescent="0.25">
      <c r="A280" s="173" t="s">
        <v>358</v>
      </c>
      <c r="B280" s="168" t="s">
        <v>359</v>
      </c>
      <c r="C280" s="169" t="s">
        <v>411</v>
      </c>
      <c r="D280" s="169" t="s">
        <v>416</v>
      </c>
      <c r="E280" s="165" t="s">
        <v>2233</v>
      </c>
      <c r="F280" s="205" t="s">
        <v>416</v>
      </c>
      <c r="G280" s="169"/>
      <c r="H280" s="169"/>
      <c r="I280" s="4"/>
      <c r="J280" s="4"/>
      <c r="K280" s="4"/>
      <c r="L280" s="4"/>
      <c r="M280" s="4"/>
      <c r="N280" s="4"/>
      <c r="O280" s="4"/>
      <c r="P280" s="4"/>
      <c r="Q280" s="4"/>
      <c r="R280" s="4"/>
      <c r="S280" s="4"/>
      <c r="T280" s="4"/>
      <c r="U280" s="71"/>
      <c r="V280" s="47"/>
      <c r="W280" s="47"/>
      <c r="X280" s="47"/>
      <c r="Y280" s="45" t="s">
        <v>745</v>
      </c>
      <c r="Z280" s="46"/>
      <c r="AA280" s="195">
        <v>2</v>
      </c>
      <c r="AB280" s="195">
        <v>2</v>
      </c>
      <c r="AC280" s="195">
        <v>2</v>
      </c>
      <c r="AD280" s="191">
        <f t="shared" si="4"/>
        <v>6</v>
      </c>
      <c r="AE280" s="37"/>
      <c r="AF280" s="38" t="s">
        <v>516</v>
      </c>
      <c r="AG280" s="38" t="s">
        <v>516</v>
      </c>
      <c r="AH280" s="38" t="s">
        <v>516</v>
      </c>
      <c r="AI280" s="192"/>
      <c r="AJ280" s="39" t="s">
        <v>523</v>
      </c>
      <c r="AK280" s="38" t="s">
        <v>523</v>
      </c>
      <c r="AL280" s="38" t="s">
        <v>523</v>
      </c>
      <c r="AM280" s="192"/>
      <c r="AN280" s="40" t="s">
        <v>527</v>
      </c>
      <c r="AO280" s="40" t="s">
        <v>527</v>
      </c>
      <c r="AP280" s="40" t="s">
        <v>527</v>
      </c>
      <c r="AQ280" s="193"/>
      <c r="AR280" s="39" t="s">
        <v>516</v>
      </c>
      <c r="AS280" s="194"/>
      <c r="AT280" s="39"/>
      <c r="AU280" s="3"/>
      <c r="AV280" s="3">
        <v>277</v>
      </c>
      <c r="AW280" s="3"/>
      <c r="AX280" s="3"/>
      <c r="AY280" s="3"/>
    </row>
    <row r="281" spans="1:51" ht="18.95" customHeight="1" x14ac:dyDescent="0.25">
      <c r="A281" s="173" t="s">
        <v>358</v>
      </c>
      <c r="B281" s="168" t="s">
        <v>359</v>
      </c>
      <c r="C281" s="169" t="s">
        <v>411</v>
      </c>
      <c r="D281" s="169" t="s">
        <v>417</v>
      </c>
      <c r="E281" s="165" t="s">
        <v>2015</v>
      </c>
      <c r="F281" s="205" t="s">
        <v>417</v>
      </c>
      <c r="G281" s="169"/>
      <c r="H281" s="169"/>
      <c r="I281" s="4" t="s">
        <v>2896</v>
      </c>
      <c r="J281" s="4"/>
      <c r="K281" s="4" t="s">
        <v>2896</v>
      </c>
      <c r="L281" s="4"/>
      <c r="M281" s="4" t="s">
        <v>2897</v>
      </c>
      <c r="N281" s="4" t="s">
        <v>2898</v>
      </c>
      <c r="O281" s="4" t="s">
        <v>2897</v>
      </c>
      <c r="P281" s="4" t="s">
        <v>2898</v>
      </c>
      <c r="Q281" s="4" t="s">
        <v>2725</v>
      </c>
      <c r="R281" s="4" t="s">
        <v>2899</v>
      </c>
      <c r="S281" s="4" t="s">
        <v>2726</v>
      </c>
      <c r="T281" s="4" t="s">
        <v>2900</v>
      </c>
      <c r="U281" s="71"/>
      <c r="V281" s="47"/>
      <c r="W281" s="47"/>
      <c r="X281" s="47"/>
      <c r="Y281" s="45" t="s">
        <v>746</v>
      </c>
      <c r="Z281" s="46"/>
      <c r="AA281" s="195">
        <v>2</v>
      </c>
      <c r="AB281" s="195">
        <v>3</v>
      </c>
      <c r="AC281" s="195">
        <v>2</v>
      </c>
      <c r="AD281" s="191">
        <f t="shared" si="4"/>
        <v>7</v>
      </c>
      <c r="AE281" s="37"/>
      <c r="AF281" s="38" t="s">
        <v>523</v>
      </c>
      <c r="AG281" s="38" t="s">
        <v>523</v>
      </c>
      <c r="AH281" s="38" t="s">
        <v>523</v>
      </c>
      <c r="AI281" s="192"/>
      <c r="AJ281" s="39" t="s">
        <v>523</v>
      </c>
      <c r="AK281" s="38" t="s">
        <v>524</v>
      </c>
      <c r="AL281" s="38" t="s">
        <v>524</v>
      </c>
      <c r="AM281" s="192"/>
      <c r="AN281" s="40" t="s">
        <v>527</v>
      </c>
      <c r="AO281" s="40" t="s">
        <v>527</v>
      </c>
      <c r="AP281" s="40" t="s">
        <v>527</v>
      </c>
      <c r="AQ281" s="193"/>
      <c r="AR281" s="39" t="s">
        <v>516</v>
      </c>
      <c r="AS281" s="194"/>
      <c r="AT281" s="39"/>
      <c r="AU281" s="3"/>
      <c r="AV281" s="3">
        <v>278</v>
      </c>
      <c r="AW281" s="3"/>
      <c r="AX281" s="3"/>
      <c r="AY281" s="3"/>
    </row>
    <row r="282" spans="1:51" ht="18.95" customHeight="1" x14ac:dyDescent="0.25">
      <c r="A282" s="173" t="s">
        <v>358</v>
      </c>
      <c r="B282" s="168" t="s">
        <v>359</v>
      </c>
      <c r="C282" s="169" t="s">
        <v>411</v>
      </c>
      <c r="D282" s="169" t="s">
        <v>418</v>
      </c>
      <c r="E282" s="165" t="s">
        <v>2014</v>
      </c>
      <c r="F282" s="205" t="s">
        <v>3112</v>
      </c>
      <c r="G282" s="169"/>
      <c r="H282" s="169"/>
      <c r="I282" s="4"/>
      <c r="J282" s="4"/>
      <c r="K282" s="4"/>
      <c r="L282" s="4"/>
      <c r="M282" s="4"/>
      <c r="N282" s="4"/>
      <c r="O282" s="4"/>
      <c r="P282" s="4"/>
      <c r="Q282" s="4"/>
      <c r="R282" s="4"/>
      <c r="S282" s="4"/>
      <c r="T282" s="4"/>
      <c r="U282" s="63" t="s">
        <v>68</v>
      </c>
      <c r="V282" s="47"/>
      <c r="W282" s="47"/>
      <c r="X282" s="47"/>
      <c r="Y282" s="45" t="s">
        <v>747</v>
      </c>
      <c r="Z282" s="46"/>
      <c r="AA282" s="195">
        <v>2</v>
      </c>
      <c r="AB282" s="195">
        <v>2</v>
      </c>
      <c r="AC282" s="195">
        <v>2</v>
      </c>
      <c r="AD282" s="191">
        <f t="shared" si="4"/>
        <v>6</v>
      </c>
      <c r="AE282" s="37"/>
      <c r="AF282" s="38" t="s">
        <v>516</v>
      </c>
      <c r="AG282" s="38" t="s">
        <v>516</v>
      </c>
      <c r="AH282" s="38" t="s">
        <v>516</v>
      </c>
      <c r="AI282" s="192"/>
      <c r="AJ282" s="39" t="s">
        <v>523</v>
      </c>
      <c r="AK282" s="38" t="s">
        <v>523</v>
      </c>
      <c r="AL282" s="38" t="s">
        <v>523</v>
      </c>
      <c r="AM282" s="192"/>
      <c r="AN282" s="40" t="s">
        <v>527</v>
      </c>
      <c r="AO282" s="40" t="s">
        <v>527</v>
      </c>
      <c r="AP282" s="40" t="s">
        <v>527</v>
      </c>
      <c r="AQ282" s="193"/>
      <c r="AR282" s="39" t="s">
        <v>516</v>
      </c>
      <c r="AS282" s="194"/>
      <c r="AT282" s="39"/>
      <c r="AU282" s="3"/>
      <c r="AV282" s="3">
        <v>279</v>
      </c>
      <c r="AW282" s="3"/>
      <c r="AX282" s="3"/>
      <c r="AY282" s="3"/>
    </row>
    <row r="283" spans="1:51" ht="18.95" customHeight="1" x14ac:dyDescent="0.25">
      <c r="A283" s="173" t="s">
        <v>358</v>
      </c>
      <c r="B283" s="168" t="s">
        <v>359</v>
      </c>
      <c r="C283" s="169" t="s">
        <v>411</v>
      </c>
      <c r="D283" s="169" t="s">
        <v>419</v>
      </c>
      <c r="E283" s="165" t="s">
        <v>2013</v>
      </c>
      <c r="F283" s="205" t="s">
        <v>421</v>
      </c>
      <c r="G283" s="169"/>
      <c r="H283" s="169"/>
      <c r="I283" s="4"/>
      <c r="J283" s="4"/>
      <c r="K283" s="4"/>
      <c r="L283" s="4"/>
      <c r="M283" s="4"/>
      <c r="N283" s="4"/>
      <c r="O283" s="4"/>
      <c r="P283" s="4"/>
      <c r="Q283" s="4"/>
      <c r="R283" s="4"/>
      <c r="S283" s="4"/>
      <c r="T283" s="4"/>
      <c r="U283" s="63" t="s">
        <v>68</v>
      </c>
      <c r="V283" s="47"/>
      <c r="W283" s="47"/>
      <c r="X283" s="47"/>
      <c r="Y283" s="45" t="s">
        <v>748</v>
      </c>
      <c r="Z283" s="46"/>
      <c r="AA283" s="195">
        <v>3</v>
      </c>
      <c r="AB283" s="195">
        <v>4</v>
      </c>
      <c r="AC283" s="195">
        <v>3</v>
      </c>
      <c r="AD283" s="191">
        <f t="shared" si="4"/>
        <v>10</v>
      </c>
      <c r="AE283" s="37"/>
      <c r="AF283" s="38" t="s">
        <v>523</v>
      </c>
      <c r="AG283" s="38" t="s">
        <v>516</v>
      </c>
      <c r="AH283" s="38" t="s">
        <v>516</v>
      </c>
      <c r="AI283" s="192"/>
      <c r="AJ283" s="39" t="s">
        <v>523</v>
      </c>
      <c r="AK283" s="38" t="s">
        <v>524</v>
      </c>
      <c r="AL283" s="38" t="s">
        <v>524</v>
      </c>
      <c r="AM283" s="192"/>
      <c r="AN283" s="40" t="s">
        <v>527</v>
      </c>
      <c r="AO283" s="40" t="s">
        <v>527</v>
      </c>
      <c r="AP283" s="40" t="s">
        <v>527</v>
      </c>
      <c r="AQ283" s="193"/>
      <c r="AR283" s="39" t="s">
        <v>516</v>
      </c>
      <c r="AS283" s="194"/>
      <c r="AT283" s="39"/>
      <c r="AU283" s="3"/>
      <c r="AV283" s="3">
        <v>280</v>
      </c>
      <c r="AW283" s="3"/>
      <c r="AX283" s="3"/>
      <c r="AY283" s="3"/>
    </row>
    <row r="284" spans="1:51" ht="18.95" customHeight="1" x14ac:dyDescent="0.25">
      <c r="A284" s="173" t="s">
        <v>358</v>
      </c>
      <c r="B284" s="168" t="s">
        <v>359</v>
      </c>
      <c r="C284" s="169" t="s">
        <v>420</v>
      </c>
      <c r="D284" s="169" t="s">
        <v>421</v>
      </c>
      <c r="E284" s="165" t="s">
        <v>2012</v>
      </c>
      <c r="F284" s="205" t="s">
        <v>3113</v>
      </c>
      <c r="G284" s="169"/>
      <c r="H284" s="169"/>
      <c r="I284" s="4" t="s">
        <v>2901</v>
      </c>
      <c r="J284" s="4"/>
      <c r="K284" s="4" t="s">
        <v>2901</v>
      </c>
      <c r="L284" s="4"/>
      <c r="M284" s="4"/>
      <c r="N284" s="4"/>
      <c r="O284" s="4"/>
      <c r="P284" s="4"/>
      <c r="Q284" s="4"/>
      <c r="R284" s="4"/>
      <c r="S284" s="4"/>
      <c r="T284" s="4"/>
      <c r="U284" s="63"/>
      <c r="V284" s="47"/>
      <c r="W284" s="47"/>
      <c r="X284" s="47"/>
      <c r="Y284" s="45" t="s">
        <v>749</v>
      </c>
      <c r="Z284" s="46"/>
      <c r="AA284" s="195">
        <v>3</v>
      </c>
      <c r="AB284" s="195">
        <v>3</v>
      </c>
      <c r="AC284" s="195">
        <v>3</v>
      </c>
      <c r="AD284" s="191">
        <f t="shared" si="4"/>
        <v>9</v>
      </c>
      <c r="AE284" s="37"/>
      <c r="AF284" s="38" t="s">
        <v>516</v>
      </c>
      <c r="AG284" s="38" t="s">
        <v>516</v>
      </c>
      <c r="AH284" s="38" t="s">
        <v>516</v>
      </c>
      <c r="AI284" s="192"/>
      <c r="AJ284" s="38" t="s">
        <v>523</v>
      </c>
      <c r="AK284" s="38" t="s">
        <v>524</v>
      </c>
      <c r="AL284" s="38" t="s">
        <v>524</v>
      </c>
      <c r="AM284" s="192"/>
      <c r="AN284" s="40" t="s">
        <v>527</v>
      </c>
      <c r="AO284" s="40" t="s">
        <v>527</v>
      </c>
      <c r="AP284" s="40" t="s">
        <v>527</v>
      </c>
      <c r="AQ284" s="193"/>
      <c r="AR284" s="39" t="s">
        <v>516</v>
      </c>
      <c r="AS284" s="194"/>
      <c r="AT284" s="41"/>
      <c r="AU284" s="3"/>
      <c r="AV284" s="3">
        <v>281</v>
      </c>
      <c r="AW284" s="3"/>
      <c r="AX284" s="3"/>
      <c r="AY284" s="3"/>
    </row>
    <row r="285" spans="1:51" ht="18.95" customHeight="1" x14ac:dyDescent="0.25">
      <c r="A285" s="173" t="s">
        <v>358</v>
      </c>
      <c r="B285" s="168" t="s">
        <v>359</v>
      </c>
      <c r="C285" s="169" t="s">
        <v>420</v>
      </c>
      <c r="D285" s="169" t="s">
        <v>422</v>
      </c>
      <c r="E285" s="165" t="s">
        <v>2011</v>
      </c>
      <c r="F285" s="205" t="s">
        <v>423</v>
      </c>
      <c r="G285" s="169" t="s">
        <v>9</v>
      </c>
      <c r="H285" s="169" t="s">
        <v>243</v>
      </c>
      <c r="I285" s="4" t="s">
        <v>2896</v>
      </c>
      <c r="J285" s="4"/>
      <c r="K285" s="4" t="s">
        <v>2896</v>
      </c>
      <c r="L285" s="4"/>
      <c r="M285" s="4" t="s">
        <v>2897</v>
      </c>
      <c r="N285" s="4" t="s">
        <v>2898</v>
      </c>
      <c r="O285" s="4" t="s">
        <v>2897</v>
      </c>
      <c r="P285" s="4" t="s">
        <v>2898</v>
      </c>
      <c r="Q285" s="4" t="s">
        <v>2725</v>
      </c>
      <c r="R285" s="4" t="s">
        <v>2899</v>
      </c>
      <c r="S285" s="4" t="s">
        <v>2726</v>
      </c>
      <c r="T285" s="4" t="s">
        <v>2900</v>
      </c>
      <c r="U285" s="71"/>
      <c r="V285" s="47"/>
      <c r="W285" s="47"/>
      <c r="X285" s="47"/>
      <c r="Y285" s="45" t="s">
        <v>750</v>
      </c>
      <c r="Z285" s="46"/>
      <c r="AA285" s="195">
        <v>3</v>
      </c>
      <c r="AB285" s="195">
        <v>3</v>
      </c>
      <c r="AC285" s="195">
        <v>3</v>
      </c>
      <c r="AD285" s="191">
        <f t="shared" si="4"/>
        <v>9</v>
      </c>
      <c r="AE285" s="37"/>
      <c r="AF285" s="38" t="s">
        <v>523</v>
      </c>
      <c r="AG285" s="38" t="s">
        <v>523</v>
      </c>
      <c r="AH285" s="38" t="s">
        <v>523</v>
      </c>
      <c r="AI285" s="192"/>
      <c r="AJ285" s="38" t="s">
        <v>523</v>
      </c>
      <c r="AK285" s="38" t="s">
        <v>524</v>
      </c>
      <c r="AL285" s="38" t="s">
        <v>524</v>
      </c>
      <c r="AM285" s="192"/>
      <c r="AN285" s="40" t="s">
        <v>527</v>
      </c>
      <c r="AO285" s="40" t="s">
        <v>527</v>
      </c>
      <c r="AP285" s="40" t="s">
        <v>527</v>
      </c>
      <c r="AQ285" s="193"/>
      <c r="AR285" s="39" t="s">
        <v>516</v>
      </c>
      <c r="AS285" s="194"/>
      <c r="AT285" s="41"/>
      <c r="AU285" s="3"/>
      <c r="AV285" s="3">
        <v>282</v>
      </c>
      <c r="AW285" s="3"/>
      <c r="AX285" s="3"/>
      <c r="AY285" s="3"/>
    </row>
    <row r="286" spans="1:51" ht="18.95" customHeight="1" x14ac:dyDescent="0.25">
      <c r="A286" s="173" t="s">
        <v>358</v>
      </c>
      <c r="B286" s="168" t="s">
        <v>359</v>
      </c>
      <c r="C286" s="169" t="s">
        <v>420</v>
      </c>
      <c r="D286" s="169" t="s">
        <v>423</v>
      </c>
      <c r="E286" s="165" t="s">
        <v>2010</v>
      </c>
      <c r="F286" s="205" t="s">
        <v>3114</v>
      </c>
      <c r="G286" s="169" t="s">
        <v>9</v>
      </c>
      <c r="H286" s="169" t="s">
        <v>243</v>
      </c>
      <c r="I286" s="4" t="s">
        <v>2902</v>
      </c>
      <c r="J286" s="4"/>
      <c r="K286" s="4" t="s">
        <v>2902</v>
      </c>
      <c r="L286" s="4"/>
      <c r="M286" s="4" t="s">
        <v>2903</v>
      </c>
      <c r="N286" s="4"/>
      <c r="O286" s="4" t="s">
        <v>2903</v>
      </c>
      <c r="P286" s="4"/>
      <c r="Q286" s="4" t="s">
        <v>2904</v>
      </c>
      <c r="R286" s="4" t="s">
        <v>2905</v>
      </c>
      <c r="S286" s="4" t="s">
        <v>2904</v>
      </c>
      <c r="T286" s="4" t="s">
        <v>2905</v>
      </c>
      <c r="U286" s="63"/>
      <c r="V286" s="47"/>
      <c r="W286" s="47"/>
      <c r="X286" s="47"/>
      <c r="Y286" s="45" t="s">
        <v>751</v>
      </c>
      <c r="Z286" s="46"/>
      <c r="AA286" s="195">
        <v>3</v>
      </c>
      <c r="AB286" s="195">
        <v>3</v>
      </c>
      <c r="AC286" s="195">
        <v>3</v>
      </c>
      <c r="AD286" s="191">
        <f t="shared" si="4"/>
        <v>9</v>
      </c>
      <c r="AE286" s="37"/>
      <c r="AF286" s="38" t="s">
        <v>523</v>
      </c>
      <c r="AG286" s="38" t="s">
        <v>523</v>
      </c>
      <c r="AH286" s="38" t="s">
        <v>516</v>
      </c>
      <c r="AI286" s="192"/>
      <c r="AJ286" s="38" t="s">
        <v>523</v>
      </c>
      <c r="AK286" s="38" t="s">
        <v>524</v>
      </c>
      <c r="AL286" s="38" t="s">
        <v>524</v>
      </c>
      <c r="AM286" s="192"/>
      <c r="AN286" s="40" t="s">
        <v>527</v>
      </c>
      <c r="AO286" s="40" t="s">
        <v>527</v>
      </c>
      <c r="AP286" s="40" t="s">
        <v>527</v>
      </c>
      <c r="AQ286" s="193"/>
      <c r="AR286" s="39" t="s">
        <v>516</v>
      </c>
      <c r="AS286" s="194"/>
      <c r="AT286" s="41"/>
      <c r="AU286" s="3"/>
      <c r="AV286" s="3">
        <v>283</v>
      </c>
      <c r="AW286" s="3"/>
      <c r="AX286" s="3"/>
      <c r="AY286" s="3"/>
    </row>
    <row r="287" spans="1:51" ht="18.95" customHeight="1" x14ac:dyDescent="0.25">
      <c r="A287" s="173" t="s">
        <v>358</v>
      </c>
      <c r="B287" s="168" t="s">
        <v>359</v>
      </c>
      <c r="C287" s="169" t="s">
        <v>420</v>
      </c>
      <c r="D287" s="169" t="s">
        <v>424</v>
      </c>
      <c r="E287" s="165" t="s">
        <v>2009</v>
      </c>
      <c r="F287" s="205" t="s">
        <v>425</v>
      </c>
      <c r="G287" s="169"/>
      <c r="H287" s="169"/>
      <c r="I287" s="4" t="s">
        <v>2906</v>
      </c>
      <c r="J287" s="4"/>
      <c r="K287" s="4" t="s">
        <v>2906</v>
      </c>
      <c r="L287" s="4"/>
      <c r="M287" s="4" t="s">
        <v>2903</v>
      </c>
      <c r="N287" s="4"/>
      <c r="O287" s="4" t="s">
        <v>2903</v>
      </c>
      <c r="P287" s="4"/>
      <c r="Q287" s="4" t="s">
        <v>2904</v>
      </c>
      <c r="R287" s="4" t="s">
        <v>2907</v>
      </c>
      <c r="S287" s="4" t="s">
        <v>2904</v>
      </c>
      <c r="T287" s="4" t="s">
        <v>2907</v>
      </c>
      <c r="U287" s="63"/>
      <c r="V287" s="47"/>
      <c r="W287" s="47"/>
      <c r="X287" s="47"/>
      <c r="Y287" s="45" t="s">
        <v>752</v>
      </c>
      <c r="Z287" s="46"/>
      <c r="AA287" s="195">
        <v>3</v>
      </c>
      <c r="AB287" s="195">
        <v>3</v>
      </c>
      <c r="AC287" s="195">
        <v>3</v>
      </c>
      <c r="AD287" s="191">
        <f t="shared" si="4"/>
        <v>9</v>
      </c>
      <c r="AE287" s="62"/>
      <c r="AF287" s="38" t="s">
        <v>516</v>
      </c>
      <c r="AG287" s="38" t="s">
        <v>516</v>
      </c>
      <c r="AH287" s="38" t="s">
        <v>516</v>
      </c>
      <c r="AI287" s="192"/>
      <c r="AJ287" s="38" t="s">
        <v>523</v>
      </c>
      <c r="AK287" s="38" t="s">
        <v>524</v>
      </c>
      <c r="AL287" s="38" t="s">
        <v>524</v>
      </c>
      <c r="AM287" s="192"/>
      <c r="AN287" s="40" t="s">
        <v>527</v>
      </c>
      <c r="AO287" s="40" t="s">
        <v>527</v>
      </c>
      <c r="AP287" s="40" t="s">
        <v>527</v>
      </c>
      <c r="AQ287" s="193"/>
      <c r="AR287" s="39" t="s">
        <v>516</v>
      </c>
      <c r="AS287" s="194"/>
      <c r="AT287" s="41"/>
      <c r="AU287" s="3"/>
      <c r="AV287" s="3">
        <v>284</v>
      </c>
      <c r="AW287" s="3"/>
      <c r="AX287" s="3"/>
      <c r="AY287" s="3"/>
    </row>
    <row r="288" spans="1:51" ht="18.95" customHeight="1" x14ac:dyDescent="0.25">
      <c r="A288" s="173" t="s">
        <v>358</v>
      </c>
      <c r="B288" s="168" t="s">
        <v>359</v>
      </c>
      <c r="C288" s="169" t="s">
        <v>420</v>
      </c>
      <c r="D288" s="169" t="s">
        <v>425</v>
      </c>
      <c r="E288" s="165" t="s">
        <v>2008</v>
      </c>
      <c r="F288" s="205" t="s">
        <v>426</v>
      </c>
      <c r="G288" s="169"/>
      <c r="H288" s="169"/>
      <c r="I288" s="4" t="s">
        <v>2908</v>
      </c>
      <c r="J288" s="4"/>
      <c r="K288" s="4" t="s">
        <v>2908</v>
      </c>
      <c r="L288" s="4"/>
      <c r="M288" s="4" t="s">
        <v>2909</v>
      </c>
      <c r="N288" s="4" t="s">
        <v>2910</v>
      </c>
      <c r="O288" s="4" t="s">
        <v>2911</v>
      </c>
      <c r="P288" s="4"/>
      <c r="Q288" s="4"/>
      <c r="R288" s="4" t="s">
        <v>2912</v>
      </c>
      <c r="S288" s="4"/>
      <c r="T288" s="4" t="s">
        <v>2912</v>
      </c>
      <c r="U288" s="63"/>
      <c r="V288" s="47"/>
      <c r="W288" s="47"/>
      <c r="X288" s="47"/>
      <c r="Y288" s="45" t="s">
        <v>753</v>
      </c>
      <c r="Z288" s="46"/>
      <c r="AA288" s="195">
        <v>3</v>
      </c>
      <c r="AB288" s="195">
        <v>3</v>
      </c>
      <c r="AC288" s="195">
        <v>3</v>
      </c>
      <c r="AD288" s="191">
        <f t="shared" si="4"/>
        <v>9</v>
      </c>
      <c r="AE288" s="37"/>
      <c r="AF288" s="49" t="s">
        <v>523</v>
      </c>
      <c r="AG288" s="49" t="s">
        <v>523</v>
      </c>
      <c r="AH288" s="49" t="s">
        <v>516</v>
      </c>
      <c r="AI288" s="192"/>
      <c r="AJ288" s="49" t="s">
        <v>516</v>
      </c>
      <c r="AK288" s="49" t="s">
        <v>516</v>
      </c>
      <c r="AL288" s="49" t="s">
        <v>524</v>
      </c>
      <c r="AM288" s="192"/>
      <c r="AN288" s="51" t="s">
        <v>527</v>
      </c>
      <c r="AO288" s="51" t="s">
        <v>527</v>
      </c>
      <c r="AP288" s="51" t="s">
        <v>527</v>
      </c>
      <c r="AQ288" s="193"/>
      <c r="AR288" s="50" t="s">
        <v>516</v>
      </c>
      <c r="AS288" s="194"/>
      <c r="AT288" s="41"/>
      <c r="AU288" s="3"/>
      <c r="AV288" s="3">
        <v>285</v>
      </c>
      <c r="AW288" s="3"/>
      <c r="AX288" s="3"/>
      <c r="AY288" s="3"/>
    </row>
    <row r="289" spans="1:51" ht="18.95" customHeight="1" x14ac:dyDescent="0.25">
      <c r="A289" s="173" t="s">
        <v>358</v>
      </c>
      <c r="B289" s="168" t="s">
        <v>359</v>
      </c>
      <c r="C289" s="169" t="s">
        <v>420</v>
      </c>
      <c r="D289" s="169" t="s">
        <v>426</v>
      </c>
      <c r="E289" s="165" t="s">
        <v>2007</v>
      </c>
      <c r="F289" s="205" t="s">
        <v>427</v>
      </c>
      <c r="G289" s="169"/>
      <c r="H289" s="169"/>
      <c r="I289" s="4" t="s">
        <v>2913</v>
      </c>
      <c r="J289" s="4"/>
      <c r="K289" s="4" t="s">
        <v>2913</v>
      </c>
      <c r="L289" s="4"/>
      <c r="M289" s="4"/>
      <c r="N289" s="4"/>
      <c r="O289" s="4"/>
      <c r="P289" s="4"/>
      <c r="Q289" s="4"/>
      <c r="R289" s="4" t="s">
        <v>1859</v>
      </c>
      <c r="S289" s="4"/>
      <c r="T289" s="4" t="s">
        <v>1859</v>
      </c>
      <c r="U289" s="63"/>
      <c r="V289" s="47"/>
      <c r="W289" s="47"/>
      <c r="X289" s="47"/>
      <c r="Y289" s="45" t="s">
        <v>754</v>
      </c>
      <c r="Z289" s="46"/>
      <c r="AA289" s="195">
        <v>3</v>
      </c>
      <c r="AB289" s="195">
        <v>3</v>
      </c>
      <c r="AC289" s="195">
        <v>3</v>
      </c>
      <c r="AD289" s="191">
        <f t="shared" si="4"/>
        <v>9</v>
      </c>
      <c r="AE289" s="37"/>
      <c r="AF289" s="38" t="s">
        <v>523</v>
      </c>
      <c r="AG289" s="38" t="s">
        <v>523</v>
      </c>
      <c r="AH289" s="38" t="s">
        <v>523</v>
      </c>
      <c r="AI289" s="192"/>
      <c r="AJ289" s="39" t="s">
        <v>523</v>
      </c>
      <c r="AK289" s="38" t="s">
        <v>523</v>
      </c>
      <c r="AL289" s="38" t="s">
        <v>523</v>
      </c>
      <c r="AM289" s="192"/>
      <c r="AN289" s="40" t="s">
        <v>527</v>
      </c>
      <c r="AO289" s="40" t="s">
        <v>527</v>
      </c>
      <c r="AP289" s="40" t="s">
        <v>527</v>
      </c>
      <c r="AQ289" s="193"/>
      <c r="AR289" s="39" t="s">
        <v>516</v>
      </c>
      <c r="AS289" s="194"/>
      <c r="AT289" s="41"/>
      <c r="AU289" s="3"/>
      <c r="AV289" s="3">
        <v>286</v>
      </c>
      <c r="AW289" s="3"/>
      <c r="AX289" s="3"/>
      <c r="AY289" s="3"/>
    </row>
    <row r="290" spans="1:51" ht="18.95" customHeight="1" x14ac:dyDescent="0.25">
      <c r="A290" s="173" t="s">
        <v>358</v>
      </c>
      <c r="B290" s="168" t="s">
        <v>359</v>
      </c>
      <c r="C290" s="169" t="s">
        <v>420</v>
      </c>
      <c r="D290" s="169" t="s">
        <v>427</v>
      </c>
      <c r="E290" s="165" t="s">
        <v>2006</v>
      </c>
      <c r="F290" s="205" t="s">
        <v>428</v>
      </c>
      <c r="G290" s="169"/>
      <c r="H290" s="169"/>
      <c r="I290" s="4" t="s">
        <v>2914</v>
      </c>
      <c r="J290" s="4"/>
      <c r="K290" s="4" t="s">
        <v>2914</v>
      </c>
      <c r="L290" s="4"/>
      <c r="M290" s="4"/>
      <c r="N290" s="4"/>
      <c r="O290" s="4"/>
      <c r="P290" s="4"/>
      <c r="Q290" s="4"/>
      <c r="R290" s="4" t="s">
        <v>1860</v>
      </c>
      <c r="S290" s="4"/>
      <c r="T290" s="4" t="s">
        <v>1860</v>
      </c>
      <c r="U290" s="63"/>
      <c r="V290" s="47"/>
      <c r="W290" s="47"/>
      <c r="X290" s="47"/>
      <c r="Y290" s="45" t="s">
        <v>755</v>
      </c>
      <c r="Z290" s="46"/>
      <c r="AA290" s="195">
        <v>3</v>
      </c>
      <c r="AB290" s="195">
        <v>3</v>
      </c>
      <c r="AC290" s="195">
        <v>3</v>
      </c>
      <c r="AD290" s="191">
        <f t="shared" si="4"/>
        <v>9</v>
      </c>
      <c r="AE290" s="37"/>
      <c r="AF290" s="53" t="s">
        <v>523</v>
      </c>
      <c r="AG290" s="53" t="s">
        <v>523</v>
      </c>
      <c r="AH290" s="53" t="s">
        <v>523</v>
      </c>
      <c r="AI290" s="192"/>
      <c r="AJ290" s="54" t="s">
        <v>516</v>
      </c>
      <c r="AK290" s="53" t="s">
        <v>516</v>
      </c>
      <c r="AL290" s="53" t="s">
        <v>523</v>
      </c>
      <c r="AM290" s="192"/>
      <c r="AN290" s="55" t="s">
        <v>527</v>
      </c>
      <c r="AO290" s="55" t="s">
        <v>527</v>
      </c>
      <c r="AP290" s="55" t="s">
        <v>527</v>
      </c>
      <c r="AQ290" s="193"/>
      <c r="AR290" s="54" t="s">
        <v>516</v>
      </c>
      <c r="AS290" s="194"/>
      <c r="AT290" s="41"/>
      <c r="AU290" s="3"/>
      <c r="AV290" s="3">
        <v>287</v>
      </c>
      <c r="AW290" s="3"/>
      <c r="AX290" s="3"/>
      <c r="AY290" s="3"/>
    </row>
    <row r="291" spans="1:51" ht="18.95" customHeight="1" x14ac:dyDescent="0.25">
      <c r="A291" s="173" t="s">
        <v>358</v>
      </c>
      <c r="B291" s="168" t="s">
        <v>359</v>
      </c>
      <c r="C291" s="169" t="s">
        <v>420</v>
      </c>
      <c r="D291" s="169" t="s">
        <v>428</v>
      </c>
      <c r="E291" s="165" t="s">
        <v>2005</v>
      </c>
      <c r="F291" s="205" t="s">
        <v>430</v>
      </c>
      <c r="G291" s="169" t="s">
        <v>9</v>
      </c>
      <c r="H291" s="169" t="s">
        <v>429</v>
      </c>
      <c r="I291" s="4" t="s">
        <v>2914</v>
      </c>
      <c r="J291" s="4"/>
      <c r="K291" s="4" t="s">
        <v>2914</v>
      </c>
      <c r="L291" s="4"/>
      <c r="M291" s="4" t="s">
        <v>2915</v>
      </c>
      <c r="N291" s="4" t="s">
        <v>2916</v>
      </c>
      <c r="O291" s="4" t="s">
        <v>2917</v>
      </c>
      <c r="P291" s="4" t="s">
        <v>2918</v>
      </c>
      <c r="Q291" s="4" t="s">
        <v>2919</v>
      </c>
      <c r="R291" s="4" t="s">
        <v>2920</v>
      </c>
      <c r="S291" s="4" t="s">
        <v>2919</v>
      </c>
      <c r="T291" s="4" t="s">
        <v>2920</v>
      </c>
      <c r="U291" s="63"/>
      <c r="V291" s="47"/>
      <c r="W291" s="47"/>
      <c r="X291" s="47"/>
      <c r="Y291" s="45" t="s">
        <v>756</v>
      </c>
      <c r="Z291" s="46"/>
      <c r="AA291" s="195">
        <v>3</v>
      </c>
      <c r="AB291" s="195">
        <v>3</v>
      </c>
      <c r="AC291" s="195">
        <v>3</v>
      </c>
      <c r="AD291" s="191">
        <f t="shared" si="4"/>
        <v>9</v>
      </c>
      <c r="AE291" s="37"/>
      <c r="AF291" s="38" t="s">
        <v>523</v>
      </c>
      <c r="AG291" s="38" t="s">
        <v>516</v>
      </c>
      <c r="AH291" s="38" t="s">
        <v>516</v>
      </c>
      <c r="AI291" s="192"/>
      <c r="AJ291" s="39" t="s">
        <v>523</v>
      </c>
      <c r="AK291" s="38" t="s">
        <v>524</v>
      </c>
      <c r="AL291" s="38" t="s">
        <v>524</v>
      </c>
      <c r="AM291" s="192"/>
      <c r="AN291" s="40" t="s">
        <v>527</v>
      </c>
      <c r="AO291" s="40" t="s">
        <v>527</v>
      </c>
      <c r="AP291" s="40" t="s">
        <v>527</v>
      </c>
      <c r="AQ291" s="193"/>
      <c r="AR291" s="39" t="s">
        <v>523</v>
      </c>
      <c r="AS291" s="194"/>
      <c r="AT291" s="41"/>
      <c r="AU291" s="3"/>
      <c r="AV291" s="3">
        <v>288</v>
      </c>
      <c r="AW291" s="3"/>
      <c r="AX291" s="3"/>
      <c r="AY291" s="3"/>
    </row>
    <row r="292" spans="1:51" ht="18.95" customHeight="1" x14ac:dyDescent="0.25">
      <c r="A292" s="173" t="s">
        <v>358</v>
      </c>
      <c r="B292" s="168" t="s">
        <v>359</v>
      </c>
      <c r="C292" s="169" t="s">
        <v>420</v>
      </c>
      <c r="D292" s="169" t="s">
        <v>430</v>
      </c>
      <c r="E292" s="165" t="s">
        <v>2004</v>
      </c>
      <c r="F292" s="205" t="s">
        <v>3115</v>
      </c>
      <c r="G292" s="169"/>
      <c r="H292" s="169"/>
      <c r="I292" s="4" t="s">
        <v>2921</v>
      </c>
      <c r="J292" s="4"/>
      <c r="K292" s="4" t="s">
        <v>2921</v>
      </c>
      <c r="L292" s="4"/>
      <c r="M292" s="4"/>
      <c r="N292" s="4"/>
      <c r="O292" s="4"/>
      <c r="P292" s="4"/>
      <c r="Q292" s="4"/>
      <c r="R292" s="4" t="s">
        <v>2922</v>
      </c>
      <c r="S292" s="4"/>
      <c r="T292" s="4" t="s">
        <v>2922</v>
      </c>
      <c r="U292" s="63"/>
      <c r="V292" s="47"/>
      <c r="W292" s="47"/>
      <c r="X292" s="47"/>
      <c r="Y292" s="45" t="s">
        <v>757</v>
      </c>
      <c r="Z292" s="46"/>
      <c r="AA292" s="195">
        <v>3</v>
      </c>
      <c r="AB292" s="195">
        <v>3</v>
      </c>
      <c r="AC292" s="195">
        <v>3</v>
      </c>
      <c r="AD292" s="191">
        <f t="shared" si="4"/>
        <v>9</v>
      </c>
      <c r="AE292" s="37"/>
      <c r="AF292" s="38" t="s">
        <v>516</v>
      </c>
      <c r="AG292" s="38" t="s">
        <v>516</v>
      </c>
      <c r="AH292" s="38" t="s">
        <v>516</v>
      </c>
      <c r="AI292" s="192"/>
      <c r="AJ292" s="39" t="s">
        <v>523</v>
      </c>
      <c r="AK292" s="38" t="s">
        <v>524</v>
      </c>
      <c r="AL292" s="38" t="s">
        <v>524</v>
      </c>
      <c r="AM292" s="192"/>
      <c r="AN292" s="40" t="s">
        <v>527</v>
      </c>
      <c r="AO292" s="40" t="s">
        <v>527</v>
      </c>
      <c r="AP292" s="40" t="s">
        <v>527</v>
      </c>
      <c r="AQ292" s="193"/>
      <c r="AR292" s="39" t="s">
        <v>516</v>
      </c>
      <c r="AS292" s="194"/>
      <c r="AT292" s="41"/>
      <c r="AU292" s="3"/>
      <c r="AV292" s="3">
        <v>289</v>
      </c>
      <c r="AW292" s="3"/>
      <c r="AX292" s="3"/>
      <c r="AY292" s="3"/>
    </row>
    <row r="293" spans="1:51" ht="18.95" customHeight="1" x14ac:dyDescent="0.25">
      <c r="A293" s="173" t="s">
        <v>358</v>
      </c>
      <c r="B293" s="168" t="s">
        <v>359</v>
      </c>
      <c r="C293" s="169" t="s">
        <v>420</v>
      </c>
      <c r="D293" s="169" t="s">
        <v>431</v>
      </c>
      <c r="E293" s="165" t="s">
        <v>2003</v>
      </c>
      <c r="F293" s="205" t="s">
        <v>433</v>
      </c>
      <c r="G293" s="169" t="s">
        <v>9</v>
      </c>
      <c r="H293" s="169" t="s">
        <v>432</v>
      </c>
      <c r="I293" s="4" t="s">
        <v>2923</v>
      </c>
      <c r="J293" s="4"/>
      <c r="K293" s="4" t="s">
        <v>2923</v>
      </c>
      <c r="L293" s="4"/>
      <c r="M293" s="4" t="s">
        <v>1338</v>
      </c>
      <c r="N293" s="4"/>
      <c r="O293" s="4" t="s">
        <v>1338</v>
      </c>
      <c r="P293" s="4"/>
      <c r="Q293" s="4"/>
      <c r="R293" s="4"/>
      <c r="S293" s="4"/>
      <c r="T293" s="4"/>
      <c r="U293" s="63"/>
      <c r="V293" s="47"/>
      <c r="W293" s="47"/>
      <c r="X293" s="47"/>
      <c r="Y293" s="45" t="s">
        <v>758</v>
      </c>
      <c r="Z293" s="46"/>
      <c r="AA293" s="195">
        <v>3</v>
      </c>
      <c r="AB293" s="195">
        <v>3</v>
      </c>
      <c r="AC293" s="195">
        <v>3</v>
      </c>
      <c r="AD293" s="191">
        <f t="shared" si="4"/>
        <v>9</v>
      </c>
      <c r="AE293" s="37"/>
      <c r="AF293" s="38" t="s">
        <v>523</v>
      </c>
      <c r="AG293" s="38" t="s">
        <v>523</v>
      </c>
      <c r="AH293" s="38" t="s">
        <v>516</v>
      </c>
      <c r="AI293" s="192"/>
      <c r="AJ293" s="39" t="s">
        <v>523</v>
      </c>
      <c r="AK293" s="38" t="s">
        <v>524</v>
      </c>
      <c r="AL293" s="38" t="s">
        <v>524</v>
      </c>
      <c r="AM293" s="192"/>
      <c r="AN293" s="40" t="s">
        <v>527</v>
      </c>
      <c r="AO293" s="40" t="s">
        <v>527</v>
      </c>
      <c r="AP293" s="40" t="s">
        <v>527</v>
      </c>
      <c r="AQ293" s="193"/>
      <c r="AR293" s="39" t="s">
        <v>516</v>
      </c>
      <c r="AS293" s="194"/>
      <c r="AT293" s="41"/>
      <c r="AU293" s="3"/>
      <c r="AV293" s="3">
        <v>290</v>
      </c>
      <c r="AW293" s="3"/>
      <c r="AX293" s="3"/>
      <c r="AY293" s="3"/>
    </row>
    <row r="294" spans="1:51" ht="18.95" customHeight="1" x14ac:dyDescent="0.25">
      <c r="A294" s="173" t="s">
        <v>358</v>
      </c>
      <c r="B294" s="168" t="s">
        <v>359</v>
      </c>
      <c r="C294" s="169" t="s">
        <v>420</v>
      </c>
      <c r="D294" s="169" t="s">
        <v>433</v>
      </c>
      <c r="E294" s="165" t="s">
        <v>2001</v>
      </c>
      <c r="F294" s="205" t="s">
        <v>434</v>
      </c>
      <c r="G294" s="169"/>
      <c r="H294" s="169"/>
      <c r="I294" s="4"/>
      <c r="J294" s="4"/>
      <c r="K294" s="4"/>
      <c r="L294" s="4"/>
      <c r="M294" s="4" t="s">
        <v>1338</v>
      </c>
      <c r="N294" s="4"/>
      <c r="O294" s="4" t="s">
        <v>1338</v>
      </c>
      <c r="P294" s="4"/>
      <c r="Q294" s="4"/>
      <c r="R294" s="4"/>
      <c r="S294" s="4"/>
      <c r="T294" s="4"/>
      <c r="U294" s="63"/>
      <c r="V294" s="47"/>
      <c r="W294" s="47"/>
      <c r="X294" s="47"/>
      <c r="Y294" s="45" t="s">
        <v>759</v>
      </c>
      <c r="Z294" s="46"/>
      <c r="AA294" s="195">
        <v>3</v>
      </c>
      <c r="AB294" s="195">
        <v>3</v>
      </c>
      <c r="AC294" s="195">
        <v>3</v>
      </c>
      <c r="AD294" s="191">
        <f t="shared" si="4"/>
        <v>9</v>
      </c>
      <c r="AE294" s="37"/>
      <c r="AF294" s="38" t="s">
        <v>523</v>
      </c>
      <c r="AG294" s="38" t="s">
        <v>523</v>
      </c>
      <c r="AH294" s="38" t="s">
        <v>516</v>
      </c>
      <c r="AI294" s="192"/>
      <c r="AJ294" s="39" t="s">
        <v>523</v>
      </c>
      <c r="AK294" s="38" t="s">
        <v>524</v>
      </c>
      <c r="AL294" s="38" t="s">
        <v>524</v>
      </c>
      <c r="AM294" s="192"/>
      <c r="AN294" s="40" t="s">
        <v>527</v>
      </c>
      <c r="AO294" s="40" t="s">
        <v>527</v>
      </c>
      <c r="AP294" s="40" t="s">
        <v>527</v>
      </c>
      <c r="AQ294" s="193"/>
      <c r="AR294" s="39" t="s">
        <v>516</v>
      </c>
      <c r="AS294" s="194"/>
      <c r="AT294" s="41"/>
      <c r="AU294" s="3"/>
      <c r="AV294" s="3">
        <v>291</v>
      </c>
      <c r="AW294" s="3"/>
      <c r="AX294" s="3"/>
      <c r="AY294" s="3"/>
    </row>
    <row r="295" spans="1:51" ht="18.95" customHeight="1" x14ac:dyDescent="0.25">
      <c r="A295" s="173" t="s">
        <v>358</v>
      </c>
      <c r="B295" s="168" t="s">
        <v>359</v>
      </c>
      <c r="C295" s="169" t="s">
        <v>420</v>
      </c>
      <c r="D295" s="169" t="s">
        <v>434</v>
      </c>
      <c r="E295" s="165" t="s">
        <v>2002</v>
      </c>
      <c r="F295" s="205" t="s">
        <v>3116</v>
      </c>
      <c r="G295" s="169"/>
      <c r="H295" s="169"/>
      <c r="I295" s="4" t="s">
        <v>2924</v>
      </c>
      <c r="J295" s="4" t="s">
        <v>1860</v>
      </c>
      <c r="K295" s="4" t="s">
        <v>2924</v>
      </c>
      <c r="L295" s="4" t="s">
        <v>1860</v>
      </c>
      <c r="M295" s="4"/>
      <c r="N295" s="4"/>
      <c r="O295" s="4"/>
      <c r="P295" s="4"/>
      <c r="Q295" s="4"/>
      <c r="R295" s="4" t="s">
        <v>1861</v>
      </c>
      <c r="S295" s="4"/>
      <c r="T295" s="4" t="s">
        <v>1861</v>
      </c>
      <c r="U295" s="63"/>
      <c r="V295" s="47"/>
      <c r="W295" s="47"/>
      <c r="X295" s="47"/>
      <c r="Y295" s="45" t="s">
        <v>760</v>
      </c>
      <c r="Z295" s="46"/>
      <c r="AA295" s="195">
        <v>3</v>
      </c>
      <c r="AB295" s="195">
        <v>3</v>
      </c>
      <c r="AC295" s="195">
        <v>3</v>
      </c>
      <c r="AD295" s="191">
        <f t="shared" si="4"/>
        <v>9</v>
      </c>
      <c r="AE295" s="37"/>
      <c r="AF295" s="38" t="s">
        <v>523</v>
      </c>
      <c r="AG295" s="38" t="s">
        <v>523</v>
      </c>
      <c r="AH295" s="38" t="s">
        <v>523</v>
      </c>
      <c r="AI295" s="192"/>
      <c r="AJ295" s="39" t="s">
        <v>523</v>
      </c>
      <c r="AK295" s="38" t="s">
        <v>523</v>
      </c>
      <c r="AL295" s="38" t="s">
        <v>523</v>
      </c>
      <c r="AM295" s="192"/>
      <c r="AN295" s="40" t="s">
        <v>527</v>
      </c>
      <c r="AO295" s="40" t="s">
        <v>527</v>
      </c>
      <c r="AP295" s="40" t="s">
        <v>527</v>
      </c>
      <c r="AQ295" s="193"/>
      <c r="AR295" s="39" t="s">
        <v>516</v>
      </c>
      <c r="AS295" s="194"/>
      <c r="AT295" s="41"/>
      <c r="AU295" s="3"/>
      <c r="AV295" s="3">
        <v>292</v>
      </c>
      <c r="AW295" s="3"/>
      <c r="AX295" s="3"/>
      <c r="AY295" s="3"/>
    </row>
    <row r="296" spans="1:51" ht="18.95" customHeight="1" x14ac:dyDescent="0.25">
      <c r="A296" s="173" t="s">
        <v>358</v>
      </c>
      <c r="B296" s="168" t="s">
        <v>359</v>
      </c>
      <c r="C296" s="169" t="s">
        <v>420</v>
      </c>
      <c r="D296" s="169" t="s">
        <v>435</v>
      </c>
      <c r="E296" s="165" t="s">
        <v>2000</v>
      </c>
      <c r="F296" s="205" t="s">
        <v>3117</v>
      </c>
      <c r="G296" s="169"/>
      <c r="H296" s="169"/>
      <c r="I296" s="4"/>
      <c r="J296" s="4"/>
      <c r="K296" s="4"/>
      <c r="L296" s="4"/>
      <c r="M296" s="4"/>
      <c r="N296" s="4"/>
      <c r="O296" s="4"/>
      <c r="P296" s="4"/>
      <c r="Q296" s="4"/>
      <c r="R296" s="4"/>
      <c r="S296" s="4"/>
      <c r="T296" s="4"/>
      <c r="U296" s="63"/>
      <c r="V296" s="47"/>
      <c r="W296" s="47"/>
      <c r="X296" s="47"/>
      <c r="Y296" s="58" t="s">
        <v>761</v>
      </c>
      <c r="Z296" s="46"/>
      <c r="AA296" s="195">
        <v>2</v>
      </c>
      <c r="AB296" s="195">
        <v>2</v>
      </c>
      <c r="AC296" s="195">
        <v>2</v>
      </c>
      <c r="AD296" s="191">
        <f t="shared" si="4"/>
        <v>6</v>
      </c>
      <c r="AE296" s="37"/>
      <c r="AF296" s="38" t="s">
        <v>523</v>
      </c>
      <c r="AG296" s="38" t="s">
        <v>523</v>
      </c>
      <c r="AH296" s="38" t="s">
        <v>516</v>
      </c>
      <c r="AI296" s="192"/>
      <c r="AJ296" s="39" t="s">
        <v>523</v>
      </c>
      <c r="AK296" s="38" t="s">
        <v>524</v>
      </c>
      <c r="AL296" s="38" t="s">
        <v>524</v>
      </c>
      <c r="AM296" s="192"/>
      <c r="AN296" s="40" t="s">
        <v>527</v>
      </c>
      <c r="AO296" s="40" t="s">
        <v>527</v>
      </c>
      <c r="AP296" s="40" t="s">
        <v>527</v>
      </c>
      <c r="AQ296" s="193"/>
      <c r="AR296" s="39" t="s">
        <v>516</v>
      </c>
      <c r="AS296" s="194"/>
      <c r="AT296" s="41"/>
      <c r="AU296" s="3"/>
      <c r="AV296" s="3">
        <v>293</v>
      </c>
      <c r="AW296" s="3"/>
      <c r="AX296" s="3"/>
      <c r="AY296" s="3"/>
    </row>
    <row r="297" spans="1:51" ht="18.95" customHeight="1" x14ac:dyDescent="0.25">
      <c r="A297" s="173" t="s">
        <v>358</v>
      </c>
      <c r="B297" s="168" t="s">
        <v>359</v>
      </c>
      <c r="C297" s="169" t="s">
        <v>360</v>
      </c>
      <c r="D297" s="169" t="s">
        <v>436</v>
      </c>
      <c r="E297" s="165" t="s">
        <v>1999</v>
      </c>
      <c r="F297" s="205" t="s">
        <v>436</v>
      </c>
      <c r="G297" s="169" t="s">
        <v>9</v>
      </c>
      <c r="H297" s="198" t="s">
        <v>276</v>
      </c>
      <c r="I297" s="4" t="s">
        <v>2925</v>
      </c>
      <c r="J297" s="4"/>
      <c r="K297" s="4" t="s">
        <v>2925</v>
      </c>
      <c r="L297" s="4"/>
      <c r="M297" s="4" t="s">
        <v>2926</v>
      </c>
      <c r="N297" s="4"/>
      <c r="O297" s="4" t="s">
        <v>2926</v>
      </c>
      <c r="P297" s="4"/>
      <c r="Q297" s="4"/>
      <c r="R297" s="4" t="s">
        <v>1218</v>
      </c>
      <c r="S297" s="4"/>
      <c r="T297" s="4" t="s">
        <v>1218</v>
      </c>
      <c r="U297" s="63"/>
      <c r="V297" s="34" t="s">
        <v>530</v>
      </c>
      <c r="W297" s="34" t="s">
        <v>531</v>
      </c>
      <c r="X297" s="34" t="s">
        <v>532</v>
      </c>
      <c r="Y297" s="45" t="s">
        <v>762</v>
      </c>
      <c r="Z297" s="46"/>
      <c r="AA297" s="195">
        <v>3</v>
      </c>
      <c r="AB297" s="195">
        <v>2</v>
      </c>
      <c r="AC297" s="195">
        <v>3</v>
      </c>
      <c r="AD297" s="191">
        <f t="shared" si="4"/>
        <v>8</v>
      </c>
      <c r="AE297" s="37"/>
      <c r="AF297" s="38" t="s">
        <v>523</v>
      </c>
      <c r="AG297" s="38" t="s">
        <v>523</v>
      </c>
      <c r="AH297" s="38" t="s">
        <v>523</v>
      </c>
      <c r="AI297" s="192"/>
      <c r="AJ297" s="39" t="s">
        <v>523</v>
      </c>
      <c r="AK297" s="38" t="s">
        <v>524</v>
      </c>
      <c r="AL297" s="38" t="s">
        <v>523</v>
      </c>
      <c r="AM297" s="192"/>
      <c r="AN297" s="40" t="s">
        <v>527</v>
      </c>
      <c r="AO297" s="40" t="s">
        <v>527</v>
      </c>
      <c r="AP297" s="40" t="s">
        <v>527</v>
      </c>
      <c r="AQ297" s="193"/>
      <c r="AR297" s="39" t="s">
        <v>516</v>
      </c>
      <c r="AS297" s="194"/>
      <c r="AT297" s="41"/>
      <c r="AU297" s="3"/>
      <c r="AV297" s="3">
        <v>294</v>
      </c>
      <c r="AW297" s="3"/>
      <c r="AX297" s="3"/>
      <c r="AY297" s="3"/>
    </row>
    <row r="298" spans="1:51" ht="18.95" customHeight="1" x14ac:dyDescent="0.25">
      <c r="A298" s="173" t="s">
        <v>358</v>
      </c>
      <c r="B298" s="168" t="s">
        <v>359</v>
      </c>
      <c r="C298" s="169" t="s">
        <v>360</v>
      </c>
      <c r="D298" s="169" t="s">
        <v>437</v>
      </c>
      <c r="E298" s="165" t="s">
        <v>1998</v>
      </c>
      <c r="F298" s="205" t="s">
        <v>437</v>
      </c>
      <c r="G298" s="169"/>
      <c r="H298" s="169"/>
      <c r="I298" s="4" t="s">
        <v>2927</v>
      </c>
      <c r="J298" s="4"/>
      <c r="K298" s="4" t="s">
        <v>2927</v>
      </c>
      <c r="L298" s="4"/>
      <c r="M298" s="4" t="s">
        <v>2928</v>
      </c>
      <c r="N298" s="4" t="s">
        <v>2929</v>
      </c>
      <c r="O298" s="4" t="s">
        <v>2930</v>
      </c>
      <c r="P298" s="4" t="s">
        <v>2931</v>
      </c>
      <c r="Q298" s="4"/>
      <c r="R298" s="4"/>
      <c r="S298" s="4"/>
      <c r="T298" s="4"/>
      <c r="U298" s="63"/>
      <c r="V298" s="47"/>
      <c r="W298" s="47"/>
      <c r="X298" s="47"/>
      <c r="Y298" s="45"/>
      <c r="Z298" s="46"/>
      <c r="AA298" s="195">
        <v>4</v>
      </c>
      <c r="AB298" s="195">
        <v>3</v>
      </c>
      <c r="AC298" s="195">
        <v>3</v>
      </c>
      <c r="AD298" s="191">
        <f t="shared" si="4"/>
        <v>10</v>
      </c>
      <c r="AE298" s="62"/>
      <c r="AF298" s="38" t="s">
        <v>523</v>
      </c>
      <c r="AG298" s="38" t="s">
        <v>523</v>
      </c>
      <c r="AH298" s="38" t="s">
        <v>516</v>
      </c>
      <c r="AI298" s="192"/>
      <c r="AJ298" s="39" t="s">
        <v>523</v>
      </c>
      <c r="AK298" s="38" t="s">
        <v>524</v>
      </c>
      <c r="AL298" s="38" t="s">
        <v>524</v>
      </c>
      <c r="AM298" s="192"/>
      <c r="AN298" s="40" t="s">
        <v>527</v>
      </c>
      <c r="AO298" s="40" t="s">
        <v>527</v>
      </c>
      <c r="AP298" s="40" t="s">
        <v>527</v>
      </c>
      <c r="AQ298" s="193"/>
      <c r="AR298" s="39" t="s">
        <v>523</v>
      </c>
      <c r="AS298" s="194"/>
      <c r="AT298" s="41"/>
      <c r="AU298" s="3"/>
      <c r="AV298" s="3">
        <v>295</v>
      </c>
      <c r="AW298" s="3"/>
      <c r="AX298" s="3"/>
      <c r="AY298" s="3"/>
    </row>
    <row r="299" spans="1:51" ht="18.95" customHeight="1" x14ac:dyDescent="0.25">
      <c r="A299" s="173" t="s">
        <v>358</v>
      </c>
      <c r="B299" s="168" t="s">
        <v>394</v>
      </c>
      <c r="C299" s="169" t="s">
        <v>395</v>
      </c>
      <c r="D299" s="169" t="s">
        <v>438</v>
      </c>
      <c r="E299" s="165" t="s">
        <v>1997</v>
      </c>
      <c r="F299" s="205" t="s">
        <v>3118</v>
      </c>
      <c r="G299" s="169" t="s">
        <v>23</v>
      </c>
      <c r="H299" s="169" t="s">
        <v>439</v>
      </c>
      <c r="I299" s="4" t="s">
        <v>2932</v>
      </c>
      <c r="J299" s="4" t="s">
        <v>2312</v>
      </c>
      <c r="K299" s="4" t="s">
        <v>2933</v>
      </c>
      <c r="L299" s="4"/>
      <c r="M299" s="4" t="s">
        <v>1847</v>
      </c>
      <c r="N299" s="4" t="s">
        <v>2396</v>
      </c>
      <c r="O299" s="4" t="s">
        <v>2934</v>
      </c>
      <c r="P299" s="4"/>
      <c r="Q299" s="4"/>
      <c r="R299" s="4" t="s">
        <v>1228</v>
      </c>
      <c r="S299" s="4"/>
      <c r="T299" s="4" t="s">
        <v>1228</v>
      </c>
      <c r="U299" s="63" t="s">
        <v>763</v>
      </c>
      <c r="V299" s="34" t="s">
        <v>530</v>
      </c>
      <c r="W299" s="34" t="s">
        <v>531</v>
      </c>
      <c r="X299" s="34" t="s">
        <v>532</v>
      </c>
      <c r="Y299" s="45"/>
      <c r="Z299" s="46"/>
      <c r="AA299" s="195">
        <v>2</v>
      </c>
      <c r="AB299" s="195">
        <v>3</v>
      </c>
      <c r="AC299" s="195">
        <v>2</v>
      </c>
      <c r="AD299" s="191">
        <f t="shared" si="4"/>
        <v>7</v>
      </c>
      <c r="AE299" s="62"/>
      <c r="AF299" s="38" t="s">
        <v>523</v>
      </c>
      <c r="AG299" s="38" t="s">
        <v>523</v>
      </c>
      <c r="AH299" s="38" t="s">
        <v>516</v>
      </c>
      <c r="AI299" s="192"/>
      <c r="AJ299" s="39" t="s">
        <v>523</v>
      </c>
      <c r="AK299" s="38" t="s">
        <v>523</v>
      </c>
      <c r="AL299" s="38" t="s">
        <v>523</v>
      </c>
      <c r="AM299" s="192"/>
      <c r="AN299" s="40" t="s">
        <v>527</v>
      </c>
      <c r="AO299" s="40" t="s">
        <v>527</v>
      </c>
      <c r="AP299" s="40" t="s">
        <v>527</v>
      </c>
      <c r="AQ299" s="193"/>
      <c r="AR299" s="39" t="s">
        <v>523</v>
      </c>
      <c r="AS299" s="194"/>
      <c r="AT299" s="41" t="s">
        <v>516</v>
      </c>
      <c r="AU299" s="3"/>
      <c r="AV299" s="3">
        <v>296</v>
      </c>
      <c r="AW299" s="3"/>
      <c r="AX299" s="3"/>
      <c r="AY299" s="3"/>
    </row>
    <row r="300" spans="1:51" ht="18.95" customHeight="1" x14ac:dyDescent="0.25">
      <c r="A300" s="173" t="s">
        <v>358</v>
      </c>
      <c r="B300" s="168" t="s">
        <v>362</v>
      </c>
      <c r="C300" s="169" t="s">
        <v>367</v>
      </c>
      <c r="D300" s="169" t="s">
        <v>440</v>
      </c>
      <c r="E300" s="165" t="s">
        <v>2232</v>
      </c>
      <c r="F300" s="205" t="s">
        <v>440</v>
      </c>
      <c r="G300" s="169"/>
      <c r="H300" s="169"/>
      <c r="I300" s="4" t="s">
        <v>2935</v>
      </c>
      <c r="J300" s="4"/>
      <c r="K300" s="4" t="s">
        <v>2935</v>
      </c>
      <c r="L300" s="4"/>
      <c r="M300" s="4" t="s">
        <v>2936</v>
      </c>
      <c r="N300" s="4" t="s">
        <v>2817</v>
      </c>
      <c r="O300" s="4" t="s">
        <v>2937</v>
      </c>
      <c r="P300" s="4"/>
      <c r="Q300" s="4" t="s">
        <v>1838</v>
      </c>
      <c r="R300" s="4" t="s">
        <v>2938</v>
      </c>
      <c r="S300" s="4" t="s">
        <v>1838</v>
      </c>
      <c r="T300" s="4" t="s">
        <v>2938</v>
      </c>
      <c r="U300" s="63"/>
      <c r="V300" s="47"/>
      <c r="W300" s="47"/>
      <c r="X300" s="47"/>
      <c r="Y300" s="45" t="s">
        <v>764</v>
      </c>
      <c r="Z300" s="46"/>
      <c r="AA300" s="195">
        <v>2</v>
      </c>
      <c r="AB300" s="195">
        <v>2</v>
      </c>
      <c r="AC300" s="195">
        <v>2</v>
      </c>
      <c r="AD300" s="191">
        <f t="shared" si="4"/>
        <v>6</v>
      </c>
      <c r="AE300" s="62"/>
      <c r="AF300" s="38" t="s">
        <v>523</v>
      </c>
      <c r="AG300" s="38" t="s">
        <v>523</v>
      </c>
      <c r="AH300" s="38" t="s">
        <v>523</v>
      </c>
      <c r="AI300" s="192"/>
      <c r="AJ300" s="38" t="s">
        <v>516</v>
      </c>
      <c r="AK300" s="38" t="s">
        <v>516</v>
      </c>
      <c r="AL300" s="38" t="s">
        <v>523</v>
      </c>
      <c r="AM300" s="192"/>
      <c r="AN300" s="40" t="s">
        <v>527</v>
      </c>
      <c r="AO300" s="40" t="s">
        <v>527</v>
      </c>
      <c r="AP300" s="40" t="s">
        <v>527</v>
      </c>
      <c r="AQ300" s="193"/>
      <c r="AR300" s="39" t="s">
        <v>516</v>
      </c>
      <c r="AS300" s="194"/>
      <c r="AT300" s="41" t="s">
        <v>516</v>
      </c>
      <c r="AU300" s="3"/>
      <c r="AV300" s="3">
        <v>297</v>
      </c>
      <c r="AW300" s="3"/>
      <c r="AX300" s="3"/>
      <c r="AY300" s="3"/>
    </row>
    <row r="301" spans="1:51" ht="18.95" customHeight="1" x14ac:dyDescent="0.25">
      <c r="A301" s="173" t="s">
        <v>358</v>
      </c>
      <c r="B301" s="168" t="s">
        <v>362</v>
      </c>
      <c r="C301" s="169" t="s">
        <v>367</v>
      </c>
      <c r="D301" s="169" t="s">
        <v>441</v>
      </c>
      <c r="E301" s="165" t="s">
        <v>1996</v>
      </c>
      <c r="F301" s="205" t="s">
        <v>441</v>
      </c>
      <c r="G301" s="169"/>
      <c r="H301" s="169"/>
      <c r="I301" s="4" t="s">
        <v>2299</v>
      </c>
      <c r="J301" s="4"/>
      <c r="K301" s="4" t="s">
        <v>2299</v>
      </c>
      <c r="L301" s="4"/>
      <c r="M301" s="4" t="s">
        <v>1427</v>
      </c>
      <c r="N301" s="4"/>
      <c r="O301" s="4" t="s">
        <v>1427</v>
      </c>
      <c r="P301" s="4"/>
      <c r="Q301" s="4"/>
      <c r="R301" s="4"/>
      <c r="S301" s="4"/>
      <c r="T301" s="4"/>
      <c r="U301" s="63"/>
      <c r="V301" s="47"/>
      <c r="W301" s="47"/>
      <c r="X301" s="47"/>
      <c r="Y301" s="45"/>
      <c r="Z301" s="46"/>
      <c r="AA301" s="195">
        <v>1</v>
      </c>
      <c r="AB301" s="195">
        <v>2</v>
      </c>
      <c r="AC301" s="195">
        <v>3</v>
      </c>
      <c r="AD301" s="191">
        <f t="shared" si="4"/>
        <v>6</v>
      </c>
      <c r="AE301" s="37"/>
      <c r="AF301" s="38" t="s">
        <v>516</v>
      </c>
      <c r="AG301" s="38" t="s">
        <v>516</v>
      </c>
      <c r="AH301" s="38" t="s">
        <v>516</v>
      </c>
      <c r="AI301" s="192"/>
      <c r="AJ301" s="38" t="s">
        <v>523</v>
      </c>
      <c r="AK301" s="38" t="s">
        <v>523</v>
      </c>
      <c r="AL301" s="38" t="s">
        <v>523</v>
      </c>
      <c r="AM301" s="192"/>
      <c r="AN301" s="40" t="s">
        <v>527</v>
      </c>
      <c r="AO301" s="40" t="s">
        <v>527</v>
      </c>
      <c r="AP301" s="40" t="s">
        <v>527</v>
      </c>
      <c r="AQ301" s="193"/>
      <c r="AR301" s="60" t="s">
        <v>523</v>
      </c>
      <c r="AS301" s="194"/>
      <c r="AT301" s="41" t="s">
        <v>516</v>
      </c>
      <c r="AU301" s="3"/>
      <c r="AV301" s="3">
        <v>298</v>
      </c>
      <c r="AW301" s="3"/>
      <c r="AX301" s="3"/>
      <c r="AY301" s="3"/>
    </row>
    <row r="302" spans="1:51" ht="18.95" customHeight="1" x14ac:dyDescent="0.25">
      <c r="A302" s="173" t="s">
        <v>358</v>
      </c>
      <c r="B302" s="168" t="s">
        <v>399</v>
      </c>
      <c r="C302" s="169" t="s">
        <v>442</v>
      </c>
      <c r="D302" s="169"/>
      <c r="E302" s="165" t="s">
        <v>2231</v>
      </c>
      <c r="F302" s="205" t="s">
        <v>442</v>
      </c>
      <c r="G302" s="169" t="s">
        <v>9</v>
      </c>
      <c r="H302" s="169" t="s">
        <v>50</v>
      </c>
      <c r="I302" s="4" t="s">
        <v>2939</v>
      </c>
      <c r="J302" s="4"/>
      <c r="K302" s="4" t="s">
        <v>2939</v>
      </c>
      <c r="L302" s="4"/>
      <c r="M302" s="4" t="s">
        <v>1621</v>
      </c>
      <c r="N302" s="4"/>
      <c r="O302" s="4" t="s">
        <v>1621</v>
      </c>
      <c r="P302" s="4"/>
      <c r="Q302" s="4"/>
      <c r="R302" s="4"/>
      <c r="S302" s="4"/>
      <c r="T302" s="4"/>
      <c r="U302" s="63" t="s">
        <v>559</v>
      </c>
      <c r="V302" s="47"/>
      <c r="W302" s="47"/>
      <c r="X302" s="47"/>
      <c r="Y302" s="45"/>
      <c r="Z302" s="46"/>
      <c r="AA302" s="195">
        <v>2</v>
      </c>
      <c r="AB302" s="195">
        <v>2</v>
      </c>
      <c r="AC302" s="195">
        <v>2</v>
      </c>
      <c r="AD302" s="191">
        <f t="shared" si="4"/>
        <v>6</v>
      </c>
      <c r="AE302" s="37"/>
      <c r="AF302" s="38" t="s">
        <v>523</v>
      </c>
      <c r="AG302" s="38" t="s">
        <v>523</v>
      </c>
      <c r="AH302" s="38" t="s">
        <v>516</v>
      </c>
      <c r="AI302" s="192"/>
      <c r="AJ302" s="39" t="s">
        <v>516</v>
      </c>
      <c r="AK302" s="38" t="s">
        <v>523</v>
      </c>
      <c r="AL302" s="38" t="s">
        <v>523</v>
      </c>
      <c r="AM302" s="192"/>
      <c r="AN302" s="40" t="s">
        <v>527</v>
      </c>
      <c r="AO302" s="40" t="s">
        <v>527</v>
      </c>
      <c r="AP302" s="40" t="s">
        <v>527</v>
      </c>
      <c r="AQ302" s="193"/>
      <c r="AR302" s="39" t="s">
        <v>516</v>
      </c>
      <c r="AS302" s="194"/>
      <c r="AT302" s="41"/>
      <c r="AU302" s="3"/>
      <c r="AV302" s="3">
        <v>299</v>
      </c>
      <c r="AW302" s="3"/>
      <c r="AX302" s="3"/>
      <c r="AY302" s="3"/>
    </row>
    <row r="303" spans="1:51" ht="18.95" customHeight="1" x14ac:dyDescent="0.25">
      <c r="A303" s="173" t="s">
        <v>358</v>
      </c>
      <c r="B303" s="168" t="s">
        <v>390</v>
      </c>
      <c r="C303" s="169" t="s">
        <v>443</v>
      </c>
      <c r="D303" s="169" t="s">
        <v>444</v>
      </c>
      <c r="E303" s="165" t="s">
        <v>1995</v>
      </c>
      <c r="F303" s="205" t="s">
        <v>444</v>
      </c>
      <c r="G303" s="169" t="s">
        <v>9</v>
      </c>
      <c r="H303" s="169" t="s">
        <v>445</v>
      </c>
      <c r="I303" s="4" t="s">
        <v>1655</v>
      </c>
      <c r="J303" s="4"/>
      <c r="K303" s="4" t="s">
        <v>1655</v>
      </c>
      <c r="L303" s="4"/>
      <c r="M303" s="4" t="s">
        <v>2940</v>
      </c>
      <c r="N303" s="4" t="s">
        <v>1855</v>
      </c>
      <c r="O303" s="4" t="s">
        <v>2941</v>
      </c>
      <c r="P303" s="4" t="s">
        <v>2864</v>
      </c>
      <c r="Q303" s="4" t="s">
        <v>2942</v>
      </c>
      <c r="R303" s="4" t="s">
        <v>1713</v>
      </c>
      <c r="S303" s="4" t="s">
        <v>2942</v>
      </c>
      <c r="T303" s="4" t="s">
        <v>1713</v>
      </c>
      <c r="U303" s="63" t="s">
        <v>765</v>
      </c>
      <c r="V303" s="47"/>
      <c r="W303" s="47"/>
      <c r="X303" s="47"/>
      <c r="Y303" s="45" t="s">
        <v>766</v>
      </c>
      <c r="Z303" s="46"/>
      <c r="AA303" s="195">
        <v>1</v>
      </c>
      <c r="AB303" s="195">
        <v>2</v>
      </c>
      <c r="AC303" s="195">
        <v>1</v>
      </c>
      <c r="AD303" s="191">
        <f t="shared" si="4"/>
        <v>4</v>
      </c>
      <c r="AE303" s="37"/>
      <c r="AF303" s="38" t="s">
        <v>523</v>
      </c>
      <c r="AG303" s="38" t="s">
        <v>523</v>
      </c>
      <c r="AH303" s="38" t="s">
        <v>523</v>
      </c>
      <c r="AI303" s="192"/>
      <c r="AJ303" s="39" t="s">
        <v>523</v>
      </c>
      <c r="AK303" s="38" t="s">
        <v>524</v>
      </c>
      <c r="AL303" s="38" t="s">
        <v>524</v>
      </c>
      <c r="AM303" s="192"/>
      <c r="AN303" s="40" t="s">
        <v>527</v>
      </c>
      <c r="AO303" s="40" t="s">
        <v>527</v>
      </c>
      <c r="AP303" s="40" t="s">
        <v>527</v>
      </c>
      <c r="AQ303" s="193"/>
      <c r="AR303" s="39" t="s">
        <v>523</v>
      </c>
      <c r="AS303" s="194"/>
      <c r="AT303" s="39" t="s">
        <v>516</v>
      </c>
      <c r="AU303" s="3"/>
      <c r="AV303" s="3">
        <v>300</v>
      </c>
      <c r="AW303" s="3"/>
      <c r="AX303" s="3"/>
      <c r="AY303" s="3"/>
    </row>
    <row r="304" spans="1:51" ht="18.95" customHeight="1" x14ac:dyDescent="0.25">
      <c r="A304" s="173" t="s">
        <v>358</v>
      </c>
      <c r="B304" s="168" t="s">
        <v>390</v>
      </c>
      <c r="C304" s="169" t="s">
        <v>443</v>
      </c>
      <c r="D304" s="169" t="s">
        <v>446</v>
      </c>
      <c r="E304" s="165" t="s">
        <v>2230</v>
      </c>
      <c r="F304" s="205" t="s">
        <v>446</v>
      </c>
      <c r="G304" s="169" t="s">
        <v>23</v>
      </c>
      <c r="H304" s="169"/>
      <c r="I304" s="4" t="s">
        <v>2943</v>
      </c>
      <c r="J304" s="4"/>
      <c r="K304" s="4" t="s">
        <v>2943</v>
      </c>
      <c r="L304" s="4"/>
      <c r="M304" s="4" t="s">
        <v>2944</v>
      </c>
      <c r="N304" s="4" t="s">
        <v>2945</v>
      </c>
      <c r="O304" s="4" t="s">
        <v>2946</v>
      </c>
      <c r="P304" s="4" t="s">
        <v>1731</v>
      </c>
      <c r="Q304" s="4" t="s">
        <v>2947</v>
      </c>
      <c r="R304" s="4" t="s">
        <v>2948</v>
      </c>
      <c r="S304" s="4" t="s">
        <v>2949</v>
      </c>
      <c r="T304" s="4" t="s">
        <v>2950</v>
      </c>
      <c r="U304" s="63" t="s">
        <v>763</v>
      </c>
      <c r="V304" s="34" t="s">
        <v>530</v>
      </c>
      <c r="W304" s="34" t="s">
        <v>531</v>
      </c>
      <c r="X304" s="34" t="s">
        <v>532</v>
      </c>
      <c r="Y304" s="45" t="s">
        <v>767</v>
      </c>
      <c r="Z304" s="46"/>
      <c r="AA304" s="195">
        <v>1</v>
      </c>
      <c r="AB304" s="195">
        <v>2</v>
      </c>
      <c r="AC304" s="195">
        <v>1</v>
      </c>
      <c r="AD304" s="191">
        <f t="shared" si="4"/>
        <v>4</v>
      </c>
      <c r="AE304" s="37"/>
      <c r="AF304" s="38" t="s">
        <v>523</v>
      </c>
      <c r="AG304" s="38" t="s">
        <v>523</v>
      </c>
      <c r="AH304" s="38" t="s">
        <v>523</v>
      </c>
      <c r="AI304" s="192"/>
      <c r="AJ304" s="39" t="s">
        <v>516</v>
      </c>
      <c r="AK304" s="38" t="s">
        <v>516</v>
      </c>
      <c r="AL304" s="38" t="s">
        <v>516</v>
      </c>
      <c r="AM304" s="192"/>
      <c r="AN304" s="40" t="s">
        <v>527</v>
      </c>
      <c r="AO304" s="40" t="s">
        <v>527</v>
      </c>
      <c r="AP304" s="40" t="s">
        <v>527</v>
      </c>
      <c r="AQ304" s="193"/>
      <c r="AR304" s="60" t="s">
        <v>523</v>
      </c>
      <c r="AS304" s="194"/>
      <c r="AT304" s="39" t="s">
        <v>516</v>
      </c>
      <c r="AU304" s="3"/>
      <c r="AV304" s="3">
        <v>301</v>
      </c>
      <c r="AW304" s="3"/>
      <c r="AX304" s="3"/>
      <c r="AY304" s="3"/>
    </row>
    <row r="305" spans="1:51" ht="18.95" customHeight="1" x14ac:dyDescent="0.25">
      <c r="A305" s="173" t="s">
        <v>358</v>
      </c>
      <c r="B305" s="168" t="s">
        <v>399</v>
      </c>
      <c r="C305" s="169" t="s">
        <v>447</v>
      </c>
      <c r="D305" s="169"/>
      <c r="E305" s="165" t="s">
        <v>2229</v>
      </c>
      <c r="F305" s="205" t="s">
        <v>447</v>
      </c>
      <c r="G305" s="169" t="s">
        <v>23</v>
      </c>
      <c r="H305" s="169" t="s">
        <v>50</v>
      </c>
      <c r="I305" s="4" t="s">
        <v>2951</v>
      </c>
      <c r="J305" s="4" t="s">
        <v>2312</v>
      </c>
      <c r="K305" s="4" t="s">
        <v>2952</v>
      </c>
      <c r="L305" s="4"/>
      <c r="M305" s="4" t="s">
        <v>2953</v>
      </c>
      <c r="N305" s="4"/>
      <c r="O305" s="4" t="s">
        <v>2954</v>
      </c>
      <c r="P305" s="4" t="s">
        <v>2488</v>
      </c>
      <c r="Q305" s="4" t="s">
        <v>2955</v>
      </c>
      <c r="R305" s="4" t="s">
        <v>2956</v>
      </c>
      <c r="S305" s="4" t="s">
        <v>2957</v>
      </c>
      <c r="T305" s="4" t="s">
        <v>2958</v>
      </c>
      <c r="U305" s="63" t="s">
        <v>768</v>
      </c>
      <c r="V305" s="34" t="s">
        <v>530</v>
      </c>
      <c r="W305" s="34" t="s">
        <v>531</v>
      </c>
      <c r="X305" s="34" t="s">
        <v>532</v>
      </c>
      <c r="Y305" s="45" t="s">
        <v>769</v>
      </c>
      <c r="Z305" s="46"/>
      <c r="AA305" s="195">
        <v>1</v>
      </c>
      <c r="AB305" s="195">
        <v>1</v>
      </c>
      <c r="AC305" s="195">
        <v>1</v>
      </c>
      <c r="AD305" s="191">
        <f t="shared" si="4"/>
        <v>3</v>
      </c>
      <c r="AE305" s="37"/>
      <c r="AF305" s="38" t="s">
        <v>523</v>
      </c>
      <c r="AG305" s="38" t="s">
        <v>523</v>
      </c>
      <c r="AH305" s="38" t="s">
        <v>523</v>
      </c>
      <c r="AI305" s="192"/>
      <c r="AJ305" s="39" t="s">
        <v>523</v>
      </c>
      <c r="AK305" s="38" t="s">
        <v>523</v>
      </c>
      <c r="AL305" s="38" t="s">
        <v>523</v>
      </c>
      <c r="AM305" s="192"/>
      <c r="AN305" s="40" t="s">
        <v>527</v>
      </c>
      <c r="AO305" s="40" t="s">
        <v>527</v>
      </c>
      <c r="AP305" s="40" t="s">
        <v>527</v>
      </c>
      <c r="AQ305" s="193"/>
      <c r="AR305" s="39" t="s">
        <v>516</v>
      </c>
      <c r="AS305" s="194"/>
      <c r="AT305" s="41"/>
      <c r="AU305" s="3"/>
      <c r="AV305" s="3">
        <v>302</v>
      </c>
      <c r="AW305" s="3"/>
      <c r="AX305" s="3"/>
      <c r="AY305" s="3"/>
    </row>
    <row r="306" spans="1:51" ht="18.95" customHeight="1" x14ac:dyDescent="0.25">
      <c r="A306" s="173" t="s">
        <v>358</v>
      </c>
      <c r="B306" s="168" t="s">
        <v>394</v>
      </c>
      <c r="C306" s="169" t="s">
        <v>448</v>
      </c>
      <c r="D306" s="169" t="s">
        <v>449</v>
      </c>
      <c r="E306" s="165" t="s">
        <v>2227</v>
      </c>
      <c r="F306" s="206" t="s">
        <v>3119</v>
      </c>
      <c r="G306" s="169" t="s">
        <v>23</v>
      </c>
      <c r="H306" s="169" t="s">
        <v>50</v>
      </c>
      <c r="I306" s="4" t="s">
        <v>2959</v>
      </c>
      <c r="J306" s="4" t="s">
        <v>2394</v>
      </c>
      <c r="K306" s="4" t="s">
        <v>2959</v>
      </c>
      <c r="L306" s="4" t="s">
        <v>2394</v>
      </c>
      <c r="M306" s="4" t="s">
        <v>2960</v>
      </c>
      <c r="N306" s="4"/>
      <c r="O306" s="4" t="s">
        <v>2960</v>
      </c>
      <c r="P306" s="4"/>
      <c r="Q306" s="4" t="s">
        <v>2961</v>
      </c>
      <c r="R306" s="4" t="s">
        <v>2962</v>
      </c>
      <c r="S306" s="4" t="s">
        <v>2963</v>
      </c>
      <c r="T306" s="4" t="s">
        <v>2964</v>
      </c>
      <c r="U306" s="63" t="s">
        <v>559</v>
      </c>
      <c r="V306" s="47"/>
      <c r="W306" s="47"/>
      <c r="X306" s="47"/>
      <c r="Y306" s="58" t="s">
        <v>770</v>
      </c>
      <c r="Z306" s="46"/>
      <c r="AA306" s="195">
        <v>3</v>
      </c>
      <c r="AB306" s="195">
        <v>3</v>
      </c>
      <c r="AC306" s="195">
        <v>3</v>
      </c>
      <c r="AD306" s="191">
        <f t="shared" si="4"/>
        <v>9</v>
      </c>
      <c r="AE306" s="37"/>
      <c r="AF306" s="38" t="s">
        <v>523</v>
      </c>
      <c r="AG306" s="38" t="s">
        <v>523</v>
      </c>
      <c r="AH306" s="38" t="s">
        <v>516</v>
      </c>
      <c r="AI306" s="192"/>
      <c r="AJ306" s="38" t="s">
        <v>523</v>
      </c>
      <c r="AK306" s="38" t="s">
        <v>523</v>
      </c>
      <c r="AL306" s="38" t="s">
        <v>523</v>
      </c>
      <c r="AM306" s="192"/>
      <c r="AN306" s="40" t="s">
        <v>527</v>
      </c>
      <c r="AO306" s="40" t="s">
        <v>527</v>
      </c>
      <c r="AP306" s="40" t="s">
        <v>527</v>
      </c>
      <c r="AQ306" s="193"/>
      <c r="AR306" s="39" t="s">
        <v>516</v>
      </c>
      <c r="AS306" s="194"/>
      <c r="AT306" s="41" t="s">
        <v>516</v>
      </c>
      <c r="AU306" s="3"/>
      <c r="AV306" s="3">
        <v>303</v>
      </c>
      <c r="AW306" s="3"/>
      <c r="AX306" s="3"/>
      <c r="AY306" s="3"/>
    </row>
    <row r="307" spans="1:51" ht="18.95" customHeight="1" x14ac:dyDescent="0.25">
      <c r="A307" s="173" t="s">
        <v>358</v>
      </c>
      <c r="B307" s="168" t="s">
        <v>394</v>
      </c>
      <c r="C307" s="169" t="s">
        <v>448</v>
      </c>
      <c r="D307" s="169" t="s">
        <v>450</v>
      </c>
      <c r="E307" s="165" t="s">
        <v>2228</v>
      </c>
      <c r="F307" s="205" t="s">
        <v>450</v>
      </c>
      <c r="G307" s="169" t="s">
        <v>23</v>
      </c>
      <c r="H307" s="169" t="s">
        <v>50</v>
      </c>
      <c r="I307" s="4" t="s">
        <v>2959</v>
      </c>
      <c r="J307" s="4" t="s">
        <v>2394</v>
      </c>
      <c r="K307" s="4" t="s">
        <v>2959</v>
      </c>
      <c r="L307" s="4" t="s">
        <v>2394</v>
      </c>
      <c r="M307" s="4" t="s">
        <v>2965</v>
      </c>
      <c r="N307" s="4"/>
      <c r="O307" s="4" t="s">
        <v>2965</v>
      </c>
      <c r="P307" s="4"/>
      <c r="Q307" s="4" t="s">
        <v>2961</v>
      </c>
      <c r="R307" s="4" t="s">
        <v>2962</v>
      </c>
      <c r="S307" s="4" t="s">
        <v>2963</v>
      </c>
      <c r="T307" s="4" t="s">
        <v>2964</v>
      </c>
      <c r="U307" s="63" t="s">
        <v>559</v>
      </c>
      <c r="V307" s="47"/>
      <c r="W307" s="47"/>
      <c r="X307" s="47"/>
      <c r="Y307" s="58" t="s">
        <v>770</v>
      </c>
      <c r="Z307" s="46"/>
      <c r="AA307" s="195">
        <v>3</v>
      </c>
      <c r="AB307" s="195">
        <v>3</v>
      </c>
      <c r="AC307" s="195">
        <v>3</v>
      </c>
      <c r="AD307" s="191">
        <f t="shared" si="4"/>
        <v>9</v>
      </c>
      <c r="AE307" s="37"/>
      <c r="AF307" s="38" t="s">
        <v>523</v>
      </c>
      <c r="AG307" s="38" t="s">
        <v>516</v>
      </c>
      <c r="AH307" s="38" t="s">
        <v>516</v>
      </c>
      <c r="AI307" s="192"/>
      <c r="AJ307" s="38" t="s">
        <v>523</v>
      </c>
      <c r="AK307" s="38" t="s">
        <v>524</v>
      </c>
      <c r="AL307" s="38" t="s">
        <v>524</v>
      </c>
      <c r="AM307" s="192"/>
      <c r="AN307" s="40" t="s">
        <v>527</v>
      </c>
      <c r="AO307" s="40" t="s">
        <v>527</v>
      </c>
      <c r="AP307" s="40" t="s">
        <v>527</v>
      </c>
      <c r="AQ307" s="193"/>
      <c r="AR307" s="39" t="s">
        <v>516</v>
      </c>
      <c r="AS307" s="194"/>
      <c r="AT307" s="41" t="s">
        <v>516</v>
      </c>
      <c r="AU307" s="3"/>
      <c r="AV307" s="3">
        <v>304</v>
      </c>
      <c r="AW307" s="3"/>
      <c r="AX307" s="3"/>
      <c r="AY307" s="3"/>
    </row>
    <row r="308" spans="1:51" ht="18.95" customHeight="1" x14ac:dyDescent="0.25">
      <c r="A308" s="173" t="s">
        <v>358</v>
      </c>
      <c r="B308" s="168" t="s">
        <v>394</v>
      </c>
      <c r="C308" s="169" t="s">
        <v>448</v>
      </c>
      <c r="D308" s="169" t="s">
        <v>451</v>
      </c>
      <c r="E308" s="165" t="s">
        <v>1992</v>
      </c>
      <c r="F308" s="205" t="s">
        <v>451</v>
      </c>
      <c r="G308" s="169" t="s">
        <v>21</v>
      </c>
      <c r="H308" s="169"/>
      <c r="I308" s="4" t="s">
        <v>2959</v>
      </c>
      <c r="J308" s="4" t="s">
        <v>2394</v>
      </c>
      <c r="K308" s="4" t="s">
        <v>2959</v>
      </c>
      <c r="L308" s="4" t="s">
        <v>2394</v>
      </c>
      <c r="M308" s="4" t="s">
        <v>2960</v>
      </c>
      <c r="N308" s="4"/>
      <c r="O308" s="4" t="s">
        <v>2960</v>
      </c>
      <c r="P308" s="4"/>
      <c r="Q308" s="4" t="s">
        <v>2961</v>
      </c>
      <c r="R308" s="4" t="s">
        <v>2962</v>
      </c>
      <c r="S308" s="4" t="s">
        <v>2963</v>
      </c>
      <c r="T308" s="4" t="s">
        <v>2964</v>
      </c>
      <c r="U308" s="63" t="s">
        <v>559</v>
      </c>
      <c r="V308" s="34" t="s">
        <v>530</v>
      </c>
      <c r="W308" s="34" t="s">
        <v>531</v>
      </c>
      <c r="X308" s="34" t="s">
        <v>532</v>
      </c>
      <c r="Y308" s="58" t="s">
        <v>770</v>
      </c>
      <c r="Z308" s="46"/>
      <c r="AA308" s="195">
        <v>3</v>
      </c>
      <c r="AB308" s="195">
        <v>3</v>
      </c>
      <c r="AC308" s="195">
        <v>3</v>
      </c>
      <c r="AD308" s="191">
        <f t="shared" si="4"/>
        <v>9</v>
      </c>
      <c r="AE308" s="37"/>
      <c r="AF308" s="38" t="s">
        <v>523</v>
      </c>
      <c r="AG308" s="38" t="s">
        <v>523</v>
      </c>
      <c r="AH308" s="38" t="s">
        <v>516</v>
      </c>
      <c r="AI308" s="192"/>
      <c r="AJ308" s="38" t="s">
        <v>523</v>
      </c>
      <c r="AK308" s="38" t="s">
        <v>523</v>
      </c>
      <c r="AL308" s="38" t="s">
        <v>523</v>
      </c>
      <c r="AM308" s="192"/>
      <c r="AN308" s="40" t="s">
        <v>527</v>
      </c>
      <c r="AO308" s="40" t="s">
        <v>527</v>
      </c>
      <c r="AP308" s="40" t="s">
        <v>527</v>
      </c>
      <c r="AQ308" s="193"/>
      <c r="AR308" s="39" t="s">
        <v>516</v>
      </c>
      <c r="AS308" s="194"/>
      <c r="AT308" s="41" t="s">
        <v>516</v>
      </c>
      <c r="AU308" s="3"/>
      <c r="AV308" s="3">
        <v>305</v>
      </c>
      <c r="AW308" s="3"/>
      <c r="AX308" s="3"/>
      <c r="AY308" s="3"/>
    </row>
    <row r="309" spans="1:51" ht="18.95" customHeight="1" x14ac:dyDescent="0.25">
      <c r="A309" s="173" t="s">
        <v>358</v>
      </c>
      <c r="B309" s="168" t="s">
        <v>394</v>
      </c>
      <c r="C309" s="169" t="s">
        <v>452</v>
      </c>
      <c r="D309" s="169" t="s">
        <v>453</v>
      </c>
      <c r="E309" s="165" t="s">
        <v>2226</v>
      </c>
      <c r="F309" s="205" t="s">
        <v>453</v>
      </c>
      <c r="G309" s="169" t="s">
        <v>9</v>
      </c>
      <c r="H309" s="169" t="s">
        <v>439</v>
      </c>
      <c r="I309" s="4" t="s">
        <v>1228</v>
      </c>
      <c r="J309" s="4"/>
      <c r="K309" s="4" t="s">
        <v>1228</v>
      </c>
      <c r="L309" s="4"/>
      <c r="M309" s="4"/>
      <c r="N309" s="4" t="s">
        <v>2966</v>
      </c>
      <c r="O309" s="4" t="s">
        <v>2966</v>
      </c>
      <c r="P309" s="4"/>
      <c r="Q309" s="4"/>
      <c r="R309" s="4"/>
      <c r="S309" s="4"/>
      <c r="T309" s="4"/>
      <c r="U309" s="63" t="s">
        <v>529</v>
      </c>
      <c r="V309" s="47"/>
      <c r="W309" s="47"/>
      <c r="X309" s="47"/>
      <c r="Y309" s="84"/>
      <c r="Z309" s="46"/>
      <c r="AA309" s="195">
        <v>2</v>
      </c>
      <c r="AB309" s="195">
        <v>2</v>
      </c>
      <c r="AC309" s="195">
        <v>2</v>
      </c>
      <c r="AD309" s="191">
        <f t="shared" si="4"/>
        <v>6</v>
      </c>
      <c r="AE309" s="37"/>
      <c r="AF309" s="38" t="s">
        <v>523</v>
      </c>
      <c r="AG309" s="38" t="s">
        <v>523</v>
      </c>
      <c r="AH309" s="38" t="s">
        <v>516</v>
      </c>
      <c r="AI309" s="192"/>
      <c r="AJ309" s="39" t="s">
        <v>516</v>
      </c>
      <c r="AK309" s="38" t="s">
        <v>524</v>
      </c>
      <c r="AL309" s="38" t="s">
        <v>524</v>
      </c>
      <c r="AM309" s="192"/>
      <c r="AN309" s="40" t="s">
        <v>527</v>
      </c>
      <c r="AO309" s="40" t="s">
        <v>527</v>
      </c>
      <c r="AP309" s="40" t="s">
        <v>527</v>
      </c>
      <c r="AQ309" s="193"/>
      <c r="AR309" s="39" t="s">
        <v>516</v>
      </c>
      <c r="AS309" s="194"/>
      <c r="AT309" s="41" t="s">
        <v>516</v>
      </c>
      <c r="AU309" s="3"/>
      <c r="AV309" s="3">
        <v>306</v>
      </c>
      <c r="AW309" s="3"/>
      <c r="AX309" s="3"/>
      <c r="AY309" s="3"/>
    </row>
    <row r="310" spans="1:51" ht="18.95" customHeight="1" x14ac:dyDescent="0.25">
      <c r="A310" s="173" t="s">
        <v>358</v>
      </c>
      <c r="B310" s="168" t="s">
        <v>394</v>
      </c>
      <c r="C310" s="169" t="s">
        <v>452</v>
      </c>
      <c r="D310" s="169" t="s">
        <v>454</v>
      </c>
      <c r="E310" s="165" t="s">
        <v>2225</v>
      </c>
      <c r="F310" s="205" t="s">
        <v>454</v>
      </c>
      <c r="G310" s="169" t="s">
        <v>9</v>
      </c>
      <c r="H310" s="169" t="s">
        <v>439</v>
      </c>
      <c r="I310" s="4" t="s">
        <v>1228</v>
      </c>
      <c r="J310" s="4"/>
      <c r="K310" s="4" t="s">
        <v>1228</v>
      </c>
      <c r="L310" s="4"/>
      <c r="M310" s="4" t="s">
        <v>1594</v>
      </c>
      <c r="N310" s="4" t="s">
        <v>2967</v>
      </c>
      <c r="O310" s="4" t="s">
        <v>2968</v>
      </c>
      <c r="P310" s="4" t="s">
        <v>2649</v>
      </c>
      <c r="Q310" s="4"/>
      <c r="R310" s="4" t="s">
        <v>2969</v>
      </c>
      <c r="S310" s="4" t="s">
        <v>2649</v>
      </c>
      <c r="T310" s="4" t="s">
        <v>2970</v>
      </c>
      <c r="U310" s="63" t="s">
        <v>68</v>
      </c>
      <c r="V310" s="47"/>
      <c r="W310" s="47"/>
      <c r="X310" s="47"/>
      <c r="Y310" s="45" t="s">
        <v>771</v>
      </c>
      <c r="Z310" s="46"/>
      <c r="AA310" s="195">
        <v>3</v>
      </c>
      <c r="AB310" s="195">
        <v>3</v>
      </c>
      <c r="AC310" s="195">
        <v>3</v>
      </c>
      <c r="AD310" s="191">
        <f t="shared" si="4"/>
        <v>9</v>
      </c>
      <c r="AE310" s="37"/>
      <c r="AF310" s="38" t="s">
        <v>523</v>
      </c>
      <c r="AG310" s="38" t="s">
        <v>523</v>
      </c>
      <c r="AH310" s="38" t="s">
        <v>516</v>
      </c>
      <c r="AI310" s="192"/>
      <c r="AJ310" s="39" t="s">
        <v>523</v>
      </c>
      <c r="AK310" s="38" t="s">
        <v>524</v>
      </c>
      <c r="AL310" s="38" t="s">
        <v>524</v>
      </c>
      <c r="AM310" s="192"/>
      <c r="AN310" s="40" t="s">
        <v>527</v>
      </c>
      <c r="AO310" s="40" t="s">
        <v>527</v>
      </c>
      <c r="AP310" s="40" t="s">
        <v>527</v>
      </c>
      <c r="AQ310" s="193"/>
      <c r="AR310" s="39" t="s">
        <v>516</v>
      </c>
      <c r="AS310" s="194"/>
      <c r="AT310" s="41" t="s">
        <v>516</v>
      </c>
      <c r="AU310" s="3"/>
      <c r="AV310" s="3">
        <v>307</v>
      </c>
      <c r="AW310" s="3"/>
      <c r="AX310" s="3"/>
      <c r="AY310" s="3"/>
    </row>
    <row r="311" spans="1:51" ht="18.95" customHeight="1" x14ac:dyDescent="0.25">
      <c r="A311" s="173" t="s">
        <v>358</v>
      </c>
      <c r="B311" s="168" t="s">
        <v>394</v>
      </c>
      <c r="C311" s="169" t="s">
        <v>455</v>
      </c>
      <c r="D311" s="169" t="s">
        <v>456</v>
      </c>
      <c r="E311" s="165" t="s">
        <v>1991</v>
      </c>
      <c r="F311" s="205" t="s">
        <v>456</v>
      </c>
      <c r="G311" s="169"/>
      <c r="H311" s="169"/>
      <c r="I311" s="4"/>
      <c r="J311" s="4"/>
      <c r="K311" s="4"/>
      <c r="L311" s="4"/>
      <c r="M311" s="4" t="s">
        <v>1594</v>
      </c>
      <c r="N311" s="4"/>
      <c r="O311" s="4" t="s">
        <v>1594</v>
      </c>
      <c r="P311" s="4"/>
      <c r="Q311" s="4"/>
      <c r="R311" s="4" t="s">
        <v>2971</v>
      </c>
      <c r="S311" s="4"/>
      <c r="T311" s="4" t="s">
        <v>2971</v>
      </c>
      <c r="U311" s="63"/>
      <c r="V311" s="47"/>
      <c r="W311" s="47"/>
      <c r="X311" s="47"/>
      <c r="Y311" s="45"/>
      <c r="Z311" s="46"/>
      <c r="AA311" s="195">
        <v>2</v>
      </c>
      <c r="AB311" s="195">
        <v>2</v>
      </c>
      <c r="AC311" s="195">
        <v>2</v>
      </c>
      <c r="AD311" s="191">
        <f t="shared" si="4"/>
        <v>6</v>
      </c>
      <c r="AE311" s="37"/>
      <c r="AF311" s="38" t="s">
        <v>523</v>
      </c>
      <c r="AG311" s="38" t="s">
        <v>523</v>
      </c>
      <c r="AH311" s="38" t="s">
        <v>523</v>
      </c>
      <c r="AI311" s="192"/>
      <c r="AJ311" s="39" t="s">
        <v>523</v>
      </c>
      <c r="AK311" s="38" t="s">
        <v>523</v>
      </c>
      <c r="AL311" s="38" t="s">
        <v>523</v>
      </c>
      <c r="AM311" s="192"/>
      <c r="AN311" s="40" t="s">
        <v>527</v>
      </c>
      <c r="AO311" s="40" t="s">
        <v>527</v>
      </c>
      <c r="AP311" s="40" t="s">
        <v>527</v>
      </c>
      <c r="AQ311" s="193"/>
      <c r="AR311" s="39" t="s">
        <v>516</v>
      </c>
      <c r="AS311" s="194"/>
      <c r="AT311" s="41" t="s">
        <v>516</v>
      </c>
      <c r="AU311" s="3"/>
      <c r="AV311" s="3">
        <v>308</v>
      </c>
      <c r="AW311" s="3"/>
      <c r="AX311" s="3"/>
      <c r="AY311" s="3"/>
    </row>
    <row r="312" spans="1:51" ht="18.95" customHeight="1" x14ac:dyDescent="0.25">
      <c r="A312" s="173" t="s">
        <v>358</v>
      </c>
      <c r="B312" s="168" t="s">
        <v>394</v>
      </c>
      <c r="C312" s="169" t="s">
        <v>455</v>
      </c>
      <c r="D312" s="169" t="s">
        <v>457</v>
      </c>
      <c r="E312" s="165" t="s">
        <v>1990</v>
      </c>
      <c r="F312" s="205" t="s">
        <v>457</v>
      </c>
      <c r="G312" s="169"/>
      <c r="H312" s="169"/>
      <c r="I312" s="4" t="s">
        <v>1556</v>
      </c>
      <c r="J312" s="4"/>
      <c r="K312" s="4" t="s">
        <v>1556</v>
      </c>
      <c r="L312" s="4"/>
      <c r="M312" s="4" t="s">
        <v>1594</v>
      </c>
      <c r="N312" s="4"/>
      <c r="O312" s="4" t="s">
        <v>1594</v>
      </c>
      <c r="P312" s="4"/>
      <c r="Q312" s="4" t="s">
        <v>1601</v>
      </c>
      <c r="R312" s="4" t="s">
        <v>2972</v>
      </c>
      <c r="S312" s="4" t="s">
        <v>1601</v>
      </c>
      <c r="T312" s="4" t="s">
        <v>2972</v>
      </c>
      <c r="U312" s="63" t="s">
        <v>772</v>
      </c>
      <c r="V312" s="47"/>
      <c r="W312" s="47"/>
      <c r="X312" s="47"/>
      <c r="Y312" s="45" t="s">
        <v>773</v>
      </c>
      <c r="Z312" s="46"/>
      <c r="AA312" s="195">
        <v>2</v>
      </c>
      <c r="AB312" s="195">
        <v>2</v>
      </c>
      <c r="AC312" s="195">
        <v>2</v>
      </c>
      <c r="AD312" s="191">
        <f t="shared" si="4"/>
        <v>6</v>
      </c>
      <c r="AE312" s="37"/>
      <c r="AF312" s="38" t="s">
        <v>523</v>
      </c>
      <c r="AG312" s="38" t="s">
        <v>523</v>
      </c>
      <c r="AH312" s="38" t="s">
        <v>523</v>
      </c>
      <c r="AI312" s="192"/>
      <c r="AJ312" s="39" t="s">
        <v>516</v>
      </c>
      <c r="AK312" s="38" t="s">
        <v>524</v>
      </c>
      <c r="AL312" s="38" t="s">
        <v>524</v>
      </c>
      <c r="AM312" s="192"/>
      <c r="AN312" s="40" t="s">
        <v>527</v>
      </c>
      <c r="AO312" s="40" t="s">
        <v>527</v>
      </c>
      <c r="AP312" s="40" t="s">
        <v>527</v>
      </c>
      <c r="AQ312" s="193"/>
      <c r="AR312" s="39" t="s">
        <v>516</v>
      </c>
      <c r="AS312" s="194"/>
      <c r="AT312" s="41"/>
      <c r="AU312" s="3"/>
      <c r="AV312" s="3">
        <v>309</v>
      </c>
      <c r="AW312" s="3"/>
      <c r="AX312" s="3"/>
      <c r="AY312" s="3"/>
    </row>
    <row r="313" spans="1:51" ht="18.95" customHeight="1" x14ac:dyDescent="0.25">
      <c r="A313" s="173" t="s">
        <v>358</v>
      </c>
      <c r="B313" s="168" t="s">
        <v>388</v>
      </c>
      <c r="C313" s="169" t="s">
        <v>458</v>
      </c>
      <c r="D313" s="169"/>
      <c r="E313" s="165" t="s">
        <v>2224</v>
      </c>
      <c r="F313" s="205" t="s">
        <v>458</v>
      </c>
      <c r="G313" s="169"/>
      <c r="H313" s="169"/>
      <c r="I313" s="4" t="s">
        <v>2428</v>
      </c>
      <c r="J313" s="4"/>
      <c r="K313" s="4" t="s">
        <v>2428</v>
      </c>
      <c r="L313" s="4"/>
      <c r="M313" s="4"/>
      <c r="N313" s="4"/>
      <c r="O313" s="4"/>
      <c r="P313" s="4"/>
      <c r="Q313" s="4"/>
      <c r="R313" s="4" t="s">
        <v>2973</v>
      </c>
      <c r="S313" s="4"/>
      <c r="T313" s="4" t="s">
        <v>2973</v>
      </c>
      <c r="U313" s="63"/>
      <c r="V313" s="47"/>
      <c r="W313" s="47"/>
      <c r="X313" s="47"/>
      <c r="Y313" s="58" t="s">
        <v>774</v>
      </c>
      <c r="Z313" s="46"/>
      <c r="AA313" s="195">
        <v>1</v>
      </c>
      <c r="AB313" s="195">
        <v>2</v>
      </c>
      <c r="AC313" s="195">
        <v>2</v>
      </c>
      <c r="AD313" s="191">
        <f t="shared" si="4"/>
        <v>5</v>
      </c>
      <c r="AE313" s="37"/>
      <c r="AF313" s="38" t="s">
        <v>523</v>
      </c>
      <c r="AG313" s="38" t="s">
        <v>523</v>
      </c>
      <c r="AH313" s="38" t="s">
        <v>523</v>
      </c>
      <c r="AI313" s="192"/>
      <c r="AJ313" s="39" t="s">
        <v>523</v>
      </c>
      <c r="AK313" s="38" t="s">
        <v>523</v>
      </c>
      <c r="AL313" s="38" t="s">
        <v>523</v>
      </c>
      <c r="AM313" s="192"/>
      <c r="AN313" s="40" t="s">
        <v>516</v>
      </c>
      <c r="AO313" s="40" t="s">
        <v>516</v>
      </c>
      <c r="AP313" s="40" t="s">
        <v>516</v>
      </c>
      <c r="AQ313" s="193"/>
      <c r="AR313" s="39" t="s">
        <v>516</v>
      </c>
      <c r="AS313" s="194"/>
      <c r="AT313" s="41" t="s">
        <v>516</v>
      </c>
      <c r="AU313" s="3"/>
      <c r="AV313" s="3">
        <v>310</v>
      </c>
      <c r="AW313" s="3"/>
      <c r="AX313" s="3"/>
      <c r="AY313" s="3"/>
    </row>
    <row r="314" spans="1:51" ht="18.95" customHeight="1" x14ac:dyDescent="0.25">
      <c r="A314" s="173" t="s">
        <v>358</v>
      </c>
      <c r="B314" s="168" t="s">
        <v>390</v>
      </c>
      <c r="C314" s="169" t="s">
        <v>170</v>
      </c>
      <c r="D314" s="169"/>
      <c r="E314" s="165" t="s">
        <v>1989</v>
      </c>
      <c r="F314" s="205" t="s">
        <v>460</v>
      </c>
      <c r="G314" s="169"/>
      <c r="H314" s="169"/>
      <c r="I314" s="4" t="s">
        <v>2974</v>
      </c>
      <c r="J314" s="4"/>
      <c r="K314" s="4" t="s">
        <v>2974</v>
      </c>
      <c r="L314" s="4"/>
      <c r="M314" s="4" t="s">
        <v>2975</v>
      </c>
      <c r="N314" s="4" t="s">
        <v>1856</v>
      </c>
      <c r="O314" s="4" t="s">
        <v>2976</v>
      </c>
      <c r="P314" s="4" t="s">
        <v>1605</v>
      </c>
      <c r="Q314" s="4" t="s">
        <v>1596</v>
      </c>
      <c r="R314" s="4" t="s">
        <v>2977</v>
      </c>
      <c r="S314" s="4" t="s">
        <v>1596</v>
      </c>
      <c r="T314" s="4" t="s">
        <v>2977</v>
      </c>
      <c r="U314" s="63" t="s">
        <v>68</v>
      </c>
      <c r="V314" s="47"/>
      <c r="W314" s="47"/>
      <c r="X314" s="47"/>
      <c r="Y314" s="45" t="s">
        <v>775</v>
      </c>
      <c r="Z314" s="46"/>
      <c r="AA314" s="195">
        <v>1</v>
      </c>
      <c r="AB314" s="195">
        <v>2</v>
      </c>
      <c r="AC314" s="195">
        <v>1</v>
      </c>
      <c r="AD314" s="191">
        <f t="shared" si="4"/>
        <v>4</v>
      </c>
      <c r="AE314" s="37"/>
      <c r="AF314" s="38" t="s">
        <v>523</v>
      </c>
      <c r="AG314" s="38" t="s">
        <v>523</v>
      </c>
      <c r="AH314" s="38" t="s">
        <v>523</v>
      </c>
      <c r="AI314" s="192"/>
      <c r="AJ314" s="39" t="s">
        <v>523</v>
      </c>
      <c r="AK314" s="38" t="s">
        <v>524</v>
      </c>
      <c r="AL314" s="38" t="s">
        <v>524</v>
      </c>
      <c r="AM314" s="192"/>
      <c r="AN314" s="40" t="s">
        <v>527</v>
      </c>
      <c r="AO314" s="40" t="s">
        <v>527</v>
      </c>
      <c r="AP314" s="40" t="s">
        <v>527</v>
      </c>
      <c r="AQ314" s="193"/>
      <c r="AR314" s="39" t="s">
        <v>516</v>
      </c>
      <c r="AS314" s="194"/>
      <c r="AT314" s="39" t="s">
        <v>516</v>
      </c>
      <c r="AU314" s="3"/>
      <c r="AV314" s="3">
        <v>311</v>
      </c>
      <c r="AW314" s="3"/>
      <c r="AX314" s="3"/>
      <c r="AY314" s="3"/>
    </row>
    <row r="315" spans="1:51" ht="18.95" customHeight="1" x14ac:dyDescent="0.25">
      <c r="A315" s="173" t="s">
        <v>358</v>
      </c>
      <c r="B315" s="168" t="s">
        <v>382</v>
      </c>
      <c r="C315" s="169" t="s">
        <v>383</v>
      </c>
      <c r="D315" s="169" t="s">
        <v>459</v>
      </c>
      <c r="E315" s="165" t="s">
        <v>1988</v>
      </c>
      <c r="F315" s="205" t="s">
        <v>459</v>
      </c>
      <c r="G315" s="169" t="s">
        <v>9</v>
      </c>
      <c r="H315" s="198" t="s">
        <v>38</v>
      </c>
      <c r="I315" s="4" t="s">
        <v>2978</v>
      </c>
      <c r="J315" s="4"/>
      <c r="K315" s="4" t="s">
        <v>2978</v>
      </c>
      <c r="L315" s="4"/>
      <c r="M315" s="4" t="s">
        <v>1425</v>
      </c>
      <c r="N315" s="4"/>
      <c r="O315" s="4" t="s">
        <v>1425</v>
      </c>
      <c r="P315" s="4"/>
      <c r="Q315" s="4"/>
      <c r="R315" s="4"/>
      <c r="S315" s="4"/>
      <c r="T315" s="4"/>
      <c r="U315" s="63"/>
      <c r="V315" s="34" t="s">
        <v>530</v>
      </c>
      <c r="W315" s="34" t="s">
        <v>531</v>
      </c>
      <c r="X315" s="34" t="s">
        <v>532</v>
      </c>
      <c r="Y315" s="45"/>
      <c r="Z315" s="46"/>
      <c r="AA315" s="195">
        <v>1</v>
      </c>
      <c r="AB315" s="195">
        <v>3</v>
      </c>
      <c r="AC315" s="195">
        <v>1</v>
      </c>
      <c r="AD315" s="191">
        <f t="shared" si="4"/>
        <v>5</v>
      </c>
      <c r="AE315" s="37"/>
      <c r="AF315" s="38" t="s">
        <v>523</v>
      </c>
      <c r="AG315" s="38" t="s">
        <v>523</v>
      </c>
      <c r="AH315" s="38" t="s">
        <v>523</v>
      </c>
      <c r="AI315" s="192"/>
      <c r="AJ315" s="39" t="s">
        <v>523</v>
      </c>
      <c r="AK315" s="38" t="s">
        <v>523</v>
      </c>
      <c r="AL315" s="38" t="s">
        <v>523</v>
      </c>
      <c r="AM315" s="192"/>
      <c r="AN315" s="40" t="s">
        <v>527</v>
      </c>
      <c r="AO315" s="40" t="s">
        <v>527</v>
      </c>
      <c r="AP315" s="40" t="s">
        <v>527</v>
      </c>
      <c r="AQ315" s="193"/>
      <c r="AR315" s="39" t="s">
        <v>516</v>
      </c>
      <c r="AS315" s="194"/>
      <c r="AT315" s="41" t="s">
        <v>516</v>
      </c>
      <c r="AU315" s="3"/>
      <c r="AV315" s="3">
        <v>312</v>
      </c>
      <c r="AW315" s="3"/>
      <c r="AX315" s="3"/>
      <c r="AY315" s="3"/>
    </row>
    <row r="316" spans="1:51" ht="18.95" customHeight="1" x14ac:dyDescent="0.25">
      <c r="A316" s="173" t="s">
        <v>358</v>
      </c>
      <c r="B316" s="168" t="s">
        <v>388</v>
      </c>
      <c r="C316" s="169" t="s">
        <v>460</v>
      </c>
      <c r="D316" s="169"/>
      <c r="E316" s="165" t="s">
        <v>1987</v>
      </c>
      <c r="F316" s="205" t="s">
        <v>3120</v>
      </c>
      <c r="G316" s="169"/>
      <c r="H316" s="169"/>
      <c r="I316" s="4" t="s">
        <v>2979</v>
      </c>
      <c r="J316" s="4"/>
      <c r="K316" s="4" t="s">
        <v>2979</v>
      </c>
      <c r="L316" s="4"/>
      <c r="M316" s="4"/>
      <c r="N316" s="4"/>
      <c r="O316" s="4"/>
      <c r="P316" s="4"/>
      <c r="Q316" s="4"/>
      <c r="R316" s="4"/>
      <c r="S316" s="4"/>
      <c r="T316" s="4"/>
      <c r="U316" s="63" t="s">
        <v>589</v>
      </c>
      <c r="V316" s="47" t="s">
        <v>68</v>
      </c>
      <c r="W316" s="47" t="s">
        <v>68</v>
      </c>
      <c r="X316" s="47"/>
      <c r="Y316" s="84"/>
      <c r="Z316" s="46"/>
      <c r="AA316" s="195">
        <v>1</v>
      </c>
      <c r="AB316" s="195">
        <v>1</v>
      </c>
      <c r="AC316" s="195">
        <v>1</v>
      </c>
      <c r="AD316" s="191">
        <f t="shared" si="4"/>
        <v>3</v>
      </c>
      <c r="AE316" s="37"/>
      <c r="AF316" s="38" t="s">
        <v>523</v>
      </c>
      <c r="AG316" s="38" t="s">
        <v>523</v>
      </c>
      <c r="AH316" s="38" t="s">
        <v>523</v>
      </c>
      <c r="AI316" s="192"/>
      <c r="AJ316" s="39" t="s">
        <v>523</v>
      </c>
      <c r="AK316" s="38" t="s">
        <v>523</v>
      </c>
      <c r="AL316" s="38" t="s">
        <v>523</v>
      </c>
      <c r="AM316" s="192"/>
      <c r="AN316" s="40" t="s">
        <v>516</v>
      </c>
      <c r="AO316" s="40" t="s">
        <v>516</v>
      </c>
      <c r="AP316" s="40" t="s">
        <v>516</v>
      </c>
      <c r="AQ316" s="193"/>
      <c r="AR316" s="39" t="s">
        <v>523</v>
      </c>
      <c r="AS316" s="194"/>
      <c r="AT316" s="41" t="s">
        <v>516</v>
      </c>
      <c r="AU316" s="3"/>
      <c r="AV316" s="3">
        <v>313</v>
      </c>
      <c r="AW316" s="3"/>
      <c r="AX316" s="3"/>
      <c r="AY316" s="3"/>
    </row>
    <row r="317" spans="1:51" ht="18.95" customHeight="1" x14ac:dyDescent="0.25">
      <c r="A317" s="173" t="s">
        <v>358</v>
      </c>
      <c r="B317" s="168" t="s">
        <v>359</v>
      </c>
      <c r="C317" s="169" t="s">
        <v>360</v>
      </c>
      <c r="D317" s="169" t="s">
        <v>461</v>
      </c>
      <c r="E317" s="165" t="s">
        <v>2223</v>
      </c>
      <c r="F317" s="205" t="s">
        <v>461</v>
      </c>
      <c r="G317" s="169" t="s">
        <v>9</v>
      </c>
      <c r="H317" s="169" t="s">
        <v>429</v>
      </c>
      <c r="I317" s="4" t="s">
        <v>2980</v>
      </c>
      <c r="J317" s="4" t="s">
        <v>1263</v>
      </c>
      <c r="K317" s="4" t="s">
        <v>2980</v>
      </c>
      <c r="L317" s="4" t="s">
        <v>1263</v>
      </c>
      <c r="M317" s="4" t="s">
        <v>2981</v>
      </c>
      <c r="N317" s="4"/>
      <c r="O317" s="4" t="s">
        <v>2981</v>
      </c>
      <c r="P317" s="4"/>
      <c r="Q317" s="4" t="s">
        <v>2982</v>
      </c>
      <c r="R317" s="4" t="s">
        <v>2983</v>
      </c>
      <c r="S317" s="4" t="s">
        <v>2984</v>
      </c>
      <c r="T317" s="4" t="s">
        <v>2985</v>
      </c>
      <c r="U317" s="63" t="s">
        <v>529</v>
      </c>
      <c r="V317" s="47"/>
      <c r="W317" s="47"/>
      <c r="X317" s="47"/>
      <c r="Y317" s="45" t="s">
        <v>776</v>
      </c>
      <c r="Z317" s="46"/>
      <c r="AA317" s="195">
        <v>4</v>
      </c>
      <c r="AB317" s="195">
        <v>3</v>
      </c>
      <c r="AC317" s="195">
        <v>3</v>
      </c>
      <c r="AD317" s="191">
        <f t="shared" si="4"/>
        <v>10</v>
      </c>
      <c r="AE317" s="37"/>
      <c r="AF317" s="56" t="s">
        <v>516</v>
      </c>
      <c r="AG317" s="56" t="s">
        <v>516</v>
      </c>
      <c r="AH317" s="56" t="s">
        <v>516</v>
      </c>
      <c r="AI317" s="192"/>
      <c r="AJ317" s="56" t="s">
        <v>523</v>
      </c>
      <c r="AK317" s="56" t="s">
        <v>523</v>
      </c>
      <c r="AL317" s="56" t="s">
        <v>523</v>
      </c>
      <c r="AM317" s="192"/>
      <c r="AN317" s="40" t="s">
        <v>527</v>
      </c>
      <c r="AO317" s="40" t="s">
        <v>527</v>
      </c>
      <c r="AP317" s="40" t="s">
        <v>527</v>
      </c>
      <c r="AQ317" s="193"/>
      <c r="AR317" s="39" t="s">
        <v>523</v>
      </c>
      <c r="AS317" s="194"/>
      <c r="AT317" s="41"/>
      <c r="AU317" s="3"/>
      <c r="AV317" s="3">
        <v>314</v>
      </c>
      <c r="AW317" s="3"/>
      <c r="AX317" s="3"/>
      <c r="AY317" s="3"/>
    </row>
    <row r="318" spans="1:51" ht="18.95" customHeight="1" x14ac:dyDescent="0.25">
      <c r="A318" s="173" t="s">
        <v>358</v>
      </c>
      <c r="B318" s="168" t="s">
        <v>362</v>
      </c>
      <c r="C318" s="169" t="s">
        <v>371</v>
      </c>
      <c r="D318" s="169" t="s">
        <v>462</v>
      </c>
      <c r="E318" s="165" t="s">
        <v>1986</v>
      </c>
      <c r="F318" s="205" t="s">
        <v>3121</v>
      </c>
      <c r="G318" s="169" t="s">
        <v>9</v>
      </c>
      <c r="H318" s="169" t="s">
        <v>463</v>
      </c>
      <c r="I318" s="4" t="s">
        <v>2986</v>
      </c>
      <c r="J318" s="4"/>
      <c r="K318" s="4" t="s">
        <v>2986</v>
      </c>
      <c r="L318" s="4"/>
      <c r="M318" s="4"/>
      <c r="N318" s="4"/>
      <c r="O318" s="4"/>
      <c r="P318" s="4"/>
      <c r="Q318" s="4"/>
      <c r="R318" s="4" t="s">
        <v>2987</v>
      </c>
      <c r="S318" s="4" t="s">
        <v>2861</v>
      </c>
      <c r="T318" s="4" t="s">
        <v>2988</v>
      </c>
      <c r="U318" s="63"/>
      <c r="V318" s="47"/>
      <c r="W318" s="47"/>
      <c r="X318" s="47"/>
      <c r="Y318" s="45" t="s">
        <v>777</v>
      </c>
      <c r="Z318" s="46"/>
      <c r="AA318" s="195">
        <v>1</v>
      </c>
      <c r="AB318" s="195">
        <v>3</v>
      </c>
      <c r="AC318" s="195">
        <v>2</v>
      </c>
      <c r="AD318" s="191">
        <f t="shared" si="4"/>
        <v>6</v>
      </c>
      <c r="AE318" s="37"/>
      <c r="AF318" s="56" t="s">
        <v>523</v>
      </c>
      <c r="AG318" s="56" t="s">
        <v>516</v>
      </c>
      <c r="AH318" s="56" t="s">
        <v>516</v>
      </c>
      <c r="AI318" s="192"/>
      <c r="AJ318" s="56" t="s">
        <v>523</v>
      </c>
      <c r="AK318" s="56" t="s">
        <v>523</v>
      </c>
      <c r="AL318" s="56" t="s">
        <v>523</v>
      </c>
      <c r="AM318" s="192"/>
      <c r="AN318" s="40" t="s">
        <v>527</v>
      </c>
      <c r="AO318" s="40" t="s">
        <v>527</v>
      </c>
      <c r="AP318" s="40" t="s">
        <v>527</v>
      </c>
      <c r="AQ318" s="193"/>
      <c r="AR318" s="39" t="s">
        <v>523</v>
      </c>
      <c r="AS318" s="194"/>
      <c r="AT318" s="41" t="s">
        <v>516</v>
      </c>
      <c r="AU318" s="3"/>
      <c r="AV318" s="3">
        <v>315</v>
      </c>
      <c r="AW318" s="3"/>
      <c r="AX318" s="3"/>
      <c r="AY318" s="3"/>
    </row>
    <row r="319" spans="1:51" ht="18.95" customHeight="1" x14ac:dyDescent="0.25">
      <c r="A319" s="173" t="s">
        <v>358</v>
      </c>
      <c r="B319" s="168" t="s">
        <v>362</v>
      </c>
      <c r="C319" s="169" t="s">
        <v>371</v>
      </c>
      <c r="D319" s="169" t="s">
        <v>464</v>
      </c>
      <c r="E319" s="165" t="s">
        <v>1985</v>
      </c>
      <c r="F319" s="205" t="s">
        <v>464</v>
      </c>
      <c r="G319" s="169"/>
      <c r="H319" s="169"/>
      <c r="I319" s="4" t="s">
        <v>2989</v>
      </c>
      <c r="J319" s="4"/>
      <c r="K319" s="4" t="s">
        <v>2989</v>
      </c>
      <c r="L319" s="4"/>
      <c r="M319" s="4" t="s">
        <v>2990</v>
      </c>
      <c r="N319" s="4"/>
      <c r="O319" s="4" t="s">
        <v>2990</v>
      </c>
      <c r="P319" s="4"/>
      <c r="Q319" s="4" t="s">
        <v>2991</v>
      </c>
      <c r="R319" s="4" t="s">
        <v>2992</v>
      </c>
      <c r="S319" s="4" t="s">
        <v>2991</v>
      </c>
      <c r="T319" s="4" t="s">
        <v>2992</v>
      </c>
      <c r="U319" s="63"/>
      <c r="V319" s="47"/>
      <c r="W319" s="47"/>
      <c r="X319" s="47"/>
      <c r="Y319" s="45" t="s">
        <v>778</v>
      </c>
      <c r="Z319" s="46"/>
      <c r="AA319" s="195">
        <v>1</v>
      </c>
      <c r="AB319" s="195">
        <v>2</v>
      </c>
      <c r="AC319" s="195">
        <v>3</v>
      </c>
      <c r="AD319" s="191">
        <f t="shared" si="4"/>
        <v>6</v>
      </c>
      <c r="AE319" s="37"/>
      <c r="AF319" s="56" t="s">
        <v>516</v>
      </c>
      <c r="AG319" s="56" t="s">
        <v>516</v>
      </c>
      <c r="AH319" s="56" t="s">
        <v>516</v>
      </c>
      <c r="AI319" s="192"/>
      <c r="AJ319" s="56" t="s">
        <v>523</v>
      </c>
      <c r="AK319" s="56" t="s">
        <v>523</v>
      </c>
      <c r="AL319" s="56" t="s">
        <v>523</v>
      </c>
      <c r="AM319" s="192"/>
      <c r="AN319" s="40" t="s">
        <v>527</v>
      </c>
      <c r="AO319" s="40" t="s">
        <v>527</v>
      </c>
      <c r="AP319" s="40" t="s">
        <v>527</v>
      </c>
      <c r="AQ319" s="193"/>
      <c r="AR319" s="39" t="s">
        <v>523</v>
      </c>
      <c r="AS319" s="194"/>
      <c r="AT319" s="41" t="s">
        <v>516</v>
      </c>
      <c r="AU319" s="3"/>
      <c r="AV319" s="3">
        <v>316</v>
      </c>
      <c r="AW319" s="3"/>
      <c r="AX319" s="3"/>
      <c r="AY319" s="3"/>
    </row>
    <row r="320" spans="1:51" ht="18.95" customHeight="1" x14ac:dyDescent="0.25">
      <c r="A320" s="173" t="s">
        <v>358</v>
      </c>
      <c r="B320" s="168" t="s">
        <v>362</v>
      </c>
      <c r="C320" s="169" t="s">
        <v>371</v>
      </c>
      <c r="D320" s="169" t="s">
        <v>465</v>
      </c>
      <c r="E320" s="165" t="s">
        <v>1984</v>
      </c>
      <c r="F320" s="205" t="s">
        <v>3122</v>
      </c>
      <c r="G320" s="169" t="s">
        <v>9</v>
      </c>
      <c r="H320" s="169" t="s">
        <v>246</v>
      </c>
      <c r="I320" s="4" t="s">
        <v>2993</v>
      </c>
      <c r="J320" s="4"/>
      <c r="K320" s="4" t="s">
        <v>2993</v>
      </c>
      <c r="L320" s="4"/>
      <c r="M320" s="4" t="s">
        <v>2711</v>
      </c>
      <c r="N320" s="4"/>
      <c r="O320" s="4" t="s">
        <v>2711</v>
      </c>
      <c r="P320" s="4"/>
      <c r="Q320" s="4"/>
      <c r="R320" s="4" t="s">
        <v>1862</v>
      </c>
      <c r="S320" s="4" t="s">
        <v>1862</v>
      </c>
      <c r="T320" s="4"/>
      <c r="U320" s="63"/>
      <c r="V320" s="47"/>
      <c r="W320" s="47"/>
      <c r="X320" s="47"/>
      <c r="Y320" s="58" t="s">
        <v>779</v>
      </c>
      <c r="Z320" s="46"/>
      <c r="AA320" s="195">
        <v>1</v>
      </c>
      <c r="AB320" s="195">
        <v>2</v>
      </c>
      <c r="AC320" s="195">
        <v>3</v>
      </c>
      <c r="AD320" s="191">
        <f t="shared" si="4"/>
        <v>6</v>
      </c>
      <c r="AE320" s="37"/>
      <c r="AF320" s="56" t="s">
        <v>516</v>
      </c>
      <c r="AG320" s="56" t="s">
        <v>516</v>
      </c>
      <c r="AH320" s="56" t="s">
        <v>516</v>
      </c>
      <c r="AI320" s="192"/>
      <c r="AJ320" s="56" t="s">
        <v>523</v>
      </c>
      <c r="AK320" s="56" t="s">
        <v>523</v>
      </c>
      <c r="AL320" s="56" t="s">
        <v>523</v>
      </c>
      <c r="AM320" s="192"/>
      <c r="AN320" s="40" t="s">
        <v>527</v>
      </c>
      <c r="AO320" s="40" t="s">
        <v>527</v>
      </c>
      <c r="AP320" s="40" t="s">
        <v>527</v>
      </c>
      <c r="AQ320" s="193"/>
      <c r="AR320" s="39" t="s">
        <v>523</v>
      </c>
      <c r="AS320" s="194"/>
      <c r="AT320" s="41" t="s">
        <v>516</v>
      </c>
      <c r="AU320" s="3"/>
      <c r="AV320" s="3">
        <v>317</v>
      </c>
      <c r="AW320" s="3"/>
      <c r="AX320" s="3"/>
      <c r="AY320" s="3"/>
    </row>
    <row r="321" spans="1:51" ht="18.95" customHeight="1" x14ac:dyDescent="0.25">
      <c r="A321" s="173" t="s">
        <v>358</v>
      </c>
      <c r="B321" s="168" t="s">
        <v>362</v>
      </c>
      <c r="C321" s="169" t="s">
        <v>377</v>
      </c>
      <c r="D321" s="169" t="s">
        <v>466</v>
      </c>
      <c r="E321" s="165" t="s">
        <v>1983</v>
      </c>
      <c r="F321" s="205" t="s">
        <v>466</v>
      </c>
      <c r="G321" s="169" t="s">
        <v>9</v>
      </c>
      <c r="H321" s="169" t="s">
        <v>467</v>
      </c>
      <c r="I321" s="4"/>
      <c r="J321" s="4"/>
      <c r="K321" s="4"/>
      <c r="L321" s="4"/>
      <c r="M321" s="4"/>
      <c r="N321" s="4"/>
      <c r="O321" s="4"/>
      <c r="P321" s="4"/>
      <c r="Q321" s="4"/>
      <c r="R321" s="4"/>
      <c r="S321" s="4"/>
      <c r="T321" s="4"/>
      <c r="U321" s="63"/>
      <c r="V321" s="47"/>
      <c r="W321" s="47"/>
      <c r="X321" s="47"/>
      <c r="Y321" s="58" t="s">
        <v>780</v>
      </c>
      <c r="Z321" s="46"/>
      <c r="AA321" s="195">
        <v>1</v>
      </c>
      <c r="AB321" s="195">
        <v>1</v>
      </c>
      <c r="AC321" s="195">
        <v>2</v>
      </c>
      <c r="AD321" s="191">
        <f t="shared" si="4"/>
        <v>4</v>
      </c>
      <c r="AE321" s="37"/>
      <c r="AF321" s="56" t="s">
        <v>523</v>
      </c>
      <c r="AG321" s="56" t="s">
        <v>523</v>
      </c>
      <c r="AH321" s="56" t="s">
        <v>516</v>
      </c>
      <c r="AI321" s="192"/>
      <c r="AJ321" s="57" t="s">
        <v>516</v>
      </c>
      <c r="AK321" s="56" t="s">
        <v>523</v>
      </c>
      <c r="AL321" s="56" t="s">
        <v>523</v>
      </c>
      <c r="AM321" s="192"/>
      <c r="AN321" s="40" t="s">
        <v>527</v>
      </c>
      <c r="AO321" s="40" t="s">
        <v>527</v>
      </c>
      <c r="AP321" s="40" t="s">
        <v>527</v>
      </c>
      <c r="AQ321" s="193"/>
      <c r="AR321" s="39" t="s">
        <v>516</v>
      </c>
      <c r="AS321" s="194"/>
      <c r="AT321" s="41" t="s">
        <v>516</v>
      </c>
      <c r="AU321" s="3"/>
      <c r="AV321" s="3">
        <v>318</v>
      </c>
      <c r="AW321" s="3"/>
      <c r="AX321" s="3"/>
      <c r="AY321" s="3"/>
    </row>
    <row r="322" spans="1:51" ht="18.95" customHeight="1" x14ac:dyDescent="0.25">
      <c r="A322" s="173" t="s">
        <v>358</v>
      </c>
      <c r="B322" s="168" t="s">
        <v>362</v>
      </c>
      <c r="C322" s="169" t="s">
        <v>377</v>
      </c>
      <c r="D322" s="169" t="s">
        <v>468</v>
      </c>
      <c r="E322" s="165" t="s">
        <v>1982</v>
      </c>
      <c r="F322" s="205" t="s">
        <v>468</v>
      </c>
      <c r="G322" s="169"/>
      <c r="H322" s="169"/>
      <c r="I322" s="4" t="s">
        <v>2994</v>
      </c>
      <c r="J322" s="4"/>
      <c r="K322" s="4" t="s">
        <v>2994</v>
      </c>
      <c r="L322" s="4"/>
      <c r="M322" s="4" t="s">
        <v>2995</v>
      </c>
      <c r="N322" s="4"/>
      <c r="O322" s="4" t="s">
        <v>2995</v>
      </c>
      <c r="P322" s="4"/>
      <c r="Q322" s="4" t="s">
        <v>1209</v>
      </c>
      <c r="R322" s="4" t="s">
        <v>2996</v>
      </c>
      <c r="S322" s="4" t="s">
        <v>1209</v>
      </c>
      <c r="T322" s="4" t="s">
        <v>2996</v>
      </c>
      <c r="U322" s="63"/>
      <c r="V322" s="47"/>
      <c r="W322" s="47"/>
      <c r="X322" s="47"/>
      <c r="Y322" s="45" t="s">
        <v>781</v>
      </c>
      <c r="Z322" s="46"/>
      <c r="AA322" s="195">
        <v>4</v>
      </c>
      <c r="AB322" s="195">
        <v>3</v>
      </c>
      <c r="AC322" s="195">
        <v>3</v>
      </c>
      <c r="AD322" s="191">
        <f t="shared" si="4"/>
        <v>10</v>
      </c>
      <c r="AE322" s="37"/>
      <c r="AF322" s="56" t="s">
        <v>523</v>
      </c>
      <c r="AG322" s="56" t="s">
        <v>523</v>
      </c>
      <c r="AH322" s="56" t="s">
        <v>516</v>
      </c>
      <c r="AI322" s="192"/>
      <c r="AJ322" s="57" t="s">
        <v>516</v>
      </c>
      <c r="AK322" s="56" t="s">
        <v>516</v>
      </c>
      <c r="AL322" s="56" t="s">
        <v>523</v>
      </c>
      <c r="AM322" s="192"/>
      <c r="AN322" s="40" t="s">
        <v>527</v>
      </c>
      <c r="AO322" s="40" t="s">
        <v>527</v>
      </c>
      <c r="AP322" s="40" t="s">
        <v>527</v>
      </c>
      <c r="AQ322" s="193"/>
      <c r="AR322" s="39" t="s">
        <v>516</v>
      </c>
      <c r="AS322" s="194"/>
      <c r="AT322" s="41" t="s">
        <v>516</v>
      </c>
      <c r="AU322" s="3"/>
      <c r="AV322" s="3">
        <v>319</v>
      </c>
      <c r="AW322" s="3"/>
      <c r="AX322" s="3"/>
      <c r="AY322" s="3"/>
    </row>
    <row r="323" spans="1:51" ht="18.95" customHeight="1" x14ac:dyDescent="0.25">
      <c r="A323" s="173" t="s">
        <v>358</v>
      </c>
      <c r="B323" s="168" t="s">
        <v>382</v>
      </c>
      <c r="C323" s="169" t="s">
        <v>383</v>
      </c>
      <c r="D323" s="169" t="s">
        <v>469</v>
      </c>
      <c r="E323" s="165" t="s">
        <v>1981</v>
      </c>
      <c r="F323" s="205" t="s">
        <v>469</v>
      </c>
      <c r="G323" s="169"/>
      <c r="H323" s="169"/>
      <c r="I323" s="4" t="s">
        <v>2997</v>
      </c>
      <c r="J323" s="4"/>
      <c r="K323" s="4" t="s">
        <v>2997</v>
      </c>
      <c r="L323" s="4"/>
      <c r="M323" s="4"/>
      <c r="N323" s="4"/>
      <c r="O323" s="4"/>
      <c r="P323" s="4"/>
      <c r="Q323" s="4"/>
      <c r="R323" s="4"/>
      <c r="S323" s="4"/>
      <c r="T323" s="4"/>
      <c r="U323" s="63" t="s">
        <v>782</v>
      </c>
      <c r="V323" s="47"/>
      <c r="W323" s="47"/>
      <c r="X323" s="47"/>
      <c r="Y323" s="45" t="s">
        <v>68</v>
      </c>
      <c r="Z323" s="46"/>
      <c r="AA323" s="195">
        <v>4</v>
      </c>
      <c r="AB323" s="195">
        <v>1</v>
      </c>
      <c r="AC323" s="195">
        <v>3</v>
      </c>
      <c r="AD323" s="191">
        <f t="shared" si="4"/>
        <v>8</v>
      </c>
      <c r="AE323" s="37"/>
      <c r="AF323" s="56" t="s">
        <v>523</v>
      </c>
      <c r="AG323" s="56" t="s">
        <v>523</v>
      </c>
      <c r="AH323" s="56" t="s">
        <v>523</v>
      </c>
      <c r="AI323" s="192"/>
      <c r="AJ323" s="57" t="s">
        <v>516</v>
      </c>
      <c r="AK323" s="56" t="s">
        <v>523</v>
      </c>
      <c r="AL323" s="56" t="s">
        <v>523</v>
      </c>
      <c r="AM323" s="192"/>
      <c r="AN323" s="40" t="s">
        <v>527</v>
      </c>
      <c r="AO323" s="40" t="s">
        <v>527</v>
      </c>
      <c r="AP323" s="40" t="s">
        <v>527</v>
      </c>
      <c r="AQ323" s="193"/>
      <c r="AR323" s="39" t="s">
        <v>516</v>
      </c>
      <c r="AS323" s="194"/>
      <c r="AT323" s="41" t="s">
        <v>516</v>
      </c>
      <c r="AU323" s="3"/>
      <c r="AV323" s="3">
        <v>320</v>
      </c>
      <c r="AW323" s="3"/>
      <c r="AX323" s="3"/>
      <c r="AY323" s="3"/>
    </row>
    <row r="324" spans="1:51" ht="18.95" customHeight="1" x14ac:dyDescent="0.25">
      <c r="A324" s="173" t="s">
        <v>358</v>
      </c>
      <c r="B324" s="168" t="s">
        <v>382</v>
      </c>
      <c r="C324" s="169" t="s">
        <v>383</v>
      </c>
      <c r="D324" s="169" t="s">
        <v>470</v>
      </c>
      <c r="E324" s="165" t="s">
        <v>2222</v>
      </c>
      <c r="F324" s="205" t="s">
        <v>470</v>
      </c>
      <c r="G324" s="169"/>
      <c r="H324" s="169"/>
      <c r="I324" s="4" t="s">
        <v>1629</v>
      </c>
      <c r="J324" s="4" t="s">
        <v>1607</v>
      </c>
      <c r="K324" s="4" t="s">
        <v>1629</v>
      </c>
      <c r="L324" s="4" t="s">
        <v>1607</v>
      </c>
      <c r="M324" s="4"/>
      <c r="N324" s="4"/>
      <c r="O324" s="4"/>
      <c r="P324" s="4"/>
      <c r="Q324" s="4"/>
      <c r="R324" s="4" t="s">
        <v>2998</v>
      </c>
      <c r="S324" s="4"/>
      <c r="T324" s="4" t="s">
        <v>2998</v>
      </c>
      <c r="U324" s="63" t="s">
        <v>782</v>
      </c>
      <c r="V324" s="76"/>
      <c r="W324" s="76"/>
      <c r="X324" s="76"/>
      <c r="Y324" s="58" t="s">
        <v>783</v>
      </c>
      <c r="Z324" s="77"/>
      <c r="AA324" s="197">
        <v>4</v>
      </c>
      <c r="AB324" s="197">
        <v>1</v>
      </c>
      <c r="AC324" s="197">
        <v>3</v>
      </c>
      <c r="AD324" s="191">
        <f t="shared" ref="AD324:AD349" si="5">AA324+AB324+AC324</f>
        <v>8</v>
      </c>
      <c r="AE324" s="37"/>
      <c r="AF324" s="56" t="s">
        <v>523</v>
      </c>
      <c r="AG324" s="56" t="s">
        <v>523</v>
      </c>
      <c r="AH324" s="56" t="s">
        <v>523</v>
      </c>
      <c r="AI324" s="192"/>
      <c r="AJ324" s="57" t="s">
        <v>516</v>
      </c>
      <c r="AK324" s="56" t="s">
        <v>523</v>
      </c>
      <c r="AL324" s="56" t="s">
        <v>523</v>
      </c>
      <c r="AM324" s="192"/>
      <c r="AN324" s="40" t="s">
        <v>527</v>
      </c>
      <c r="AO324" s="40" t="s">
        <v>527</v>
      </c>
      <c r="AP324" s="40" t="s">
        <v>527</v>
      </c>
      <c r="AQ324" s="193"/>
      <c r="AR324" s="39" t="s">
        <v>516</v>
      </c>
      <c r="AS324" s="194"/>
      <c r="AT324" s="41" t="s">
        <v>516</v>
      </c>
      <c r="AU324" s="3"/>
      <c r="AV324" s="3">
        <v>321</v>
      </c>
      <c r="AW324" s="3"/>
      <c r="AX324" s="3"/>
      <c r="AY324" s="3"/>
    </row>
    <row r="325" spans="1:51" ht="18.95" customHeight="1" x14ac:dyDescent="0.25">
      <c r="A325" s="173" t="s">
        <v>358</v>
      </c>
      <c r="B325" s="168" t="s">
        <v>382</v>
      </c>
      <c r="C325" s="169" t="s">
        <v>383</v>
      </c>
      <c r="D325" s="169" t="s">
        <v>471</v>
      </c>
      <c r="E325" s="165" t="s">
        <v>2220</v>
      </c>
      <c r="F325" s="205" t="s">
        <v>471</v>
      </c>
      <c r="G325" s="169"/>
      <c r="H325" s="169"/>
      <c r="I325" s="4"/>
      <c r="J325" s="4" t="s">
        <v>1094</v>
      </c>
      <c r="K325" s="4"/>
      <c r="L325" s="4" t="s">
        <v>1094</v>
      </c>
      <c r="M325" s="4"/>
      <c r="N325" s="4"/>
      <c r="O325" s="4"/>
      <c r="P325" s="4"/>
      <c r="Q325" s="4"/>
      <c r="R325" s="4" t="s">
        <v>2999</v>
      </c>
      <c r="S325" s="4"/>
      <c r="T325" s="4" t="s">
        <v>2999</v>
      </c>
      <c r="U325" s="63"/>
      <c r="V325" s="47"/>
      <c r="W325" s="47"/>
      <c r="X325" s="47"/>
      <c r="Y325" s="45" t="s">
        <v>784</v>
      </c>
      <c r="Z325" s="85"/>
      <c r="AA325" s="195">
        <v>4</v>
      </c>
      <c r="AB325" s="195">
        <v>1</v>
      </c>
      <c r="AC325" s="195">
        <v>3</v>
      </c>
      <c r="AD325" s="191">
        <f t="shared" si="5"/>
        <v>8</v>
      </c>
      <c r="AE325" s="37"/>
      <c r="AF325" s="56" t="s">
        <v>523</v>
      </c>
      <c r="AG325" s="56" t="s">
        <v>523</v>
      </c>
      <c r="AH325" s="56" t="s">
        <v>516</v>
      </c>
      <c r="AI325" s="192"/>
      <c r="AJ325" s="57" t="s">
        <v>516</v>
      </c>
      <c r="AK325" s="56" t="s">
        <v>523</v>
      </c>
      <c r="AL325" s="56" t="s">
        <v>523</v>
      </c>
      <c r="AM325" s="192"/>
      <c r="AN325" s="40" t="s">
        <v>527</v>
      </c>
      <c r="AO325" s="40" t="s">
        <v>527</v>
      </c>
      <c r="AP325" s="40" t="s">
        <v>527</v>
      </c>
      <c r="AQ325" s="193"/>
      <c r="AR325" s="39" t="s">
        <v>516</v>
      </c>
      <c r="AS325" s="194"/>
      <c r="AT325" s="41" t="s">
        <v>516</v>
      </c>
      <c r="AU325" s="3"/>
      <c r="AV325" s="3">
        <v>322</v>
      </c>
      <c r="AW325" s="3"/>
      <c r="AX325" s="3"/>
      <c r="AY325" s="3"/>
    </row>
    <row r="326" spans="1:51" ht="18.95" customHeight="1" x14ac:dyDescent="0.25">
      <c r="A326" s="173" t="s">
        <v>358</v>
      </c>
      <c r="B326" s="168" t="s">
        <v>382</v>
      </c>
      <c r="C326" s="169" t="s">
        <v>383</v>
      </c>
      <c r="D326" s="169" t="s">
        <v>472</v>
      </c>
      <c r="E326" s="165" t="s">
        <v>2221</v>
      </c>
      <c r="F326" s="205" t="s">
        <v>472</v>
      </c>
      <c r="G326" s="169"/>
      <c r="H326" s="169"/>
      <c r="I326" s="4" t="s">
        <v>1629</v>
      </c>
      <c r="J326" s="4" t="s">
        <v>1607</v>
      </c>
      <c r="K326" s="4" t="s">
        <v>1629</v>
      </c>
      <c r="L326" s="4" t="s">
        <v>1607</v>
      </c>
      <c r="M326" s="4"/>
      <c r="N326" s="4"/>
      <c r="O326" s="4"/>
      <c r="P326" s="4"/>
      <c r="Q326" s="4"/>
      <c r="R326" s="4" t="s">
        <v>2998</v>
      </c>
      <c r="S326" s="4"/>
      <c r="T326" s="4" t="s">
        <v>2998</v>
      </c>
      <c r="U326" s="63"/>
      <c r="V326" s="47"/>
      <c r="W326" s="47"/>
      <c r="X326" s="47"/>
      <c r="Y326" s="45" t="s">
        <v>785</v>
      </c>
      <c r="Z326" s="46"/>
      <c r="AA326" s="195">
        <v>4</v>
      </c>
      <c r="AB326" s="195">
        <v>1</v>
      </c>
      <c r="AC326" s="195">
        <v>3</v>
      </c>
      <c r="AD326" s="191">
        <f t="shared" si="5"/>
        <v>8</v>
      </c>
      <c r="AE326" s="37"/>
      <c r="AF326" s="56" t="s">
        <v>523</v>
      </c>
      <c r="AG326" s="56" t="s">
        <v>523</v>
      </c>
      <c r="AH326" s="56" t="s">
        <v>523</v>
      </c>
      <c r="AI326" s="192"/>
      <c r="AJ326" s="57" t="s">
        <v>516</v>
      </c>
      <c r="AK326" s="56" t="s">
        <v>524</v>
      </c>
      <c r="AL326" s="56" t="s">
        <v>524</v>
      </c>
      <c r="AM326" s="192"/>
      <c r="AN326" s="40" t="s">
        <v>527</v>
      </c>
      <c r="AO326" s="40" t="s">
        <v>527</v>
      </c>
      <c r="AP326" s="40" t="s">
        <v>527</v>
      </c>
      <c r="AQ326" s="193"/>
      <c r="AR326" s="39" t="s">
        <v>516</v>
      </c>
      <c r="AS326" s="194"/>
      <c r="AT326" s="41" t="s">
        <v>516</v>
      </c>
      <c r="AU326" s="3"/>
      <c r="AV326" s="3">
        <v>323</v>
      </c>
      <c r="AW326" s="3"/>
      <c r="AX326" s="3"/>
      <c r="AY326" s="3"/>
    </row>
    <row r="327" spans="1:51" ht="18.95" customHeight="1" x14ac:dyDescent="0.25">
      <c r="A327" s="173" t="s">
        <v>358</v>
      </c>
      <c r="B327" s="168" t="s">
        <v>382</v>
      </c>
      <c r="C327" s="169" t="s">
        <v>473</v>
      </c>
      <c r="D327" s="169" t="s">
        <v>474</v>
      </c>
      <c r="E327" s="165" t="s">
        <v>1980</v>
      </c>
      <c r="F327" s="205" t="s">
        <v>474</v>
      </c>
      <c r="G327" s="169" t="s">
        <v>9</v>
      </c>
      <c r="H327" s="169" t="s">
        <v>10</v>
      </c>
      <c r="I327" s="4" t="s">
        <v>3000</v>
      </c>
      <c r="J327" s="4"/>
      <c r="K327" s="4" t="s">
        <v>3000</v>
      </c>
      <c r="L327" s="4"/>
      <c r="M327" s="4" t="s">
        <v>2639</v>
      </c>
      <c r="N327" s="4"/>
      <c r="O327" s="4" t="s">
        <v>2639</v>
      </c>
      <c r="P327" s="4"/>
      <c r="Q327" s="4" t="s">
        <v>3001</v>
      </c>
      <c r="R327" s="4" t="s">
        <v>3002</v>
      </c>
      <c r="S327" s="4" t="s">
        <v>3001</v>
      </c>
      <c r="T327" s="4" t="s">
        <v>3002</v>
      </c>
      <c r="U327" s="63" t="s">
        <v>786</v>
      </c>
      <c r="V327" s="47"/>
      <c r="W327" s="47"/>
      <c r="X327" s="47"/>
      <c r="Y327" s="45" t="s">
        <v>787</v>
      </c>
      <c r="Z327" s="46"/>
      <c r="AA327" s="195">
        <v>3</v>
      </c>
      <c r="AB327" s="195">
        <v>3</v>
      </c>
      <c r="AC327" s="195">
        <v>3</v>
      </c>
      <c r="AD327" s="191">
        <f t="shared" si="5"/>
        <v>9</v>
      </c>
      <c r="AE327" s="37"/>
      <c r="AF327" s="56" t="s">
        <v>523</v>
      </c>
      <c r="AG327" s="56" t="s">
        <v>523</v>
      </c>
      <c r="AH327" s="56" t="s">
        <v>523</v>
      </c>
      <c r="AI327" s="192"/>
      <c r="AJ327" s="57" t="s">
        <v>516</v>
      </c>
      <c r="AK327" s="56" t="s">
        <v>524</v>
      </c>
      <c r="AL327" s="56" t="s">
        <v>524</v>
      </c>
      <c r="AM327" s="192"/>
      <c r="AN327" s="40" t="s">
        <v>527</v>
      </c>
      <c r="AO327" s="40" t="s">
        <v>527</v>
      </c>
      <c r="AP327" s="40" t="s">
        <v>527</v>
      </c>
      <c r="AQ327" s="193"/>
      <c r="AR327" s="39" t="s">
        <v>516</v>
      </c>
      <c r="AS327" s="194"/>
      <c r="AT327" s="41" t="s">
        <v>516</v>
      </c>
      <c r="AU327" s="3"/>
      <c r="AV327" s="3">
        <v>324</v>
      </c>
      <c r="AW327" s="3"/>
      <c r="AX327" s="3"/>
      <c r="AY327" s="3"/>
    </row>
    <row r="328" spans="1:51" ht="18.95" customHeight="1" x14ac:dyDescent="0.25">
      <c r="A328" s="173" t="s">
        <v>358</v>
      </c>
      <c r="B328" s="168" t="s">
        <v>382</v>
      </c>
      <c r="C328" s="169" t="s">
        <v>473</v>
      </c>
      <c r="D328" s="169" t="s">
        <v>475</v>
      </c>
      <c r="E328" s="165" t="s">
        <v>1979</v>
      </c>
      <c r="F328" s="205" t="s">
        <v>475</v>
      </c>
      <c r="G328" s="169" t="s">
        <v>9</v>
      </c>
      <c r="H328" s="169" t="s">
        <v>476</v>
      </c>
      <c r="I328" s="4" t="s">
        <v>3003</v>
      </c>
      <c r="J328" s="4"/>
      <c r="K328" s="4" t="s">
        <v>3003</v>
      </c>
      <c r="L328" s="4"/>
      <c r="M328" s="4" t="s">
        <v>3004</v>
      </c>
      <c r="N328" s="4"/>
      <c r="O328" s="4" t="s">
        <v>3004</v>
      </c>
      <c r="P328" s="4"/>
      <c r="Q328" s="4"/>
      <c r="R328" s="4" t="s">
        <v>3005</v>
      </c>
      <c r="S328" s="4"/>
      <c r="T328" s="4" t="s">
        <v>3005</v>
      </c>
      <c r="U328" s="63"/>
      <c r="V328" s="47"/>
      <c r="W328" s="47"/>
      <c r="X328" s="47"/>
      <c r="Y328" s="45" t="s">
        <v>788</v>
      </c>
      <c r="Z328" s="46"/>
      <c r="AA328" s="195">
        <v>3</v>
      </c>
      <c r="AB328" s="195">
        <v>1</v>
      </c>
      <c r="AC328" s="195">
        <v>2</v>
      </c>
      <c r="AD328" s="191">
        <f t="shared" si="5"/>
        <v>6</v>
      </c>
      <c r="AE328" s="37"/>
      <c r="AF328" s="56" t="s">
        <v>523</v>
      </c>
      <c r="AG328" s="56" t="s">
        <v>523</v>
      </c>
      <c r="AH328" s="56" t="s">
        <v>516</v>
      </c>
      <c r="AI328" s="192"/>
      <c r="AJ328" s="57" t="s">
        <v>523</v>
      </c>
      <c r="AK328" s="56" t="s">
        <v>523</v>
      </c>
      <c r="AL328" s="56" t="s">
        <v>523</v>
      </c>
      <c r="AM328" s="192"/>
      <c r="AN328" s="40" t="s">
        <v>527</v>
      </c>
      <c r="AO328" s="40" t="s">
        <v>527</v>
      </c>
      <c r="AP328" s="40" t="s">
        <v>527</v>
      </c>
      <c r="AQ328" s="193"/>
      <c r="AR328" s="39" t="s">
        <v>516</v>
      </c>
      <c r="AS328" s="194"/>
      <c r="AT328" s="41" t="s">
        <v>516</v>
      </c>
      <c r="AU328" s="3"/>
      <c r="AV328" s="3">
        <v>325</v>
      </c>
      <c r="AW328" s="3"/>
      <c r="AX328" s="3"/>
      <c r="AY328" s="3"/>
    </row>
    <row r="329" spans="1:51" ht="18.95" customHeight="1" x14ac:dyDescent="0.25">
      <c r="A329" s="173" t="s">
        <v>358</v>
      </c>
      <c r="B329" s="168" t="s">
        <v>382</v>
      </c>
      <c r="C329" s="169" t="s">
        <v>473</v>
      </c>
      <c r="D329" s="169" t="s">
        <v>477</v>
      </c>
      <c r="E329" s="165" t="s">
        <v>1994</v>
      </c>
      <c r="F329" s="205" t="s">
        <v>3123</v>
      </c>
      <c r="G329" s="169" t="s">
        <v>9</v>
      </c>
      <c r="H329" s="169" t="s">
        <v>476</v>
      </c>
      <c r="I329" s="4" t="s">
        <v>3006</v>
      </c>
      <c r="J329" s="4"/>
      <c r="K329" s="4" t="s">
        <v>3006</v>
      </c>
      <c r="L329" s="4"/>
      <c r="M329" s="4" t="s">
        <v>3007</v>
      </c>
      <c r="N329" s="4"/>
      <c r="O329" s="4" t="s">
        <v>3007</v>
      </c>
      <c r="P329" s="4"/>
      <c r="Q329" s="4" t="s">
        <v>1853</v>
      </c>
      <c r="R329" s="4" t="s">
        <v>3008</v>
      </c>
      <c r="S329" s="4" t="s">
        <v>1853</v>
      </c>
      <c r="T329" s="4" t="s">
        <v>3008</v>
      </c>
      <c r="U329" s="63" t="s">
        <v>789</v>
      </c>
      <c r="V329" s="47"/>
      <c r="W329" s="47"/>
      <c r="X329" s="47"/>
      <c r="Y329" s="45" t="s">
        <v>790</v>
      </c>
      <c r="Z329" s="46"/>
      <c r="AA329" s="195">
        <v>3</v>
      </c>
      <c r="AB329" s="195">
        <v>1</v>
      </c>
      <c r="AC329" s="195">
        <v>2</v>
      </c>
      <c r="AD329" s="191">
        <f t="shared" si="5"/>
        <v>6</v>
      </c>
      <c r="AE329" s="37"/>
      <c r="AF329" s="56" t="s">
        <v>523</v>
      </c>
      <c r="AG329" s="56" t="s">
        <v>523</v>
      </c>
      <c r="AH329" s="56" t="s">
        <v>523</v>
      </c>
      <c r="AI329" s="192"/>
      <c r="AJ329" s="57" t="s">
        <v>523</v>
      </c>
      <c r="AK329" s="56" t="s">
        <v>524</v>
      </c>
      <c r="AL329" s="56" t="s">
        <v>524</v>
      </c>
      <c r="AM329" s="192"/>
      <c r="AN329" s="40" t="s">
        <v>527</v>
      </c>
      <c r="AO329" s="40" t="s">
        <v>527</v>
      </c>
      <c r="AP329" s="40" t="s">
        <v>527</v>
      </c>
      <c r="AQ329" s="193"/>
      <c r="AR329" s="39" t="s">
        <v>516</v>
      </c>
      <c r="AS329" s="194"/>
      <c r="AT329" s="41" t="s">
        <v>516</v>
      </c>
      <c r="AU329" s="3"/>
      <c r="AV329" s="3">
        <v>326</v>
      </c>
      <c r="AW329" s="3"/>
      <c r="AX329" s="3"/>
      <c r="AY329" s="3"/>
    </row>
    <row r="330" spans="1:51" ht="18.95" customHeight="1" x14ac:dyDescent="0.25">
      <c r="A330" s="173" t="s">
        <v>358</v>
      </c>
      <c r="B330" s="168" t="s">
        <v>382</v>
      </c>
      <c r="C330" s="169" t="s">
        <v>473</v>
      </c>
      <c r="D330" s="169" t="s">
        <v>478</v>
      </c>
      <c r="E330" s="165" t="s">
        <v>1993</v>
      </c>
      <c r="F330" s="205" t="s">
        <v>3124</v>
      </c>
      <c r="G330" s="169" t="s">
        <v>9</v>
      </c>
      <c r="H330" s="169" t="s">
        <v>10</v>
      </c>
      <c r="I330" s="4" t="s">
        <v>3009</v>
      </c>
      <c r="J330" s="4" t="s">
        <v>1429</v>
      </c>
      <c r="K330" s="4" t="s">
        <v>3009</v>
      </c>
      <c r="L330" s="4" t="s">
        <v>1429</v>
      </c>
      <c r="M330" s="4" t="s">
        <v>3010</v>
      </c>
      <c r="N330" s="4" t="s">
        <v>3011</v>
      </c>
      <c r="O330" s="4" t="s">
        <v>3012</v>
      </c>
      <c r="P330" s="4"/>
      <c r="Q330" s="4"/>
      <c r="R330" s="4" t="s">
        <v>3013</v>
      </c>
      <c r="S330" s="4"/>
      <c r="T330" s="4" t="s">
        <v>3013</v>
      </c>
      <c r="U330" s="63" t="s">
        <v>791</v>
      </c>
      <c r="V330" s="47"/>
      <c r="W330" s="47"/>
      <c r="X330" s="47"/>
      <c r="Y330" s="58" t="s">
        <v>792</v>
      </c>
      <c r="Z330" s="46"/>
      <c r="AA330" s="195">
        <v>3</v>
      </c>
      <c r="AB330" s="195">
        <v>1</v>
      </c>
      <c r="AC330" s="195">
        <v>2</v>
      </c>
      <c r="AD330" s="191">
        <f t="shared" si="5"/>
        <v>6</v>
      </c>
      <c r="AE330" s="37"/>
      <c r="AF330" s="56" t="s">
        <v>523</v>
      </c>
      <c r="AG330" s="56" t="s">
        <v>523</v>
      </c>
      <c r="AH330" s="56" t="s">
        <v>516</v>
      </c>
      <c r="AI330" s="192"/>
      <c r="AJ330" s="57" t="s">
        <v>523</v>
      </c>
      <c r="AK330" s="56" t="s">
        <v>524</v>
      </c>
      <c r="AL330" s="56" t="s">
        <v>524</v>
      </c>
      <c r="AM330" s="192"/>
      <c r="AN330" s="40" t="s">
        <v>527</v>
      </c>
      <c r="AO330" s="40" t="s">
        <v>527</v>
      </c>
      <c r="AP330" s="40" t="s">
        <v>527</v>
      </c>
      <c r="AQ330" s="193"/>
      <c r="AR330" s="39" t="s">
        <v>516</v>
      </c>
      <c r="AS330" s="194"/>
      <c r="AT330" s="41" t="s">
        <v>516</v>
      </c>
      <c r="AU330" s="3"/>
      <c r="AV330" s="3">
        <v>327</v>
      </c>
      <c r="AW330" s="3"/>
      <c r="AX330" s="3"/>
      <c r="AY330" s="3"/>
    </row>
    <row r="331" spans="1:51" ht="18.95" customHeight="1" x14ac:dyDescent="0.25">
      <c r="A331" s="173" t="s">
        <v>358</v>
      </c>
      <c r="B331" s="168" t="s">
        <v>479</v>
      </c>
      <c r="C331" s="169" t="s">
        <v>480</v>
      </c>
      <c r="D331" s="169" t="s">
        <v>481</v>
      </c>
      <c r="E331" s="165" t="s">
        <v>1978</v>
      </c>
      <c r="F331" s="205" t="s">
        <v>481</v>
      </c>
      <c r="G331" s="169"/>
      <c r="H331" s="169"/>
      <c r="I331" s="4" t="s">
        <v>1645</v>
      </c>
      <c r="J331" s="4"/>
      <c r="K331" s="4" t="s">
        <v>1645</v>
      </c>
      <c r="L331" s="4"/>
      <c r="M331" s="4" t="s">
        <v>1660</v>
      </c>
      <c r="N331" s="4" t="s">
        <v>3014</v>
      </c>
      <c r="O331" s="4" t="s">
        <v>3015</v>
      </c>
      <c r="P331" s="4"/>
      <c r="Q331" s="4"/>
      <c r="R331" s="4" t="s">
        <v>1863</v>
      </c>
      <c r="S331" s="4"/>
      <c r="T331" s="4" t="s">
        <v>1863</v>
      </c>
      <c r="U331" s="63" t="s">
        <v>793</v>
      </c>
      <c r="V331" s="47"/>
      <c r="W331" s="47"/>
      <c r="X331" s="47"/>
      <c r="Y331" s="45" t="s">
        <v>794</v>
      </c>
      <c r="Z331" s="46"/>
      <c r="AA331" s="195">
        <v>2</v>
      </c>
      <c r="AB331" s="195">
        <v>3</v>
      </c>
      <c r="AC331" s="195">
        <v>2</v>
      </c>
      <c r="AD331" s="191">
        <f t="shared" si="5"/>
        <v>7</v>
      </c>
      <c r="AE331" s="37"/>
      <c r="AF331" s="56" t="s">
        <v>523</v>
      </c>
      <c r="AG331" s="56" t="s">
        <v>523</v>
      </c>
      <c r="AH331" s="56" t="s">
        <v>523</v>
      </c>
      <c r="AI331" s="192"/>
      <c r="AJ331" s="57" t="s">
        <v>523</v>
      </c>
      <c r="AK331" s="56" t="s">
        <v>523</v>
      </c>
      <c r="AL331" s="56" t="s">
        <v>523</v>
      </c>
      <c r="AM331" s="192"/>
      <c r="AN331" s="40" t="s">
        <v>527</v>
      </c>
      <c r="AO331" s="40" t="s">
        <v>527</v>
      </c>
      <c r="AP331" s="40" t="s">
        <v>527</v>
      </c>
      <c r="AQ331" s="193"/>
      <c r="AR331" s="39" t="s">
        <v>523</v>
      </c>
      <c r="AS331" s="194"/>
      <c r="AT331" s="41" t="s">
        <v>516</v>
      </c>
      <c r="AU331" s="3"/>
      <c r="AV331" s="3">
        <v>328</v>
      </c>
      <c r="AW331" s="3"/>
      <c r="AX331" s="3"/>
      <c r="AY331" s="3"/>
    </row>
    <row r="332" spans="1:51" ht="18.95" customHeight="1" x14ac:dyDescent="0.25">
      <c r="A332" s="173" t="s">
        <v>358</v>
      </c>
      <c r="B332" s="168" t="s">
        <v>479</v>
      </c>
      <c r="C332" s="169" t="s">
        <v>480</v>
      </c>
      <c r="D332" s="169" t="s">
        <v>482</v>
      </c>
      <c r="E332" s="165" t="s">
        <v>1977</v>
      </c>
      <c r="F332" s="205" t="s">
        <v>482</v>
      </c>
      <c r="G332" s="169"/>
      <c r="H332" s="169"/>
      <c r="I332" s="4" t="s">
        <v>1645</v>
      </c>
      <c r="J332" s="4"/>
      <c r="K332" s="4" t="s">
        <v>1645</v>
      </c>
      <c r="L332" s="4"/>
      <c r="M332" s="4" t="s">
        <v>1660</v>
      </c>
      <c r="N332" s="4" t="s">
        <v>3016</v>
      </c>
      <c r="O332" s="4" t="s">
        <v>3017</v>
      </c>
      <c r="P332" s="4"/>
      <c r="Q332" s="4"/>
      <c r="R332" s="4" t="s">
        <v>1863</v>
      </c>
      <c r="S332" s="4"/>
      <c r="T332" s="4" t="s">
        <v>1863</v>
      </c>
      <c r="U332" s="63"/>
      <c r="V332" s="47"/>
      <c r="W332" s="47"/>
      <c r="X332" s="47"/>
      <c r="Y332" s="45" t="s">
        <v>794</v>
      </c>
      <c r="Z332" s="46"/>
      <c r="AA332" s="195">
        <v>2</v>
      </c>
      <c r="AB332" s="195">
        <v>3</v>
      </c>
      <c r="AC332" s="195">
        <v>2</v>
      </c>
      <c r="AD332" s="191">
        <f t="shared" si="5"/>
        <v>7</v>
      </c>
      <c r="AE332" s="37"/>
      <c r="AF332" s="56" t="s">
        <v>523</v>
      </c>
      <c r="AG332" s="56" t="s">
        <v>523</v>
      </c>
      <c r="AH332" s="56" t="s">
        <v>523</v>
      </c>
      <c r="AI332" s="192"/>
      <c r="AJ332" s="57" t="s">
        <v>523</v>
      </c>
      <c r="AK332" s="56" t="s">
        <v>523</v>
      </c>
      <c r="AL332" s="56" t="s">
        <v>523</v>
      </c>
      <c r="AM332" s="192"/>
      <c r="AN332" s="40" t="s">
        <v>527</v>
      </c>
      <c r="AO332" s="40" t="s">
        <v>527</v>
      </c>
      <c r="AP332" s="40" t="s">
        <v>527</v>
      </c>
      <c r="AQ332" s="193"/>
      <c r="AR332" s="39" t="s">
        <v>523</v>
      </c>
      <c r="AS332" s="194"/>
      <c r="AT332" s="41" t="s">
        <v>516</v>
      </c>
      <c r="AU332" s="3"/>
      <c r="AV332" s="3">
        <v>329</v>
      </c>
      <c r="AW332" s="3"/>
      <c r="AX332" s="3"/>
      <c r="AY332" s="3"/>
    </row>
    <row r="333" spans="1:51" ht="18.95" customHeight="1" x14ac:dyDescent="0.25">
      <c r="A333" s="173" t="s">
        <v>358</v>
      </c>
      <c r="B333" s="168" t="s">
        <v>479</v>
      </c>
      <c r="C333" s="169" t="s">
        <v>483</v>
      </c>
      <c r="D333" s="169"/>
      <c r="E333" s="165" t="s">
        <v>1976</v>
      </c>
      <c r="F333" s="205" t="s">
        <v>483</v>
      </c>
      <c r="G333" s="169"/>
      <c r="H333" s="169"/>
      <c r="I333" s="4" t="s">
        <v>3018</v>
      </c>
      <c r="J333" s="4"/>
      <c r="K333" s="4" t="s">
        <v>3018</v>
      </c>
      <c r="L333" s="4"/>
      <c r="M333" s="4" t="s">
        <v>2715</v>
      </c>
      <c r="N333" s="4" t="s">
        <v>3019</v>
      </c>
      <c r="O333" s="4" t="s">
        <v>3020</v>
      </c>
      <c r="P333" s="4"/>
      <c r="Q333" s="4"/>
      <c r="R333" s="4" t="s">
        <v>1864</v>
      </c>
      <c r="S333" s="4"/>
      <c r="T333" s="4" t="s">
        <v>1864</v>
      </c>
      <c r="U333" s="63"/>
      <c r="V333" s="47"/>
      <c r="W333" s="47"/>
      <c r="X333" s="47"/>
      <c r="Y333" s="45" t="s">
        <v>795</v>
      </c>
      <c r="Z333" s="46"/>
      <c r="AA333" s="195">
        <v>3</v>
      </c>
      <c r="AB333" s="195">
        <v>3</v>
      </c>
      <c r="AC333" s="195">
        <v>3</v>
      </c>
      <c r="AD333" s="191">
        <f t="shared" si="5"/>
        <v>9</v>
      </c>
      <c r="AE333" s="37"/>
      <c r="AF333" s="56" t="s">
        <v>523</v>
      </c>
      <c r="AG333" s="56" t="s">
        <v>523</v>
      </c>
      <c r="AH333" s="56" t="s">
        <v>523</v>
      </c>
      <c r="AI333" s="192"/>
      <c r="AJ333" s="57" t="s">
        <v>523</v>
      </c>
      <c r="AK333" s="56" t="s">
        <v>523</v>
      </c>
      <c r="AL333" s="56" t="s">
        <v>523</v>
      </c>
      <c r="AM333" s="192"/>
      <c r="AN333" s="40" t="s">
        <v>527</v>
      </c>
      <c r="AO333" s="40" t="s">
        <v>527</v>
      </c>
      <c r="AP333" s="40" t="s">
        <v>527</v>
      </c>
      <c r="AQ333" s="193"/>
      <c r="AR333" s="39" t="s">
        <v>523</v>
      </c>
      <c r="AS333" s="194"/>
      <c r="AT333" s="41" t="s">
        <v>516</v>
      </c>
      <c r="AU333" s="3"/>
      <c r="AV333" s="3">
        <v>330</v>
      </c>
      <c r="AW333" s="3"/>
      <c r="AX333" s="3"/>
      <c r="AY333" s="3"/>
    </row>
    <row r="334" spans="1:51" ht="18.95" customHeight="1" x14ac:dyDescent="0.25">
      <c r="A334" s="173" t="s">
        <v>358</v>
      </c>
      <c r="B334" s="168" t="s">
        <v>479</v>
      </c>
      <c r="C334" s="169" t="s">
        <v>484</v>
      </c>
      <c r="D334" s="169"/>
      <c r="E334" s="165" t="s">
        <v>1975</v>
      </c>
      <c r="F334" s="205" t="s">
        <v>3125</v>
      </c>
      <c r="G334" s="169"/>
      <c r="H334" s="169"/>
      <c r="I334" s="4" t="s">
        <v>2994</v>
      </c>
      <c r="J334" s="4"/>
      <c r="K334" s="4" t="s">
        <v>2994</v>
      </c>
      <c r="L334" s="4"/>
      <c r="M334" s="4"/>
      <c r="N334" s="4"/>
      <c r="O334" s="4"/>
      <c r="P334" s="4"/>
      <c r="Q334" s="4"/>
      <c r="R334" s="4"/>
      <c r="S334" s="4"/>
      <c r="T334" s="4"/>
      <c r="U334" s="63"/>
      <c r="V334" s="47"/>
      <c r="W334" s="47"/>
      <c r="X334" s="47"/>
      <c r="Y334" s="45"/>
      <c r="Z334" s="46"/>
      <c r="AA334" s="195">
        <v>3</v>
      </c>
      <c r="AB334" s="195">
        <v>3</v>
      </c>
      <c r="AC334" s="195">
        <v>3</v>
      </c>
      <c r="AD334" s="191">
        <f t="shared" si="5"/>
        <v>9</v>
      </c>
      <c r="AE334" s="37"/>
      <c r="AF334" s="56" t="s">
        <v>523</v>
      </c>
      <c r="AG334" s="56" t="s">
        <v>523</v>
      </c>
      <c r="AH334" s="56" t="s">
        <v>516</v>
      </c>
      <c r="AI334" s="192"/>
      <c r="AJ334" s="57" t="s">
        <v>523</v>
      </c>
      <c r="AK334" s="56" t="s">
        <v>524</v>
      </c>
      <c r="AL334" s="56" t="s">
        <v>524</v>
      </c>
      <c r="AM334" s="192"/>
      <c r="AN334" s="40" t="s">
        <v>527</v>
      </c>
      <c r="AO334" s="40" t="s">
        <v>527</v>
      </c>
      <c r="AP334" s="40" t="s">
        <v>527</v>
      </c>
      <c r="AQ334" s="193"/>
      <c r="AR334" s="39" t="s">
        <v>523</v>
      </c>
      <c r="AS334" s="194"/>
      <c r="AT334" s="41" t="s">
        <v>516</v>
      </c>
      <c r="AU334" s="3"/>
      <c r="AV334" s="3">
        <v>331</v>
      </c>
      <c r="AW334" s="3"/>
      <c r="AX334" s="3"/>
      <c r="AY334" s="3"/>
    </row>
    <row r="335" spans="1:51" ht="18.95" customHeight="1" x14ac:dyDescent="0.25">
      <c r="A335" s="173" t="s">
        <v>358</v>
      </c>
      <c r="B335" s="168" t="s">
        <v>479</v>
      </c>
      <c r="C335" s="169" t="s">
        <v>485</v>
      </c>
      <c r="D335" s="169"/>
      <c r="E335" s="165" t="s">
        <v>1974</v>
      </c>
      <c r="F335" s="205" t="s">
        <v>3126</v>
      </c>
      <c r="G335" s="169" t="s">
        <v>9</v>
      </c>
      <c r="H335" s="169" t="s">
        <v>429</v>
      </c>
      <c r="I335" s="4" t="s">
        <v>3021</v>
      </c>
      <c r="J335" s="4"/>
      <c r="K335" s="4" t="s">
        <v>3021</v>
      </c>
      <c r="L335" s="4"/>
      <c r="M335" s="4" t="s">
        <v>3004</v>
      </c>
      <c r="N335" s="4"/>
      <c r="O335" s="4" t="s">
        <v>3004</v>
      </c>
      <c r="P335" s="4"/>
      <c r="Q335" s="4"/>
      <c r="R335" s="4" t="s">
        <v>3022</v>
      </c>
      <c r="S335" s="4"/>
      <c r="T335" s="4" t="s">
        <v>3022</v>
      </c>
      <c r="U335" s="63"/>
      <c r="V335" s="47"/>
      <c r="W335" s="47"/>
      <c r="X335" s="47"/>
      <c r="Y335" s="45" t="s">
        <v>796</v>
      </c>
      <c r="Z335" s="46"/>
      <c r="AA335" s="195">
        <v>3</v>
      </c>
      <c r="AB335" s="195">
        <v>3</v>
      </c>
      <c r="AC335" s="195">
        <v>3</v>
      </c>
      <c r="AD335" s="191">
        <f t="shared" si="5"/>
        <v>9</v>
      </c>
      <c r="AE335" s="37"/>
      <c r="AF335" s="56" t="s">
        <v>523</v>
      </c>
      <c r="AG335" s="56" t="s">
        <v>523</v>
      </c>
      <c r="AH335" s="56" t="s">
        <v>523</v>
      </c>
      <c r="AI335" s="192"/>
      <c r="AJ335" s="57" t="s">
        <v>523</v>
      </c>
      <c r="AK335" s="56" t="s">
        <v>523</v>
      </c>
      <c r="AL335" s="56" t="s">
        <v>523</v>
      </c>
      <c r="AM335" s="192"/>
      <c r="AN335" s="40" t="s">
        <v>527</v>
      </c>
      <c r="AO335" s="40" t="s">
        <v>527</v>
      </c>
      <c r="AP335" s="40" t="s">
        <v>527</v>
      </c>
      <c r="AQ335" s="193"/>
      <c r="AR335" s="39" t="s">
        <v>523</v>
      </c>
      <c r="AS335" s="194"/>
      <c r="AT335" s="41" t="s">
        <v>516</v>
      </c>
      <c r="AU335" s="3"/>
      <c r="AV335" s="3">
        <v>332</v>
      </c>
      <c r="AW335" s="3"/>
      <c r="AX335" s="3"/>
      <c r="AY335" s="3"/>
    </row>
    <row r="336" spans="1:51" ht="18.95" customHeight="1" x14ac:dyDescent="0.25">
      <c r="A336" s="173" t="s">
        <v>358</v>
      </c>
      <c r="B336" s="168" t="s">
        <v>479</v>
      </c>
      <c r="C336" s="169" t="s">
        <v>486</v>
      </c>
      <c r="D336" s="169"/>
      <c r="E336" s="165" t="s">
        <v>1973</v>
      </c>
      <c r="F336" s="205" t="s">
        <v>3127</v>
      </c>
      <c r="G336" s="169"/>
      <c r="H336" s="169"/>
      <c r="I336" s="4" t="s">
        <v>3023</v>
      </c>
      <c r="J336" s="4" t="s">
        <v>1429</v>
      </c>
      <c r="K336" s="4" t="s">
        <v>3023</v>
      </c>
      <c r="L336" s="4" t="s">
        <v>1429</v>
      </c>
      <c r="M336" s="4" t="s">
        <v>3010</v>
      </c>
      <c r="N336" s="4" t="s">
        <v>3011</v>
      </c>
      <c r="O336" s="4" t="s">
        <v>3012</v>
      </c>
      <c r="P336" s="4"/>
      <c r="Q336" s="4"/>
      <c r="R336" s="4"/>
      <c r="S336" s="4"/>
      <c r="T336" s="4"/>
      <c r="U336" s="63"/>
      <c r="V336" s="47"/>
      <c r="W336" s="47"/>
      <c r="X336" s="47"/>
      <c r="Y336" s="84"/>
      <c r="Z336" s="46"/>
      <c r="AA336" s="195">
        <v>3</v>
      </c>
      <c r="AB336" s="195">
        <v>3</v>
      </c>
      <c r="AC336" s="195">
        <v>3</v>
      </c>
      <c r="AD336" s="191">
        <f t="shared" si="5"/>
        <v>9</v>
      </c>
      <c r="AE336" s="37"/>
      <c r="AF336" s="56" t="s">
        <v>523</v>
      </c>
      <c r="AG336" s="56" t="s">
        <v>523</v>
      </c>
      <c r="AH336" s="56" t="s">
        <v>523</v>
      </c>
      <c r="AI336" s="192"/>
      <c r="AJ336" s="57" t="s">
        <v>523</v>
      </c>
      <c r="AK336" s="56" t="s">
        <v>523</v>
      </c>
      <c r="AL336" s="56" t="s">
        <v>523</v>
      </c>
      <c r="AM336" s="192"/>
      <c r="AN336" s="40" t="s">
        <v>527</v>
      </c>
      <c r="AO336" s="40" t="s">
        <v>527</v>
      </c>
      <c r="AP336" s="40" t="s">
        <v>527</v>
      </c>
      <c r="AQ336" s="193"/>
      <c r="AR336" s="39" t="s">
        <v>516</v>
      </c>
      <c r="AS336" s="194"/>
      <c r="AT336" s="41" t="s">
        <v>516</v>
      </c>
      <c r="AU336" s="3"/>
      <c r="AV336" s="3">
        <v>333</v>
      </c>
      <c r="AW336" s="3"/>
      <c r="AX336" s="3"/>
      <c r="AY336" s="3"/>
    </row>
    <row r="337" spans="1:51" ht="18.95" customHeight="1" x14ac:dyDescent="0.25">
      <c r="A337" s="173" t="s">
        <v>358</v>
      </c>
      <c r="B337" s="168" t="s">
        <v>362</v>
      </c>
      <c r="C337" s="169" t="s">
        <v>363</v>
      </c>
      <c r="D337" s="169" t="s">
        <v>487</v>
      </c>
      <c r="E337" s="165" t="s">
        <v>2217</v>
      </c>
      <c r="F337" s="205" t="s">
        <v>487</v>
      </c>
      <c r="G337" s="169" t="s">
        <v>21</v>
      </c>
      <c r="H337" s="169"/>
      <c r="I337" s="4" t="s">
        <v>3024</v>
      </c>
      <c r="J337" s="4"/>
      <c r="K337" s="4" t="s">
        <v>3024</v>
      </c>
      <c r="L337" s="4"/>
      <c r="M337" s="4" t="s">
        <v>3025</v>
      </c>
      <c r="N337" s="4" t="s">
        <v>3026</v>
      </c>
      <c r="O337" s="4" t="s">
        <v>3027</v>
      </c>
      <c r="P337" s="4" t="s">
        <v>1841</v>
      </c>
      <c r="Q337" s="4"/>
      <c r="R337" s="4" t="s">
        <v>1865</v>
      </c>
      <c r="S337" s="4"/>
      <c r="T337" s="4" t="s">
        <v>1865</v>
      </c>
      <c r="U337" s="63"/>
      <c r="V337" s="34" t="s">
        <v>530</v>
      </c>
      <c r="W337" s="34" t="s">
        <v>531</v>
      </c>
      <c r="X337" s="34" t="s">
        <v>532</v>
      </c>
      <c r="Y337" s="45" t="s">
        <v>797</v>
      </c>
      <c r="Z337" s="46"/>
      <c r="AA337" s="195">
        <v>3</v>
      </c>
      <c r="AB337" s="195">
        <v>3</v>
      </c>
      <c r="AC337" s="195">
        <v>3</v>
      </c>
      <c r="AD337" s="191">
        <f t="shared" si="5"/>
        <v>9</v>
      </c>
      <c r="AE337" s="37"/>
      <c r="AF337" s="38" t="s">
        <v>523</v>
      </c>
      <c r="AG337" s="38" t="s">
        <v>523</v>
      </c>
      <c r="AH337" s="38" t="s">
        <v>516</v>
      </c>
      <c r="AI337" s="192"/>
      <c r="AJ337" s="39" t="s">
        <v>523</v>
      </c>
      <c r="AK337" s="38" t="s">
        <v>523</v>
      </c>
      <c r="AL337" s="38" t="s">
        <v>523</v>
      </c>
      <c r="AM337" s="192"/>
      <c r="AN337" s="40" t="s">
        <v>527</v>
      </c>
      <c r="AO337" s="40" t="s">
        <v>527</v>
      </c>
      <c r="AP337" s="40" t="s">
        <v>527</v>
      </c>
      <c r="AQ337" s="193"/>
      <c r="AR337" s="39" t="s">
        <v>516</v>
      </c>
      <c r="AS337" s="194"/>
      <c r="AT337" s="39"/>
      <c r="AU337" s="3"/>
      <c r="AV337" s="3">
        <v>334</v>
      </c>
      <c r="AW337" s="3"/>
      <c r="AX337" s="3"/>
      <c r="AY337" s="3"/>
    </row>
    <row r="338" spans="1:51" ht="18.95" customHeight="1" x14ac:dyDescent="0.25">
      <c r="A338" s="173" t="s">
        <v>358</v>
      </c>
      <c r="B338" s="168" t="s">
        <v>362</v>
      </c>
      <c r="C338" s="169" t="s">
        <v>363</v>
      </c>
      <c r="D338" s="169" t="s">
        <v>488</v>
      </c>
      <c r="E338" s="165" t="s">
        <v>2216</v>
      </c>
      <c r="F338" s="205" t="s">
        <v>3128</v>
      </c>
      <c r="G338" s="169" t="s">
        <v>23</v>
      </c>
      <c r="H338" s="169" t="s">
        <v>489</v>
      </c>
      <c r="I338" s="4" t="s">
        <v>1728</v>
      </c>
      <c r="J338" s="4"/>
      <c r="K338" s="4" t="s">
        <v>1728</v>
      </c>
      <c r="L338" s="4"/>
      <c r="M338" s="4" t="s">
        <v>2769</v>
      </c>
      <c r="N338" s="4" t="s">
        <v>2399</v>
      </c>
      <c r="O338" s="4" t="s">
        <v>3028</v>
      </c>
      <c r="P338" s="4"/>
      <c r="Q338" s="4"/>
      <c r="R338" s="4" t="s">
        <v>3029</v>
      </c>
      <c r="S338" s="4" t="s">
        <v>3030</v>
      </c>
      <c r="T338" s="4" t="s">
        <v>3031</v>
      </c>
      <c r="U338" s="63"/>
      <c r="V338" s="34" t="s">
        <v>530</v>
      </c>
      <c r="W338" s="34" t="s">
        <v>531</v>
      </c>
      <c r="X338" s="34" t="s">
        <v>532</v>
      </c>
      <c r="Y338" s="45" t="s">
        <v>798</v>
      </c>
      <c r="Z338" s="46"/>
      <c r="AA338" s="195">
        <v>3</v>
      </c>
      <c r="AB338" s="195">
        <v>3</v>
      </c>
      <c r="AC338" s="195">
        <v>3</v>
      </c>
      <c r="AD338" s="191">
        <f t="shared" si="5"/>
        <v>9</v>
      </c>
      <c r="AE338" s="37"/>
      <c r="AF338" s="38" t="s">
        <v>523</v>
      </c>
      <c r="AG338" s="38" t="s">
        <v>516</v>
      </c>
      <c r="AH338" s="38" t="s">
        <v>516</v>
      </c>
      <c r="AI338" s="192"/>
      <c r="AJ338" s="39" t="s">
        <v>523</v>
      </c>
      <c r="AK338" s="38" t="s">
        <v>524</v>
      </c>
      <c r="AL338" s="38" t="s">
        <v>524</v>
      </c>
      <c r="AM338" s="192"/>
      <c r="AN338" s="40" t="s">
        <v>527</v>
      </c>
      <c r="AO338" s="40" t="s">
        <v>527</v>
      </c>
      <c r="AP338" s="40" t="s">
        <v>527</v>
      </c>
      <c r="AQ338" s="193"/>
      <c r="AR338" s="39" t="s">
        <v>516</v>
      </c>
      <c r="AS338" s="194"/>
      <c r="AT338" s="39"/>
      <c r="AU338" s="3"/>
      <c r="AV338" s="3">
        <v>335</v>
      </c>
      <c r="AW338" s="3"/>
      <c r="AX338" s="3"/>
      <c r="AY338" s="3"/>
    </row>
    <row r="339" spans="1:51" ht="18.95" customHeight="1" x14ac:dyDescent="0.25">
      <c r="A339" s="173" t="s">
        <v>358</v>
      </c>
      <c r="B339" s="168" t="s">
        <v>362</v>
      </c>
      <c r="C339" s="169" t="s">
        <v>367</v>
      </c>
      <c r="D339" s="169" t="s">
        <v>490</v>
      </c>
      <c r="E339" s="165" t="s">
        <v>2218</v>
      </c>
      <c r="F339" s="205" t="s">
        <v>490</v>
      </c>
      <c r="G339" s="169" t="s">
        <v>21</v>
      </c>
      <c r="H339" s="169"/>
      <c r="I339" s="4" t="s">
        <v>3024</v>
      </c>
      <c r="J339" s="4" t="s">
        <v>1741</v>
      </c>
      <c r="K339" s="4" t="s">
        <v>3024</v>
      </c>
      <c r="L339" s="4" t="s">
        <v>1741</v>
      </c>
      <c r="M339" s="4" t="s">
        <v>3032</v>
      </c>
      <c r="N339" s="4" t="s">
        <v>3026</v>
      </c>
      <c r="O339" s="4" t="s">
        <v>3033</v>
      </c>
      <c r="P339" s="4" t="s">
        <v>1841</v>
      </c>
      <c r="Q339" s="4"/>
      <c r="R339" s="4"/>
      <c r="S339" s="4"/>
      <c r="T339" s="4"/>
      <c r="U339" s="63"/>
      <c r="V339" s="34" t="s">
        <v>530</v>
      </c>
      <c r="W339" s="34" t="s">
        <v>531</v>
      </c>
      <c r="X339" s="34" t="s">
        <v>532</v>
      </c>
      <c r="Y339" s="58" t="s">
        <v>799</v>
      </c>
      <c r="Z339" s="46"/>
      <c r="AA339" s="195">
        <v>3</v>
      </c>
      <c r="AB339" s="195">
        <v>3</v>
      </c>
      <c r="AC339" s="195">
        <v>3</v>
      </c>
      <c r="AD339" s="191">
        <f t="shared" si="5"/>
        <v>9</v>
      </c>
      <c r="AE339" s="37"/>
      <c r="AF339" s="38" t="s">
        <v>523</v>
      </c>
      <c r="AG339" s="38" t="s">
        <v>523</v>
      </c>
      <c r="AH339" s="38" t="s">
        <v>516</v>
      </c>
      <c r="AI339" s="192"/>
      <c r="AJ339" s="38" t="s">
        <v>516</v>
      </c>
      <c r="AK339" s="38" t="s">
        <v>516</v>
      </c>
      <c r="AL339" s="38" t="s">
        <v>523</v>
      </c>
      <c r="AM339" s="192"/>
      <c r="AN339" s="40" t="s">
        <v>527</v>
      </c>
      <c r="AO339" s="40" t="s">
        <v>527</v>
      </c>
      <c r="AP339" s="40" t="s">
        <v>527</v>
      </c>
      <c r="AQ339" s="193"/>
      <c r="AR339" s="39" t="s">
        <v>516</v>
      </c>
      <c r="AS339" s="194"/>
      <c r="AT339" s="41"/>
      <c r="AU339" s="3"/>
      <c r="AV339" s="3">
        <v>336</v>
      </c>
      <c r="AW339" s="3"/>
      <c r="AX339" s="3"/>
      <c r="AY339" s="3"/>
    </row>
    <row r="340" spans="1:51" ht="18.95" customHeight="1" x14ac:dyDescent="0.25">
      <c r="A340" s="173" t="s">
        <v>358</v>
      </c>
      <c r="B340" s="168" t="s">
        <v>362</v>
      </c>
      <c r="C340" s="169" t="s">
        <v>367</v>
      </c>
      <c r="D340" s="169" t="s">
        <v>491</v>
      </c>
      <c r="E340" s="165" t="s">
        <v>2219</v>
      </c>
      <c r="F340" s="205" t="s">
        <v>3129</v>
      </c>
      <c r="G340" s="169" t="s">
        <v>21</v>
      </c>
      <c r="H340" s="169"/>
      <c r="I340" s="4" t="s">
        <v>1728</v>
      </c>
      <c r="J340" s="4"/>
      <c r="K340" s="4" t="s">
        <v>1728</v>
      </c>
      <c r="L340" s="4"/>
      <c r="M340" s="4" t="s">
        <v>2769</v>
      </c>
      <c r="N340" s="4" t="s">
        <v>1849</v>
      </c>
      <c r="O340" s="4" t="s">
        <v>3034</v>
      </c>
      <c r="P340" s="4"/>
      <c r="Q340" s="4"/>
      <c r="R340" s="4" t="s">
        <v>3030</v>
      </c>
      <c r="S340" s="4" t="s">
        <v>3030</v>
      </c>
      <c r="T340" s="4"/>
      <c r="U340" s="63"/>
      <c r="V340" s="34" t="s">
        <v>530</v>
      </c>
      <c r="W340" s="34" t="s">
        <v>531</v>
      </c>
      <c r="X340" s="34" t="s">
        <v>532</v>
      </c>
      <c r="Y340" s="45" t="s">
        <v>800</v>
      </c>
      <c r="Z340" s="46"/>
      <c r="AA340" s="195">
        <v>3</v>
      </c>
      <c r="AB340" s="195">
        <v>3</v>
      </c>
      <c r="AC340" s="195">
        <v>3</v>
      </c>
      <c r="AD340" s="191">
        <f t="shared" si="5"/>
        <v>9</v>
      </c>
      <c r="AE340" s="37"/>
      <c r="AF340" s="38" t="s">
        <v>523</v>
      </c>
      <c r="AG340" s="38" t="s">
        <v>523</v>
      </c>
      <c r="AH340" s="38" t="s">
        <v>516</v>
      </c>
      <c r="AI340" s="192"/>
      <c r="AJ340" s="38" t="s">
        <v>516</v>
      </c>
      <c r="AK340" s="38" t="s">
        <v>524</v>
      </c>
      <c r="AL340" s="38" t="s">
        <v>524</v>
      </c>
      <c r="AM340" s="192"/>
      <c r="AN340" s="40" t="s">
        <v>527</v>
      </c>
      <c r="AO340" s="40" t="s">
        <v>527</v>
      </c>
      <c r="AP340" s="40" t="s">
        <v>527</v>
      </c>
      <c r="AQ340" s="193"/>
      <c r="AR340" s="39" t="s">
        <v>516</v>
      </c>
      <c r="AS340" s="194"/>
      <c r="AT340" s="41" t="s">
        <v>516</v>
      </c>
      <c r="AU340" s="3"/>
      <c r="AV340" s="3">
        <v>337</v>
      </c>
      <c r="AW340" s="3"/>
      <c r="AX340" s="3"/>
      <c r="AY340" s="3"/>
    </row>
    <row r="341" spans="1:51" ht="18.95" customHeight="1" x14ac:dyDescent="0.25">
      <c r="A341" s="173" t="s">
        <v>358</v>
      </c>
      <c r="B341" s="168" t="s">
        <v>362</v>
      </c>
      <c r="C341" s="169" t="s">
        <v>367</v>
      </c>
      <c r="D341" s="169" t="s">
        <v>492</v>
      </c>
      <c r="E341" s="165" t="s">
        <v>2215</v>
      </c>
      <c r="F341" s="205" t="s">
        <v>3130</v>
      </c>
      <c r="G341" s="169"/>
      <c r="H341" s="169"/>
      <c r="I341" s="4"/>
      <c r="J341" s="4"/>
      <c r="K341" s="4"/>
      <c r="L341" s="4"/>
      <c r="M341" s="4" t="s">
        <v>1737</v>
      </c>
      <c r="N341" s="4"/>
      <c r="O341" s="4" t="s">
        <v>1737</v>
      </c>
      <c r="P341" s="4"/>
      <c r="Q341" s="4" t="s">
        <v>1618</v>
      </c>
      <c r="R341" s="4" t="s">
        <v>3035</v>
      </c>
      <c r="S341" s="4" t="s">
        <v>1618</v>
      </c>
      <c r="T341" s="4" t="s">
        <v>3035</v>
      </c>
      <c r="U341" s="63"/>
      <c r="V341" s="47"/>
      <c r="W341" s="47"/>
      <c r="X341" s="47"/>
      <c r="Y341" s="45" t="s">
        <v>801</v>
      </c>
      <c r="Z341" s="46"/>
      <c r="AA341" s="195">
        <v>2</v>
      </c>
      <c r="AB341" s="195">
        <v>2</v>
      </c>
      <c r="AC341" s="195">
        <v>1</v>
      </c>
      <c r="AD341" s="191">
        <f t="shared" si="5"/>
        <v>5</v>
      </c>
      <c r="AE341" s="37"/>
      <c r="AF341" s="38" t="s">
        <v>516</v>
      </c>
      <c r="AG341" s="38" t="s">
        <v>516</v>
      </c>
      <c r="AH341" s="38" t="s">
        <v>516</v>
      </c>
      <c r="AI341" s="192"/>
      <c r="AJ341" s="38" t="s">
        <v>523</v>
      </c>
      <c r="AK341" s="38" t="s">
        <v>523</v>
      </c>
      <c r="AL341" s="38" t="s">
        <v>523</v>
      </c>
      <c r="AM341" s="192"/>
      <c r="AN341" s="40" t="s">
        <v>527</v>
      </c>
      <c r="AO341" s="40" t="s">
        <v>527</v>
      </c>
      <c r="AP341" s="40" t="s">
        <v>527</v>
      </c>
      <c r="AQ341" s="193"/>
      <c r="AR341" s="39" t="s">
        <v>523</v>
      </c>
      <c r="AS341" s="194"/>
      <c r="AT341" s="41" t="s">
        <v>516</v>
      </c>
      <c r="AU341" s="3"/>
      <c r="AV341" s="3">
        <v>338</v>
      </c>
      <c r="AW341" s="3"/>
      <c r="AX341" s="3"/>
      <c r="AY341" s="3"/>
    </row>
    <row r="342" spans="1:51" ht="18.95" customHeight="1" x14ac:dyDescent="0.25">
      <c r="A342" s="173" t="s">
        <v>358</v>
      </c>
      <c r="B342" s="168" t="s">
        <v>362</v>
      </c>
      <c r="C342" s="169" t="s">
        <v>371</v>
      </c>
      <c r="D342" s="169" t="s">
        <v>493</v>
      </c>
      <c r="E342" s="165" t="s">
        <v>2214</v>
      </c>
      <c r="F342" s="205" t="s">
        <v>493</v>
      </c>
      <c r="G342" s="169" t="s">
        <v>23</v>
      </c>
      <c r="H342" s="169" t="s">
        <v>494</v>
      </c>
      <c r="I342" s="4" t="s">
        <v>1728</v>
      </c>
      <c r="J342" s="4"/>
      <c r="K342" s="4" t="s">
        <v>1728</v>
      </c>
      <c r="L342" s="4"/>
      <c r="M342" s="4" t="s">
        <v>2769</v>
      </c>
      <c r="N342" s="4"/>
      <c r="O342" s="4" t="s">
        <v>2769</v>
      </c>
      <c r="P342" s="4"/>
      <c r="Q342" s="4"/>
      <c r="R342" s="4" t="s">
        <v>3036</v>
      </c>
      <c r="S342" s="4" t="s">
        <v>3037</v>
      </c>
      <c r="T342" s="4" t="s">
        <v>3038</v>
      </c>
      <c r="U342" s="63"/>
      <c r="V342" s="34" t="s">
        <v>530</v>
      </c>
      <c r="W342" s="34" t="s">
        <v>531</v>
      </c>
      <c r="X342" s="34" t="s">
        <v>532</v>
      </c>
      <c r="Y342" s="64" t="s">
        <v>802</v>
      </c>
      <c r="Z342" s="46"/>
      <c r="AA342" s="195">
        <v>1</v>
      </c>
      <c r="AB342" s="195">
        <v>3</v>
      </c>
      <c r="AC342" s="195">
        <v>1</v>
      </c>
      <c r="AD342" s="191">
        <f t="shared" si="5"/>
        <v>5</v>
      </c>
      <c r="AE342" s="37"/>
      <c r="AF342" s="38" t="s">
        <v>523</v>
      </c>
      <c r="AG342" s="38" t="s">
        <v>516</v>
      </c>
      <c r="AH342" s="38" t="s">
        <v>516</v>
      </c>
      <c r="AI342" s="192"/>
      <c r="AJ342" s="38" t="s">
        <v>523</v>
      </c>
      <c r="AK342" s="38" t="s">
        <v>523</v>
      </c>
      <c r="AL342" s="38" t="s">
        <v>523</v>
      </c>
      <c r="AM342" s="192"/>
      <c r="AN342" s="40" t="s">
        <v>527</v>
      </c>
      <c r="AO342" s="40" t="s">
        <v>527</v>
      </c>
      <c r="AP342" s="40" t="s">
        <v>527</v>
      </c>
      <c r="AQ342" s="193"/>
      <c r="AR342" s="39" t="s">
        <v>523</v>
      </c>
      <c r="AS342" s="194"/>
      <c r="AT342" s="41" t="s">
        <v>516</v>
      </c>
      <c r="AU342" s="3"/>
      <c r="AV342" s="3">
        <v>339</v>
      </c>
      <c r="AW342" s="3"/>
      <c r="AX342" s="3"/>
      <c r="AY342" s="3"/>
    </row>
    <row r="343" spans="1:51" ht="18.95" customHeight="1" x14ac:dyDescent="0.25">
      <c r="A343" s="173" t="s">
        <v>358</v>
      </c>
      <c r="B343" s="168" t="s">
        <v>382</v>
      </c>
      <c r="C343" s="169" t="s">
        <v>383</v>
      </c>
      <c r="D343" s="169" t="s">
        <v>495</v>
      </c>
      <c r="E343" s="165" t="s">
        <v>2213</v>
      </c>
      <c r="F343" s="205" t="s">
        <v>3131</v>
      </c>
      <c r="G343" s="169" t="s">
        <v>9</v>
      </c>
      <c r="H343" s="169" t="s">
        <v>496</v>
      </c>
      <c r="I343" s="4" t="s">
        <v>2994</v>
      </c>
      <c r="J343" s="4"/>
      <c r="K343" s="4" t="s">
        <v>2994</v>
      </c>
      <c r="L343" s="4"/>
      <c r="M343" s="4" t="s">
        <v>3039</v>
      </c>
      <c r="N343" s="4" t="s">
        <v>3040</v>
      </c>
      <c r="O343" s="4" t="s">
        <v>3039</v>
      </c>
      <c r="P343" s="4" t="s">
        <v>3040</v>
      </c>
      <c r="Q343" s="4" t="s">
        <v>1209</v>
      </c>
      <c r="R343" s="4" t="s">
        <v>3041</v>
      </c>
      <c r="S343" s="4" t="s">
        <v>3042</v>
      </c>
      <c r="T343" s="4"/>
      <c r="U343" s="63"/>
      <c r="V343" s="47"/>
      <c r="W343" s="47"/>
      <c r="X343" s="47"/>
      <c r="Y343" s="58" t="s">
        <v>803</v>
      </c>
      <c r="Z343" s="46"/>
      <c r="AA343" s="195">
        <v>3</v>
      </c>
      <c r="AB343" s="195">
        <v>3</v>
      </c>
      <c r="AC343" s="195">
        <v>3</v>
      </c>
      <c r="AD343" s="191">
        <f t="shared" si="5"/>
        <v>9</v>
      </c>
      <c r="AE343" s="37"/>
      <c r="AF343" s="38" t="s">
        <v>523</v>
      </c>
      <c r="AG343" s="38" t="s">
        <v>523</v>
      </c>
      <c r="AH343" s="38" t="s">
        <v>523</v>
      </c>
      <c r="AI343" s="192"/>
      <c r="AJ343" s="39" t="s">
        <v>516</v>
      </c>
      <c r="AK343" s="38" t="s">
        <v>523</v>
      </c>
      <c r="AL343" s="38" t="s">
        <v>523</v>
      </c>
      <c r="AM343" s="192"/>
      <c r="AN343" s="40" t="s">
        <v>527</v>
      </c>
      <c r="AO343" s="40" t="s">
        <v>527</v>
      </c>
      <c r="AP343" s="40" t="s">
        <v>527</v>
      </c>
      <c r="AQ343" s="193"/>
      <c r="AR343" s="39" t="s">
        <v>516</v>
      </c>
      <c r="AS343" s="194"/>
      <c r="AT343" s="41" t="s">
        <v>516</v>
      </c>
      <c r="AU343" s="3"/>
      <c r="AV343" s="3">
        <v>340</v>
      </c>
      <c r="AW343" s="3"/>
      <c r="AX343" s="3"/>
      <c r="AY343" s="3"/>
    </row>
    <row r="344" spans="1:51" ht="18.95" customHeight="1" x14ac:dyDescent="0.25">
      <c r="A344" s="173" t="s">
        <v>358</v>
      </c>
      <c r="B344" s="168" t="s">
        <v>479</v>
      </c>
      <c r="C344" s="169" t="s">
        <v>497</v>
      </c>
      <c r="D344" s="169"/>
      <c r="E344" s="165" t="s">
        <v>1972</v>
      </c>
      <c r="F344" s="205" t="s">
        <v>497</v>
      </c>
      <c r="G344" s="169" t="s">
        <v>9</v>
      </c>
      <c r="H344" s="169" t="s">
        <v>496</v>
      </c>
      <c r="I344" s="4" t="s">
        <v>2994</v>
      </c>
      <c r="J344" s="4"/>
      <c r="K344" s="4" t="s">
        <v>2994</v>
      </c>
      <c r="L344" s="4"/>
      <c r="M344" s="4" t="s">
        <v>3039</v>
      </c>
      <c r="N344" s="4" t="s">
        <v>3040</v>
      </c>
      <c r="O344" s="4" t="s">
        <v>3039</v>
      </c>
      <c r="P344" s="4" t="s">
        <v>3040</v>
      </c>
      <c r="Q344" s="4" t="s">
        <v>1209</v>
      </c>
      <c r="R344" s="4"/>
      <c r="S344" s="4" t="s">
        <v>1209</v>
      </c>
      <c r="T344" s="4"/>
      <c r="U344" s="63"/>
      <c r="V344" s="47"/>
      <c r="W344" s="47"/>
      <c r="X344" s="47"/>
      <c r="Y344" s="45"/>
      <c r="Z344" s="46"/>
      <c r="AA344" s="195">
        <v>3</v>
      </c>
      <c r="AB344" s="195">
        <v>4</v>
      </c>
      <c r="AC344" s="195">
        <v>3</v>
      </c>
      <c r="AD344" s="191">
        <f t="shared" si="5"/>
        <v>10</v>
      </c>
      <c r="AE344" s="37"/>
      <c r="AF344" s="38" t="s">
        <v>523</v>
      </c>
      <c r="AG344" s="38" t="s">
        <v>523</v>
      </c>
      <c r="AH344" s="38" t="s">
        <v>523</v>
      </c>
      <c r="AI344" s="192"/>
      <c r="AJ344" s="39" t="s">
        <v>523</v>
      </c>
      <c r="AK344" s="38" t="s">
        <v>523</v>
      </c>
      <c r="AL344" s="38" t="s">
        <v>523</v>
      </c>
      <c r="AM344" s="192"/>
      <c r="AN344" s="40" t="s">
        <v>527</v>
      </c>
      <c r="AO344" s="40" t="s">
        <v>527</v>
      </c>
      <c r="AP344" s="40" t="s">
        <v>527</v>
      </c>
      <c r="AQ344" s="193"/>
      <c r="AR344" s="39" t="s">
        <v>523</v>
      </c>
      <c r="AS344" s="194"/>
      <c r="AT344" s="41" t="s">
        <v>516</v>
      </c>
      <c r="AU344" s="3"/>
      <c r="AV344" s="3">
        <v>341</v>
      </c>
      <c r="AW344" s="3"/>
      <c r="AX344" s="3"/>
      <c r="AY344" s="3"/>
    </row>
    <row r="345" spans="1:51" ht="18.95" customHeight="1" x14ac:dyDescent="0.25">
      <c r="A345" s="173" t="s">
        <v>358</v>
      </c>
      <c r="B345" s="168" t="s">
        <v>390</v>
      </c>
      <c r="C345" s="169" t="s">
        <v>498</v>
      </c>
      <c r="D345" s="169"/>
      <c r="E345" s="165" t="s">
        <v>1971</v>
      </c>
      <c r="F345" s="205" t="s">
        <v>498</v>
      </c>
      <c r="G345" s="169" t="s">
        <v>9</v>
      </c>
      <c r="H345" s="169" t="s">
        <v>50</v>
      </c>
      <c r="I345" s="4" t="s">
        <v>3043</v>
      </c>
      <c r="J345" s="4" t="s">
        <v>2392</v>
      </c>
      <c r="K345" s="4" t="s">
        <v>3044</v>
      </c>
      <c r="L345" s="4" t="s">
        <v>2393</v>
      </c>
      <c r="M345" s="4"/>
      <c r="N345" s="4" t="s">
        <v>3045</v>
      </c>
      <c r="O345" s="4" t="s">
        <v>3045</v>
      </c>
      <c r="P345" s="4"/>
      <c r="Q345" s="4"/>
      <c r="R345" s="4"/>
      <c r="S345" s="4"/>
      <c r="T345" s="4"/>
      <c r="U345" s="63" t="s">
        <v>811</v>
      </c>
      <c r="V345" s="47"/>
      <c r="W345" s="47"/>
      <c r="X345" s="47"/>
      <c r="Y345" s="45"/>
      <c r="Z345" s="46"/>
      <c r="AA345" s="195">
        <v>1</v>
      </c>
      <c r="AB345" s="195">
        <v>2</v>
      </c>
      <c r="AC345" s="195">
        <v>1</v>
      </c>
      <c r="AD345" s="191">
        <f t="shared" si="5"/>
        <v>4</v>
      </c>
      <c r="AE345" s="37"/>
      <c r="AF345" s="38" t="s">
        <v>523</v>
      </c>
      <c r="AG345" s="38" t="s">
        <v>523</v>
      </c>
      <c r="AH345" s="38" t="s">
        <v>523</v>
      </c>
      <c r="AI345" s="192"/>
      <c r="AJ345" s="39" t="s">
        <v>523</v>
      </c>
      <c r="AK345" s="38" t="s">
        <v>524</v>
      </c>
      <c r="AL345" s="38" t="s">
        <v>524</v>
      </c>
      <c r="AM345" s="192"/>
      <c r="AN345" s="40" t="s">
        <v>527</v>
      </c>
      <c r="AO345" s="40" t="s">
        <v>527</v>
      </c>
      <c r="AP345" s="40" t="s">
        <v>527</v>
      </c>
      <c r="AQ345" s="193"/>
      <c r="AR345" s="39" t="s">
        <v>523</v>
      </c>
      <c r="AS345" s="194"/>
      <c r="AT345" s="39" t="s">
        <v>516</v>
      </c>
      <c r="AU345" s="3"/>
      <c r="AV345" s="3">
        <v>342</v>
      </c>
      <c r="AW345" s="3"/>
      <c r="AX345" s="3"/>
      <c r="AY345" s="3"/>
    </row>
    <row r="346" spans="1:51" ht="18.95" customHeight="1" x14ac:dyDescent="0.25">
      <c r="A346" s="173" t="s">
        <v>358</v>
      </c>
      <c r="B346" s="168" t="s">
        <v>399</v>
      </c>
      <c r="C346" s="169" t="s">
        <v>499</v>
      </c>
      <c r="D346" s="169"/>
      <c r="E346" s="165" t="s">
        <v>1970</v>
      </c>
      <c r="F346" s="205" t="s">
        <v>499</v>
      </c>
      <c r="G346" s="169" t="s">
        <v>9</v>
      </c>
      <c r="H346" s="169" t="s">
        <v>50</v>
      </c>
      <c r="I346" s="4" t="s">
        <v>3046</v>
      </c>
      <c r="J346" s="4"/>
      <c r="K346" s="4" t="s">
        <v>3046</v>
      </c>
      <c r="L346" s="4"/>
      <c r="M346" s="4"/>
      <c r="N346" s="4"/>
      <c r="O346" s="4"/>
      <c r="P346" s="4"/>
      <c r="Q346" s="4"/>
      <c r="R346" s="4"/>
      <c r="S346" s="4"/>
      <c r="T346" s="4"/>
      <c r="U346" s="63" t="s">
        <v>812</v>
      </c>
      <c r="V346" s="47"/>
      <c r="W346" s="47"/>
      <c r="X346" s="47"/>
      <c r="Y346" s="45"/>
      <c r="Z346" s="46"/>
      <c r="AA346" s="195">
        <v>1</v>
      </c>
      <c r="AB346" s="195">
        <v>2</v>
      </c>
      <c r="AC346" s="195">
        <v>1</v>
      </c>
      <c r="AD346" s="191">
        <f t="shared" si="5"/>
        <v>4</v>
      </c>
      <c r="AE346" s="37"/>
      <c r="AF346" s="38" t="s">
        <v>516</v>
      </c>
      <c r="AG346" s="38" t="s">
        <v>516</v>
      </c>
      <c r="AH346" s="38" t="s">
        <v>516</v>
      </c>
      <c r="AI346" s="192"/>
      <c r="AJ346" s="39" t="s">
        <v>516</v>
      </c>
      <c r="AK346" s="38" t="s">
        <v>516</v>
      </c>
      <c r="AL346" s="38" t="s">
        <v>516</v>
      </c>
      <c r="AM346" s="192"/>
      <c r="AN346" s="40" t="s">
        <v>527</v>
      </c>
      <c r="AO346" s="40" t="s">
        <v>527</v>
      </c>
      <c r="AP346" s="40" t="s">
        <v>527</v>
      </c>
      <c r="AQ346" s="193"/>
      <c r="AR346" s="39" t="s">
        <v>516</v>
      </c>
      <c r="AS346" s="194"/>
      <c r="AT346" s="41"/>
      <c r="AU346" s="3"/>
      <c r="AV346" s="3">
        <v>343</v>
      </c>
      <c r="AW346" s="3"/>
      <c r="AX346" s="3"/>
      <c r="AY346" s="3"/>
    </row>
    <row r="347" spans="1:51" ht="18.95" customHeight="1" x14ac:dyDescent="0.25">
      <c r="A347" s="173" t="s">
        <v>358</v>
      </c>
      <c r="B347" s="168" t="s">
        <v>359</v>
      </c>
      <c r="C347" s="169" t="s">
        <v>411</v>
      </c>
      <c r="D347" s="169" t="s">
        <v>443</v>
      </c>
      <c r="E347" s="165" t="s">
        <v>2182</v>
      </c>
      <c r="F347" s="205" t="s">
        <v>443</v>
      </c>
      <c r="G347" s="169" t="s">
        <v>9</v>
      </c>
      <c r="H347" s="169" t="s">
        <v>500</v>
      </c>
      <c r="I347" s="4" t="s">
        <v>3047</v>
      </c>
      <c r="J347" s="4"/>
      <c r="K347" s="4" t="s">
        <v>3047</v>
      </c>
      <c r="L347" s="4"/>
      <c r="M347" s="4" t="s">
        <v>1858</v>
      </c>
      <c r="N347" s="4"/>
      <c r="O347" s="4" t="s">
        <v>1858</v>
      </c>
      <c r="P347" s="4"/>
      <c r="Q347" s="4"/>
      <c r="R347" s="4"/>
      <c r="S347" s="4"/>
      <c r="T347" s="4"/>
      <c r="U347" s="71"/>
      <c r="V347" s="47"/>
      <c r="W347" s="47"/>
      <c r="X347" s="47"/>
      <c r="Y347" s="45"/>
      <c r="Z347" s="46"/>
      <c r="AA347" s="195">
        <v>3</v>
      </c>
      <c r="AB347" s="195">
        <v>3</v>
      </c>
      <c r="AC347" s="195">
        <v>3</v>
      </c>
      <c r="AD347" s="191">
        <f t="shared" si="5"/>
        <v>9</v>
      </c>
      <c r="AE347" s="37"/>
      <c r="AF347" s="38" t="s">
        <v>523</v>
      </c>
      <c r="AG347" s="38" t="s">
        <v>523</v>
      </c>
      <c r="AH347" s="38" t="s">
        <v>523</v>
      </c>
      <c r="AI347" s="192"/>
      <c r="AJ347" s="39" t="s">
        <v>516</v>
      </c>
      <c r="AK347" s="38" t="s">
        <v>516</v>
      </c>
      <c r="AL347" s="38" t="s">
        <v>523</v>
      </c>
      <c r="AM347" s="192"/>
      <c r="AN347" s="40" t="s">
        <v>527</v>
      </c>
      <c r="AO347" s="40" t="s">
        <v>527</v>
      </c>
      <c r="AP347" s="40" t="s">
        <v>527</v>
      </c>
      <c r="AQ347" s="193"/>
      <c r="AR347" s="39" t="s">
        <v>516</v>
      </c>
      <c r="AS347" s="194"/>
      <c r="AT347" s="39"/>
      <c r="AU347" s="3"/>
      <c r="AV347" s="3">
        <v>344</v>
      </c>
      <c r="AW347" s="3"/>
      <c r="AX347" s="3"/>
      <c r="AY347" s="3"/>
    </row>
    <row r="348" spans="1:51" ht="18.95" customHeight="1" x14ac:dyDescent="0.25">
      <c r="A348" s="173" t="s">
        <v>358</v>
      </c>
      <c r="B348" s="168" t="s">
        <v>359</v>
      </c>
      <c r="C348" s="169" t="s">
        <v>411</v>
      </c>
      <c r="D348" s="169" t="s">
        <v>501</v>
      </c>
      <c r="E348" s="165" t="s">
        <v>2212</v>
      </c>
      <c r="F348" s="205" t="s">
        <v>501</v>
      </c>
      <c r="G348" s="169"/>
      <c r="H348" s="169"/>
      <c r="I348" s="4" t="s">
        <v>3048</v>
      </c>
      <c r="J348" s="4"/>
      <c r="K348" s="4" t="s">
        <v>3048</v>
      </c>
      <c r="L348" s="4"/>
      <c r="M348" s="4" t="s">
        <v>3049</v>
      </c>
      <c r="N348" s="4" t="s">
        <v>3050</v>
      </c>
      <c r="O348" s="4" t="s">
        <v>3051</v>
      </c>
      <c r="P348" s="4" t="s">
        <v>1141</v>
      </c>
      <c r="Q348" s="4" t="s">
        <v>3052</v>
      </c>
      <c r="R348" s="4" t="s">
        <v>3053</v>
      </c>
      <c r="S348" s="4" t="s">
        <v>3054</v>
      </c>
      <c r="T348" s="4" t="s">
        <v>3055</v>
      </c>
      <c r="U348" s="71"/>
      <c r="V348" s="47"/>
      <c r="W348" s="47"/>
      <c r="X348" s="47"/>
      <c r="Y348" s="45"/>
      <c r="Z348" s="46"/>
      <c r="AA348" s="195">
        <v>3</v>
      </c>
      <c r="AB348" s="195">
        <v>3</v>
      </c>
      <c r="AC348" s="195">
        <v>3</v>
      </c>
      <c r="AD348" s="191">
        <f t="shared" si="5"/>
        <v>9</v>
      </c>
      <c r="AE348" s="37"/>
      <c r="AF348" s="38" t="s">
        <v>523</v>
      </c>
      <c r="AG348" s="38" t="s">
        <v>523</v>
      </c>
      <c r="AH348" s="38" t="s">
        <v>523</v>
      </c>
      <c r="AI348" s="192"/>
      <c r="AJ348" s="39" t="s">
        <v>516</v>
      </c>
      <c r="AK348" s="38" t="s">
        <v>516</v>
      </c>
      <c r="AL348" s="38" t="s">
        <v>523</v>
      </c>
      <c r="AM348" s="192"/>
      <c r="AN348" s="40" t="s">
        <v>527</v>
      </c>
      <c r="AO348" s="40" t="s">
        <v>527</v>
      </c>
      <c r="AP348" s="40" t="s">
        <v>527</v>
      </c>
      <c r="AQ348" s="193"/>
      <c r="AR348" s="39" t="s">
        <v>516</v>
      </c>
      <c r="AS348" s="194"/>
      <c r="AT348" s="39"/>
      <c r="AU348" s="3"/>
      <c r="AV348" s="3">
        <v>345</v>
      </c>
      <c r="AW348" s="3"/>
      <c r="AX348" s="3"/>
      <c r="AY348" s="3"/>
    </row>
    <row r="349" spans="1:51" ht="18.95" customHeight="1" x14ac:dyDescent="0.25">
      <c r="A349" s="173" t="s">
        <v>358</v>
      </c>
      <c r="B349" s="168" t="s">
        <v>388</v>
      </c>
      <c r="C349" s="169" t="s">
        <v>502</v>
      </c>
      <c r="D349" s="169"/>
      <c r="E349" s="165" t="s">
        <v>1969</v>
      </c>
      <c r="F349" s="205" t="s">
        <v>3132</v>
      </c>
      <c r="G349" s="169" t="s">
        <v>9</v>
      </c>
      <c r="H349" s="198" t="s">
        <v>38</v>
      </c>
      <c r="I349" s="4" t="s">
        <v>3046</v>
      </c>
      <c r="J349" s="4"/>
      <c r="K349" s="4" t="s">
        <v>3046</v>
      </c>
      <c r="L349" s="4"/>
      <c r="M349" s="4"/>
      <c r="N349" s="4"/>
      <c r="O349" s="4"/>
      <c r="P349" s="4"/>
      <c r="Q349" s="4"/>
      <c r="R349" s="4"/>
      <c r="S349" s="4"/>
      <c r="T349" s="4"/>
      <c r="U349" s="63" t="s">
        <v>804</v>
      </c>
      <c r="V349" s="34" t="s">
        <v>530</v>
      </c>
      <c r="W349" s="34" t="s">
        <v>531</v>
      </c>
      <c r="X349" s="34" t="s">
        <v>532</v>
      </c>
      <c r="Y349" s="45"/>
      <c r="Z349" s="46"/>
      <c r="AA349" s="195">
        <v>2</v>
      </c>
      <c r="AB349" s="195">
        <v>2</v>
      </c>
      <c r="AC349" s="195">
        <v>1</v>
      </c>
      <c r="AD349" s="191">
        <f t="shared" si="5"/>
        <v>5</v>
      </c>
      <c r="AE349" s="37"/>
      <c r="AF349" s="38" t="s">
        <v>516</v>
      </c>
      <c r="AG349" s="38" t="s">
        <v>516</v>
      </c>
      <c r="AH349" s="38" t="s">
        <v>516</v>
      </c>
      <c r="AI349" s="192"/>
      <c r="AJ349" s="39" t="s">
        <v>516</v>
      </c>
      <c r="AK349" s="38" t="s">
        <v>516</v>
      </c>
      <c r="AL349" s="38" t="s">
        <v>516</v>
      </c>
      <c r="AM349" s="192"/>
      <c r="AN349" s="40" t="s">
        <v>516</v>
      </c>
      <c r="AO349" s="40" t="s">
        <v>516</v>
      </c>
      <c r="AP349" s="40" t="s">
        <v>516</v>
      </c>
      <c r="AQ349" s="193"/>
      <c r="AR349" s="39" t="s">
        <v>516</v>
      </c>
      <c r="AS349" s="194"/>
      <c r="AT349" s="41" t="s">
        <v>516</v>
      </c>
      <c r="AU349" s="3"/>
      <c r="AV349" s="3">
        <v>346</v>
      </c>
      <c r="AW349" s="3"/>
      <c r="AX349" s="3"/>
      <c r="AY349" s="3"/>
    </row>
    <row r="351" spans="1:51" x14ac:dyDescent="0.3">
      <c r="E351" s="7"/>
      <c r="F351" s="7"/>
    </row>
    <row r="352" spans="1:51" x14ac:dyDescent="0.3">
      <c r="E352" s="8"/>
      <c r="F352" s="8"/>
    </row>
    <row r="353" spans="5:6" x14ac:dyDescent="0.3">
      <c r="E353" s="8"/>
      <c r="F353" s="8"/>
    </row>
    <row r="354" spans="5:6" x14ac:dyDescent="0.3">
      <c r="E354" s="8"/>
      <c r="F354" s="8"/>
    </row>
    <row r="355" spans="5:6" x14ac:dyDescent="0.3">
      <c r="E355" s="9"/>
      <c r="F355" s="9"/>
    </row>
    <row r="356" spans="5:6" x14ac:dyDescent="0.3">
      <c r="E356" s="9"/>
      <c r="F356" s="9"/>
    </row>
    <row r="357" spans="5:6" x14ac:dyDescent="0.3">
      <c r="E357" s="10"/>
      <c r="F357" s="203"/>
    </row>
    <row r="358" spans="5:6" x14ac:dyDescent="0.3">
      <c r="E358" s="11"/>
      <c r="F358" s="11"/>
    </row>
    <row r="369" spans="5:6" x14ac:dyDescent="0.3">
      <c r="E369" s="12"/>
      <c r="F369" s="12"/>
    </row>
    <row r="370" spans="5:6" x14ac:dyDescent="0.3">
      <c r="E370" s="12"/>
      <c r="F370" s="12"/>
    </row>
    <row r="371" spans="5:6" x14ac:dyDescent="0.3">
      <c r="E371" s="12"/>
      <c r="F371" s="12"/>
    </row>
    <row r="372" spans="5:6" x14ac:dyDescent="0.3">
      <c r="E372" s="12"/>
      <c r="F372" s="12"/>
    </row>
    <row r="373" spans="5:6" x14ac:dyDescent="0.3">
      <c r="E373" s="12"/>
      <c r="F373" s="12"/>
    </row>
    <row r="374" spans="5:6" x14ac:dyDescent="0.3">
      <c r="E374" s="12"/>
      <c r="F374" s="12"/>
    </row>
    <row r="375" spans="5:6" x14ac:dyDescent="0.3">
      <c r="E375" s="12"/>
      <c r="F375" s="12"/>
    </row>
    <row r="376" spans="5:6" x14ac:dyDescent="0.3">
      <c r="E376" s="12"/>
      <c r="F376" s="12"/>
    </row>
    <row r="377" spans="5:6" x14ac:dyDescent="0.3">
      <c r="E377" s="12"/>
      <c r="F377" s="12"/>
    </row>
    <row r="378" spans="5:6" x14ac:dyDescent="0.3">
      <c r="E378" s="12"/>
      <c r="F378" s="12"/>
    </row>
    <row r="379" spans="5:6" x14ac:dyDescent="0.3">
      <c r="F379" s="204"/>
    </row>
    <row r="380" spans="5:6" x14ac:dyDescent="0.3">
      <c r="F380" s="204"/>
    </row>
  </sheetData>
  <mergeCells count="12">
    <mergeCell ref="AA1:AT1"/>
    <mergeCell ref="AA2:AD2"/>
    <mergeCell ref="AF2:AH2"/>
    <mergeCell ref="AJ2:AL2"/>
    <mergeCell ref="AN2:AP2"/>
    <mergeCell ref="A1:C1"/>
    <mergeCell ref="A2:C2"/>
    <mergeCell ref="V1:X2"/>
    <mergeCell ref="I1:T1"/>
    <mergeCell ref="I2:L2"/>
    <mergeCell ref="M2:P2"/>
    <mergeCell ref="Q2:T2"/>
  </mergeCells>
  <phoneticPr fontId="62" type="noConversion"/>
  <conditionalFormatting sqref="E1:E3 E209 E212:E241 E51:E117 E328:E1048576 E244:E326 E142:E207">
    <cfRule type="containsText" dxfId="2" priority="3" operator="containsText" text="No Change">
      <formula>NOT(ISERROR(SEARCH("No Change",E1)))</formula>
    </cfRule>
  </conditionalFormatting>
  <conditionalFormatting sqref="E327">
    <cfRule type="containsText" dxfId="1" priority="2" operator="containsText" text="No Change">
      <formula>NOT(ISERROR(SEARCH("No Change",E327)))</formula>
    </cfRule>
  </conditionalFormatting>
  <conditionalFormatting sqref="E4:E50">
    <cfRule type="containsText" dxfId="0" priority="1" operator="containsText" text="No Change">
      <formula>NOT(ISERROR(SEARCH("No Change",E4)))</formula>
    </cfRule>
  </conditionalFormatting>
  <hyperlinks>
    <hyperlink ref="A2" r:id="rId1" xr:uid="{00000000-0004-0000-0200-000000000000}"/>
  </hyperlinks>
  <pageMargins left="0.7" right="0.7" top="0.75" bottom="0.75" header="0.3" footer="0.3"/>
  <pageSetup scale="125"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F0C707"/>
  </sheetPr>
  <dimension ref="A1:E76"/>
  <sheetViews>
    <sheetView topLeftCell="A7" zoomScale="220" zoomScaleNormal="220" workbookViewId="0">
      <selection activeCell="D3" sqref="D3"/>
    </sheetView>
  </sheetViews>
  <sheetFormatPr defaultColWidth="11.42578125" defaultRowHeight="15" x14ac:dyDescent="0.25"/>
  <cols>
    <col min="1" max="1" width="7.28515625" customWidth="1"/>
    <col min="2" max="2" width="14" customWidth="1"/>
    <col min="3" max="3" width="27.7109375" customWidth="1"/>
    <col min="4" max="4" width="76.85546875" customWidth="1"/>
    <col min="5" max="5" width="28.7109375" customWidth="1"/>
  </cols>
  <sheetData>
    <row r="1" spans="1:5" ht="15.75" thickBot="1" x14ac:dyDescent="0.3">
      <c r="A1" s="96"/>
      <c r="B1" s="287" t="s">
        <v>815</v>
      </c>
      <c r="C1" s="287"/>
      <c r="D1" s="288"/>
      <c r="E1" s="289" t="s">
        <v>513</v>
      </c>
    </row>
    <row r="2" spans="1:5" ht="15.75" thickBot="1" x14ac:dyDescent="0.3">
      <c r="A2" s="97" t="s">
        <v>816</v>
      </c>
      <c r="B2" s="98" t="s">
        <v>817</v>
      </c>
      <c r="C2" s="99" t="s">
        <v>818</v>
      </c>
      <c r="D2" s="99" t="s">
        <v>819</v>
      </c>
      <c r="E2" s="290"/>
    </row>
    <row r="3" spans="1:5" ht="51" x14ac:dyDescent="0.25">
      <c r="A3" s="100">
        <v>1</v>
      </c>
      <c r="B3" s="101" t="s">
        <v>243</v>
      </c>
      <c r="C3" s="102" t="s">
        <v>820</v>
      </c>
      <c r="D3" s="102" t="s">
        <v>821</v>
      </c>
      <c r="E3" s="103"/>
    </row>
    <row r="4" spans="1:5" ht="255" x14ac:dyDescent="0.25">
      <c r="A4" s="100">
        <v>2</v>
      </c>
      <c r="B4" s="104" t="s">
        <v>822</v>
      </c>
      <c r="C4" s="105" t="s">
        <v>823</v>
      </c>
      <c r="D4" s="105" t="s">
        <v>824</v>
      </c>
      <c r="E4" s="105"/>
    </row>
    <row r="5" spans="1:5" ht="38.25" x14ac:dyDescent="0.25">
      <c r="A5" s="100">
        <v>3</v>
      </c>
      <c r="B5" s="106" t="s">
        <v>429</v>
      </c>
      <c r="C5" s="107" t="s">
        <v>825</v>
      </c>
      <c r="D5" s="107" t="s">
        <v>826</v>
      </c>
      <c r="E5" s="105"/>
    </row>
    <row r="6" spans="1:5" ht="293.25" x14ac:dyDescent="0.25">
      <c r="A6" s="100">
        <v>4</v>
      </c>
      <c r="B6" s="104" t="s">
        <v>827</v>
      </c>
      <c r="C6" s="105" t="s">
        <v>828</v>
      </c>
      <c r="D6" s="105" t="s">
        <v>829</v>
      </c>
      <c r="E6" s="105"/>
    </row>
    <row r="7" spans="1:5" ht="63.75" x14ac:dyDescent="0.25">
      <c r="A7" s="100">
        <v>5</v>
      </c>
      <c r="B7" s="104" t="s">
        <v>26</v>
      </c>
      <c r="C7" s="105" t="s">
        <v>830</v>
      </c>
      <c r="D7" s="105" t="s">
        <v>831</v>
      </c>
      <c r="E7" s="105"/>
    </row>
    <row r="8" spans="1:5" ht="51" x14ac:dyDescent="0.25">
      <c r="A8" s="100">
        <v>6</v>
      </c>
      <c r="B8" s="106" t="s">
        <v>832</v>
      </c>
      <c r="C8" s="107" t="s">
        <v>833</v>
      </c>
      <c r="D8" s="107" t="s">
        <v>834</v>
      </c>
      <c r="E8" s="105"/>
    </row>
    <row r="9" spans="1:5" ht="38.25" x14ac:dyDescent="0.25">
      <c r="A9" s="100">
        <v>7</v>
      </c>
      <c r="B9" s="106" t="s">
        <v>835</v>
      </c>
      <c r="C9" s="107" t="s">
        <v>836</v>
      </c>
      <c r="D9" s="107" t="s">
        <v>837</v>
      </c>
      <c r="E9" s="105"/>
    </row>
    <row r="10" spans="1:5" ht="25.5" x14ac:dyDescent="0.25">
      <c r="A10" s="100">
        <v>8</v>
      </c>
      <c r="B10" s="104" t="s">
        <v>838</v>
      </c>
      <c r="C10" s="105" t="s">
        <v>839</v>
      </c>
      <c r="D10" s="105" t="s">
        <v>840</v>
      </c>
      <c r="E10" s="105"/>
    </row>
    <row r="11" spans="1:5" ht="25.5" x14ac:dyDescent="0.25">
      <c r="A11" s="100">
        <v>9</v>
      </c>
      <c r="B11" s="104" t="s">
        <v>10</v>
      </c>
      <c r="C11" s="105" t="s">
        <v>841</v>
      </c>
      <c r="D11" s="105" t="s">
        <v>842</v>
      </c>
      <c r="E11" s="105"/>
    </row>
    <row r="12" spans="1:5" ht="89.25" x14ac:dyDescent="0.25">
      <c r="A12" s="100">
        <v>10</v>
      </c>
      <c r="B12" s="104" t="s">
        <v>843</v>
      </c>
      <c r="C12" s="105" t="s">
        <v>844</v>
      </c>
      <c r="D12" s="105" t="s">
        <v>845</v>
      </c>
      <c r="E12" s="105"/>
    </row>
    <row r="13" spans="1:5" ht="76.5" x14ac:dyDescent="0.25">
      <c r="A13" s="100">
        <v>11</v>
      </c>
      <c r="B13" s="104" t="s">
        <v>846</v>
      </c>
      <c r="C13" s="105" t="s">
        <v>847</v>
      </c>
      <c r="D13" s="105" t="s">
        <v>848</v>
      </c>
      <c r="E13" s="105"/>
    </row>
    <row r="14" spans="1:5" ht="127.5" x14ac:dyDescent="0.25">
      <c r="A14" s="100">
        <v>12</v>
      </c>
      <c r="B14" s="104" t="s">
        <v>276</v>
      </c>
      <c r="C14" s="105" t="s">
        <v>849</v>
      </c>
      <c r="D14" s="105" t="s">
        <v>850</v>
      </c>
      <c r="E14" s="105"/>
    </row>
    <row r="15" spans="1:5" ht="140.25" x14ac:dyDescent="0.25">
      <c r="A15" s="100">
        <v>13</v>
      </c>
      <c r="B15" s="104" t="s">
        <v>38</v>
      </c>
      <c r="C15" s="105" t="s">
        <v>851</v>
      </c>
      <c r="D15" s="105" t="s">
        <v>852</v>
      </c>
      <c r="E15" s="105"/>
    </row>
    <row r="16" spans="1:5" ht="25.5" x14ac:dyDescent="0.25">
      <c r="A16" s="100">
        <v>14</v>
      </c>
      <c r="B16" s="106" t="s">
        <v>853</v>
      </c>
      <c r="C16" s="107" t="s">
        <v>854</v>
      </c>
      <c r="D16" s="107" t="s">
        <v>855</v>
      </c>
      <c r="E16" s="105"/>
    </row>
    <row r="17" spans="1:5" ht="38.25" x14ac:dyDescent="0.25">
      <c r="A17" s="100">
        <v>15</v>
      </c>
      <c r="B17" s="106" t="s">
        <v>856</v>
      </c>
      <c r="C17" s="107" t="s">
        <v>857</v>
      </c>
      <c r="D17" s="107" t="s">
        <v>858</v>
      </c>
      <c r="E17" s="105"/>
    </row>
    <row r="18" spans="1:5" ht="38.25" x14ac:dyDescent="0.25">
      <c r="A18" s="100">
        <v>16</v>
      </c>
      <c r="B18" s="104" t="s">
        <v>859</v>
      </c>
      <c r="C18" s="105" t="s">
        <v>860</v>
      </c>
      <c r="D18" s="105" t="s">
        <v>861</v>
      </c>
      <c r="E18" s="105"/>
    </row>
    <row r="19" spans="1:5" ht="76.5" x14ac:dyDescent="0.25">
      <c r="A19" s="100">
        <v>17</v>
      </c>
      <c r="B19" s="104" t="s">
        <v>862</v>
      </c>
      <c r="C19" s="105" t="s">
        <v>863</v>
      </c>
      <c r="D19" s="105" t="s">
        <v>864</v>
      </c>
      <c r="E19" s="105"/>
    </row>
    <row r="20" spans="1:5" ht="165.75" x14ac:dyDescent="0.25">
      <c r="A20" s="100">
        <v>18</v>
      </c>
      <c r="B20" s="104" t="s">
        <v>100</v>
      </c>
      <c r="C20" s="105" t="s">
        <v>865</v>
      </c>
      <c r="D20" s="105" t="s">
        <v>866</v>
      </c>
      <c r="E20" s="105"/>
    </row>
    <row r="21" spans="1:5" ht="51" x14ac:dyDescent="0.25">
      <c r="A21" s="100">
        <v>19</v>
      </c>
      <c r="B21" s="104" t="s">
        <v>255</v>
      </c>
      <c r="C21" s="105" t="s">
        <v>867</v>
      </c>
      <c r="D21" s="105" t="s">
        <v>868</v>
      </c>
      <c r="E21" s="105"/>
    </row>
    <row r="22" spans="1:5" ht="63.75" x14ac:dyDescent="0.25">
      <c r="A22" s="100">
        <v>20</v>
      </c>
      <c r="B22" s="106" t="s">
        <v>869</v>
      </c>
      <c r="C22" s="107" t="s">
        <v>870</v>
      </c>
      <c r="D22" s="107" t="s">
        <v>871</v>
      </c>
      <c r="E22" s="105"/>
    </row>
    <row r="23" spans="1:5" ht="51" x14ac:dyDescent="0.25">
      <c r="A23" s="100">
        <v>21</v>
      </c>
      <c r="B23" s="104" t="s">
        <v>246</v>
      </c>
      <c r="C23" s="105" t="s">
        <v>872</v>
      </c>
      <c r="D23" s="105" t="s">
        <v>873</v>
      </c>
      <c r="E23" s="105"/>
    </row>
    <row r="24" spans="1:5" ht="140.25" x14ac:dyDescent="0.25">
      <c r="A24" s="100">
        <v>22</v>
      </c>
      <c r="B24" s="104" t="s">
        <v>352</v>
      </c>
      <c r="C24" s="105" t="s">
        <v>351</v>
      </c>
      <c r="D24" s="105" t="s">
        <v>874</v>
      </c>
      <c r="E24" s="105"/>
    </row>
    <row r="25" spans="1:5" ht="127.5" x14ac:dyDescent="0.25">
      <c r="A25" s="100">
        <v>23</v>
      </c>
      <c r="B25" s="106" t="s">
        <v>875</v>
      </c>
      <c r="C25" s="107" t="s">
        <v>876</v>
      </c>
      <c r="D25" s="107" t="s">
        <v>877</v>
      </c>
      <c r="E25" s="105"/>
    </row>
    <row r="26" spans="1:5" ht="63.75" x14ac:dyDescent="0.25">
      <c r="A26" s="100">
        <v>24</v>
      </c>
      <c r="B26" s="104" t="s">
        <v>109</v>
      </c>
      <c r="C26" s="105" t="s">
        <v>878</v>
      </c>
      <c r="D26" s="105" t="s">
        <v>879</v>
      </c>
      <c r="E26" s="105"/>
    </row>
    <row r="27" spans="1:5" ht="51" x14ac:dyDescent="0.25">
      <c r="A27" s="100">
        <v>25</v>
      </c>
      <c r="B27" s="104" t="s">
        <v>880</v>
      </c>
      <c r="C27" s="105" t="s">
        <v>881</v>
      </c>
      <c r="D27" s="105" t="s">
        <v>882</v>
      </c>
      <c r="E27" s="105"/>
    </row>
    <row r="28" spans="1:5" ht="51" x14ac:dyDescent="0.25">
      <c r="A28" s="100">
        <v>26</v>
      </c>
      <c r="B28" s="104" t="s">
        <v>883</v>
      </c>
      <c r="C28" s="105" t="s">
        <v>884</v>
      </c>
      <c r="D28" s="105" t="s">
        <v>885</v>
      </c>
      <c r="E28" s="105"/>
    </row>
    <row r="29" spans="1:5" ht="38.25" x14ac:dyDescent="0.25">
      <c r="A29" s="100">
        <v>27</v>
      </c>
      <c r="B29" s="104" t="s">
        <v>886</v>
      </c>
      <c r="C29" s="105" t="s">
        <v>887</v>
      </c>
      <c r="D29" s="105" t="s">
        <v>888</v>
      </c>
      <c r="E29" s="105"/>
    </row>
    <row r="30" spans="1:5" ht="25.5" x14ac:dyDescent="0.25">
      <c r="A30" s="100">
        <v>28</v>
      </c>
      <c r="B30" s="106" t="s">
        <v>124</v>
      </c>
      <c r="C30" s="107" t="s">
        <v>889</v>
      </c>
      <c r="D30" s="107" t="s">
        <v>890</v>
      </c>
      <c r="E30" s="105"/>
    </row>
    <row r="31" spans="1:5" ht="38.25" x14ac:dyDescent="0.25">
      <c r="A31" s="100">
        <v>29</v>
      </c>
      <c r="B31" s="104" t="s">
        <v>129</v>
      </c>
      <c r="C31" s="105" t="s">
        <v>891</v>
      </c>
      <c r="D31" s="105" t="s">
        <v>892</v>
      </c>
      <c r="E31" s="105"/>
    </row>
    <row r="32" spans="1:5" ht="51" x14ac:dyDescent="0.25">
      <c r="A32" s="100">
        <v>30</v>
      </c>
      <c r="B32" s="104" t="s">
        <v>893</v>
      </c>
      <c r="C32" s="105" t="s">
        <v>894</v>
      </c>
      <c r="D32" s="105" t="s">
        <v>895</v>
      </c>
      <c r="E32" s="105"/>
    </row>
    <row r="33" spans="1:5" ht="38.25" x14ac:dyDescent="0.25">
      <c r="A33" s="100">
        <v>31</v>
      </c>
      <c r="B33" s="104" t="s">
        <v>896</v>
      </c>
      <c r="C33" s="105" t="s">
        <v>897</v>
      </c>
      <c r="D33" s="105" t="s">
        <v>898</v>
      </c>
      <c r="E33" s="105"/>
    </row>
    <row r="34" spans="1:5" ht="63.75" x14ac:dyDescent="0.25">
      <c r="A34" s="100">
        <v>32</v>
      </c>
      <c r="B34" s="104" t="s">
        <v>174</v>
      </c>
      <c r="C34" s="105" t="s">
        <v>899</v>
      </c>
      <c r="D34" s="105" t="s">
        <v>900</v>
      </c>
      <c r="E34" s="105"/>
    </row>
    <row r="35" spans="1:5" ht="63.75" x14ac:dyDescent="0.25">
      <c r="A35" s="100">
        <v>33</v>
      </c>
      <c r="B35" s="104" t="s">
        <v>901</v>
      </c>
      <c r="C35" s="105" t="s">
        <v>902</v>
      </c>
      <c r="D35" s="105" t="s">
        <v>903</v>
      </c>
      <c r="E35" s="105"/>
    </row>
    <row r="36" spans="1:5" ht="38.25" x14ac:dyDescent="0.25">
      <c r="A36" s="100">
        <v>34</v>
      </c>
      <c r="B36" s="104" t="s">
        <v>15</v>
      </c>
      <c r="C36" s="105" t="s">
        <v>904</v>
      </c>
      <c r="D36" s="105" t="s">
        <v>905</v>
      </c>
      <c r="E36" s="105"/>
    </row>
    <row r="37" spans="1:5" ht="25.5" x14ac:dyDescent="0.25">
      <c r="A37" s="100">
        <v>35</v>
      </c>
      <c r="B37" s="104" t="s">
        <v>906</v>
      </c>
      <c r="C37" s="105" t="s">
        <v>907</v>
      </c>
      <c r="D37" s="105" t="s">
        <v>908</v>
      </c>
      <c r="E37" s="105"/>
    </row>
    <row r="38" spans="1:5" ht="63.75" x14ac:dyDescent="0.25">
      <c r="A38" s="100">
        <v>36</v>
      </c>
      <c r="B38" s="104" t="s">
        <v>909</v>
      </c>
      <c r="C38" s="105" t="s">
        <v>910</v>
      </c>
      <c r="D38" s="105" t="s">
        <v>911</v>
      </c>
      <c r="E38" s="105"/>
    </row>
    <row r="39" spans="1:5" ht="51" x14ac:dyDescent="0.25">
      <c r="A39" s="100">
        <v>37</v>
      </c>
      <c r="B39" s="104" t="s">
        <v>50</v>
      </c>
      <c r="C39" s="105" t="s">
        <v>912</v>
      </c>
      <c r="D39" s="105" t="s">
        <v>913</v>
      </c>
      <c r="E39" s="105"/>
    </row>
    <row r="40" spans="1:5" ht="63.75" x14ac:dyDescent="0.25">
      <c r="A40" s="100">
        <v>38</v>
      </c>
      <c r="B40" s="106" t="s">
        <v>24</v>
      </c>
      <c r="C40" s="107" t="s">
        <v>914</v>
      </c>
      <c r="D40" s="107" t="s">
        <v>915</v>
      </c>
      <c r="E40" s="105"/>
    </row>
    <row r="41" spans="1:5" ht="51" x14ac:dyDescent="0.25">
      <c r="A41" s="100">
        <v>39</v>
      </c>
      <c r="B41" s="106" t="s">
        <v>54</v>
      </c>
      <c r="C41" s="107" t="s">
        <v>916</v>
      </c>
      <c r="D41" s="107" t="s">
        <v>917</v>
      </c>
      <c r="E41" s="105"/>
    </row>
    <row r="42" spans="1:5" ht="51" x14ac:dyDescent="0.25">
      <c r="A42" s="100">
        <v>40</v>
      </c>
      <c r="B42" s="104" t="s">
        <v>439</v>
      </c>
      <c r="C42" s="105" t="s">
        <v>918</v>
      </c>
      <c r="D42" s="105" t="s">
        <v>919</v>
      </c>
      <c r="E42" s="105"/>
    </row>
    <row r="43" spans="1:5" ht="63.75" x14ac:dyDescent="0.25">
      <c r="A43" s="100">
        <v>41</v>
      </c>
      <c r="B43" s="104" t="s">
        <v>286</v>
      </c>
      <c r="C43" s="105" t="s">
        <v>920</v>
      </c>
      <c r="D43" s="105" t="s">
        <v>921</v>
      </c>
      <c r="E43" s="105"/>
    </row>
    <row r="44" spans="1:5" ht="63.75" x14ac:dyDescent="0.25">
      <c r="A44" s="100">
        <v>42</v>
      </c>
      <c r="B44" s="104" t="s">
        <v>922</v>
      </c>
      <c r="C44" s="105" t="s">
        <v>923</v>
      </c>
      <c r="D44" s="105" t="s">
        <v>924</v>
      </c>
      <c r="E44" s="105"/>
    </row>
    <row r="45" spans="1:5" ht="38.25" x14ac:dyDescent="0.25">
      <c r="A45" s="100">
        <v>43</v>
      </c>
      <c r="B45" s="104" t="s">
        <v>89</v>
      </c>
      <c r="C45" s="105" t="s">
        <v>925</v>
      </c>
      <c r="D45" s="105" t="s">
        <v>926</v>
      </c>
      <c r="E45" s="105"/>
    </row>
    <row r="46" spans="1:5" ht="25.5" x14ac:dyDescent="0.25">
      <c r="A46" s="100">
        <v>44</v>
      </c>
      <c r="B46" s="104" t="s">
        <v>927</v>
      </c>
      <c r="C46" s="105" t="s">
        <v>928</v>
      </c>
      <c r="D46" s="105" t="s">
        <v>929</v>
      </c>
      <c r="E46" s="105"/>
    </row>
    <row r="47" spans="1:5" ht="76.5" x14ac:dyDescent="0.25">
      <c r="A47" s="100">
        <v>45</v>
      </c>
      <c r="B47" s="104" t="s">
        <v>930</v>
      </c>
      <c r="C47" s="105" t="s">
        <v>931</v>
      </c>
      <c r="D47" s="105" t="s">
        <v>932</v>
      </c>
      <c r="E47" s="105"/>
    </row>
    <row r="48" spans="1:5" ht="25.5" x14ac:dyDescent="0.25">
      <c r="A48" s="100">
        <v>46</v>
      </c>
      <c r="B48" s="104" t="s">
        <v>268</v>
      </c>
      <c r="C48" s="105" t="s">
        <v>933</v>
      </c>
      <c r="D48" s="105" t="s">
        <v>934</v>
      </c>
      <c r="E48" s="105"/>
    </row>
    <row r="49" spans="1:5" ht="114.75" x14ac:dyDescent="0.25">
      <c r="A49" s="100">
        <v>47</v>
      </c>
      <c r="B49" s="104" t="s">
        <v>148</v>
      </c>
      <c r="C49" s="105" t="s">
        <v>935</v>
      </c>
      <c r="D49" s="105" t="s">
        <v>936</v>
      </c>
      <c r="E49" s="105"/>
    </row>
    <row r="50" spans="1:5" ht="63.75" x14ac:dyDescent="0.25">
      <c r="A50" s="100">
        <v>48</v>
      </c>
      <c r="B50" s="106" t="s">
        <v>937</v>
      </c>
      <c r="C50" s="107" t="s">
        <v>938</v>
      </c>
      <c r="D50" s="107" t="s">
        <v>939</v>
      </c>
      <c r="E50" s="105"/>
    </row>
    <row r="51" spans="1:5" ht="63.75" x14ac:dyDescent="0.25">
      <c r="A51" s="100">
        <v>49</v>
      </c>
      <c r="B51" s="106" t="s">
        <v>940</v>
      </c>
      <c r="C51" s="107" t="s">
        <v>941</v>
      </c>
      <c r="D51" s="107" t="s">
        <v>942</v>
      </c>
      <c r="E51" s="105"/>
    </row>
    <row r="52" spans="1:5" ht="51" x14ac:dyDescent="0.25">
      <c r="A52" s="100">
        <v>50</v>
      </c>
      <c r="B52" s="106" t="s">
        <v>432</v>
      </c>
      <c r="C52" s="107" t="s">
        <v>943</v>
      </c>
      <c r="D52" s="107" t="s">
        <v>944</v>
      </c>
      <c r="E52" s="105"/>
    </row>
    <row r="53" spans="1:5" ht="127.5" x14ac:dyDescent="0.25">
      <c r="A53" s="100">
        <v>51</v>
      </c>
      <c r="B53" s="106" t="s">
        <v>945</v>
      </c>
      <c r="C53" s="107" t="s">
        <v>946</v>
      </c>
      <c r="D53" s="107" t="s">
        <v>947</v>
      </c>
      <c r="E53" s="105"/>
    </row>
    <row r="54" spans="1:5" ht="89.25" x14ac:dyDescent="0.25">
      <c r="A54" s="100">
        <v>52</v>
      </c>
      <c r="B54" s="104" t="s">
        <v>948</v>
      </c>
      <c r="C54" s="105" t="s">
        <v>949</v>
      </c>
      <c r="D54" s="105" t="s">
        <v>950</v>
      </c>
      <c r="E54" s="105"/>
    </row>
    <row r="55" spans="1:5" ht="127.5" x14ac:dyDescent="0.25">
      <c r="A55" s="100">
        <v>53</v>
      </c>
      <c r="B55" s="104" t="s">
        <v>951</v>
      </c>
      <c r="C55" s="105" t="s">
        <v>952</v>
      </c>
      <c r="D55" s="105" t="s">
        <v>953</v>
      </c>
      <c r="E55" s="105"/>
    </row>
    <row r="56" spans="1:5" ht="102" x14ac:dyDescent="0.25">
      <c r="A56" s="100">
        <v>54</v>
      </c>
      <c r="B56" s="104" t="s">
        <v>496</v>
      </c>
      <c r="C56" s="105" t="s">
        <v>954</v>
      </c>
      <c r="D56" s="105" t="s">
        <v>955</v>
      </c>
      <c r="E56" s="105"/>
    </row>
    <row r="57" spans="1:5" ht="89.25" x14ac:dyDescent="0.25">
      <c r="A57" s="100">
        <v>55</v>
      </c>
      <c r="B57" s="104" t="s">
        <v>956</v>
      </c>
      <c r="C57" s="105" t="s">
        <v>957</v>
      </c>
      <c r="D57" s="105" t="s">
        <v>958</v>
      </c>
      <c r="E57" s="105"/>
    </row>
    <row r="58" spans="1:5" ht="76.5" x14ac:dyDescent="0.25">
      <c r="A58" s="100">
        <v>56</v>
      </c>
      <c r="B58" s="108" t="s">
        <v>959</v>
      </c>
      <c r="C58" s="105" t="s">
        <v>960</v>
      </c>
      <c r="D58" s="105" t="s">
        <v>961</v>
      </c>
      <c r="E58" s="105"/>
    </row>
    <row r="59" spans="1:5" ht="51" x14ac:dyDescent="0.25">
      <c r="A59" s="100">
        <v>57</v>
      </c>
      <c r="B59" s="108" t="s">
        <v>962</v>
      </c>
      <c r="C59" s="105" t="s">
        <v>963</v>
      </c>
      <c r="D59" s="105" t="s">
        <v>964</v>
      </c>
      <c r="E59" s="105"/>
    </row>
    <row r="60" spans="1:5" ht="89.25" x14ac:dyDescent="0.25">
      <c r="A60" s="100">
        <v>58</v>
      </c>
      <c r="B60" s="108" t="s">
        <v>965</v>
      </c>
      <c r="C60" s="105" t="s">
        <v>966</v>
      </c>
      <c r="D60" s="105" t="s">
        <v>967</v>
      </c>
      <c r="E60" s="105"/>
    </row>
    <row r="61" spans="1:5" ht="63.75" x14ac:dyDescent="0.25">
      <c r="A61" s="100">
        <v>59</v>
      </c>
      <c r="B61" s="108" t="s">
        <v>968</v>
      </c>
      <c r="C61" s="105" t="s">
        <v>820</v>
      </c>
      <c r="D61" s="105" t="s">
        <v>969</v>
      </c>
      <c r="E61" s="105"/>
    </row>
    <row r="62" spans="1:5" ht="114.75" x14ac:dyDescent="0.25">
      <c r="A62" s="100">
        <v>60</v>
      </c>
      <c r="B62" s="109" t="s">
        <v>970</v>
      </c>
      <c r="C62" s="107" t="s">
        <v>971</v>
      </c>
      <c r="D62" s="107" t="s">
        <v>972</v>
      </c>
      <c r="E62" s="105"/>
    </row>
    <row r="63" spans="1:5" ht="25.5" x14ac:dyDescent="0.25">
      <c r="A63" s="100">
        <v>61</v>
      </c>
      <c r="B63" s="106" t="s">
        <v>69</v>
      </c>
      <c r="C63" s="107" t="s">
        <v>973</v>
      </c>
      <c r="D63" s="107" t="s">
        <v>974</v>
      </c>
      <c r="E63" s="105"/>
    </row>
    <row r="64" spans="1:5" ht="51" x14ac:dyDescent="0.25">
      <c r="A64" s="100">
        <v>62</v>
      </c>
      <c r="B64" s="104" t="s">
        <v>975</v>
      </c>
      <c r="C64" s="105" t="s">
        <v>976</v>
      </c>
      <c r="D64" s="105" t="s">
        <v>977</v>
      </c>
      <c r="E64" s="105"/>
    </row>
    <row r="65" spans="1:5" ht="63.75" x14ac:dyDescent="0.25">
      <c r="A65" s="100">
        <v>63</v>
      </c>
      <c r="B65" s="106" t="s">
        <v>467</v>
      </c>
      <c r="C65" s="107" t="s">
        <v>978</v>
      </c>
      <c r="D65" s="107" t="s">
        <v>979</v>
      </c>
      <c r="E65" s="105"/>
    </row>
    <row r="66" spans="1:5" ht="38.25" x14ac:dyDescent="0.25">
      <c r="A66" s="100">
        <v>64</v>
      </c>
      <c r="B66" s="104" t="s">
        <v>980</v>
      </c>
      <c r="C66" s="105" t="s">
        <v>981</v>
      </c>
      <c r="D66" s="105" t="s">
        <v>982</v>
      </c>
      <c r="E66" s="105"/>
    </row>
    <row r="67" spans="1:5" ht="114.75" x14ac:dyDescent="0.25">
      <c r="A67" s="100">
        <v>65</v>
      </c>
      <c r="B67" s="104" t="s">
        <v>983</v>
      </c>
      <c r="C67" s="105" t="s">
        <v>984</v>
      </c>
      <c r="D67" s="105" t="s">
        <v>985</v>
      </c>
      <c r="E67" s="105"/>
    </row>
    <row r="68" spans="1:5" ht="114.75" x14ac:dyDescent="0.25">
      <c r="A68" s="100">
        <v>66</v>
      </c>
      <c r="B68" s="104" t="s">
        <v>986</v>
      </c>
      <c r="C68" s="105" t="s">
        <v>987</v>
      </c>
      <c r="D68" s="105" t="s">
        <v>988</v>
      </c>
      <c r="E68" s="105"/>
    </row>
    <row r="69" spans="1:5" ht="63.75" x14ac:dyDescent="0.25">
      <c r="A69" s="100">
        <v>67</v>
      </c>
      <c r="B69" s="104" t="s">
        <v>989</v>
      </c>
      <c r="C69" s="105" t="s">
        <v>990</v>
      </c>
      <c r="D69" s="105" t="s">
        <v>991</v>
      </c>
      <c r="E69" s="105"/>
    </row>
    <row r="70" spans="1:5" ht="51" x14ac:dyDescent="0.25">
      <c r="A70" s="100">
        <v>68</v>
      </c>
      <c r="B70" s="104" t="s">
        <v>992</v>
      </c>
      <c r="C70" s="105" t="s">
        <v>993</v>
      </c>
      <c r="D70" s="105" t="s">
        <v>994</v>
      </c>
      <c r="E70" s="105"/>
    </row>
    <row r="71" spans="1:5" ht="76.5" x14ac:dyDescent="0.25">
      <c r="A71" s="100">
        <v>69</v>
      </c>
      <c r="B71" s="104" t="s">
        <v>995</v>
      </c>
      <c r="C71" s="105" t="s">
        <v>996</v>
      </c>
      <c r="D71" s="105" t="s">
        <v>997</v>
      </c>
      <c r="E71" s="105"/>
    </row>
    <row r="72" spans="1:5" ht="409.5" x14ac:dyDescent="0.25">
      <c r="A72" s="100">
        <v>70</v>
      </c>
      <c r="B72" s="106" t="s">
        <v>998</v>
      </c>
      <c r="C72" s="107" t="s">
        <v>999</v>
      </c>
      <c r="D72" s="107" t="s">
        <v>1000</v>
      </c>
      <c r="E72" s="105"/>
    </row>
    <row r="73" spans="1:5" ht="191.25" x14ac:dyDescent="0.25">
      <c r="A73" s="100">
        <v>71</v>
      </c>
      <c r="B73" s="106" t="s">
        <v>326</v>
      </c>
      <c r="C73" s="107" t="s">
        <v>1001</v>
      </c>
      <c r="D73" s="107" t="s">
        <v>1002</v>
      </c>
      <c r="E73" s="105"/>
    </row>
    <row r="74" spans="1:5" ht="318.75" x14ac:dyDescent="0.25">
      <c r="A74" s="110">
        <v>72</v>
      </c>
      <c r="B74" s="106" t="s">
        <v>1003</v>
      </c>
      <c r="C74" s="107" t="s">
        <v>1004</v>
      </c>
      <c r="D74" s="107" t="s">
        <v>1005</v>
      </c>
      <c r="E74" s="107"/>
    </row>
    <row r="75" spans="1:5" ht="60" x14ac:dyDescent="0.25">
      <c r="A75" s="111">
        <v>73</v>
      </c>
      <c r="B75" s="112" t="s">
        <v>75</v>
      </c>
      <c r="C75" s="113" t="s">
        <v>1006</v>
      </c>
      <c r="D75" s="114" t="s">
        <v>1007</v>
      </c>
      <c r="E75" s="115"/>
    </row>
    <row r="76" spans="1:5" ht="105" x14ac:dyDescent="0.25">
      <c r="A76" s="111">
        <v>74</v>
      </c>
      <c r="B76" s="112" t="s">
        <v>445</v>
      </c>
      <c r="C76" s="113" t="s">
        <v>1008</v>
      </c>
      <c r="D76" s="114" t="s">
        <v>1009</v>
      </c>
      <c r="E76" s="115"/>
    </row>
  </sheetData>
  <mergeCells count="2">
    <mergeCell ref="B1:D1"/>
    <mergeCell ref="E1:E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rgb="FF89A43C"/>
  </sheetPr>
  <dimension ref="A1"/>
  <sheetViews>
    <sheetView workbookViewId="0">
      <selection activeCell="D3" sqref="D3"/>
    </sheetView>
  </sheetViews>
  <sheetFormatPr defaultColWidth="11.42578125" defaultRowHeight="15" x14ac:dyDescent="0.25"/>
  <sheetData/>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rgb="FFD2C110"/>
  </sheetPr>
  <dimension ref="A1"/>
  <sheetViews>
    <sheetView workbookViewId="0">
      <selection activeCell="D3" sqref="D3"/>
    </sheetView>
  </sheetViews>
  <sheetFormatPr defaultColWidth="11.42578125" defaultRowHeight="15" x14ac:dyDescent="0.25"/>
  <sheetData/>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64BBA8"/>
  </sheetPr>
  <dimension ref="A1"/>
  <sheetViews>
    <sheetView workbookViewId="0">
      <selection activeCell="D3" sqref="D3"/>
    </sheetView>
  </sheetViews>
  <sheetFormatPr defaultColWidth="11.42578125" defaultRowHeight="15" x14ac:dyDescent="0.25"/>
  <sheetData/>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8" tint="0.59999389629810485"/>
  </sheetPr>
  <dimension ref="A1"/>
  <sheetViews>
    <sheetView workbookViewId="0">
      <selection activeCell="D3" sqref="D3"/>
    </sheetView>
  </sheetViews>
  <sheetFormatPr defaultColWidth="11.42578125" defaultRowHeight="15" x14ac:dyDescent="0.25"/>
  <sheetData/>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8" tint="0.39997558519241921"/>
  </sheetPr>
  <dimension ref="A1"/>
  <sheetViews>
    <sheetView topLeftCell="G1" workbookViewId="0">
      <selection activeCell="D3" sqref="D3"/>
    </sheetView>
  </sheetViews>
  <sheetFormatPr defaultColWidth="11.42578125" defaultRowHeight="15" x14ac:dyDescent="0.25"/>
  <sheetData/>
  <pageMargins left="0.75" right="0.75" top="1" bottom="1" header="0.5" footer="0.5"/>
  <pageSetup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117</vt:i4>
      </vt:variant>
    </vt:vector>
  </HeadingPairs>
  <TitlesOfParts>
    <vt:vector size="131" baseType="lpstr">
      <vt:lpstr>Questionnaire</vt:lpstr>
      <vt:lpstr>Questionnaire Results</vt:lpstr>
      <vt:lpstr>Capabilities - Sec Controls</vt:lpstr>
      <vt:lpstr>TIC v2</vt:lpstr>
      <vt:lpstr>BOSS</vt:lpstr>
      <vt:lpstr>ITOS</vt:lpstr>
      <vt:lpstr>Presentation Services</vt:lpstr>
      <vt:lpstr>Application Services</vt:lpstr>
      <vt:lpstr>Information Services</vt:lpstr>
      <vt:lpstr>Infrastructure Services</vt:lpstr>
      <vt:lpstr>S&amp;RM</vt:lpstr>
      <vt:lpstr>800-53 r4 control families</vt:lpstr>
      <vt:lpstr>800-53 r4 controls</vt:lpstr>
      <vt:lpstr>Survey</vt:lpstr>
      <vt:lpstr>'800-53 r4 controls'!_Audit_and_Accountability</vt:lpstr>
      <vt:lpstr>'800-53 r4 controls'!_Awareness_and_Training</vt:lpstr>
      <vt:lpstr>'800-53 r4 controls'!_Identification_and_Authentication</vt:lpstr>
      <vt:lpstr>'800-53 r4 controls'!_Physical_and_Environmental</vt:lpstr>
      <vt:lpstr>'800-53 r4 controls'!_Security_Assessment_and</vt:lpstr>
      <vt:lpstr>'800-53 r4 controls'!_System_and_Communications</vt:lpstr>
      <vt:lpstr>'800-53 r4 controls'!_System_and_Information</vt:lpstr>
      <vt:lpstr>'800-53 r4 controls'!_System_and_Services</vt:lpstr>
      <vt:lpstr>'Questionnaire Results'!Criteria</vt:lpstr>
      <vt:lpstr>Desc168</vt:lpstr>
      <vt:lpstr>Resp1</vt:lpstr>
      <vt:lpstr>Resp10</vt:lpstr>
      <vt:lpstr>Resp100</vt:lpstr>
      <vt:lpstr>Resp101</vt:lpstr>
      <vt:lpstr>Resp102</vt:lpstr>
      <vt:lpstr>Resp103</vt:lpstr>
      <vt:lpstr>Resp104</vt:lpstr>
      <vt:lpstr>Resp105</vt:lpstr>
      <vt:lpstr>Resp106</vt:lpstr>
      <vt:lpstr>Resp11</vt:lpstr>
      <vt:lpstr>Resp12</vt:lpstr>
      <vt:lpstr>Resp13</vt:lpstr>
      <vt:lpstr>Resp14</vt:lpstr>
      <vt:lpstr>Resp15</vt:lpstr>
      <vt:lpstr>Resp16</vt:lpstr>
      <vt:lpstr>Resp17</vt:lpstr>
      <vt:lpstr>Resp18</vt:lpstr>
      <vt:lpstr>Resp19</vt:lpstr>
      <vt:lpstr>Resp2</vt:lpstr>
      <vt:lpstr>Resp20</vt:lpstr>
      <vt:lpstr>Resp21</vt:lpstr>
      <vt:lpstr>Resp22</vt:lpstr>
      <vt:lpstr>Resp23</vt:lpstr>
      <vt:lpstr>Resp24</vt:lpstr>
      <vt:lpstr>Resp25</vt:lpstr>
      <vt:lpstr>Resp26</vt:lpstr>
      <vt:lpstr>Resp27</vt:lpstr>
      <vt:lpstr>Resp28</vt:lpstr>
      <vt:lpstr>Resp29</vt:lpstr>
      <vt:lpstr>Resp3</vt:lpstr>
      <vt:lpstr>Resp30</vt:lpstr>
      <vt:lpstr>Resp31</vt:lpstr>
      <vt:lpstr>Resp32a</vt:lpstr>
      <vt:lpstr>Resp32b</vt:lpstr>
      <vt:lpstr>Resp33</vt:lpstr>
      <vt:lpstr>Resp34</vt:lpstr>
      <vt:lpstr>Resp35</vt:lpstr>
      <vt:lpstr>Resp36</vt:lpstr>
      <vt:lpstr>Resp37</vt:lpstr>
      <vt:lpstr>Resp38</vt:lpstr>
      <vt:lpstr>Resp39</vt:lpstr>
      <vt:lpstr>Resp4</vt:lpstr>
      <vt:lpstr>Resp40</vt:lpstr>
      <vt:lpstr>Resp41</vt:lpstr>
      <vt:lpstr>Resp42</vt:lpstr>
      <vt:lpstr>Resp43</vt:lpstr>
      <vt:lpstr>Resp44</vt:lpstr>
      <vt:lpstr>Resp45</vt:lpstr>
      <vt:lpstr>Resp46</vt:lpstr>
      <vt:lpstr>Resp47</vt:lpstr>
      <vt:lpstr>Resp48</vt:lpstr>
      <vt:lpstr>Resp49</vt:lpstr>
      <vt:lpstr>Resp5</vt:lpstr>
      <vt:lpstr>Resp50</vt:lpstr>
      <vt:lpstr>Resp51</vt:lpstr>
      <vt:lpstr>Resp52</vt:lpstr>
      <vt:lpstr>Resp53</vt:lpstr>
      <vt:lpstr>Resp54</vt:lpstr>
      <vt:lpstr>Resp55</vt:lpstr>
      <vt:lpstr>Resp56</vt:lpstr>
      <vt:lpstr>Resp57</vt:lpstr>
      <vt:lpstr>Resp58</vt:lpstr>
      <vt:lpstr>Resp59</vt:lpstr>
      <vt:lpstr>Resp6</vt:lpstr>
      <vt:lpstr>Resp60</vt:lpstr>
      <vt:lpstr>Resp61</vt:lpstr>
      <vt:lpstr>Resp62</vt:lpstr>
      <vt:lpstr>Resp63</vt:lpstr>
      <vt:lpstr>Resp64</vt:lpstr>
      <vt:lpstr>Resp65</vt:lpstr>
      <vt:lpstr>Resp66</vt:lpstr>
      <vt:lpstr>Resp67</vt:lpstr>
      <vt:lpstr>Resp68</vt:lpstr>
      <vt:lpstr>Resp69</vt:lpstr>
      <vt:lpstr>Resp7</vt:lpstr>
      <vt:lpstr>Resp70</vt:lpstr>
      <vt:lpstr>Resp71</vt:lpstr>
      <vt:lpstr>Resp72</vt:lpstr>
      <vt:lpstr>Resp73</vt:lpstr>
      <vt:lpstr>Resp74</vt:lpstr>
      <vt:lpstr>Resp75</vt:lpstr>
      <vt:lpstr>Resp76</vt:lpstr>
      <vt:lpstr>Resp77</vt:lpstr>
      <vt:lpstr>Resp78</vt:lpstr>
      <vt:lpstr>Resp79</vt:lpstr>
      <vt:lpstr>Resp8</vt:lpstr>
      <vt:lpstr>Resp80</vt:lpstr>
      <vt:lpstr>Resp81</vt:lpstr>
      <vt:lpstr>Resp82</vt:lpstr>
      <vt:lpstr>Resp83</vt:lpstr>
      <vt:lpstr>Resp84</vt:lpstr>
      <vt:lpstr>Resp85</vt:lpstr>
      <vt:lpstr>Resp86</vt:lpstr>
      <vt:lpstr>Resp87</vt:lpstr>
      <vt:lpstr>Resp88</vt:lpstr>
      <vt:lpstr>Resp89</vt:lpstr>
      <vt:lpstr>Resp9</vt:lpstr>
      <vt:lpstr>Resp90</vt:lpstr>
      <vt:lpstr>Resp91</vt:lpstr>
      <vt:lpstr>Resp92</vt:lpstr>
      <vt:lpstr>Resp93</vt:lpstr>
      <vt:lpstr>Resp94</vt:lpstr>
      <vt:lpstr>Resp95</vt:lpstr>
      <vt:lpstr>Resp96</vt:lpstr>
      <vt:lpstr>Resp97</vt:lpstr>
      <vt:lpstr>Resp98</vt:lpstr>
      <vt:lpstr>Resp99</vt:lpstr>
    </vt:vector>
  </TitlesOfParts>
  <Company>NIST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Landen, Mathew</dc:creator>
  <cp:lastModifiedBy>Nikita Wootten</cp:lastModifiedBy>
  <dcterms:created xsi:type="dcterms:W3CDTF">2016-01-26T19:25:58Z</dcterms:created>
  <dcterms:modified xsi:type="dcterms:W3CDTF">2018-02-22T16:19:06Z</dcterms:modified>
</cp:coreProperties>
</file>