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se.carrera\Documents\GitHub\libAFIS\TestData\Perfect minutiae\Man Inspection Prints\Worn- done\"/>
    </mc:Choice>
  </mc:AlternateContent>
  <bookViews>
    <workbookView xWindow="0" yWindow="0" windowWidth="20490" windowHeight="7755"/>
  </bookViews>
  <sheets>
    <sheet name="Collected Minutiae" sheetId="1" r:id="rId1"/>
    <sheet name="Final Template" sheetId="3" r:id="rId2"/>
    <sheet name="Support Da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2" i="2" s="1"/>
  <c r="P2" i="1" s="1"/>
  <c r="D14" i="2"/>
  <c r="C2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F17" i="1"/>
  <c r="F18" i="1"/>
  <c r="F19" i="1"/>
  <c r="I14" i="1"/>
  <c r="I15" i="1"/>
  <c r="I16" i="1"/>
  <c r="I17" i="1"/>
  <c r="I18" i="1"/>
  <c r="I19" i="1"/>
  <c r="I3" i="1"/>
  <c r="I4" i="1"/>
  <c r="I5" i="1"/>
  <c r="I6" i="1"/>
  <c r="I7" i="1"/>
  <c r="I8" i="1"/>
  <c r="I9" i="1"/>
  <c r="I10" i="1"/>
  <c r="I11" i="1"/>
  <c r="I12" i="1"/>
  <c r="I13" i="1"/>
  <c r="I2" i="1"/>
  <c r="M18" i="1" l="1"/>
  <c r="M17" i="1"/>
  <c r="L3" i="1"/>
  <c r="M3" i="1" s="1"/>
  <c r="L7" i="1"/>
  <c r="M7" i="1" s="1"/>
  <c r="L11" i="1"/>
  <c r="M11" i="1" s="1"/>
  <c r="L15" i="1"/>
  <c r="M15" i="1" s="1"/>
  <c r="L17" i="1"/>
  <c r="L18" i="1"/>
  <c r="L19" i="1"/>
  <c r="M19" i="1" s="1"/>
  <c r="F3" i="1"/>
  <c r="F4" i="1"/>
  <c r="L4" i="1" s="1"/>
  <c r="M4" i="1" s="1"/>
  <c r="F5" i="1"/>
  <c r="L5" i="1" s="1"/>
  <c r="M5" i="1" s="1"/>
  <c r="F6" i="1"/>
  <c r="L6" i="1" s="1"/>
  <c r="M6" i="1" s="1"/>
  <c r="F7" i="1"/>
  <c r="F8" i="1"/>
  <c r="L8" i="1" s="1"/>
  <c r="M8" i="1" s="1"/>
  <c r="F9" i="1"/>
  <c r="L9" i="1" s="1"/>
  <c r="M9" i="1" s="1"/>
  <c r="F10" i="1"/>
  <c r="L10" i="1" s="1"/>
  <c r="M10" i="1" s="1"/>
  <c r="F11" i="1"/>
  <c r="F12" i="1"/>
  <c r="L12" i="1" s="1"/>
  <c r="M12" i="1" s="1"/>
  <c r="F13" i="1"/>
  <c r="L13" i="1" s="1"/>
  <c r="M13" i="1" s="1"/>
  <c r="F14" i="1"/>
  <c r="L14" i="1" s="1"/>
  <c r="M14" i="1" s="1"/>
  <c r="F15" i="1"/>
  <c r="F16" i="1"/>
  <c r="L16" i="1" s="1"/>
  <c r="M16" i="1" s="1"/>
  <c r="F2" i="1"/>
  <c r="L2" i="1" s="1"/>
  <c r="M2" i="1" s="1"/>
  <c r="P10" i="1" l="1"/>
  <c r="Q2" i="1" s="1"/>
  <c r="A2" i="3" s="1"/>
</calcChain>
</file>

<file path=xl/sharedStrings.xml><?xml version="1.0" encoding="utf-8"?>
<sst xmlns="http://schemas.openxmlformats.org/spreadsheetml/2006/main" count="53" uniqueCount="29">
  <si>
    <t>X</t>
  </si>
  <si>
    <t>Y</t>
  </si>
  <si>
    <t>Angle</t>
  </si>
  <si>
    <t>Type</t>
  </si>
  <si>
    <t>Other</t>
  </si>
  <si>
    <t>00</t>
  </si>
  <si>
    <t>Complete String</t>
  </si>
  <si>
    <t>Reserved</t>
  </si>
  <si>
    <t>Quality</t>
  </si>
  <si>
    <t>Minutiae data</t>
  </si>
  <si>
    <t>Finger Header</t>
  </si>
  <si>
    <t>Finger header</t>
  </si>
  <si>
    <t>Final Template</t>
  </si>
  <si>
    <t>Final Template (Header + minutiae)</t>
  </si>
  <si>
    <t>Finger Minutiae</t>
  </si>
  <si>
    <t>w</t>
  </si>
  <si>
    <t>e</t>
  </si>
  <si>
    <t>Fixed angle</t>
  </si>
  <si>
    <t>40</t>
  </si>
  <si>
    <t>80</t>
  </si>
  <si>
    <t>4087000B6600</t>
  </si>
  <si>
    <t>464D52002032300000000144000000C0010C00C800C8010000006301</t>
  </si>
  <si>
    <t>464D520020323000000000</t>
  </si>
  <si>
    <t>0000012C019000C500C5010000105B</t>
  </si>
  <si>
    <t>Template size</t>
  </si>
  <si>
    <t>Number of minutie</t>
  </si>
  <si>
    <t>Minutiae number hex</t>
  </si>
  <si>
    <t>End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</si>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</sst>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quotePrefix="1"/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"/>
  <sheetViews>
    <sheetView tabSelected="1" workbookViewId="0">
      <selection activeCell="C15" sqref="C15"/>
    </sheetView>
  </sheetViews>
  <sheetFormatPr defaultRowHeight="15" x14ac:dyDescent="0.25"/>
  <cols>
    <col min="1" max="1" width="4.28515625" customWidth="1"/>
    <col min="2" max="2" width="10.7109375" bestFit="1" customWidth="1"/>
    <col min="3" max="3" width="6.140625" customWidth="1"/>
    <col min="4" max="4" width="5.42578125" customWidth="1"/>
    <col min="5" max="5" width="7.5703125" customWidth="1"/>
    <col min="6" max="6" width="12.28515625" customWidth="1"/>
    <col min="7" max="7" width="7.7109375" style="6" customWidth="1"/>
    <col min="8" max="8" width="9.85546875" style="6" customWidth="1"/>
    <col min="9" max="9" width="5" customWidth="1"/>
    <col min="10" max="10" width="5.140625" customWidth="1"/>
    <col min="11" max="11" width="9.7109375" customWidth="1"/>
    <col min="12" max="12" width="9.42578125" customWidth="1"/>
    <col min="13" max="13" width="15.42578125" bestFit="1" customWidth="1"/>
    <col min="14" max="14" width="2.5703125" style="6" customWidth="1"/>
    <col min="15" max="15" width="1.42578125" style="6" customWidth="1"/>
    <col min="16" max="16" width="40.7109375" customWidth="1"/>
  </cols>
  <sheetData>
    <row r="1" spans="1:22" x14ac:dyDescent="0.25">
      <c r="B1" s="3" t="s">
        <v>3</v>
      </c>
      <c r="C1" s="7" t="s">
        <v>0</v>
      </c>
      <c r="D1" s="7" t="s">
        <v>1</v>
      </c>
      <c r="E1" s="7" t="s">
        <v>2</v>
      </c>
      <c r="F1" s="8" t="s">
        <v>17</v>
      </c>
      <c r="G1" s="5"/>
      <c r="H1" s="5"/>
      <c r="I1" s="3" t="s">
        <v>3</v>
      </c>
      <c r="J1" s="7" t="s">
        <v>0</v>
      </c>
      <c r="K1" s="7" t="s">
        <v>1</v>
      </c>
      <c r="L1" s="7" t="s">
        <v>2</v>
      </c>
      <c r="M1" s="3" t="s">
        <v>6</v>
      </c>
      <c r="P1" s="3" t="s">
        <v>11</v>
      </c>
      <c r="Q1" s="3" t="s">
        <v>12</v>
      </c>
    </row>
    <row r="2" spans="1:22" ht="16.5" customHeight="1" x14ac:dyDescent="0.25">
      <c r="A2">
        <v>1</v>
      </c>
      <c r="B2" t="s">
        <v>15</v>
      </c>
      <c r="C2">
        <v>60.5</v>
      </c>
      <c r="D2">
        <v>66</v>
      </c>
      <c r="E2">
        <v>180</v>
      </c>
      <c r="F2">
        <f>E2*256/360</f>
        <v>128</v>
      </c>
      <c r="I2" t="str">
        <f>IF(B2='Support Data'!$B$4, 'Support Data'!$C$4, 'Support Data'!$C$3)</f>
        <v>80</v>
      </c>
      <c r="J2" t="str">
        <f>DEC2HEX(C2, 2)</f>
        <v>3C</v>
      </c>
      <c r="K2" t="str">
        <f>DEC2HEX(D2, 4)</f>
        <v>0042</v>
      </c>
      <c r="L2" t="str">
        <f>DEC2HEX(F2, 2)</f>
        <v>80</v>
      </c>
      <c r="M2" t="str">
        <f>CONCATENATE(I2,J2,'Support Data'!$C$7,K2,L2,'Support Data'!$C$8)</f>
        <v>803C00428000</v>
      </c>
      <c r="P2" s="13" t="str">
        <f>CONCATENATE('Support Data'!D11,'Support Data'!D12,'Support Data'!D13,'Support Data'!D14)</f>
        <v>464D5200203230000000008A0000012C019000C500C5010000105B12</v>
      </c>
      <c r="Q2" s="14" t="str">
        <f>CONCATENATE(P2,P10,'Support Data'!C17)</f>
        <v>464D5200203230000000008A0000012C019000C500C5010000105B12803C00428000806E003B870080AF003D010080CF005080008036008B8C0080B400BD080080FB00D3E90040A500DF9100804D011B9A0080B700E90500806F0145A80080F401106B0080FD0155B80080FA01811D0040D90144850040EE01426F00801700AD91008078008C90000000</v>
      </c>
      <c r="R2" s="14"/>
      <c r="S2" s="14"/>
      <c r="T2" s="14"/>
      <c r="U2" s="14"/>
      <c r="V2" s="14"/>
    </row>
    <row r="3" spans="1:22" x14ac:dyDescent="0.25">
      <c r="A3">
        <v>2</v>
      </c>
      <c r="B3" t="s">
        <v>15</v>
      </c>
      <c r="C3">
        <v>110</v>
      </c>
      <c r="D3">
        <v>59</v>
      </c>
      <c r="E3">
        <v>190.886</v>
      </c>
      <c r="F3">
        <f t="shared" ref="F3:F19" si="0">E3*256/360</f>
        <v>135.74115555555557</v>
      </c>
      <c r="I3" t="str">
        <f>IF(B3='Support Data'!$B$4, 'Support Data'!$C$4, 'Support Data'!$C$3)</f>
        <v>80</v>
      </c>
      <c r="J3" t="str">
        <f t="shared" ref="J3:J19" si="1">DEC2HEX(C3, 2)</f>
        <v>6E</v>
      </c>
      <c r="K3" t="str">
        <f t="shared" ref="K3:K19" si="2">DEC2HEX(D3, 4)</f>
        <v>003B</v>
      </c>
      <c r="L3" t="str">
        <f t="shared" ref="L3:L19" si="3">DEC2HEX(F3, 2)</f>
        <v>87</v>
      </c>
      <c r="M3" t="str">
        <f>CONCATENATE(I3,J3,'Support Data'!$C$7,K3,L3,'Support Data'!$C$8)</f>
        <v>806E003B8700</v>
      </c>
      <c r="P3" s="13"/>
      <c r="Q3" s="14"/>
      <c r="R3" s="14"/>
      <c r="S3" s="14"/>
      <c r="T3" s="14"/>
      <c r="U3" s="14"/>
      <c r="V3" s="14"/>
    </row>
    <row r="4" spans="1:22" x14ac:dyDescent="0.25">
      <c r="A4">
        <v>3</v>
      </c>
      <c r="B4" t="s">
        <v>15</v>
      </c>
      <c r="C4">
        <v>175</v>
      </c>
      <c r="D4">
        <v>61</v>
      </c>
      <c r="E4">
        <v>1.909</v>
      </c>
      <c r="F4">
        <f t="shared" si="0"/>
        <v>1.3575111111111111</v>
      </c>
      <c r="I4" t="str">
        <f>IF(B4='Support Data'!$B$4, 'Support Data'!$C$4, 'Support Data'!$C$3)</f>
        <v>80</v>
      </c>
      <c r="J4" t="str">
        <f t="shared" si="1"/>
        <v>AF</v>
      </c>
      <c r="K4" t="str">
        <f t="shared" si="2"/>
        <v>003D</v>
      </c>
      <c r="L4" t="str">
        <f t="shared" si="3"/>
        <v>01</v>
      </c>
      <c r="M4" t="str">
        <f>CONCATENATE(I4,J4,'Support Data'!$C$7,K4,L4,'Support Data'!$C$8)</f>
        <v>80AF003D0100</v>
      </c>
      <c r="Q4" s="14"/>
      <c r="R4" s="14"/>
      <c r="S4" s="14"/>
      <c r="T4" s="14"/>
      <c r="U4" s="14"/>
      <c r="V4" s="14"/>
    </row>
    <row r="5" spans="1:22" x14ac:dyDescent="0.25">
      <c r="A5">
        <v>4</v>
      </c>
      <c r="B5" t="s">
        <v>15</v>
      </c>
      <c r="C5">
        <v>207.5</v>
      </c>
      <c r="D5">
        <v>80</v>
      </c>
      <c r="E5">
        <v>180</v>
      </c>
      <c r="F5">
        <f t="shared" si="0"/>
        <v>128</v>
      </c>
      <c r="I5" t="str">
        <f>IF(B5='Support Data'!$B$4, 'Support Data'!$C$4, 'Support Data'!$C$3)</f>
        <v>80</v>
      </c>
      <c r="J5" t="str">
        <f t="shared" si="1"/>
        <v>CF</v>
      </c>
      <c r="K5" t="str">
        <f t="shared" si="2"/>
        <v>0050</v>
      </c>
      <c r="L5" t="str">
        <f t="shared" si="3"/>
        <v>80</v>
      </c>
      <c r="M5" t="str">
        <f>CONCATENATE(I5,J5,'Support Data'!$C$7,K5,L5,'Support Data'!$C$8)</f>
        <v>80CF00508000</v>
      </c>
      <c r="Q5" s="14"/>
      <c r="R5" s="14"/>
      <c r="S5" s="14"/>
      <c r="T5" s="14"/>
      <c r="U5" s="14"/>
      <c r="V5" s="14"/>
    </row>
    <row r="6" spans="1:22" x14ac:dyDescent="0.25">
      <c r="A6">
        <v>5</v>
      </c>
      <c r="B6" t="s">
        <v>15</v>
      </c>
      <c r="C6">
        <v>54</v>
      </c>
      <c r="D6">
        <v>139</v>
      </c>
      <c r="E6">
        <v>197.10300000000001</v>
      </c>
      <c r="F6">
        <f t="shared" si="0"/>
        <v>140.16213333333334</v>
      </c>
      <c r="I6" t="str">
        <f>IF(B6='Support Data'!$B$4, 'Support Data'!$C$4, 'Support Data'!$C$3)</f>
        <v>80</v>
      </c>
      <c r="J6" t="str">
        <f t="shared" si="1"/>
        <v>36</v>
      </c>
      <c r="K6" t="str">
        <f t="shared" si="2"/>
        <v>008B</v>
      </c>
      <c r="L6" t="str">
        <f t="shared" si="3"/>
        <v>8C</v>
      </c>
      <c r="M6" t="str">
        <f>CONCATENATE(I6,J6,'Support Data'!$C$7,K6,L6,'Support Data'!$C$8)</f>
        <v>8036008B8C00</v>
      </c>
    </row>
    <row r="7" spans="1:22" x14ac:dyDescent="0.25">
      <c r="A7">
        <v>6</v>
      </c>
      <c r="B7" t="s">
        <v>15</v>
      </c>
      <c r="C7">
        <v>180</v>
      </c>
      <c r="D7">
        <v>189</v>
      </c>
      <c r="E7">
        <v>11.31</v>
      </c>
      <c r="F7">
        <f t="shared" si="0"/>
        <v>8.0426666666666673</v>
      </c>
      <c r="I7" t="str">
        <f>IF(B7='Support Data'!$B$4, 'Support Data'!$C$4, 'Support Data'!$C$3)</f>
        <v>80</v>
      </c>
      <c r="J7" t="str">
        <f t="shared" si="1"/>
        <v>B4</v>
      </c>
      <c r="K7" t="str">
        <f t="shared" si="2"/>
        <v>00BD</v>
      </c>
      <c r="L7" t="str">
        <f t="shared" si="3"/>
        <v>08</v>
      </c>
      <c r="M7" t="str">
        <f>CONCATENATE(I7,J7,'Support Data'!$C$7,K7,L7,'Support Data'!$C$8)</f>
        <v>80B400BD0800</v>
      </c>
    </row>
    <row r="8" spans="1:22" x14ac:dyDescent="0.25">
      <c r="A8">
        <v>7</v>
      </c>
      <c r="B8" t="s">
        <v>15</v>
      </c>
      <c r="C8" s="12">
        <v>251.5</v>
      </c>
      <c r="D8">
        <v>211</v>
      </c>
      <c r="E8">
        <v>327.72399999999999</v>
      </c>
      <c r="F8">
        <f t="shared" si="0"/>
        <v>233.04817777777777</v>
      </c>
      <c r="I8" t="str">
        <f>IF(B8='Support Data'!$B$4, 'Support Data'!$C$4, 'Support Data'!$C$3)</f>
        <v>80</v>
      </c>
      <c r="J8" t="str">
        <f t="shared" si="1"/>
        <v>FB</v>
      </c>
      <c r="K8" t="str">
        <f t="shared" si="2"/>
        <v>00D3</v>
      </c>
      <c r="L8" t="str">
        <f t="shared" si="3"/>
        <v>E9</v>
      </c>
      <c r="M8" t="str">
        <f>CONCATENATE(I8,J8,'Support Data'!$C$7,K8,L8,'Support Data'!$C$8)</f>
        <v>80FB00D3E900</v>
      </c>
    </row>
    <row r="9" spans="1:22" x14ac:dyDescent="0.25">
      <c r="A9">
        <v>8</v>
      </c>
      <c r="B9" t="s">
        <v>16</v>
      </c>
      <c r="C9">
        <v>165</v>
      </c>
      <c r="D9">
        <v>223</v>
      </c>
      <c r="E9">
        <v>204.22800000000001</v>
      </c>
      <c r="F9">
        <f t="shared" si="0"/>
        <v>145.22880000000001</v>
      </c>
      <c r="I9" t="str">
        <f>IF(B9='Support Data'!$B$4, 'Support Data'!$C$4, 'Support Data'!$C$3)</f>
        <v>40</v>
      </c>
      <c r="J9" t="str">
        <f t="shared" si="1"/>
        <v>A5</v>
      </c>
      <c r="K9" t="str">
        <f t="shared" si="2"/>
        <v>00DF</v>
      </c>
      <c r="L9" t="str">
        <f t="shared" si="3"/>
        <v>91</v>
      </c>
      <c r="M9" t="str">
        <f>CONCATENATE(I9,J9,'Support Data'!$C$7,K9,L9,'Support Data'!$C$8)</f>
        <v>40A500DF9100</v>
      </c>
      <c r="P9" s="3" t="s">
        <v>14</v>
      </c>
    </row>
    <row r="10" spans="1:22" ht="32.25" customHeight="1" x14ac:dyDescent="0.25">
      <c r="A10">
        <v>9</v>
      </c>
      <c r="B10" t="s">
        <v>15</v>
      </c>
      <c r="C10">
        <v>77</v>
      </c>
      <c r="D10">
        <v>283.5</v>
      </c>
      <c r="E10">
        <v>217.875</v>
      </c>
      <c r="F10">
        <f t="shared" si="0"/>
        <v>154.93333333333334</v>
      </c>
      <c r="I10" t="str">
        <f>IF(B10='Support Data'!$B$4, 'Support Data'!$C$4, 'Support Data'!$C$3)</f>
        <v>80</v>
      </c>
      <c r="J10" t="str">
        <f t="shared" si="1"/>
        <v>4D</v>
      </c>
      <c r="K10" t="str">
        <f t="shared" si="2"/>
        <v>011B</v>
      </c>
      <c r="L10" t="str">
        <f t="shared" si="3"/>
        <v>9A</v>
      </c>
      <c r="M10" t="str">
        <f>CONCATENATE(I10,J10,'Support Data'!$C$7,K10,L10,'Support Data'!$C$8)</f>
        <v>804D011B9A00</v>
      </c>
      <c r="P10" s="1" t="str">
        <f>CONCATENATE(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150)</f>
        <v>803C00428000806E003B870080AF003D010080CF005080008036008B8C0080B400BD080080FB00D3E90040A500DF9100804D011B9A0080B700E90500806F0145A80080F401106B0080FD0155B80080FA01811D0040D90144850040EE01426F00801700AD91008078008C9000</v>
      </c>
    </row>
    <row r="11" spans="1:22" x14ac:dyDescent="0.25">
      <c r="A11">
        <v>10</v>
      </c>
      <c r="B11" t="s">
        <v>15</v>
      </c>
      <c r="C11">
        <v>183</v>
      </c>
      <c r="D11">
        <v>233.5</v>
      </c>
      <c r="E11">
        <v>7.431</v>
      </c>
      <c r="F11">
        <f t="shared" si="0"/>
        <v>5.2842666666666664</v>
      </c>
      <c r="I11" t="str">
        <f>IF(B11='Support Data'!$B$4, 'Support Data'!$C$4, 'Support Data'!$C$3)</f>
        <v>80</v>
      </c>
      <c r="J11" t="str">
        <f t="shared" si="1"/>
        <v>B7</v>
      </c>
      <c r="K11" t="str">
        <f t="shared" si="2"/>
        <v>00E9</v>
      </c>
      <c r="L11" t="str">
        <f t="shared" si="3"/>
        <v>05</v>
      </c>
      <c r="M11" t="str">
        <f>CONCATENATE(I11,J11,'Support Data'!$C$7,K11,L11,'Support Data'!$C$8)</f>
        <v>80B700E90500</v>
      </c>
    </row>
    <row r="12" spans="1:22" x14ac:dyDescent="0.25">
      <c r="A12">
        <v>11</v>
      </c>
      <c r="B12" t="s">
        <v>15</v>
      </c>
      <c r="C12">
        <v>111.5</v>
      </c>
      <c r="D12">
        <v>325.5</v>
      </c>
      <c r="E12">
        <v>237.381</v>
      </c>
      <c r="F12">
        <f t="shared" si="0"/>
        <v>168.80426666666668</v>
      </c>
      <c r="I12" t="str">
        <f>IF(B12='Support Data'!$B$4, 'Support Data'!$C$4, 'Support Data'!$C$3)</f>
        <v>80</v>
      </c>
      <c r="J12" t="str">
        <f t="shared" si="1"/>
        <v>6F</v>
      </c>
      <c r="K12" t="str">
        <f t="shared" si="2"/>
        <v>0145</v>
      </c>
      <c r="L12" t="str">
        <f t="shared" si="3"/>
        <v>A8</v>
      </c>
      <c r="M12" t="str">
        <f>CONCATENATE(I12,J12,'Support Data'!$C$7,K12,L12,'Support Data'!$C$8)</f>
        <v>806F0145A800</v>
      </c>
    </row>
    <row r="13" spans="1:22" x14ac:dyDescent="0.25">
      <c r="A13">
        <v>12</v>
      </c>
      <c r="B13" t="s">
        <v>15</v>
      </c>
      <c r="C13">
        <v>244</v>
      </c>
      <c r="D13">
        <v>272.5</v>
      </c>
      <c r="E13">
        <v>150.524</v>
      </c>
      <c r="F13">
        <f t="shared" si="0"/>
        <v>107.03928888888889</v>
      </c>
      <c r="I13" t="str">
        <f>IF(B13='Support Data'!$B$4, 'Support Data'!$C$4, 'Support Data'!$C$3)</f>
        <v>80</v>
      </c>
      <c r="J13" t="str">
        <f t="shared" si="1"/>
        <v>F4</v>
      </c>
      <c r="K13" t="str">
        <f t="shared" si="2"/>
        <v>0110</v>
      </c>
      <c r="L13" t="str">
        <f t="shared" si="3"/>
        <v>6B</v>
      </c>
      <c r="M13" t="str">
        <f>CONCATENATE(I13,J13,'Support Data'!$C$7,K13,L13,'Support Data'!$C$8)</f>
        <v>80F401106B00</v>
      </c>
    </row>
    <row r="14" spans="1:22" x14ac:dyDescent="0.25">
      <c r="A14">
        <v>13</v>
      </c>
      <c r="B14" t="s">
        <v>15</v>
      </c>
      <c r="C14" s="12">
        <v>253.5</v>
      </c>
      <c r="D14">
        <v>341.5</v>
      </c>
      <c r="E14">
        <v>259.11399999999998</v>
      </c>
      <c r="F14">
        <f t="shared" si="0"/>
        <v>184.25884444444443</v>
      </c>
      <c r="I14" t="str">
        <f>IF(B14='Support Data'!$B$4, 'Support Data'!$C$4, 'Support Data'!$C$3)</f>
        <v>80</v>
      </c>
      <c r="J14" t="str">
        <f t="shared" si="1"/>
        <v>FD</v>
      </c>
      <c r="K14" t="str">
        <f t="shared" si="2"/>
        <v>0155</v>
      </c>
      <c r="L14" t="str">
        <f t="shared" si="3"/>
        <v>B8</v>
      </c>
      <c r="M14" t="str">
        <f>CONCATENATE(I14,J14,'Support Data'!$C$7,K14,L14,'Support Data'!$C$8)</f>
        <v>80FD0155B800</v>
      </c>
    </row>
    <row r="15" spans="1:22" x14ac:dyDescent="0.25">
      <c r="A15">
        <v>14</v>
      </c>
      <c r="B15" t="s">
        <v>15</v>
      </c>
      <c r="C15" s="12">
        <v>250.5</v>
      </c>
      <c r="D15">
        <v>385.5</v>
      </c>
      <c r="E15">
        <v>41.186</v>
      </c>
      <c r="F15">
        <f t="shared" si="0"/>
        <v>29.287822222222221</v>
      </c>
      <c r="I15" t="str">
        <f>IF(B15='Support Data'!$B$4, 'Support Data'!$C$4, 'Support Data'!$C$3)</f>
        <v>80</v>
      </c>
      <c r="J15" t="str">
        <f t="shared" si="1"/>
        <v>FA</v>
      </c>
      <c r="K15" t="str">
        <f t="shared" si="2"/>
        <v>0181</v>
      </c>
      <c r="L15" t="str">
        <f t="shared" si="3"/>
        <v>1D</v>
      </c>
      <c r="M15" t="str">
        <f>CONCATENATE(I15,J15,'Support Data'!$C$7,K15,L15,'Support Data'!$C$8)</f>
        <v>80FA01811D00</v>
      </c>
    </row>
    <row r="16" spans="1:22" x14ac:dyDescent="0.25">
      <c r="A16">
        <v>15</v>
      </c>
      <c r="B16" t="s">
        <v>16</v>
      </c>
      <c r="C16">
        <v>217.5</v>
      </c>
      <c r="D16">
        <v>324</v>
      </c>
      <c r="E16">
        <v>187.76499999999999</v>
      </c>
      <c r="F16">
        <f t="shared" si="0"/>
        <v>133.52177777777777</v>
      </c>
      <c r="I16" t="str">
        <f>IF(B16='Support Data'!$B$4, 'Support Data'!$C$4, 'Support Data'!$C$3)</f>
        <v>40</v>
      </c>
      <c r="J16" t="str">
        <f t="shared" si="1"/>
        <v>D9</v>
      </c>
      <c r="K16" t="str">
        <f t="shared" si="2"/>
        <v>0144</v>
      </c>
      <c r="L16" t="str">
        <f t="shared" si="3"/>
        <v>85</v>
      </c>
      <c r="M16" t="str">
        <f>CONCATENATE(I16,J16,'Support Data'!$C$7,K16,L16,'Support Data'!$C$8)</f>
        <v>40D901448500</v>
      </c>
    </row>
    <row r="17" spans="1:13" x14ac:dyDescent="0.25">
      <c r="A17">
        <v>16</v>
      </c>
      <c r="B17" t="s">
        <v>16</v>
      </c>
      <c r="C17">
        <v>238</v>
      </c>
      <c r="D17">
        <v>322.5</v>
      </c>
      <c r="E17">
        <v>156.80099999999999</v>
      </c>
      <c r="F17">
        <f t="shared" si="0"/>
        <v>111.50293333333333</v>
      </c>
      <c r="I17" t="str">
        <f>IF(B17='Support Data'!$B$4, 'Support Data'!$C$4, 'Support Data'!$C$3)</f>
        <v>40</v>
      </c>
      <c r="J17" t="str">
        <f t="shared" si="1"/>
        <v>EE</v>
      </c>
      <c r="K17" t="str">
        <f t="shared" si="2"/>
        <v>0142</v>
      </c>
      <c r="L17" t="str">
        <f t="shared" si="3"/>
        <v>6F</v>
      </c>
      <c r="M17" t="str">
        <f>CONCATENATE(I17,J17,'Support Data'!$C$7,K17,L17,'Support Data'!$C$8)</f>
        <v>40EE01426F00</v>
      </c>
    </row>
    <row r="18" spans="1:13" x14ac:dyDescent="0.25">
      <c r="A18">
        <v>17</v>
      </c>
      <c r="B18" t="s">
        <v>15</v>
      </c>
      <c r="C18">
        <v>23</v>
      </c>
      <c r="D18">
        <v>173</v>
      </c>
      <c r="E18">
        <v>204.22800000000001</v>
      </c>
      <c r="F18">
        <f t="shared" si="0"/>
        <v>145.22880000000001</v>
      </c>
      <c r="I18" t="str">
        <f>IF(B18='Support Data'!$B$4, 'Support Data'!$C$4, 'Support Data'!$C$3)</f>
        <v>80</v>
      </c>
      <c r="J18" t="str">
        <f t="shared" si="1"/>
        <v>17</v>
      </c>
      <c r="K18" t="str">
        <f t="shared" si="2"/>
        <v>00AD</v>
      </c>
      <c r="L18" t="str">
        <f t="shared" si="3"/>
        <v>91</v>
      </c>
      <c r="M18" t="str">
        <f>CONCATENATE(I18,J18,'Support Data'!$C$7,K18,L18,'Support Data'!$C$8)</f>
        <v>801700AD9100</v>
      </c>
    </row>
    <row r="19" spans="1:13" x14ac:dyDescent="0.25">
      <c r="A19">
        <v>18</v>
      </c>
      <c r="B19" t="s">
        <v>15</v>
      </c>
      <c r="C19">
        <v>120.5</v>
      </c>
      <c r="D19">
        <v>140</v>
      </c>
      <c r="E19">
        <v>203.499</v>
      </c>
      <c r="F19">
        <f t="shared" si="0"/>
        <v>144.71039999999999</v>
      </c>
      <c r="I19" t="str">
        <f>IF(B19='Support Data'!$B$4, 'Support Data'!$C$4, 'Support Data'!$C$3)</f>
        <v>80</v>
      </c>
      <c r="J19" t="str">
        <f t="shared" si="1"/>
        <v>78</v>
      </c>
      <c r="K19" t="str">
        <f t="shared" si="2"/>
        <v>008C</v>
      </c>
      <c r="L19" t="str">
        <f t="shared" si="3"/>
        <v>90</v>
      </c>
      <c r="M19" t="str">
        <f>CONCATENATE(I19,J19,'Support Data'!$C$7,K19,L19,'Support Data'!$C$8)</f>
        <v>8078008C9000</v>
      </c>
    </row>
  </sheetData>
  <mergeCells count="2">
    <mergeCell ref="P2:P3"/>
    <mergeCell ref="Q2:V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C25" sqref="C25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t="str">
        <f>'Collected Minutiae'!Q2</f>
        <v>464D5200203230000000008A0000012C019000C500C5010000105B12803C00428000806E003B870080AF003D010080CF005080008036008B8C0080B400BD080080FB00D3E90040A500DF9100804D011B9A0080B700E90500806F0145A80080F401106B0080FD0155B80080FA01811D0040D90144850040EE01426F00801700AD91008078008C90000000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"/>
  <sheetViews>
    <sheetView workbookViewId="0">
      <selection activeCell="C18" sqref="C18"/>
    </sheetView>
  </sheetViews>
  <sheetFormatPr defaultRowHeight="15" x14ac:dyDescent="0.25"/>
  <cols>
    <col min="2" max="2" width="10.7109375" bestFit="1" customWidth="1"/>
  </cols>
  <sheetData>
    <row r="1" spans="1:8" x14ac:dyDescent="0.25">
      <c r="A1" s="1"/>
      <c r="B1" s="15" t="s">
        <v>9</v>
      </c>
      <c r="C1" s="15"/>
      <c r="D1" s="15"/>
      <c r="E1" s="1"/>
      <c r="F1" s="1"/>
      <c r="G1" s="16"/>
      <c r="H1" s="16"/>
    </row>
    <row r="2" spans="1:8" ht="15" customHeight="1" x14ac:dyDescent="0.25">
      <c r="A2" s="1"/>
      <c r="B2" s="3" t="s">
        <v>3</v>
      </c>
      <c r="D2" s="1"/>
      <c r="E2" s="1"/>
      <c r="F2" s="1"/>
    </row>
    <row r="3" spans="1:8" x14ac:dyDescent="0.25">
      <c r="A3" s="1"/>
      <c r="B3" t="s">
        <v>15</v>
      </c>
      <c r="C3" s="2" t="s">
        <v>19</v>
      </c>
      <c r="D3" s="1"/>
      <c r="E3" s="1"/>
      <c r="F3" s="1"/>
    </row>
    <row r="4" spans="1:8" x14ac:dyDescent="0.25">
      <c r="A4" s="1"/>
      <c r="B4" t="s">
        <v>16</v>
      </c>
      <c r="C4" s="2" t="s">
        <v>18</v>
      </c>
      <c r="D4" s="1"/>
      <c r="E4" s="1"/>
      <c r="F4" s="1"/>
    </row>
    <row r="5" spans="1:8" x14ac:dyDescent="0.25">
      <c r="A5" s="1"/>
      <c r="B5" t="s">
        <v>4</v>
      </c>
      <c r="C5" s="2" t="s">
        <v>5</v>
      </c>
      <c r="D5" s="1"/>
      <c r="E5" s="1"/>
      <c r="F5" s="1"/>
    </row>
    <row r="6" spans="1:8" x14ac:dyDescent="0.25">
      <c r="A6" s="1"/>
      <c r="B6" s="1"/>
      <c r="C6" s="1"/>
      <c r="D6" s="1"/>
      <c r="E6" s="1"/>
      <c r="F6" s="1"/>
    </row>
    <row r="7" spans="1:8" x14ac:dyDescent="0.25">
      <c r="A7" s="1"/>
      <c r="B7" s="4" t="s">
        <v>7</v>
      </c>
      <c r="C7" s="2"/>
      <c r="D7" s="1"/>
      <c r="E7" s="1"/>
      <c r="F7" s="1"/>
    </row>
    <row r="8" spans="1:8" x14ac:dyDescent="0.25">
      <c r="A8" s="1"/>
      <c r="B8" s="4" t="s">
        <v>8</v>
      </c>
      <c r="C8" s="2" t="s">
        <v>5</v>
      </c>
      <c r="D8" s="1"/>
      <c r="E8" s="1"/>
      <c r="F8" s="1"/>
    </row>
    <row r="9" spans="1:8" x14ac:dyDescent="0.25">
      <c r="A9" s="1"/>
      <c r="B9" s="1"/>
      <c r="C9" s="1"/>
      <c r="D9" s="1"/>
      <c r="E9" s="1"/>
      <c r="F9" s="1"/>
    </row>
    <row r="10" spans="1:8" x14ac:dyDescent="0.25">
      <c r="A10" s="1"/>
      <c r="B10" s="1"/>
      <c r="C10" s="1"/>
      <c r="D10" s="1"/>
      <c r="E10" s="1"/>
      <c r="F10" s="1"/>
    </row>
    <row r="11" spans="1:8" x14ac:dyDescent="0.25">
      <c r="A11" s="1"/>
      <c r="B11" s="16" t="s">
        <v>10</v>
      </c>
      <c r="C11" s="16"/>
      <c r="D11" t="s">
        <v>22</v>
      </c>
      <c r="E11" s="1"/>
      <c r="F11" s="1"/>
    </row>
    <row r="12" spans="1:8" x14ac:dyDescent="0.25">
      <c r="A12" s="1"/>
      <c r="B12" s="10" t="s">
        <v>24</v>
      </c>
      <c r="C12" s="9"/>
      <c r="D12" t="str">
        <f>DEC2HEX(SUM(27,(6*D15),3))</f>
        <v>8A</v>
      </c>
      <c r="E12" s="1"/>
      <c r="F12" s="1"/>
    </row>
    <row r="13" spans="1:8" x14ac:dyDescent="0.25">
      <c r="A13" s="1"/>
      <c r="B13" s="9"/>
      <c r="C13" s="9"/>
      <c r="D13" t="s">
        <v>23</v>
      </c>
      <c r="E13" s="1"/>
      <c r="F13" s="1"/>
    </row>
    <row r="14" spans="1:8" x14ac:dyDescent="0.25">
      <c r="A14" s="1"/>
      <c r="B14" s="16" t="s">
        <v>26</v>
      </c>
      <c r="C14" s="16"/>
      <c r="D14" s="1" t="str">
        <f>DEC2HEX(COUNT('Collected Minutiae'!A2:A1000), 2)</f>
        <v>12</v>
      </c>
      <c r="E14" s="1"/>
      <c r="F14" s="1"/>
    </row>
    <row r="15" spans="1:8" ht="30" x14ac:dyDescent="0.25">
      <c r="A15" s="1"/>
      <c r="B15" s="1" t="s">
        <v>25</v>
      </c>
      <c r="C15" s="1"/>
      <c r="D15" s="1">
        <f>COUNT('Collected Minutiae'!A2:A1000)</f>
        <v>18</v>
      </c>
      <c r="E15" s="1"/>
      <c r="F15" s="1"/>
    </row>
    <row r="17" spans="2:3" x14ac:dyDescent="0.25">
      <c r="B17" s="3" t="s">
        <v>27</v>
      </c>
      <c r="C17" s="11" t="s">
        <v>28</v>
      </c>
    </row>
    <row r="21" spans="2:3" x14ac:dyDescent="0.25">
      <c r="C21" t="s">
        <v>21</v>
      </c>
    </row>
    <row r="22" spans="2:3" x14ac:dyDescent="0.25">
      <c r="C22" t="s">
        <v>20</v>
      </c>
    </row>
    <row r="24" spans="2:3" x14ac:dyDescent="0.25">
      <c r="C24" t="str">
        <f>CONCATENATE(C21,C22,0)</f>
        <v>464D52002032300000000144000000C0010C00C800C80100000063014087000B66000</v>
      </c>
    </row>
  </sheetData>
  <mergeCells count="4">
    <mergeCell ref="B1:D1"/>
    <mergeCell ref="G1:H1"/>
    <mergeCell ref="B11:C11"/>
    <mergeCell ref="B14:C14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Collected Minutiae</vt:lpstr>
      <vt:lpstr>Final Template</vt:lpstr>
      <vt:lpstr>Support Data</vt:lpstr>
    </vt:vector>
  </TitlesOfParts>
  <Company>RedGate Software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Carrera</dc:creator>
  <cp:lastModifiedBy>Jose Carrera</cp:lastModifiedBy>
  <dcterms:created xsi:type="dcterms:W3CDTF">2015-11-04T14:44:13Z</dcterms:created>
  <dcterms:modified xsi:type="dcterms:W3CDTF">2015-11-06T11:26:49Z</dcterms:modified>
</cp:coreProperties>
</file>