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se.carrera\Documents\GitHub\libAFIS\TestData\Perfect minutiae\Normal fingers\"/>
    </mc:Choice>
  </mc:AlternateContent>
  <bookViews>
    <workbookView xWindow="0" yWindow="0" windowWidth="20490" windowHeight="7755"/>
  </bookViews>
  <sheets>
    <sheet name="Collected Minutiae" sheetId="1" r:id="rId1"/>
    <sheet name="Final Template" sheetId="3" r:id="rId2"/>
    <sheet name="Support Data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34" i="1"/>
  <c r="M35" i="1"/>
  <c r="M36" i="1"/>
  <c r="L36" i="1"/>
  <c r="L34" i="1"/>
  <c r="L35" i="1"/>
  <c r="K34" i="1"/>
  <c r="K35" i="1"/>
  <c r="K36" i="1"/>
  <c r="J34" i="1"/>
  <c r="J35" i="1"/>
  <c r="J36" i="1"/>
  <c r="I34" i="1"/>
  <c r="I35" i="1"/>
  <c r="I36" i="1"/>
  <c r="F34" i="1"/>
  <c r="F35" i="1"/>
  <c r="F36" i="1"/>
  <c r="D15" i="2" l="1"/>
  <c r="D12" i="2" s="1"/>
  <c r="P2" i="1" s="1"/>
  <c r="D14" i="2"/>
  <c r="C2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L23" i="1"/>
  <c r="L25" i="1"/>
  <c r="L27" i="1"/>
  <c r="L29" i="1"/>
  <c r="L31" i="1"/>
  <c r="L33" i="1"/>
  <c r="F17" i="1"/>
  <c r="F18" i="1"/>
  <c r="F19" i="1"/>
  <c r="F20" i="1"/>
  <c r="F21" i="1"/>
  <c r="F22" i="1"/>
  <c r="L22" i="1" s="1"/>
  <c r="F23" i="1"/>
  <c r="F24" i="1"/>
  <c r="L24" i="1" s="1"/>
  <c r="F25" i="1"/>
  <c r="F26" i="1"/>
  <c r="L26" i="1" s="1"/>
  <c r="F27" i="1"/>
  <c r="F28" i="1"/>
  <c r="L28" i="1" s="1"/>
  <c r="F29" i="1"/>
  <c r="F30" i="1"/>
  <c r="L30" i="1" s="1"/>
  <c r="F31" i="1"/>
  <c r="F32" i="1"/>
  <c r="L32" i="1" s="1"/>
  <c r="F3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" i="1"/>
  <c r="I4" i="1"/>
  <c r="I5" i="1"/>
  <c r="I6" i="1"/>
  <c r="I7" i="1"/>
  <c r="I8" i="1"/>
  <c r="I9" i="1"/>
  <c r="I10" i="1"/>
  <c r="I11" i="1"/>
  <c r="I12" i="1"/>
  <c r="I13" i="1"/>
  <c r="I2" i="1"/>
  <c r="M28" i="1" l="1"/>
  <c r="M31" i="1"/>
  <c r="M27" i="1"/>
  <c r="M23" i="1"/>
  <c r="M24" i="1"/>
  <c r="M30" i="1"/>
  <c r="M14" i="1"/>
  <c r="M32" i="1"/>
  <c r="M26" i="1"/>
  <c r="M22" i="1"/>
  <c r="M18" i="1"/>
  <c r="M33" i="1"/>
  <c r="M29" i="1"/>
  <c r="M25" i="1"/>
  <c r="M17" i="1"/>
  <c r="L20" i="1"/>
  <c r="M20" i="1" s="1"/>
  <c r="L21" i="1"/>
  <c r="M21" i="1" s="1"/>
  <c r="L3" i="1"/>
  <c r="M3" i="1" s="1"/>
  <c r="L6" i="1"/>
  <c r="M6" i="1" s="1"/>
  <c r="L7" i="1"/>
  <c r="M7" i="1" s="1"/>
  <c r="L10" i="1"/>
  <c r="M10" i="1" s="1"/>
  <c r="L11" i="1"/>
  <c r="M11" i="1" s="1"/>
  <c r="L14" i="1"/>
  <c r="L15" i="1"/>
  <c r="M15" i="1" s="1"/>
  <c r="L17" i="1"/>
  <c r="L18" i="1"/>
  <c r="L19" i="1"/>
  <c r="M19" i="1" s="1"/>
  <c r="F3" i="1"/>
  <c r="F4" i="1"/>
  <c r="M4" i="1" s="1"/>
  <c r="F5" i="1"/>
  <c r="L5" i="1" s="1"/>
  <c r="M5" i="1" s="1"/>
  <c r="F6" i="1"/>
  <c r="F7" i="1"/>
  <c r="F8" i="1"/>
  <c r="L8" i="1" s="1"/>
  <c r="M8" i="1" s="1"/>
  <c r="F9" i="1"/>
  <c r="L9" i="1" s="1"/>
  <c r="M9" i="1" s="1"/>
  <c r="F10" i="1"/>
  <c r="F11" i="1"/>
  <c r="F12" i="1"/>
  <c r="L12" i="1" s="1"/>
  <c r="M12" i="1" s="1"/>
  <c r="F13" i="1"/>
  <c r="L13" i="1" s="1"/>
  <c r="M13" i="1" s="1"/>
  <c r="F14" i="1"/>
  <c r="F15" i="1"/>
  <c r="F16" i="1"/>
  <c r="L16" i="1" s="1"/>
  <c r="M16" i="1" s="1"/>
  <c r="F2" i="1"/>
  <c r="L2" i="1" s="1"/>
  <c r="M2" i="1" s="1"/>
  <c r="P10" i="1" l="1"/>
  <c r="Q2" i="1" s="1"/>
  <c r="A2" i="3" s="1"/>
</calcChain>
</file>

<file path=xl/sharedStrings.xml><?xml version="1.0" encoding="utf-8"?>
<sst xmlns="http://schemas.openxmlformats.org/spreadsheetml/2006/main" count="70" uniqueCount="29">
  <si>
    <t>X</t>
  </si>
  <si>
    <t>Y</t>
  </si>
  <si>
    <t>Angle</t>
  </si>
  <si>
    <t>Type</t>
  </si>
  <si>
    <t>Other</t>
  </si>
  <si>
    <t>00</t>
  </si>
  <si>
    <t>Complete String</t>
  </si>
  <si>
    <t>Reserved</t>
  </si>
  <si>
    <t>Quality</t>
  </si>
  <si>
    <t>Minutiae data</t>
  </si>
  <si>
    <t>Finger Header</t>
  </si>
  <si>
    <t>Finger header</t>
  </si>
  <si>
    <t>Final Template</t>
  </si>
  <si>
    <t>Final Template (Header + minutiae)</t>
  </si>
  <si>
    <t>Finger Minutiae</t>
  </si>
  <si>
    <t>w</t>
  </si>
  <si>
    <t>e</t>
  </si>
  <si>
    <t>Fixed angle</t>
  </si>
  <si>
    <t>40</t>
  </si>
  <si>
    <t>80</t>
  </si>
  <si>
    <t>4087000B6600</t>
  </si>
  <si>
    <t>464D52002032300000000144000000C0010C00C800C8010000006301</t>
  </si>
  <si>
    <t>464D520020323000000000</t>
  </si>
  <si>
    <t>0000012C019000C500C5010000105B</t>
  </si>
  <si>
    <t>Template size</t>
  </si>
  <si>
    <t>Number of minutie</t>
  </si>
  <si>
    <t>Minutiae number hex</t>
  </si>
  <si>
    <t>End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</si>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</sst>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quotePrefix="1"/>
    <xf numFmtId="0" fontId="0" fillId="3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6"/>
  <sheetViews>
    <sheetView tabSelected="1" workbookViewId="0">
      <selection activeCell="B2" sqref="B2:B36"/>
    </sheetView>
  </sheetViews>
  <sheetFormatPr defaultRowHeight="15" x14ac:dyDescent="0.25"/>
  <cols>
    <col min="1" max="1" width="4.28515625" customWidth="1"/>
    <col min="2" max="2" width="10.7109375" bestFit="1" customWidth="1"/>
    <col min="3" max="3" width="6.140625" customWidth="1"/>
    <col min="4" max="4" width="5.42578125" customWidth="1"/>
    <col min="5" max="5" width="7.5703125" customWidth="1"/>
    <col min="6" max="6" width="12.28515625" customWidth="1"/>
    <col min="7" max="7" width="7.7109375" style="6" customWidth="1"/>
    <col min="8" max="8" width="9.85546875" style="6" customWidth="1"/>
    <col min="9" max="9" width="5" customWidth="1"/>
    <col min="10" max="10" width="5.140625" customWidth="1"/>
    <col min="11" max="11" width="9.7109375" customWidth="1"/>
    <col min="12" max="12" width="9.42578125" customWidth="1"/>
    <col min="13" max="13" width="15.42578125" bestFit="1" customWidth="1"/>
    <col min="14" max="14" width="2.5703125" style="6" customWidth="1"/>
    <col min="15" max="15" width="1.42578125" style="6" customWidth="1"/>
    <col min="16" max="16" width="40.7109375" customWidth="1"/>
  </cols>
  <sheetData>
    <row r="1" spans="1:22" x14ac:dyDescent="0.25">
      <c r="B1" s="3" t="s">
        <v>3</v>
      </c>
      <c r="C1" s="7" t="s">
        <v>0</v>
      </c>
      <c r="D1" s="7" t="s">
        <v>1</v>
      </c>
      <c r="E1" s="7" t="s">
        <v>2</v>
      </c>
      <c r="F1" s="8" t="s">
        <v>17</v>
      </c>
      <c r="G1" s="5"/>
      <c r="H1" s="5"/>
      <c r="I1" s="3" t="s">
        <v>3</v>
      </c>
      <c r="J1" s="7" t="s">
        <v>0</v>
      </c>
      <c r="K1" s="7" t="s">
        <v>1</v>
      </c>
      <c r="L1" s="7" t="s">
        <v>2</v>
      </c>
      <c r="M1" s="3" t="s">
        <v>6</v>
      </c>
      <c r="P1" s="3" t="s">
        <v>11</v>
      </c>
      <c r="Q1" s="3" t="s">
        <v>12</v>
      </c>
    </row>
    <row r="2" spans="1:22" ht="16.5" customHeight="1" x14ac:dyDescent="0.25">
      <c r="A2">
        <v>1</v>
      </c>
      <c r="B2" s="12" t="s">
        <v>16</v>
      </c>
      <c r="C2">
        <v>71.429000000000002</v>
      </c>
      <c r="D2">
        <v>47.347000000000001</v>
      </c>
      <c r="E2">
        <v>201.251</v>
      </c>
      <c r="F2">
        <f>E2*256/360</f>
        <v>143.11182222222223</v>
      </c>
      <c r="I2" t="str">
        <f>IF(B2='Support Data'!$B$4, 'Support Data'!$C$4, 'Support Data'!$C$3)</f>
        <v>40</v>
      </c>
      <c r="J2" t="str">
        <f>DEC2HEX(C2, 2)</f>
        <v>47</v>
      </c>
      <c r="K2" t="str">
        <f>DEC2HEX(D2, 4)</f>
        <v>002F</v>
      </c>
      <c r="L2" t="str">
        <f>DEC2HEX(F2, 2)</f>
        <v>8F</v>
      </c>
      <c r="M2" t="str">
        <f>CONCATENATE(I2,J2,'Support Data'!$C$7,K2,L2,'Support Data'!$C$8)</f>
        <v>4047002F8F00</v>
      </c>
      <c r="P2" s="13" t="str">
        <f>CONCATENATE('Support Data'!D11,'Support Data'!D12,'Support Data'!D13,'Support Data'!D14)</f>
        <v>464D520020323000000000F00000012C019000C500C5010000105B23</v>
      </c>
      <c r="Q2" s="14" t="e">
        <f>CONCATENATE(P2,P10,'Support Data'!C17)</f>
        <v>#NUM!</v>
      </c>
      <c r="R2" s="14"/>
      <c r="S2" s="14"/>
      <c r="T2" s="14"/>
      <c r="U2" s="14"/>
      <c r="V2" s="14"/>
    </row>
    <row r="3" spans="1:22" x14ac:dyDescent="0.25">
      <c r="A3">
        <v>2</v>
      </c>
      <c r="B3" s="12" t="s">
        <v>15</v>
      </c>
      <c r="C3">
        <v>115.91800000000001</v>
      </c>
      <c r="D3">
        <v>60</v>
      </c>
      <c r="E3">
        <v>352.23500000000001</v>
      </c>
      <c r="F3">
        <f t="shared" ref="F3:F36" si="0">E3*256/360</f>
        <v>250.47822222222223</v>
      </c>
      <c r="I3" t="str">
        <f>IF(B3='Support Data'!$B$4, 'Support Data'!$C$4, 'Support Data'!$C$3)</f>
        <v>80</v>
      </c>
      <c r="J3" t="str">
        <f t="shared" ref="J3:J36" si="1">DEC2HEX(C3, 2)</f>
        <v>73</v>
      </c>
      <c r="K3" t="str">
        <f t="shared" ref="K3:K36" si="2">DEC2HEX(D3, 4)</f>
        <v>003C</v>
      </c>
      <c r="L3" t="str">
        <f t="shared" ref="L3:L36" si="3">DEC2HEX(F3, 2)</f>
        <v>FA</v>
      </c>
      <c r="M3" t="str">
        <f>CONCATENATE(I3,J3,'Support Data'!$C$7,K3,L3,'Support Data'!$C$8)</f>
        <v>8073003CFA00</v>
      </c>
      <c r="P3" s="13"/>
      <c r="Q3" s="14"/>
      <c r="R3" s="14"/>
      <c r="S3" s="14"/>
      <c r="T3" s="14"/>
      <c r="U3" s="14"/>
      <c r="V3" s="14"/>
    </row>
    <row r="4" spans="1:22" x14ac:dyDescent="0.25">
      <c r="A4">
        <v>3</v>
      </c>
      <c r="B4" s="12" t="s">
        <v>16</v>
      </c>
      <c r="C4">
        <v>182.857</v>
      </c>
      <c r="D4">
        <v>61.633000000000003</v>
      </c>
      <c r="E4" s="12">
        <v>524.93200000000002</v>
      </c>
      <c r="F4">
        <f t="shared" si="0"/>
        <v>373.28497777777778</v>
      </c>
      <c r="I4" t="str">
        <f>IF(B4='Support Data'!$B$4, 'Support Data'!$C$4, 'Support Data'!$C$3)</f>
        <v>40</v>
      </c>
      <c r="J4" t="str">
        <f t="shared" si="1"/>
        <v>B6</v>
      </c>
      <c r="K4" t="str">
        <f t="shared" si="2"/>
        <v>003D</v>
      </c>
      <c r="L4" t="e">
        <f>DEC2HEX(F4, 2)</f>
        <v>#NUM!</v>
      </c>
      <c r="M4" t="e">
        <f>CONCATENATE(I4,J4,'Support Data'!$C$7,K4,L4,'Support Data'!$C$8)</f>
        <v>#NUM!</v>
      </c>
      <c r="Q4" s="14"/>
      <c r="R4" s="14"/>
      <c r="S4" s="14"/>
      <c r="T4" s="14"/>
      <c r="U4" s="14"/>
      <c r="V4" s="14"/>
    </row>
    <row r="5" spans="1:22" x14ac:dyDescent="0.25">
      <c r="A5">
        <v>4</v>
      </c>
      <c r="B5" s="12" t="s">
        <v>16</v>
      </c>
      <c r="C5">
        <v>49.387999999999998</v>
      </c>
      <c r="D5">
        <v>94.694000000000003</v>
      </c>
      <c r="E5">
        <v>209.05500000000001</v>
      </c>
      <c r="F5">
        <f t="shared" si="0"/>
        <v>148.66133333333335</v>
      </c>
      <c r="I5" t="str">
        <f>IF(B5='Support Data'!$B$4, 'Support Data'!$C$4, 'Support Data'!$C$3)</f>
        <v>40</v>
      </c>
      <c r="J5" t="str">
        <f t="shared" si="1"/>
        <v>31</v>
      </c>
      <c r="K5" t="str">
        <f t="shared" si="2"/>
        <v>005E</v>
      </c>
      <c r="L5" t="str">
        <f t="shared" si="3"/>
        <v>94</v>
      </c>
      <c r="M5" t="str">
        <f>CONCATENATE(I5,J5,'Support Data'!$C$7,K5,L5,'Support Data'!$C$8)</f>
        <v>4031005E9400</v>
      </c>
      <c r="Q5" s="14"/>
      <c r="R5" s="14"/>
      <c r="S5" s="14"/>
      <c r="T5" s="14"/>
      <c r="U5" s="14"/>
      <c r="V5" s="14"/>
    </row>
    <row r="6" spans="1:22" x14ac:dyDescent="0.25">
      <c r="A6">
        <v>5</v>
      </c>
      <c r="B6" s="12" t="s">
        <v>15</v>
      </c>
      <c r="C6">
        <v>135.51</v>
      </c>
      <c r="D6">
        <v>93.468999999999994</v>
      </c>
      <c r="E6">
        <v>177.614</v>
      </c>
      <c r="F6">
        <f t="shared" si="0"/>
        <v>126.30328888888889</v>
      </c>
      <c r="I6" t="str">
        <f>IF(B6='Support Data'!$B$4, 'Support Data'!$C$4, 'Support Data'!$C$3)</f>
        <v>80</v>
      </c>
      <c r="J6" t="str">
        <f t="shared" si="1"/>
        <v>87</v>
      </c>
      <c r="K6" t="str">
        <f t="shared" si="2"/>
        <v>005D</v>
      </c>
      <c r="L6" t="str">
        <f t="shared" si="3"/>
        <v>7E</v>
      </c>
      <c r="M6" t="str">
        <f>CONCATENATE(I6,J6,'Support Data'!$C$7,K6,L6,'Support Data'!$C$8)</f>
        <v>8087005D7E00</v>
      </c>
    </row>
    <row r="7" spans="1:22" x14ac:dyDescent="0.25">
      <c r="A7">
        <v>6</v>
      </c>
      <c r="B7" s="12" t="s">
        <v>15</v>
      </c>
      <c r="C7">
        <v>93.061000000000007</v>
      </c>
      <c r="D7">
        <v>102.857</v>
      </c>
      <c r="E7">
        <v>11.31</v>
      </c>
      <c r="F7">
        <f t="shared" si="0"/>
        <v>8.0426666666666673</v>
      </c>
      <c r="I7" t="str">
        <f>IF(B7='Support Data'!$B$4, 'Support Data'!$C$4, 'Support Data'!$C$3)</f>
        <v>80</v>
      </c>
      <c r="J7" t="str">
        <f t="shared" si="1"/>
        <v>5D</v>
      </c>
      <c r="K7" t="str">
        <f t="shared" si="2"/>
        <v>0066</v>
      </c>
      <c r="L7" t="str">
        <f t="shared" si="3"/>
        <v>08</v>
      </c>
      <c r="M7" t="str">
        <f>CONCATENATE(I7,J7,'Support Data'!$C$7,K7,L7,'Support Data'!$C$8)</f>
        <v>805D00660800</v>
      </c>
    </row>
    <row r="8" spans="1:22" x14ac:dyDescent="0.25">
      <c r="A8">
        <v>7</v>
      </c>
      <c r="B8" s="12" t="s">
        <v>16</v>
      </c>
      <c r="C8">
        <v>55.51</v>
      </c>
      <c r="D8">
        <v>119.184</v>
      </c>
      <c r="E8">
        <v>210.06899999999999</v>
      </c>
      <c r="F8">
        <f t="shared" si="0"/>
        <v>149.38239999999999</v>
      </c>
      <c r="I8" t="str">
        <f>IF(B8='Support Data'!$B$4, 'Support Data'!$C$4, 'Support Data'!$C$3)</f>
        <v>40</v>
      </c>
      <c r="J8" t="str">
        <f t="shared" si="1"/>
        <v>37</v>
      </c>
      <c r="K8" t="str">
        <f t="shared" si="2"/>
        <v>0077</v>
      </c>
      <c r="L8" t="str">
        <f t="shared" si="3"/>
        <v>95</v>
      </c>
      <c r="M8" t="str">
        <f>CONCATENATE(I8,J8,'Support Data'!$C$7,K8,L8,'Support Data'!$C$8)</f>
        <v>403700779500</v>
      </c>
    </row>
    <row r="9" spans="1:22" x14ac:dyDescent="0.25">
      <c r="A9">
        <v>8</v>
      </c>
      <c r="B9" s="12" t="s">
        <v>15</v>
      </c>
      <c r="C9">
        <v>69.796000000000006</v>
      </c>
      <c r="D9">
        <v>143.673</v>
      </c>
      <c r="E9">
        <v>9.4619999999999997</v>
      </c>
      <c r="F9">
        <f t="shared" si="0"/>
        <v>6.728533333333333</v>
      </c>
      <c r="I9" t="str">
        <f>IF(B9='Support Data'!$B$4, 'Support Data'!$C$4, 'Support Data'!$C$3)</f>
        <v>80</v>
      </c>
      <c r="J9" t="str">
        <f t="shared" si="1"/>
        <v>45</v>
      </c>
      <c r="K9" t="str">
        <f t="shared" si="2"/>
        <v>008F</v>
      </c>
      <c r="L9" t="str">
        <f t="shared" si="3"/>
        <v>06</v>
      </c>
      <c r="M9" t="str">
        <f>CONCATENATE(I9,J9,'Support Data'!$C$7,K9,L9,'Support Data'!$C$8)</f>
        <v>8045008F0600</v>
      </c>
      <c r="P9" s="3" t="s">
        <v>14</v>
      </c>
    </row>
    <row r="10" spans="1:22" ht="32.25" customHeight="1" x14ac:dyDescent="0.25">
      <c r="A10">
        <v>9</v>
      </c>
      <c r="B10" s="12" t="s">
        <v>16</v>
      </c>
      <c r="C10">
        <v>38.776000000000003</v>
      </c>
      <c r="D10">
        <v>164.898</v>
      </c>
      <c r="E10">
        <v>225</v>
      </c>
      <c r="F10">
        <f t="shared" si="0"/>
        <v>160</v>
      </c>
      <c r="I10" t="str">
        <f>IF(B10='Support Data'!$B$4, 'Support Data'!$C$4, 'Support Data'!$C$3)</f>
        <v>40</v>
      </c>
      <c r="J10" t="str">
        <f t="shared" si="1"/>
        <v>26</v>
      </c>
      <c r="K10" t="str">
        <f t="shared" si="2"/>
        <v>00A4</v>
      </c>
      <c r="L10" t="str">
        <f t="shared" si="3"/>
        <v>A0</v>
      </c>
      <c r="M10" t="str">
        <f>CONCATENATE(I10,J10,'Support Data'!$C$7,K10,L10,'Support Data'!$C$8)</f>
        <v>402600A4A000</v>
      </c>
      <c r="P10" s="1" t="e">
        <f>CONCATENATE(M2,M3,M4,M5,M6,M7,M8,M9,M10,M11,M12,M13,M14,M15,M16,M17,M18,M19,M20,M21,M22,M23,M24,M25,M26,M27,M28,M29,M30,M31,M32,M33,M34,M35,M36,M37,M38,M39,M40,M41,M42,M43,M44,M45,M46,M47,M48,M49,M50,M51,M52,M53,M54,M55,M56,M57,M58,M59,M60,M61,M62,M63,M64,M65,M66,M67,M68,M69,M70,M71,M72,M73,M74,M75,M76,M77,M78,M79,M80,M81,M82,M83,M84,M85,M86,M87,M88,M89,M90,M91,M92,M93,M94,M95,M96,M97,M98,M99,M100,M101,M102,M103,M104,M105,M106,M107,M108,M109,M110,M111,M112,M113,M114,M115,M116,M117,M118,M119,M120,M121,M122,M123,M124,M125,M126,M127,M128,M129,M130,M131,M132,M133,M134,M135,M136,M137,M138,M139,M140,M141,M142,M143,M144,M145,M146,M147,M148,M149,M150)</f>
        <v>#NUM!</v>
      </c>
    </row>
    <row r="11" spans="1:22" x14ac:dyDescent="0.25">
      <c r="A11">
        <v>10</v>
      </c>
      <c r="B11" s="12" t="s">
        <v>16</v>
      </c>
      <c r="C11">
        <v>84.897999999999996</v>
      </c>
      <c r="D11">
        <v>165.30600000000001</v>
      </c>
      <c r="E11">
        <v>204.22800000000001</v>
      </c>
      <c r="F11">
        <f t="shared" si="0"/>
        <v>145.22880000000001</v>
      </c>
      <c r="I11" t="str">
        <f>IF(B11='Support Data'!$B$4, 'Support Data'!$C$4, 'Support Data'!$C$3)</f>
        <v>40</v>
      </c>
      <c r="J11" t="str">
        <f t="shared" si="1"/>
        <v>54</v>
      </c>
      <c r="K11" t="str">
        <f t="shared" si="2"/>
        <v>00A5</v>
      </c>
      <c r="L11" t="str">
        <f t="shared" si="3"/>
        <v>91</v>
      </c>
      <c r="M11" t="str">
        <f>CONCATENATE(I11,J11,'Support Data'!$C$7,K11,L11,'Support Data'!$C$8)</f>
        <v>405400A59100</v>
      </c>
    </row>
    <row r="12" spans="1:22" x14ac:dyDescent="0.25">
      <c r="A12">
        <v>11</v>
      </c>
      <c r="B12" s="12" t="s">
        <v>16</v>
      </c>
      <c r="C12">
        <v>195.91800000000001</v>
      </c>
      <c r="D12">
        <v>164.08199999999999</v>
      </c>
      <c r="E12">
        <v>324.16199999999998</v>
      </c>
      <c r="F12">
        <f t="shared" si="0"/>
        <v>230.51519999999999</v>
      </c>
      <c r="I12" t="str">
        <f>IF(B12='Support Data'!$B$4, 'Support Data'!$C$4, 'Support Data'!$C$3)</f>
        <v>40</v>
      </c>
      <c r="J12" t="str">
        <f t="shared" si="1"/>
        <v>C3</v>
      </c>
      <c r="K12" t="str">
        <f t="shared" si="2"/>
        <v>00A4</v>
      </c>
      <c r="L12" t="str">
        <f t="shared" si="3"/>
        <v>E6</v>
      </c>
      <c r="M12" t="str">
        <f>CONCATENATE(I12,J12,'Support Data'!$C$7,K12,L12,'Support Data'!$C$8)</f>
        <v>40C300A4E600</v>
      </c>
    </row>
    <row r="13" spans="1:22" x14ac:dyDescent="0.25">
      <c r="A13">
        <v>12</v>
      </c>
      <c r="B13" s="12" t="s">
        <v>15</v>
      </c>
      <c r="C13">
        <v>161.63300000000001</v>
      </c>
      <c r="D13">
        <v>172.245</v>
      </c>
      <c r="E13">
        <v>341.565</v>
      </c>
      <c r="F13">
        <f t="shared" si="0"/>
        <v>242.89066666666668</v>
      </c>
      <c r="I13" t="str">
        <f>IF(B13='Support Data'!$B$4, 'Support Data'!$C$4, 'Support Data'!$C$3)</f>
        <v>80</v>
      </c>
      <c r="J13" t="str">
        <f t="shared" si="1"/>
        <v>A1</v>
      </c>
      <c r="K13" t="str">
        <f t="shared" si="2"/>
        <v>00AC</v>
      </c>
      <c r="L13" t="str">
        <f t="shared" si="3"/>
        <v>F2</v>
      </c>
      <c r="M13" t="str">
        <f>CONCATENATE(I13,J13,'Support Data'!$C$7,K13,L13,'Support Data'!$C$8)</f>
        <v>80A100ACF200</v>
      </c>
    </row>
    <row r="14" spans="1:22" x14ac:dyDescent="0.25">
      <c r="A14">
        <v>13</v>
      </c>
      <c r="B14" s="12" t="s">
        <v>15</v>
      </c>
      <c r="C14">
        <v>181.63300000000001</v>
      </c>
      <c r="D14">
        <v>180.816</v>
      </c>
      <c r="E14">
        <v>159.44399999999999</v>
      </c>
      <c r="F14">
        <f t="shared" si="0"/>
        <v>113.38239999999999</v>
      </c>
      <c r="I14" t="str">
        <f>IF(B14='Support Data'!$B$4, 'Support Data'!$C$4, 'Support Data'!$C$3)</f>
        <v>80</v>
      </c>
      <c r="J14" t="str">
        <f t="shared" si="1"/>
        <v>B5</v>
      </c>
      <c r="K14" t="str">
        <f t="shared" si="2"/>
        <v>00B4</v>
      </c>
      <c r="L14" t="str">
        <f t="shared" si="3"/>
        <v>71</v>
      </c>
      <c r="M14" t="str">
        <f>CONCATENATE(I14,J14,'Support Data'!$C$7,K14,L14,'Support Data'!$C$8)</f>
        <v>80B500B47100</v>
      </c>
    </row>
    <row r="15" spans="1:22" x14ac:dyDescent="0.25">
      <c r="A15">
        <v>14</v>
      </c>
      <c r="B15" s="12" t="s">
        <v>16</v>
      </c>
      <c r="C15">
        <v>57.143000000000001</v>
      </c>
      <c r="D15">
        <v>189.79599999999999</v>
      </c>
      <c r="E15">
        <v>40.914000000000001</v>
      </c>
      <c r="F15">
        <f t="shared" si="0"/>
        <v>29.0944</v>
      </c>
      <c r="I15" t="str">
        <f>IF(B15='Support Data'!$B$4, 'Support Data'!$C$4, 'Support Data'!$C$3)</f>
        <v>40</v>
      </c>
      <c r="J15" t="str">
        <f t="shared" si="1"/>
        <v>39</v>
      </c>
      <c r="K15" t="str">
        <f t="shared" si="2"/>
        <v>00BD</v>
      </c>
      <c r="L15" t="str">
        <f t="shared" si="3"/>
        <v>1D</v>
      </c>
      <c r="M15" t="str">
        <f>CONCATENATE(I15,J15,'Support Data'!$C$7,K15,L15,'Support Data'!$C$8)</f>
        <v>403900BD1D00</v>
      </c>
    </row>
    <row r="16" spans="1:22" x14ac:dyDescent="0.25">
      <c r="A16">
        <v>15</v>
      </c>
      <c r="B16" s="12" t="s">
        <v>16</v>
      </c>
      <c r="C16">
        <v>167.755</v>
      </c>
      <c r="D16">
        <v>203.26499999999999</v>
      </c>
      <c r="E16">
        <v>334.654</v>
      </c>
      <c r="F16">
        <f t="shared" si="0"/>
        <v>237.97617777777776</v>
      </c>
      <c r="I16" t="str">
        <f>IF(B16='Support Data'!$B$4, 'Support Data'!$C$4, 'Support Data'!$C$3)</f>
        <v>40</v>
      </c>
      <c r="J16" t="str">
        <f t="shared" si="1"/>
        <v>A7</v>
      </c>
      <c r="K16" t="str">
        <f t="shared" si="2"/>
        <v>00CB</v>
      </c>
      <c r="L16" t="str">
        <f t="shared" si="3"/>
        <v>ED</v>
      </c>
      <c r="M16" t="str">
        <f>CONCATENATE(I16,J16,'Support Data'!$C$7,K16,L16,'Support Data'!$C$8)</f>
        <v>40A700CBED00</v>
      </c>
    </row>
    <row r="17" spans="1:13" x14ac:dyDescent="0.25">
      <c r="A17">
        <v>16</v>
      </c>
      <c r="B17" s="12" t="s">
        <v>16</v>
      </c>
      <c r="C17">
        <v>220.816</v>
      </c>
      <c r="D17">
        <v>233.06100000000001</v>
      </c>
      <c r="E17">
        <v>147.995</v>
      </c>
      <c r="F17">
        <f t="shared" si="0"/>
        <v>105.24088888888889</v>
      </c>
      <c r="I17" t="str">
        <f>IF(B17='Support Data'!$B$4, 'Support Data'!$C$4, 'Support Data'!$C$3)</f>
        <v>40</v>
      </c>
      <c r="J17" t="str">
        <f t="shared" si="1"/>
        <v>DC</v>
      </c>
      <c r="K17" t="str">
        <f t="shared" si="2"/>
        <v>00E9</v>
      </c>
      <c r="L17" t="str">
        <f t="shared" si="3"/>
        <v>69</v>
      </c>
      <c r="M17" t="str">
        <f>CONCATENATE(I17,J17,'Support Data'!$C$7,K17,L17,'Support Data'!$C$8)</f>
        <v>40DC00E96900</v>
      </c>
    </row>
    <row r="18" spans="1:13" x14ac:dyDescent="0.25">
      <c r="A18">
        <v>17</v>
      </c>
      <c r="B18" s="12" t="s">
        <v>16</v>
      </c>
      <c r="C18">
        <v>171.429</v>
      </c>
      <c r="D18">
        <v>223.673</v>
      </c>
      <c r="E18">
        <v>158.749</v>
      </c>
      <c r="F18">
        <f t="shared" si="0"/>
        <v>112.88817777777777</v>
      </c>
      <c r="I18" t="str">
        <f>IF(B18='Support Data'!$B$4, 'Support Data'!$C$4, 'Support Data'!$C$3)</f>
        <v>40</v>
      </c>
      <c r="J18" t="str">
        <f t="shared" si="1"/>
        <v>AB</v>
      </c>
      <c r="K18" t="str">
        <f t="shared" si="2"/>
        <v>00DF</v>
      </c>
      <c r="L18" t="str">
        <f t="shared" si="3"/>
        <v>70</v>
      </c>
      <c r="M18" t="str">
        <f>CONCATENATE(I18,J18,'Support Data'!$C$7,K18,L18,'Support Data'!$C$8)</f>
        <v>40AB00DF7000</v>
      </c>
    </row>
    <row r="19" spans="1:13" x14ac:dyDescent="0.25">
      <c r="A19">
        <v>18</v>
      </c>
      <c r="B19" s="12" t="s">
        <v>15</v>
      </c>
      <c r="C19">
        <v>144.898</v>
      </c>
      <c r="D19">
        <v>230.61199999999999</v>
      </c>
      <c r="E19">
        <v>341.565</v>
      </c>
      <c r="F19">
        <f t="shared" si="0"/>
        <v>242.89066666666668</v>
      </c>
      <c r="I19" t="str">
        <f>IF(B19='Support Data'!$B$4, 'Support Data'!$C$4, 'Support Data'!$C$3)</f>
        <v>80</v>
      </c>
      <c r="J19" t="str">
        <f t="shared" si="1"/>
        <v>90</v>
      </c>
      <c r="K19" t="str">
        <f t="shared" si="2"/>
        <v>00E6</v>
      </c>
      <c r="L19" t="str">
        <f t="shared" si="3"/>
        <v>F2</v>
      </c>
      <c r="M19" t="str">
        <f>CONCATENATE(I19,J19,'Support Data'!$C$7,K19,L19,'Support Data'!$C$8)</f>
        <v>809000E6F200</v>
      </c>
    </row>
    <row r="20" spans="1:13" x14ac:dyDescent="0.25">
      <c r="A20">
        <v>19</v>
      </c>
      <c r="B20" s="12" t="s">
        <v>16</v>
      </c>
      <c r="C20">
        <v>89.796000000000006</v>
      </c>
      <c r="D20">
        <v>222.041</v>
      </c>
      <c r="E20">
        <v>208.072</v>
      </c>
      <c r="F20">
        <f t="shared" si="0"/>
        <v>147.96231111111112</v>
      </c>
      <c r="I20" t="str">
        <f>IF(B20='Support Data'!$B$4, 'Support Data'!$C$4, 'Support Data'!$C$3)</f>
        <v>40</v>
      </c>
      <c r="J20" t="str">
        <f t="shared" si="1"/>
        <v>59</v>
      </c>
      <c r="K20" t="str">
        <f t="shared" si="2"/>
        <v>00DE</v>
      </c>
      <c r="L20" t="str">
        <f>DEC2HEX(F20, 2)</f>
        <v>93</v>
      </c>
      <c r="M20" t="str">
        <f>CONCATENATE(I20,J20,'Support Data'!$C$7,K20,L20,'Support Data'!$C$8)</f>
        <v>405900DE9300</v>
      </c>
    </row>
    <row r="21" spans="1:13" x14ac:dyDescent="0.25">
      <c r="A21">
        <v>20</v>
      </c>
      <c r="B21" s="12" t="s">
        <v>16</v>
      </c>
      <c r="C21">
        <v>69.796000000000006</v>
      </c>
      <c r="D21">
        <v>233.46899999999999</v>
      </c>
      <c r="E21">
        <v>37.569000000000003</v>
      </c>
      <c r="F21">
        <f t="shared" si="0"/>
        <v>26.715733333333336</v>
      </c>
      <c r="I21" t="str">
        <f>IF(B21='Support Data'!$B$4, 'Support Data'!$C$4, 'Support Data'!$C$3)</f>
        <v>40</v>
      </c>
      <c r="J21" t="str">
        <f t="shared" si="1"/>
        <v>45</v>
      </c>
      <c r="K21" t="str">
        <f t="shared" si="2"/>
        <v>00E9</v>
      </c>
      <c r="L21" t="str">
        <f t="shared" si="3"/>
        <v>1A</v>
      </c>
      <c r="M21" t="str">
        <f>CONCATENATE(I21,J21,'Support Data'!$C$7,K21,L21,'Support Data'!$C$8)</f>
        <v>404500E91A00</v>
      </c>
    </row>
    <row r="22" spans="1:13" x14ac:dyDescent="0.25">
      <c r="A22">
        <v>21</v>
      </c>
      <c r="B22" s="12" t="s">
        <v>16</v>
      </c>
      <c r="C22">
        <v>46.122</v>
      </c>
      <c r="D22">
        <v>258.77600000000001</v>
      </c>
      <c r="E22">
        <v>243.435</v>
      </c>
      <c r="F22">
        <f t="shared" si="0"/>
        <v>173.10933333333332</v>
      </c>
      <c r="I22" t="str">
        <f>IF(B22='Support Data'!$B$4, 'Support Data'!$C$4, 'Support Data'!$C$3)</f>
        <v>40</v>
      </c>
      <c r="J22" t="str">
        <f t="shared" si="1"/>
        <v>2E</v>
      </c>
      <c r="K22" t="str">
        <f t="shared" si="2"/>
        <v>0102</v>
      </c>
      <c r="L22" t="str">
        <f t="shared" si="3"/>
        <v>AD</v>
      </c>
      <c r="M22" t="str">
        <f>CONCATENATE(I22,J22,'Support Data'!$C$7,K22,L22,'Support Data'!$C$8)</f>
        <v>402E0102AD00</v>
      </c>
    </row>
    <row r="23" spans="1:13" x14ac:dyDescent="0.25">
      <c r="A23">
        <v>22</v>
      </c>
      <c r="B23" s="12" t="s">
        <v>16</v>
      </c>
      <c r="C23">
        <v>102.041</v>
      </c>
      <c r="D23">
        <v>240.816</v>
      </c>
      <c r="E23">
        <v>21.800999999999998</v>
      </c>
      <c r="F23">
        <f t="shared" si="0"/>
        <v>15.502933333333333</v>
      </c>
      <c r="I23" t="str">
        <f>IF(B23='Support Data'!$B$4, 'Support Data'!$C$4, 'Support Data'!$C$3)</f>
        <v>40</v>
      </c>
      <c r="J23" t="str">
        <f t="shared" si="1"/>
        <v>66</v>
      </c>
      <c r="K23" t="str">
        <f t="shared" si="2"/>
        <v>00F0</v>
      </c>
      <c r="L23" t="str">
        <f t="shared" si="3"/>
        <v>0F</v>
      </c>
      <c r="M23" t="str">
        <f>CONCATENATE(I23,J23,'Support Data'!$C$7,K23,L23,'Support Data'!$C$8)</f>
        <v>406600F00F00</v>
      </c>
    </row>
    <row r="24" spans="1:13" x14ac:dyDescent="0.25">
      <c r="A24">
        <v>23</v>
      </c>
      <c r="B24" s="12" t="s">
        <v>15</v>
      </c>
      <c r="C24">
        <v>140</v>
      </c>
      <c r="D24">
        <v>237.143</v>
      </c>
      <c r="E24">
        <v>180</v>
      </c>
      <c r="F24">
        <f t="shared" si="0"/>
        <v>128</v>
      </c>
      <c r="I24" t="str">
        <f>IF(B24='Support Data'!$B$4, 'Support Data'!$C$4, 'Support Data'!$C$3)</f>
        <v>80</v>
      </c>
      <c r="J24" t="str">
        <f t="shared" si="1"/>
        <v>8C</v>
      </c>
      <c r="K24" t="str">
        <f t="shared" si="2"/>
        <v>00ED</v>
      </c>
      <c r="L24" t="str">
        <f t="shared" si="3"/>
        <v>80</v>
      </c>
      <c r="M24" t="str">
        <f>CONCATENATE(I24,J24,'Support Data'!$C$7,K24,L24,'Support Data'!$C$8)</f>
        <v>808C00ED8000</v>
      </c>
    </row>
    <row r="25" spans="1:13" x14ac:dyDescent="0.25">
      <c r="A25">
        <v>24</v>
      </c>
      <c r="B25" s="12" t="s">
        <v>15</v>
      </c>
      <c r="C25">
        <v>178.77600000000001</v>
      </c>
      <c r="D25">
        <v>248.16300000000001</v>
      </c>
      <c r="E25">
        <v>323.13</v>
      </c>
      <c r="F25">
        <f t="shared" si="0"/>
        <v>229.78133333333332</v>
      </c>
      <c r="I25" t="str">
        <f>IF(B25='Support Data'!$B$4, 'Support Data'!$C$4, 'Support Data'!$C$3)</f>
        <v>80</v>
      </c>
      <c r="J25" t="str">
        <f t="shared" si="1"/>
        <v>B2</v>
      </c>
      <c r="K25" t="str">
        <f t="shared" si="2"/>
        <v>00F8</v>
      </c>
      <c r="L25" t="str">
        <f t="shared" si="3"/>
        <v>E5</v>
      </c>
      <c r="M25" t="str">
        <f>CONCATENATE(I25,J25,'Support Data'!$C$7,K25,L25,'Support Data'!$C$8)</f>
        <v>80B200F8E500</v>
      </c>
    </row>
    <row r="26" spans="1:13" x14ac:dyDescent="0.25">
      <c r="A26">
        <v>25</v>
      </c>
      <c r="B26" s="12" t="s">
        <v>16</v>
      </c>
      <c r="C26">
        <v>197.959</v>
      </c>
      <c r="D26">
        <v>269.79599999999999</v>
      </c>
      <c r="E26">
        <v>308.65999999999997</v>
      </c>
      <c r="F26">
        <f t="shared" si="0"/>
        <v>219.49155555555552</v>
      </c>
      <c r="I26" t="str">
        <f>IF(B26='Support Data'!$B$4, 'Support Data'!$C$4, 'Support Data'!$C$3)</f>
        <v>40</v>
      </c>
      <c r="J26" t="str">
        <f t="shared" si="1"/>
        <v>C5</v>
      </c>
      <c r="K26" t="str">
        <f t="shared" si="2"/>
        <v>010D</v>
      </c>
      <c r="L26" t="str">
        <f t="shared" si="3"/>
        <v>DB</v>
      </c>
      <c r="M26" t="str">
        <f>CONCATENATE(I26,J26,'Support Data'!$C$7,K26,L26,'Support Data'!$C$8)</f>
        <v>40C5010DDB00</v>
      </c>
    </row>
    <row r="27" spans="1:13" x14ac:dyDescent="0.25">
      <c r="A27">
        <v>26</v>
      </c>
      <c r="B27" s="12" t="s">
        <v>16</v>
      </c>
      <c r="C27">
        <v>132.245</v>
      </c>
      <c r="D27">
        <v>251.429</v>
      </c>
      <c r="E27">
        <v>340.71</v>
      </c>
      <c r="F27">
        <f t="shared" si="0"/>
        <v>242.28266666666664</v>
      </c>
      <c r="I27" t="str">
        <f>IF(B27='Support Data'!$B$4, 'Support Data'!$C$4, 'Support Data'!$C$3)</f>
        <v>40</v>
      </c>
      <c r="J27" t="str">
        <f t="shared" si="1"/>
        <v>84</v>
      </c>
      <c r="K27" t="str">
        <f t="shared" si="2"/>
        <v>00FB</v>
      </c>
      <c r="L27" t="str">
        <f t="shared" si="3"/>
        <v>F2</v>
      </c>
      <c r="M27" t="str">
        <f>CONCATENATE(I27,J27,'Support Data'!$C$7,K27,L27,'Support Data'!$C$8)</f>
        <v>408400FBF200</v>
      </c>
    </row>
    <row r="28" spans="1:13" x14ac:dyDescent="0.25">
      <c r="A28">
        <v>27</v>
      </c>
      <c r="B28" s="12" t="s">
        <v>15</v>
      </c>
      <c r="C28">
        <v>155.91800000000001</v>
      </c>
      <c r="D28">
        <v>271.02</v>
      </c>
      <c r="E28">
        <v>145.49100000000001</v>
      </c>
      <c r="F28">
        <f t="shared" si="0"/>
        <v>103.46026666666668</v>
      </c>
      <c r="I28" t="str">
        <f>IF(B28='Support Data'!$B$4, 'Support Data'!$C$4, 'Support Data'!$C$3)</f>
        <v>80</v>
      </c>
      <c r="J28" t="str">
        <f t="shared" si="1"/>
        <v>9B</v>
      </c>
      <c r="K28" t="str">
        <f t="shared" si="2"/>
        <v>010F</v>
      </c>
      <c r="L28" t="str">
        <f t="shared" si="3"/>
        <v>67</v>
      </c>
      <c r="M28" t="str">
        <f>CONCATENATE(I28,J28,'Support Data'!$C$7,K28,L28,'Support Data'!$C$8)</f>
        <v>809B010F6700</v>
      </c>
    </row>
    <row r="29" spans="1:13" x14ac:dyDescent="0.25">
      <c r="A29">
        <v>28</v>
      </c>
      <c r="B29" s="12" t="s">
        <v>16</v>
      </c>
      <c r="C29">
        <v>47.755000000000003</v>
      </c>
      <c r="D29">
        <v>311.02</v>
      </c>
      <c r="E29">
        <v>56.31</v>
      </c>
      <c r="F29">
        <f t="shared" si="0"/>
        <v>40.042666666666669</v>
      </c>
      <c r="I29" t="str">
        <f>IF(B29='Support Data'!$B$4, 'Support Data'!$C$4, 'Support Data'!$C$3)</f>
        <v>40</v>
      </c>
      <c r="J29" t="str">
        <f t="shared" si="1"/>
        <v>2F</v>
      </c>
      <c r="K29" t="str">
        <f t="shared" si="2"/>
        <v>0137</v>
      </c>
      <c r="L29" t="str">
        <f t="shared" si="3"/>
        <v>28</v>
      </c>
      <c r="M29" t="str">
        <f>CONCATENATE(I29,J29,'Support Data'!$C$7,K29,L29,'Support Data'!$C$8)</f>
        <v>402F01372800</v>
      </c>
    </row>
    <row r="30" spans="1:13" x14ac:dyDescent="0.25">
      <c r="A30">
        <v>29</v>
      </c>
      <c r="B30" s="12" t="s">
        <v>16</v>
      </c>
      <c r="C30">
        <v>87.754999999999995</v>
      </c>
      <c r="D30">
        <v>283.673</v>
      </c>
      <c r="E30">
        <v>35.537999999999997</v>
      </c>
      <c r="F30">
        <f t="shared" si="0"/>
        <v>25.271466666666665</v>
      </c>
      <c r="I30" t="str">
        <f>IF(B30='Support Data'!$B$4, 'Support Data'!$C$4, 'Support Data'!$C$3)</f>
        <v>40</v>
      </c>
      <c r="J30" t="str">
        <f t="shared" si="1"/>
        <v>57</v>
      </c>
      <c r="K30" t="str">
        <f t="shared" si="2"/>
        <v>011B</v>
      </c>
      <c r="L30" t="str">
        <f t="shared" si="3"/>
        <v>19</v>
      </c>
      <c r="M30" t="str">
        <f>CONCATENATE(I30,J30,'Support Data'!$C$7,K30,L30,'Support Data'!$C$8)</f>
        <v>4057011B1900</v>
      </c>
    </row>
    <row r="31" spans="1:13" x14ac:dyDescent="0.25">
      <c r="A31">
        <v>30</v>
      </c>
      <c r="B31" s="12" t="s">
        <v>16</v>
      </c>
      <c r="C31">
        <v>164.08199999999999</v>
      </c>
      <c r="D31">
        <v>325.714</v>
      </c>
      <c r="E31">
        <v>129.47200000000001</v>
      </c>
      <c r="F31">
        <f t="shared" si="0"/>
        <v>92.068977777777789</v>
      </c>
      <c r="I31" t="str">
        <f>IF(B31='Support Data'!$B$4, 'Support Data'!$C$4, 'Support Data'!$C$3)</f>
        <v>40</v>
      </c>
      <c r="J31" t="str">
        <f t="shared" si="1"/>
        <v>A4</v>
      </c>
      <c r="K31" t="str">
        <f t="shared" si="2"/>
        <v>0145</v>
      </c>
      <c r="L31" t="str">
        <f t="shared" si="3"/>
        <v>5C</v>
      </c>
      <c r="M31" t="str">
        <f>CONCATENATE(I31,J31,'Support Data'!$C$7,K31,L31,'Support Data'!$C$8)</f>
        <v>40A401455C00</v>
      </c>
    </row>
    <row r="32" spans="1:13" x14ac:dyDescent="0.25">
      <c r="A32">
        <v>31</v>
      </c>
      <c r="B32" s="12" t="s">
        <v>15</v>
      </c>
      <c r="C32">
        <v>107.755</v>
      </c>
      <c r="D32">
        <v>300.81599999999997</v>
      </c>
      <c r="E32">
        <v>348.11099999999999</v>
      </c>
      <c r="F32">
        <f t="shared" si="0"/>
        <v>247.54559999999998</v>
      </c>
      <c r="I32" t="str">
        <f>IF(B32='Support Data'!$B$4, 'Support Data'!$C$4, 'Support Data'!$C$3)</f>
        <v>80</v>
      </c>
      <c r="J32" t="str">
        <f t="shared" si="1"/>
        <v>6B</v>
      </c>
      <c r="K32" t="str">
        <f t="shared" si="2"/>
        <v>012C</v>
      </c>
      <c r="L32" t="str">
        <f t="shared" si="3"/>
        <v>F7</v>
      </c>
      <c r="M32" t="str">
        <f>CONCATENATE(I32,J32,'Support Data'!$C$7,K32,L32,'Support Data'!$C$8)</f>
        <v>806B012CF700</v>
      </c>
    </row>
    <row r="33" spans="1:13" x14ac:dyDescent="0.25">
      <c r="A33">
        <v>32</v>
      </c>
      <c r="B33" s="12" t="s">
        <v>16</v>
      </c>
      <c r="C33">
        <v>43.265000000000001</v>
      </c>
      <c r="D33">
        <v>350.61200000000002</v>
      </c>
      <c r="E33">
        <v>56.31</v>
      </c>
      <c r="F33">
        <f t="shared" si="0"/>
        <v>40.042666666666669</v>
      </c>
      <c r="I33" t="str">
        <f>IF(B33='Support Data'!$B$4, 'Support Data'!$C$4, 'Support Data'!$C$3)</f>
        <v>40</v>
      </c>
      <c r="J33" t="str">
        <f t="shared" si="1"/>
        <v>2B</v>
      </c>
      <c r="K33" t="str">
        <f t="shared" si="2"/>
        <v>015E</v>
      </c>
      <c r="L33" t="str">
        <f t="shared" si="3"/>
        <v>28</v>
      </c>
      <c r="M33" t="str">
        <f>CONCATENATE(I33,J33,'Support Data'!$C$7,K33,L33,'Support Data'!$C$8)</f>
        <v>402B015E2800</v>
      </c>
    </row>
    <row r="34" spans="1:13" x14ac:dyDescent="0.25">
      <c r="A34">
        <v>33</v>
      </c>
      <c r="B34" s="12" t="s">
        <v>16</v>
      </c>
      <c r="C34">
        <v>247.755</v>
      </c>
      <c r="D34">
        <v>272.65300000000002</v>
      </c>
      <c r="E34">
        <v>138.81399999999999</v>
      </c>
      <c r="F34">
        <f t="shared" si="0"/>
        <v>98.712177777777768</v>
      </c>
      <c r="I34" t="str">
        <f>IF(B34='Support Data'!$B$4, 'Support Data'!$C$4, 'Support Data'!$C$3)</f>
        <v>40</v>
      </c>
      <c r="J34" t="str">
        <f t="shared" si="1"/>
        <v>F7</v>
      </c>
      <c r="K34" t="str">
        <f t="shared" si="2"/>
        <v>0110</v>
      </c>
      <c r="L34" t="str">
        <f t="shared" si="3"/>
        <v>62</v>
      </c>
      <c r="M34" t="str">
        <f>CONCATENATE(I34,J34,'Support Data'!$C$7,K34,L34,'Support Data'!$C$8)</f>
        <v>40F701106200</v>
      </c>
    </row>
    <row r="35" spans="1:13" x14ac:dyDescent="0.25">
      <c r="A35">
        <v>34</v>
      </c>
      <c r="B35" s="12" t="s">
        <v>16</v>
      </c>
      <c r="C35">
        <v>209.38800000000001</v>
      </c>
      <c r="D35">
        <v>371.02</v>
      </c>
      <c r="E35">
        <v>154.44</v>
      </c>
      <c r="F35">
        <f t="shared" si="0"/>
        <v>109.824</v>
      </c>
      <c r="I35" t="str">
        <f>IF(B35='Support Data'!$B$4, 'Support Data'!$C$4, 'Support Data'!$C$3)</f>
        <v>40</v>
      </c>
      <c r="J35" t="str">
        <f t="shared" si="1"/>
        <v>D1</v>
      </c>
      <c r="K35" t="str">
        <f t="shared" si="2"/>
        <v>0173</v>
      </c>
      <c r="L35" t="str">
        <f t="shared" si="3"/>
        <v>6D</v>
      </c>
      <c r="M35" t="str">
        <f>CONCATENATE(I35,J35,'Support Data'!$C$7,K35,L35,'Support Data'!$C$8)</f>
        <v>40D101736D00</v>
      </c>
    </row>
    <row r="36" spans="1:13" x14ac:dyDescent="0.25">
      <c r="A36">
        <v>35</v>
      </c>
      <c r="B36" s="12" t="s">
        <v>16</v>
      </c>
      <c r="C36">
        <v>193.87799999999999</v>
      </c>
      <c r="D36">
        <v>384.49</v>
      </c>
      <c r="E36">
        <v>146.88900000000001</v>
      </c>
      <c r="F36">
        <f t="shared" si="0"/>
        <v>104.45440000000001</v>
      </c>
      <c r="I36" t="str">
        <f>IF(B36='Support Data'!$B$4, 'Support Data'!$C$4, 'Support Data'!$C$3)</f>
        <v>40</v>
      </c>
      <c r="J36" t="str">
        <f t="shared" si="1"/>
        <v>C1</v>
      </c>
      <c r="K36" t="str">
        <f t="shared" si="2"/>
        <v>0180</v>
      </c>
      <c r="L36" t="str">
        <f t="shared" si="3"/>
        <v>68</v>
      </c>
      <c r="M36" t="str">
        <f>CONCATENATE(I36,J36,'Support Data'!$C$7,K36,L36,'Support Data'!$C$8)</f>
        <v>40C101806800</v>
      </c>
    </row>
  </sheetData>
  <mergeCells count="2">
    <mergeCell ref="P2:P3"/>
    <mergeCell ref="Q2:V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workbookViewId="0">
      <selection activeCell="C25" sqref="C25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t="e">
        <f>'Collected Minutiae'!Q2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"/>
  <sheetViews>
    <sheetView workbookViewId="0">
      <selection activeCell="C18" sqref="C18"/>
    </sheetView>
  </sheetViews>
  <sheetFormatPr defaultRowHeight="15" x14ac:dyDescent="0.25"/>
  <cols>
    <col min="2" max="2" width="10.7109375" bestFit="1" customWidth="1"/>
  </cols>
  <sheetData>
    <row r="1" spans="1:8" x14ac:dyDescent="0.25">
      <c r="A1" s="1"/>
      <c r="B1" s="15" t="s">
        <v>9</v>
      </c>
      <c r="C1" s="15"/>
      <c r="D1" s="15"/>
      <c r="E1" s="1"/>
      <c r="F1" s="1"/>
      <c r="G1" s="16"/>
      <c r="H1" s="16"/>
    </row>
    <row r="2" spans="1:8" ht="15" customHeight="1" x14ac:dyDescent="0.25">
      <c r="A2" s="1"/>
      <c r="B2" s="3" t="s">
        <v>3</v>
      </c>
      <c r="D2" s="1"/>
      <c r="E2" s="1"/>
      <c r="F2" s="1"/>
    </row>
    <row r="3" spans="1:8" x14ac:dyDescent="0.25">
      <c r="A3" s="1"/>
      <c r="B3" t="s">
        <v>15</v>
      </c>
      <c r="C3" s="2" t="s">
        <v>19</v>
      </c>
      <c r="D3" s="1"/>
      <c r="E3" s="1"/>
      <c r="F3" s="1"/>
    </row>
    <row r="4" spans="1:8" x14ac:dyDescent="0.25">
      <c r="A4" s="1"/>
      <c r="B4" t="s">
        <v>16</v>
      </c>
      <c r="C4" s="2" t="s">
        <v>18</v>
      </c>
      <c r="D4" s="1"/>
      <c r="E4" s="1"/>
      <c r="F4" s="1"/>
    </row>
    <row r="5" spans="1:8" x14ac:dyDescent="0.25">
      <c r="A5" s="1"/>
      <c r="B5" t="s">
        <v>4</v>
      </c>
      <c r="C5" s="2" t="s">
        <v>5</v>
      </c>
      <c r="D5" s="1"/>
      <c r="E5" s="1"/>
      <c r="F5" s="1"/>
    </row>
    <row r="6" spans="1:8" x14ac:dyDescent="0.25">
      <c r="A6" s="1"/>
      <c r="B6" s="1"/>
      <c r="C6" s="1"/>
      <c r="D6" s="1"/>
      <c r="E6" s="1"/>
      <c r="F6" s="1"/>
    </row>
    <row r="7" spans="1:8" x14ac:dyDescent="0.25">
      <c r="A7" s="1"/>
      <c r="B7" s="4" t="s">
        <v>7</v>
      </c>
      <c r="C7" s="2"/>
      <c r="D7" s="1"/>
      <c r="E7" s="1"/>
      <c r="F7" s="1"/>
    </row>
    <row r="8" spans="1:8" x14ac:dyDescent="0.25">
      <c r="A8" s="1"/>
      <c r="B8" s="4" t="s">
        <v>8</v>
      </c>
      <c r="C8" s="2" t="s">
        <v>5</v>
      </c>
      <c r="D8" s="1"/>
      <c r="E8" s="1"/>
      <c r="F8" s="1"/>
    </row>
    <row r="9" spans="1:8" x14ac:dyDescent="0.25">
      <c r="A9" s="1"/>
      <c r="B9" s="1"/>
      <c r="C9" s="1"/>
      <c r="D9" s="1"/>
      <c r="E9" s="1"/>
      <c r="F9" s="1"/>
    </row>
    <row r="10" spans="1:8" x14ac:dyDescent="0.25">
      <c r="A10" s="1"/>
      <c r="B10" s="1"/>
      <c r="C10" s="1"/>
      <c r="D10" s="1"/>
      <c r="E10" s="1"/>
      <c r="F10" s="1"/>
    </row>
    <row r="11" spans="1:8" x14ac:dyDescent="0.25">
      <c r="A11" s="1"/>
      <c r="B11" s="16" t="s">
        <v>10</v>
      </c>
      <c r="C11" s="16"/>
      <c r="D11" t="s">
        <v>22</v>
      </c>
      <c r="E11" s="1"/>
      <c r="F11" s="1"/>
    </row>
    <row r="12" spans="1:8" x14ac:dyDescent="0.25">
      <c r="A12" s="1"/>
      <c r="B12" s="10" t="s">
        <v>24</v>
      </c>
      <c r="C12" s="9"/>
      <c r="D12" t="str">
        <f>DEC2HEX(SUM(27,(6*D15),3))</f>
        <v>F0</v>
      </c>
      <c r="E12" s="1"/>
      <c r="F12" s="1"/>
    </row>
    <row r="13" spans="1:8" x14ac:dyDescent="0.25">
      <c r="A13" s="1"/>
      <c r="B13" s="9"/>
      <c r="C13" s="9"/>
      <c r="D13" t="s">
        <v>23</v>
      </c>
      <c r="E13" s="1"/>
      <c r="F13" s="1"/>
    </row>
    <row r="14" spans="1:8" x14ac:dyDescent="0.25">
      <c r="A14" s="1"/>
      <c r="B14" s="16" t="s">
        <v>26</v>
      </c>
      <c r="C14" s="16"/>
      <c r="D14" s="1" t="str">
        <f>DEC2HEX(COUNT('Collected Minutiae'!A2:A1000), 2)</f>
        <v>23</v>
      </c>
      <c r="E14" s="1"/>
      <c r="F14" s="1"/>
    </row>
    <row r="15" spans="1:8" ht="30" x14ac:dyDescent="0.25">
      <c r="A15" s="1"/>
      <c r="B15" s="1" t="s">
        <v>25</v>
      </c>
      <c r="C15" s="1"/>
      <c r="D15" s="1">
        <f>COUNT('Collected Minutiae'!A2:A1000)</f>
        <v>35</v>
      </c>
      <c r="E15" s="1"/>
      <c r="F15" s="1"/>
    </row>
    <row r="17" spans="2:3" x14ac:dyDescent="0.25">
      <c r="B17" s="3" t="s">
        <v>27</v>
      </c>
      <c r="C17" s="11" t="s">
        <v>28</v>
      </c>
    </row>
    <row r="21" spans="2:3" x14ac:dyDescent="0.25">
      <c r="C21" t="s">
        <v>21</v>
      </c>
    </row>
    <row r="22" spans="2:3" x14ac:dyDescent="0.25">
      <c r="C22" t="s">
        <v>20</v>
      </c>
    </row>
    <row r="24" spans="2:3" x14ac:dyDescent="0.25">
      <c r="C24" t="str">
        <f>CONCATENATE(C21,C22,0)</f>
        <v>464D52002032300000000144000000C0010C00C800C80100000063014087000B66000</v>
      </c>
    </row>
  </sheetData>
  <mergeCells count="4">
    <mergeCell ref="B1:D1"/>
    <mergeCell ref="G1:H1"/>
    <mergeCell ref="B11:C11"/>
    <mergeCell ref="B14:C14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Collected Minutiae</vt:lpstr>
      <vt:lpstr>Final Template</vt:lpstr>
      <vt:lpstr>Support Data</vt:lpstr>
    </vt:vector>
  </TitlesOfParts>
  <Company>RedGate Software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Carrera</dc:creator>
  <cp:lastModifiedBy>Jose Carrera</cp:lastModifiedBy>
  <dcterms:created xsi:type="dcterms:W3CDTF">2015-11-04T14:44:13Z</dcterms:created>
  <dcterms:modified xsi:type="dcterms:W3CDTF">2015-11-06T09:42:31Z</dcterms:modified>
</cp:coreProperties>
</file>