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ose.carrera\Documents\GitHub\libAFIS\TestData\Manually extracted minutiae\"/>
    </mc:Choice>
  </mc:AlternateContent>
  <bookViews>
    <workbookView xWindow="0" yWindow="0" windowWidth="20490" windowHeight="7755"/>
  </bookViews>
  <sheets>
    <sheet name="Collected Minutiae" sheetId="1" r:id="rId1"/>
    <sheet name="Final Template" sheetId="3" r:id="rId2"/>
    <sheet name="Support Data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2" l="1"/>
  <c r="D12" i="2" s="1"/>
  <c r="D14" i="2"/>
  <c r="J3" i="1"/>
  <c r="J4" i="1"/>
  <c r="J5" i="1"/>
  <c r="J6" i="1"/>
  <c r="J2" i="1"/>
  <c r="P2" i="1" l="1"/>
  <c r="K3" i="1"/>
  <c r="K4" i="1"/>
  <c r="K5" i="1"/>
  <c r="K6" i="1"/>
  <c r="K2" i="1"/>
  <c r="I3" i="1"/>
  <c r="M3" i="1" s="1"/>
  <c r="I4" i="1"/>
  <c r="M4" i="1" s="1"/>
  <c r="I5" i="1"/>
  <c r="M5" i="1" s="1"/>
  <c r="I6" i="1"/>
  <c r="M6" i="1" s="1"/>
  <c r="I2" i="1"/>
  <c r="M2" i="1" s="1"/>
  <c r="P10" i="1" l="1"/>
  <c r="Q2" i="1" s="1"/>
  <c r="L3" i="1"/>
  <c r="L4" i="1"/>
  <c r="L5" i="1"/>
  <c r="L6" i="1"/>
  <c r="L2" i="1"/>
  <c r="F3" i="1"/>
  <c r="F4" i="1"/>
  <c r="F5" i="1"/>
  <c r="F6" i="1"/>
  <c r="F2" i="1"/>
  <c r="A2" i="3" l="1"/>
</calcChain>
</file>

<file path=xl/sharedStrings.xml><?xml version="1.0" encoding="utf-8"?>
<sst xmlns="http://schemas.openxmlformats.org/spreadsheetml/2006/main" count="41" uniqueCount="30">
  <si>
    <t>X</t>
  </si>
  <si>
    <t>Y</t>
  </si>
  <si>
    <t>Angle</t>
  </si>
  <si>
    <t>Type</t>
  </si>
  <si>
    <t>Other</t>
  </si>
  <si>
    <t>00</t>
  </si>
  <si>
    <t>Complete String</t>
  </si>
  <si>
    <t>Reserved</t>
  </si>
  <si>
    <t>Quality</t>
  </si>
  <si>
    <t>Minutiae data</t>
  </si>
  <si>
    <t>Finger header</t>
  </si>
  <si>
    <t>Final Template</t>
  </si>
  <si>
    <t>Final Template (Header + minutiae)</t>
  </si>
  <si>
    <t>Finger Minutiae</t>
  </si>
  <si>
    <t>w</t>
  </si>
  <si>
    <t>e</t>
  </si>
  <si>
    <t>Fixed angle</t>
  </si>
  <si>
    <t>40</t>
  </si>
  <si>
    <t>80</t>
  </si>
  <si>
    <t>464D520020323000000000</t>
  </si>
  <si>
    <t>0000012C019000C500C5010000105B</t>
  </si>
  <si>
    <t>Template size</t>
  </si>
  <si>
    <t>Number of minutie</t>
  </si>
  <si>
    <t>Minutiae number hex</t>
  </si>
  <si>
    <t>End</t>
  </si>
  <si>
    <t>0000</t>
  </si>
  <si>
    <t>Ending</t>
  </si>
  <si>
    <t>Bifurcation</t>
  </si>
  <si>
    <t>Finger Header Top</t>
  </si>
  <si>
    <t>Finger Header Bottom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</si>
</sst>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1" fillId="2" borderId="0" xfId="0" applyFont="1" applyFill="1"/>
    <xf numFmtId="0" fontId="0" fillId="2" borderId="0" xfId="0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0"/>
  <sheetViews>
    <sheetView tabSelected="1" workbookViewId="0">
      <selection activeCell="M9" sqref="A7:M9"/>
    </sheetView>
  </sheetViews>
  <sheetFormatPr defaultRowHeight="15" x14ac:dyDescent="0.25"/>
  <cols>
    <col min="1" max="1" width="4.28515625" customWidth="1"/>
    <col min="2" max="2" width="10.7109375" bestFit="1" customWidth="1"/>
    <col min="3" max="3" width="6.140625" customWidth="1"/>
    <col min="4" max="4" width="5.42578125" customWidth="1"/>
    <col min="5" max="5" width="7.5703125" customWidth="1"/>
    <col min="6" max="6" width="12.28515625" customWidth="1"/>
    <col min="7" max="7" width="7.7109375" style="6" customWidth="1"/>
    <col min="8" max="8" width="9.85546875" style="6" customWidth="1"/>
    <col min="9" max="9" width="5" customWidth="1"/>
    <col min="10" max="10" width="5.140625" customWidth="1"/>
    <col min="11" max="11" width="9.7109375" customWidth="1"/>
    <col min="12" max="12" width="9.42578125" customWidth="1"/>
    <col min="13" max="13" width="15.42578125" bestFit="1" customWidth="1"/>
    <col min="14" max="14" width="2.5703125" style="6" customWidth="1"/>
    <col min="15" max="15" width="1.42578125" style="6" customWidth="1"/>
    <col min="16" max="16" width="40.7109375" customWidth="1"/>
  </cols>
  <sheetData>
    <row r="1" spans="1:22" x14ac:dyDescent="0.25">
      <c r="B1" s="3" t="s">
        <v>3</v>
      </c>
      <c r="C1" s="7" t="s">
        <v>0</v>
      </c>
      <c r="D1" s="7" t="s">
        <v>1</v>
      </c>
      <c r="E1" s="7" t="s">
        <v>2</v>
      </c>
      <c r="F1" s="8" t="s">
        <v>16</v>
      </c>
      <c r="G1" s="5"/>
      <c r="H1" s="5"/>
      <c r="I1" s="3" t="s">
        <v>3</v>
      </c>
      <c r="J1" s="7" t="s">
        <v>0</v>
      </c>
      <c r="K1" s="7" t="s">
        <v>1</v>
      </c>
      <c r="L1" s="7" t="s">
        <v>2</v>
      </c>
      <c r="M1" s="3" t="s">
        <v>6</v>
      </c>
      <c r="P1" s="3" t="s">
        <v>10</v>
      </c>
      <c r="Q1" s="3" t="s">
        <v>11</v>
      </c>
    </row>
    <row r="2" spans="1:22" ht="16.5" customHeight="1" x14ac:dyDescent="0.25">
      <c r="A2">
        <v>1</v>
      </c>
      <c r="B2" t="s">
        <v>15</v>
      </c>
      <c r="C2">
        <v>135.91800000000001</v>
      </c>
      <c r="D2">
        <v>11.429</v>
      </c>
      <c r="E2">
        <v>143.74600000000001</v>
      </c>
      <c r="F2">
        <f>E2*256/360</f>
        <v>102.21937777777778</v>
      </c>
      <c r="I2" t="str">
        <f>IF(B2='Support Data'!$B$4, 'Support Data'!$C$4, 'Support Data'!$C$3)</f>
        <v>40</v>
      </c>
      <c r="J2" t="str">
        <f>DEC2HEX(C2, 2)</f>
        <v>87</v>
      </c>
      <c r="K2" t="str">
        <f>DEC2HEX(D2, 4)</f>
        <v>000B</v>
      </c>
      <c r="L2" t="str">
        <f>DEC2HEX(F2, 2)</f>
        <v>66</v>
      </c>
      <c r="M2" t="str">
        <f>CONCATENATE(I2,J2,'Support Data'!$C$7,K2,L2,'Support Data'!$C$8)</f>
        <v>4087000B6600</v>
      </c>
      <c r="P2" s="10" t="str">
        <f>CONCATENATE('Support Data'!D11,'Support Data'!D12,'Support Data'!D13,'Support Data'!D14)</f>
        <v>464D5200203230000000003C0000012C019000C500C5010000105B05</v>
      </c>
      <c r="Q2" s="11" t="str">
        <f>CONCATENATE(P2,P10,'Support Data'!C17)</f>
        <v>464D5200203230000000003C0000012C019000C500C5010000105B054087000B660080B5003B6700407100176C00407600346D0080A0004BE2000000</v>
      </c>
      <c r="R2" s="11"/>
      <c r="S2" s="11"/>
      <c r="T2" s="11"/>
      <c r="U2" s="11"/>
      <c r="V2" s="11"/>
    </row>
    <row r="3" spans="1:22" x14ac:dyDescent="0.25">
      <c r="A3">
        <v>2</v>
      </c>
      <c r="B3" t="s">
        <v>14</v>
      </c>
      <c r="C3">
        <v>181.63300000000001</v>
      </c>
      <c r="D3">
        <v>59.591999999999999</v>
      </c>
      <c r="E3">
        <v>145.00800000000001</v>
      </c>
      <c r="F3">
        <f t="shared" ref="F3:F33" si="0">E3*256/360</f>
        <v>103.11680000000001</v>
      </c>
      <c r="I3" t="str">
        <f>IF(B3='Support Data'!$B$4, 'Support Data'!$C$4, 'Support Data'!$C$3)</f>
        <v>80</v>
      </c>
      <c r="J3" t="str">
        <f t="shared" ref="J3:J33" si="1">DEC2HEX(C3, 2)</f>
        <v>B5</v>
      </c>
      <c r="K3" t="str">
        <f t="shared" ref="K3:K33" si="2">DEC2HEX(D3, 4)</f>
        <v>003B</v>
      </c>
      <c r="L3" t="str">
        <f t="shared" ref="L3:L33" si="3">DEC2HEX(F3, 2)</f>
        <v>67</v>
      </c>
      <c r="M3" t="str">
        <f>CONCATENATE(I3,J3,'Support Data'!$C$7,K3,L3,'Support Data'!$C$8)</f>
        <v>80B5003B6700</v>
      </c>
      <c r="P3" s="10"/>
      <c r="Q3" s="11"/>
      <c r="R3" s="11"/>
      <c r="S3" s="11"/>
      <c r="T3" s="11"/>
      <c r="U3" s="11"/>
      <c r="V3" s="11"/>
    </row>
    <row r="4" spans="1:22" x14ac:dyDescent="0.25">
      <c r="A4">
        <v>3</v>
      </c>
      <c r="B4" t="s">
        <v>15</v>
      </c>
      <c r="C4">
        <v>113.06100000000001</v>
      </c>
      <c r="D4">
        <v>23.265000000000001</v>
      </c>
      <c r="E4">
        <v>152.10300000000001</v>
      </c>
      <c r="F4">
        <f t="shared" si="0"/>
        <v>108.16213333333334</v>
      </c>
      <c r="I4" t="str">
        <f>IF(B4='Support Data'!$B$4, 'Support Data'!$C$4, 'Support Data'!$C$3)</f>
        <v>40</v>
      </c>
      <c r="J4" t="str">
        <f t="shared" si="1"/>
        <v>71</v>
      </c>
      <c r="K4" t="str">
        <f t="shared" si="2"/>
        <v>0017</v>
      </c>
      <c r="L4" t="str">
        <f t="shared" si="3"/>
        <v>6C</v>
      </c>
      <c r="M4" t="str">
        <f>CONCATENATE(I4,J4,'Support Data'!$C$7,K4,L4,'Support Data'!$C$8)</f>
        <v>407100176C00</v>
      </c>
      <c r="Q4" s="11"/>
      <c r="R4" s="11"/>
      <c r="S4" s="11"/>
      <c r="T4" s="11"/>
      <c r="U4" s="11"/>
      <c r="V4" s="11"/>
    </row>
    <row r="5" spans="1:22" x14ac:dyDescent="0.25">
      <c r="A5">
        <v>4</v>
      </c>
      <c r="B5" t="s">
        <v>15</v>
      </c>
      <c r="C5">
        <v>118.776</v>
      </c>
      <c r="D5">
        <v>52.652999999999999</v>
      </c>
      <c r="E5">
        <v>154.654</v>
      </c>
      <c r="F5">
        <f t="shared" si="0"/>
        <v>109.97617777777778</v>
      </c>
      <c r="I5" t="str">
        <f>IF(B5='Support Data'!$B$4, 'Support Data'!$C$4, 'Support Data'!$C$3)</f>
        <v>40</v>
      </c>
      <c r="J5" t="str">
        <f t="shared" si="1"/>
        <v>76</v>
      </c>
      <c r="K5" t="str">
        <f t="shared" si="2"/>
        <v>0034</v>
      </c>
      <c r="L5" t="str">
        <f t="shared" si="3"/>
        <v>6D</v>
      </c>
      <c r="M5" t="str">
        <f>CONCATENATE(I5,J5,'Support Data'!$C$7,K5,L5,'Support Data'!$C$8)</f>
        <v>407600346D00</v>
      </c>
      <c r="Q5" s="11"/>
      <c r="R5" s="11"/>
      <c r="S5" s="11"/>
      <c r="T5" s="11"/>
      <c r="U5" s="11"/>
      <c r="V5" s="11"/>
    </row>
    <row r="6" spans="1:22" x14ac:dyDescent="0.25">
      <c r="A6">
        <v>5</v>
      </c>
      <c r="B6" t="s">
        <v>14</v>
      </c>
      <c r="C6">
        <v>160</v>
      </c>
      <c r="D6">
        <v>75.918000000000006</v>
      </c>
      <c r="E6">
        <v>319.08600000000001</v>
      </c>
      <c r="F6">
        <f t="shared" si="0"/>
        <v>226.90560000000002</v>
      </c>
      <c r="I6" t="str">
        <f>IF(B6='Support Data'!$B$4, 'Support Data'!$C$4, 'Support Data'!$C$3)</f>
        <v>80</v>
      </c>
      <c r="J6" t="str">
        <f t="shared" si="1"/>
        <v>A0</v>
      </c>
      <c r="K6" t="str">
        <f t="shared" si="2"/>
        <v>004B</v>
      </c>
      <c r="L6" t="str">
        <f t="shared" si="3"/>
        <v>E2</v>
      </c>
      <c r="M6" t="str">
        <f>CONCATENATE(I6,J6,'Support Data'!$C$7,K6,L6,'Support Data'!$C$8)</f>
        <v>80A0004BE200</v>
      </c>
    </row>
    <row r="9" spans="1:22" x14ac:dyDescent="0.25">
      <c r="P9" s="3" t="s">
        <v>13</v>
      </c>
    </row>
    <row r="10" spans="1:22" ht="32.25" customHeight="1" x14ac:dyDescent="0.25">
      <c r="P10" s="1" t="str">
        <f>CONCATENATE(M2,M3,M4,M5,M6,M7,M8,M9,M10,M11,M12,M13,M14,M15,M16,M17,M18,M19,M20,M21,M22,M23,M24,M25,M26,M27,M28,M29,M30,M31,M32,M33,M34,M35,M36,M37,M38,M39,M40,M41,M42,M43,M44,M45,M46,M47,M48,M49,M50,M51,M52,M53,M54,M55,M56,M57,M58,M59,M60,M61,M62,M63,M64,M65,M66,M67,M68,M69,M70,M71,M72,M73,M74,M75,M76,M77,M78,M79,M80,M81,M82,M83,M84,M85,M86,M87,M88,M89,M90,M91,M92,M93,M94,M95,M96,M97,M98,M99,M100,M101,M102,M103,M104,M105,M106,M107,M108,M109,M110,M111,M112,M113,M114,M115,M116,M117,M118,M119,M120,M121,M122,M123,M124,M125,M126,M127,M128,M129,M130,M131,M132,M133,M134,M135,M136,M137,M138,M139,M140,M141,M142,M143,M144,M145,M146,M147,M148,M149,M150)</f>
        <v>4087000B660080B5003B6700407100176C00407600346D0080A0004BE200</v>
      </c>
    </row>
  </sheetData>
  <mergeCells count="2">
    <mergeCell ref="P2:P3"/>
    <mergeCell ref="Q2:V5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2"/>
  <sheetViews>
    <sheetView workbookViewId="0">
      <selection activeCell="C25" sqref="C25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t="str">
        <f>'Collected Minutiae'!Q2</f>
        <v>464D5200203230000000003C0000012C019000C500C5010000105B054087000B660080B5003B6700407100176C00407600346D0080A0004BE2000000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"/>
  <sheetViews>
    <sheetView workbookViewId="0">
      <selection activeCell="C21" sqref="C21:C25"/>
    </sheetView>
  </sheetViews>
  <sheetFormatPr defaultRowHeight="15" x14ac:dyDescent="0.25"/>
  <cols>
    <col min="1" max="1" width="12" customWidth="1"/>
    <col min="2" max="2" width="10.7109375" bestFit="1" customWidth="1"/>
  </cols>
  <sheetData>
    <row r="1" spans="1:8" x14ac:dyDescent="0.25">
      <c r="A1" s="1"/>
      <c r="B1" s="12" t="s">
        <v>9</v>
      </c>
      <c r="C1" s="12"/>
      <c r="D1" s="12"/>
      <c r="E1" s="1"/>
      <c r="F1" s="1"/>
      <c r="G1" s="13"/>
      <c r="H1" s="13"/>
    </row>
    <row r="2" spans="1:8" ht="15" customHeight="1" x14ac:dyDescent="0.25">
      <c r="A2" s="1"/>
      <c r="B2" s="3" t="s">
        <v>3</v>
      </c>
      <c r="D2" s="1"/>
      <c r="E2" s="1"/>
      <c r="F2" s="1"/>
    </row>
    <row r="3" spans="1:8" ht="13.5" customHeight="1" x14ac:dyDescent="0.25">
      <c r="A3" s="1" t="s">
        <v>27</v>
      </c>
      <c r="B3" t="s">
        <v>14</v>
      </c>
      <c r="C3" s="2" t="s">
        <v>18</v>
      </c>
      <c r="D3" s="1"/>
      <c r="E3" s="1"/>
      <c r="F3" s="1"/>
    </row>
    <row r="4" spans="1:8" x14ac:dyDescent="0.25">
      <c r="A4" s="1" t="s">
        <v>26</v>
      </c>
      <c r="B4" t="s">
        <v>15</v>
      </c>
      <c r="C4" s="2" t="s">
        <v>17</v>
      </c>
      <c r="D4" s="1"/>
      <c r="E4" s="1"/>
      <c r="F4" s="1"/>
    </row>
    <row r="5" spans="1:8" x14ac:dyDescent="0.25">
      <c r="A5" s="1"/>
      <c r="B5" t="s">
        <v>4</v>
      </c>
      <c r="C5" s="2" t="s">
        <v>5</v>
      </c>
      <c r="D5" s="1"/>
      <c r="E5" s="1"/>
      <c r="F5" s="1"/>
    </row>
    <row r="6" spans="1:8" x14ac:dyDescent="0.25">
      <c r="A6" s="1"/>
      <c r="B6" s="1"/>
      <c r="C6" s="1"/>
      <c r="D6" s="1"/>
      <c r="E6" s="1"/>
      <c r="F6" s="1"/>
    </row>
    <row r="7" spans="1:8" x14ac:dyDescent="0.25">
      <c r="A7" s="1"/>
      <c r="B7" s="4" t="s">
        <v>7</v>
      </c>
      <c r="C7" s="2"/>
      <c r="D7" s="1"/>
      <c r="E7" s="1"/>
      <c r="F7" s="1"/>
    </row>
    <row r="8" spans="1:8" x14ac:dyDescent="0.25">
      <c r="A8" s="1"/>
      <c r="B8" s="4" t="s">
        <v>8</v>
      </c>
      <c r="C8" s="2" t="s">
        <v>5</v>
      </c>
      <c r="D8" s="1"/>
      <c r="E8" s="1"/>
      <c r="F8" s="1"/>
    </row>
    <row r="9" spans="1:8" x14ac:dyDescent="0.25">
      <c r="A9" s="1"/>
      <c r="B9" s="1"/>
      <c r="C9" s="1"/>
      <c r="D9" s="1"/>
      <c r="E9" s="1"/>
      <c r="F9" s="1"/>
    </row>
    <row r="10" spans="1:8" x14ac:dyDescent="0.25">
      <c r="A10" s="1"/>
      <c r="B10" s="1"/>
      <c r="C10" s="1"/>
      <c r="D10" s="1"/>
      <c r="E10" s="1"/>
      <c r="F10" s="1"/>
    </row>
    <row r="11" spans="1:8" x14ac:dyDescent="0.25">
      <c r="A11" s="1"/>
      <c r="B11" s="13" t="s">
        <v>28</v>
      </c>
      <c r="C11" s="13"/>
      <c r="D11" t="s">
        <v>19</v>
      </c>
      <c r="E11" s="1"/>
      <c r="F11" s="1"/>
    </row>
    <row r="12" spans="1:8" x14ac:dyDescent="0.25">
      <c r="A12" s="1"/>
      <c r="B12" s="13" t="s">
        <v>21</v>
      </c>
      <c r="C12" s="13"/>
      <c r="D12" t="str">
        <f>DEC2HEX(SUM(27,(6*D15),3))</f>
        <v>3C</v>
      </c>
      <c r="E12" s="1"/>
      <c r="F12" s="1"/>
    </row>
    <row r="13" spans="1:8" x14ac:dyDescent="0.25">
      <c r="A13" s="1"/>
      <c r="B13" s="13" t="s">
        <v>29</v>
      </c>
      <c r="C13" s="13"/>
      <c r="D13" t="s">
        <v>20</v>
      </c>
      <c r="E13" s="1"/>
      <c r="F13" s="1"/>
    </row>
    <row r="14" spans="1:8" x14ac:dyDescent="0.25">
      <c r="A14" s="1"/>
      <c r="B14" s="13" t="s">
        <v>23</v>
      </c>
      <c r="C14" s="13"/>
      <c r="D14" s="1" t="str">
        <f>DEC2HEX(COUNT('Collected Minutiae'!A2:A1000), 2)</f>
        <v>05</v>
      </c>
      <c r="E14" s="1"/>
      <c r="F14" s="1"/>
    </row>
    <row r="15" spans="1:8" x14ac:dyDescent="0.25">
      <c r="A15" s="1"/>
      <c r="B15" s="12" t="s">
        <v>22</v>
      </c>
      <c r="C15" s="12"/>
      <c r="D15" s="1">
        <f>COUNT('Collected Minutiae'!A2:A1000)</f>
        <v>5</v>
      </c>
      <c r="E15" s="1"/>
      <c r="F15" s="1"/>
    </row>
    <row r="17" spans="2:3" x14ac:dyDescent="0.25">
      <c r="B17" s="3" t="s">
        <v>24</v>
      </c>
      <c r="C17" s="9" t="s">
        <v>25</v>
      </c>
    </row>
  </sheetData>
  <mergeCells count="7">
    <mergeCell ref="B15:C15"/>
    <mergeCell ref="B1:D1"/>
    <mergeCell ref="G1:H1"/>
    <mergeCell ref="B11:C11"/>
    <mergeCell ref="B14:C14"/>
    <mergeCell ref="B12:C12"/>
    <mergeCell ref="B13:C13"/>
  </mergeCell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Collected Minutiae</vt:lpstr>
      <vt:lpstr>Final Template</vt:lpstr>
      <vt:lpstr>Support Data</vt:lpstr>
    </vt:vector>
  </TitlesOfParts>
  <Company>RedGate Software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Carrera</dc:creator>
  <cp:lastModifiedBy>Jose Carrera</cp:lastModifiedBy>
  <dcterms:created xsi:type="dcterms:W3CDTF">2015-11-04T14:44:13Z</dcterms:created>
  <dcterms:modified xsi:type="dcterms:W3CDTF">2015-11-06T13:59:43Z</dcterms:modified>
</cp:coreProperties>
</file>