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unrayo.ojubanire\Desktop\"/>
    </mc:Choice>
  </mc:AlternateContent>
  <xr:revisionPtr revIDLastSave="0" documentId="13_ncr:1_{0C57B2FA-0BE3-4A57-A8FF-394A52224207}" xr6:coauthVersionLast="47" xr6:coauthVersionMax="47" xr10:uidLastSave="{00000000-0000-0000-0000-000000000000}"/>
  <bookViews>
    <workbookView xWindow="-120" yWindow="-120" windowWidth="20730" windowHeight="11040" firstSheet="7" activeTab="10" xr2:uid="{B6445E23-9528-452F-88B2-53D5C39E61F0}"/>
  </bookViews>
  <sheets>
    <sheet name="grades" sheetId="1" r:id="rId1"/>
    <sheet name="payroll spreadsheet" sheetId="2" r:id="rId2"/>
    <sheet name="decision chart" sheetId="4" r:id="rId3"/>
    <sheet name="sales report" sheetId="5" r:id="rId4"/>
    <sheet name="pivot for sales report" sheetId="6" r:id="rId5"/>
    <sheet name="car inventory" sheetId="7" r:id="rId6"/>
    <sheet name="pivot table for car inventory" sheetId="8" r:id="rId7"/>
    <sheet name="school supplies" sheetId="9" r:id="rId8"/>
    <sheet name="cat or dog" sheetId="10" r:id="rId9"/>
    <sheet name="printer" sheetId="11" r:id="rId10"/>
    <sheet name="cell phone" sheetId="12" r:id="rId11"/>
  </sheets>
  <externalReferences>
    <externalReference r:id="rId12"/>
    <externalReference r:id="rId13"/>
  </externalReferences>
  <calcPr calcId="191029" concurrentCalc="0"/>
  <pivotCaches>
    <pivotCache cacheId="2" r:id="rId14"/>
    <pivotCache cacheId="3" r:id="rId1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K15" i="12"/>
  <c r="J13" i="12"/>
  <c r="J15" i="12"/>
  <c r="I13" i="12"/>
  <c r="I15" i="12"/>
  <c r="D13" i="12"/>
  <c r="D15" i="12"/>
  <c r="C13" i="12"/>
  <c r="C15" i="12"/>
  <c r="B13" i="12"/>
  <c r="B15" i="12"/>
  <c r="G19" i="11"/>
  <c r="B19" i="11"/>
  <c r="I6" i="11"/>
  <c r="I9" i="11"/>
  <c r="I12" i="11"/>
  <c r="I14" i="11"/>
  <c r="H6" i="11"/>
  <c r="H9" i="11"/>
  <c r="H12" i="11"/>
  <c r="H14" i="11"/>
  <c r="G8" i="11"/>
  <c r="G6" i="11"/>
  <c r="G9" i="11"/>
  <c r="G12" i="11"/>
  <c r="G14" i="11"/>
  <c r="D6" i="11"/>
  <c r="D9" i="11"/>
  <c r="D12" i="11"/>
  <c r="D14" i="11"/>
  <c r="C6" i="11"/>
  <c r="C9" i="11"/>
  <c r="C12" i="11"/>
  <c r="C14" i="11"/>
  <c r="B8" i="11"/>
  <c r="B6" i="11"/>
  <c r="B9" i="11"/>
  <c r="B12" i="11"/>
  <c r="B14" i="11"/>
  <c r="C9" i="10"/>
  <c r="C15" i="10"/>
  <c r="C16" i="10"/>
  <c r="C18" i="10"/>
  <c r="B9" i="10"/>
  <c r="B15" i="10"/>
  <c r="B16" i="10"/>
  <c r="B18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9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9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9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9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9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9" i="9"/>
  <c r="M53" i="7"/>
  <c r="F53" i="7"/>
  <c r="G53" i="7"/>
  <c r="I53" i="7"/>
  <c r="D53" i="7"/>
  <c r="E53" i="7"/>
  <c r="B53" i="7"/>
  <c r="N53" i="7"/>
  <c r="M52" i="7"/>
  <c r="G52" i="7"/>
  <c r="I52" i="7"/>
  <c r="F52" i="7"/>
  <c r="D52" i="7"/>
  <c r="E52" i="7"/>
  <c r="C52" i="7"/>
  <c r="B52" i="7"/>
  <c r="N52" i="7"/>
  <c r="M51" i="7"/>
  <c r="I51" i="7"/>
  <c r="G51" i="7"/>
  <c r="F51" i="7"/>
  <c r="D51" i="7"/>
  <c r="E51" i="7"/>
  <c r="C51" i="7"/>
  <c r="B51" i="7"/>
  <c r="N51" i="7"/>
  <c r="M50" i="7"/>
  <c r="I50" i="7"/>
  <c r="G50" i="7"/>
  <c r="F50" i="7"/>
  <c r="E50" i="7"/>
  <c r="D50" i="7"/>
  <c r="C50" i="7"/>
  <c r="B50" i="7"/>
  <c r="N50" i="7"/>
  <c r="M49" i="7"/>
  <c r="F49" i="7"/>
  <c r="G49" i="7"/>
  <c r="I49" i="7"/>
  <c r="E49" i="7"/>
  <c r="D49" i="7"/>
  <c r="B49" i="7"/>
  <c r="N49" i="7"/>
  <c r="M48" i="7"/>
  <c r="G48" i="7"/>
  <c r="I48" i="7"/>
  <c r="F48" i="7"/>
  <c r="E48" i="7"/>
  <c r="D48" i="7"/>
  <c r="C48" i="7"/>
  <c r="B48" i="7"/>
  <c r="N48" i="7"/>
  <c r="M47" i="7"/>
  <c r="I47" i="7"/>
  <c r="G47" i="7"/>
  <c r="F47" i="7"/>
  <c r="D47" i="7"/>
  <c r="E47" i="7"/>
  <c r="C47" i="7"/>
  <c r="B47" i="7"/>
  <c r="N47" i="7"/>
  <c r="M46" i="7"/>
  <c r="I46" i="7"/>
  <c r="G46" i="7"/>
  <c r="F46" i="7"/>
  <c r="E46" i="7"/>
  <c r="D46" i="7"/>
  <c r="C46" i="7"/>
  <c r="B46" i="7"/>
  <c r="N46" i="7"/>
  <c r="M45" i="7"/>
  <c r="F45" i="7"/>
  <c r="G45" i="7"/>
  <c r="I45" i="7"/>
  <c r="E45" i="7"/>
  <c r="D45" i="7"/>
  <c r="B45" i="7"/>
  <c r="N45" i="7"/>
  <c r="M44" i="7"/>
  <c r="G44" i="7"/>
  <c r="I44" i="7"/>
  <c r="F44" i="7"/>
  <c r="E44" i="7"/>
  <c r="D44" i="7"/>
  <c r="C44" i="7"/>
  <c r="B44" i="7"/>
  <c r="N44" i="7"/>
  <c r="M43" i="7"/>
  <c r="I43" i="7"/>
  <c r="G43" i="7"/>
  <c r="F43" i="7"/>
  <c r="D43" i="7"/>
  <c r="E43" i="7"/>
  <c r="C43" i="7"/>
  <c r="B43" i="7"/>
  <c r="N43" i="7"/>
  <c r="M42" i="7"/>
  <c r="I42" i="7"/>
  <c r="G42" i="7"/>
  <c r="F42" i="7"/>
  <c r="E42" i="7"/>
  <c r="D42" i="7"/>
  <c r="C42" i="7"/>
  <c r="B42" i="7"/>
  <c r="N42" i="7"/>
  <c r="M41" i="7"/>
  <c r="F41" i="7"/>
  <c r="G41" i="7"/>
  <c r="I41" i="7"/>
  <c r="E41" i="7"/>
  <c r="D41" i="7"/>
  <c r="B41" i="7"/>
  <c r="N41" i="7"/>
  <c r="M40" i="7"/>
  <c r="G40" i="7"/>
  <c r="I40" i="7"/>
  <c r="F40" i="7"/>
  <c r="E40" i="7"/>
  <c r="D40" i="7"/>
  <c r="C40" i="7"/>
  <c r="B40" i="7"/>
  <c r="N40" i="7"/>
  <c r="M39" i="7"/>
  <c r="I39" i="7"/>
  <c r="G39" i="7"/>
  <c r="F39" i="7"/>
  <c r="D39" i="7"/>
  <c r="E39" i="7"/>
  <c r="C39" i="7"/>
  <c r="B39" i="7"/>
  <c r="N39" i="7"/>
  <c r="M38" i="7"/>
  <c r="I38" i="7"/>
  <c r="G38" i="7"/>
  <c r="F38" i="7"/>
  <c r="E38" i="7"/>
  <c r="D38" i="7"/>
  <c r="C38" i="7"/>
  <c r="B38" i="7"/>
  <c r="N38" i="7"/>
  <c r="M37" i="7"/>
  <c r="F37" i="7"/>
  <c r="G37" i="7"/>
  <c r="I37" i="7"/>
  <c r="E37" i="7"/>
  <c r="D37" i="7"/>
  <c r="B37" i="7"/>
  <c r="N37" i="7"/>
  <c r="M36" i="7"/>
  <c r="G36" i="7"/>
  <c r="I36" i="7"/>
  <c r="F36" i="7"/>
  <c r="E36" i="7"/>
  <c r="D36" i="7"/>
  <c r="C36" i="7"/>
  <c r="B36" i="7"/>
  <c r="N36" i="7"/>
  <c r="M35" i="7"/>
  <c r="I35" i="7"/>
  <c r="G35" i="7"/>
  <c r="F35" i="7"/>
  <c r="D35" i="7"/>
  <c r="E35" i="7"/>
  <c r="C35" i="7"/>
  <c r="B35" i="7"/>
  <c r="N35" i="7"/>
  <c r="M34" i="7"/>
  <c r="I34" i="7"/>
  <c r="G34" i="7"/>
  <c r="F34" i="7"/>
  <c r="E34" i="7"/>
  <c r="D34" i="7"/>
  <c r="C34" i="7"/>
  <c r="B34" i="7"/>
  <c r="N34" i="7"/>
  <c r="M33" i="7"/>
  <c r="F33" i="7"/>
  <c r="G33" i="7"/>
  <c r="I33" i="7"/>
  <c r="E33" i="7"/>
  <c r="D33" i="7"/>
  <c r="B33" i="7"/>
  <c r="N33" i="7"/>
  <c r="M32" i="7"/>
  <c r="G32" i="7"/>
  <c r="I32" i="7"/>
  <c r="F32" i="7"/>
  <c r="E32" i="7"/>
  <c r="D32" i="7"/>
  <c r="C32" i="7"/>
  <c r="B32" i="7"/>
  <c r="N32" i="7"/>
  <c r="M31" i="7"/>
  <c r="I31" i="7"/>
  <c r="G31" i="7"/>
  <c r="F31" i="7"/>
  <c r="D31" i="7"/>
  <c r="E31" i="7"/>
  <c r="C31" i="7"/>
  <c r="B31" i="7"/>
  <c r="N31" i="7"/>
  <c r="M30" i="7"/>
  <c r="I30" i="7"/>
  <c r="G30" i="7"/>
  <c r="F30" i="7"/>
  <c r="E30" i="7"/>
  <c r="D30" i="7"/>
  <c r="C30" i="7"/>
  <c r="B30" i="7"/>
  <c r="N30" i="7"/>
  <c r="M29" i="7"/>
  <c r="F29" i="7"/>
  <c r="G29" i="7"/>
  <c r="I29" i="7"/>
  <c r="E29" i="7"/>
  <c r="D29" i="7"/>
  <c r="B29" i="7"/>
  <c r="N29" i="7"/>
  <c r="M28" i="7"/>
  <c r="G28" i="7"/>
  <c r="I28" i="7"/>
  <c r="F28" i="7"/>
  <c r="E28" i="7"/>
  <c r="D28" i="7"/>
  <c r="C28" i="7"/>
  <c r="B28" i="7"/>
  <c r="N28" i="7"/>
  <c r="M27" i="7"/>
  <c r="I27" i="7"/>
  <c r="G27" i="7"/>
  <c r="F27" i="7"/>
  <c r="D27" i="7"/>
  <c r="E27" i="7"/>
  <c r="C27" i="7"/>
  <c r="B27" i="7"/>
  <c r="N27" i="7"/>
  <c r="M26" i="7"/>
  <c r="I26" i="7"/>
  <c r="G26" i="7"/>
  <c r="F26" i="7"/>
  <c r="E26" i="7"/>
  <c r="D26" i="7"/>
  <c r="C26" i="7"/>
  <c r="B26" i="7"/>
  <c r="N26" i="7"/>
  <c r="M25" i="7"/>
  <c r="F25" i="7"/>
  <c r="G25" i="7"/>
  <c r="I25" i="7"/>
  <c r="E25" i="7"/>
  <c r="D25" i="7"/>
  <c r="B25" i="7"/>
  <c r="N25" i="7"/>
  <c r="M24" i="7"/>
  <c r="G24" i="7"/>
  <c r="I24" i="7"/>
  <c r="F24" i="7"/>
  <c r="E24" i="7"/>
  <c r="D24" i="7"/>
  <c r="C24" i="7"/>
  <c r="B24" i="7"/>
  <c r="N24" i="7"/>
  <c r="M23" i="7"/>
  <c r="I23" i="7"/>
  <c r="G23" i="7"/>
  <c r="F23" i="7"/>
  <c r="D23" i="7"/>
  <c r="E23" i="7"/>
  <c r="C23" i="7"/>
  <c r="B23" i="7"/>
  <c r="N23" i="7"/>
  <c r="M22" i="7"/>
  <c r="I22" i="7"/>
  <c r="G22" i="7"/>
  <c r="F22" i="7"/>
  <c r="E22" i="7"/>
  <c r="D22" i="7"/>
  <c r="C22" i="7"/>
  <c r="B22" i="7"/>
  <c r="N22" i="7"/>
  <c r="M21" i="7"/>
  <c r="F21" i="7"/>
  <c r="G21" i="7"/>
  <c r="I21" i="7"/>
  <c r="E21" i="7"/>
  <c r="D21" i="7"/>
  <c r="B21" i="7"/>
  <c r="N21" i="7"/>
  <c r="M20" i="7"/>
  <c r="G20" i="7"/>
  <c r="I20" i="7"/>
  <c r="F20" i="7"/>
  <c r="E20" i="7"/>
  <c r="D20" i="7"/>
  <c r="C20" i="7"/>
  <c r="B20" i="7"/>
  <c r="N20" i="7"/>
  <c r="M19" i="7"/>
  <c r="I19" i="7"/>
  <c r="G19" i="7"/>
  <c r="F19" i="7"/>
  <c r="D19" i="7"/>
  <c r="E19" i="7"/>
  <c r="C19" i="7"/>
  <c r="B19" i="7"/>
  <c r="N19" i="7"/>
  <c r="M18" i="7"/>
  <c r="I18" i="7"/>
  <c r="G18" i="7"/>
  <c r="F18" i="7"/>
  <c r="E18" i="7"/>
  <c r="D18" i="7"/>
  <c r="C18" i="7"/>
  <c r="B18" i="7"/>
  <c r="N18" i="7"/>
  <c r="M17" i="7"/>
  <c r="F17" i="7"/>
  <c r="G17" i="7"/>
  <c r="I17" i="7"/>
  <c r="E17" i="7"/>
  <c r="D17" i="7"/>
  <c r="B17" i="7"/>
  <c r="N17" i="7"/>
  <c r="M16" i="7"/>
  <c r="G16" i="7"/>
  <c r="I16" i="7"/>
  <c r="F16" i="7"/>
  <c r="E16" i="7"/>
  <c r="D16" i="7"/>
  <c r="C16" i="7"/>
  <c r="B16" i="7"/>
  <c r="N16" i="7"/>
  <c r="M15" i="7"/>
  <c r="I15" i="7"/>
  <c r="G15" i="7"/>
  <c r="F15" i="7"/>
  <c r="D15" i="7"/>
  <c r="E15" i="7"/>
  <c r="C15" i="7"/>
  <c r="B15" i="7"/>
  <c r="N15" i="7"/>
  <c r="M14" i="7"/>
  <c r="I14" i="7"/>
  <c r="G14" i="7"/>
  <c r="F14" i="7"/>
  <c r="E14" i="7"/>
  <c r="D14" i="7"/>
  <c r="C14" i="7"/>
  <c r="B14" i="7"/>
  <c r="N14" i="7"/>
  <c r="M13" i="7"/>
  <c r="F13" i="7"/>
  <c r="G13" i="7"/>
  <c r="I13" i="7"/>
  <c r="E13" i="7"/>
  <c r="D13" i="7"/>
  <c r="B13" i="7"/>
  <c r="N13" i="7"/>
  <c r="M12" i="7"/>
  <c r="G12" i="7"/>
  <c r="I12" i="7"/>
  <c r="F12" i="7"/>
  <c r="E12" i="7"/>
  <c r="D12" i="7"/>
  <c r="C12" i="7"/>
  <c r="B12" i="7"/>
  <c r="N12" i="7"/>
  <c r="M11" i="7"/>
  <c r="I11" i="7"/>
  <c r="G11" i="7"/>
  <c r="F11" i="7"/>
  <c r="D11" i="7"/>
  <c r="E11" i="7"/>
  <c r="C11" i="7"/>
  <c r="B11" i="7"/>
  <c r="N11" i="7"/>
  <c r="M10" i="7"/>
  <c r="I10" i="7"/>
  <c r="G10" i="7"/>
  <c r="F10" i="7"/>
  <c r="E10" i="7"/>
  <c r="D10" i="7"/>
  <c r="C10" i="7"/>
  <c r="B10" i="7"/>
  <c r="N10" i="7"/>
  <c r="M9" i="7"/>
  <c r="F9" i="7"/>
  <c r="G9" i="7"/>
  <c r="I9" i="7"/>
  <c r="E9" i="7"/>
  <c r="D9" i="7"/>
  <c r="B9" i="7"/>
  <c r="N9" i="7"/>
  <c r="M8" i="7"/>
  <c r="G8" i="7"/>
  <c r="I8" i="7"/>
  <c r="F8" i="7"/>
  <c r="E8" i="7"/>
  <c r="D8" i="7"/>
  <c r="C8" i="7"/>
  <c r="B8" i="7"/>
  <c r="N8" i="7"/>
  <c r="M7" i="7"/>
  <c r="I7" i="7"/>
  <c r="G7" i="7"/>
  <c r="F7" i="7"/>
  <c r="D7" i="7"/>
  <c r="E7" i="7"/>
  <c r="C7" i="7"/>
  <c r="B7" i="7"/>
  <c r="N7" i="7"/>
  <c r="M6" i="7"/>
  <c r="I6" i="7"/>
  <c r="G6" i="7"/>
  <c r="F6" i="7"/>
  <c r="E6" i="7"/>
  <c r="D6" i="7"/>
  <c r="C6" i="7"/>
  <c r="B6" i="7"/>
  <c r="N6" i="7"/>
  <c r="M5" i="7"/>
  <c r="F5" i="7"/>
  <c r="G5" i="7"/>
  <c r="I5" i="7"/>
  <c r="E5" i="7"/>
  <c r="D5" i="7"/>
  <c r="B5" i="7"/>
  <c r="N5" i="7"/>
  <c r="M4" i="7"/>
  <c r="G4" i="7"/>
  <c r="I4" i="7"/>
  <c r="F4" i="7"/>
  <c r="E4" i="7"/>
  <c r="D4" i="7"/>
  <c r="C4" i="7"/>
  <c r="B4" i="7"/>
  <c r="N4" i="7"/>
  <c r="M3" i="7"/>
  <c r="I3" i="7"/>
  <c r="G3" i="7"/>
  <c r="F3" i="7"/>
  <c r="D3" i="7"/>
  <c r="E3" i="7"/>
  <c r="C3" i="7"/>
  <c r="B3" i="7"/>
  <c r="N3" i="7"/>
  <c r="M2" i="7"/>
  <c r="I2" i="7"/>
  <c r="G2" i="7"/>
  <c r="F2" i="7"/>
  <c r="E2" i="7"/>
  <c r="D2" i="7"/>
  <c r="C2" i="7"/>
  <c r="B2" i="7"/>
  <c r="N2" i="7"/>
  <c r="F176" i="5"/>
  <c r="F175" i="5"/>
  <c r="F174" i="5"/>
  <c r="G172" i="5"/>
  <c r="H172" i="5"/>
  <c r="G171" i="5"/>
  <c r="H171" i="5"/>
  <c r="G170" i="5"/>
  <c r="H170" i="5"/>
  <c r="H169" i="5"/>
  <c r="G169" i="5"/>
  <c r="G168" i="5"/>
  <c r="H168" i="5"/>
  <c r="G167" i="5"/>
  <c r="H167" i="5"/>
  <c r="G166" i="5"/>
  <c r="H166" i="5"/>
  <c r="G165" i="5"/>
  <c r="H165" i="5"/>
  <c r="G164" i="5"/>
  <c r="H164" i="5"/>
  <c r="G163" i="5"/>
  <c r="H163" i="5"/>
  <c r="G162" i="5"/>
  <c r="H162" i="5"/>
  <c r="H161" i="5"/>
  <c r="G161" i="5"/>
  <c r="G160" i="5"/>
  <c r="H160" i="5"/>
  <c r="G159" i="5"/>
  <c r="H159" i="5"/>
  <c r="G158" i="5"/>
  <c r="H158" i="5"/>
  <c r="G157" i="5"/>
  <c r="H157" i="5"/>
  <c r="G156" i="5"/>
  <c r="H156" i="5"/>
  <c r="G155" i="5"/>
  <c r="H155" i="5"/>
  <c r="G154" i="5"/>
  <c r="H154" i="5"/>
  <c r="H153" i="5"/>
  <c r="G153" i="5"/>
  <c r="G152" i="5"/>
  <c r="H152" i="5"/>
  <c r="G151" i="5"/>
  <c r="H151" i="5"/>
  <c r="G150" i="5"/>
  <c r="H150" i="5"/>
  <c r="G149" i="5"/>
  <c r="H149" i="5"/>
  <c r="G148" i="5"/>
  <c r="H148" i="5"/>
  <c r="G147" i="5"/>
  <c r="H147" i="5"/>
  <c r="G146" i="5"/>
  <c r="H146" i="5"/>
  <c r="H145" i="5"/>
  <c r="G145" i="5"/>
  <c r="G144" i="5"/>
  <c r="H144" i="5"/>
  <c r="G143" i="5"/>
  <c r="H143" i="5"/>
  <c r="G142" i="5"/>
  <c r="H142" i="5"/>
  <c r="G141" i="5"/>
  <c r="H141" i="5"/>
  <c r="G140" i="5"/>
  <c r="H140" i="5"/>
  <c r="G139" i="5"/>
  <c r="H139" i="5"/>
  <c r="G138" i="5"/>
  <c r="H138" i="5"/>
  <c r="H137" i="5"/>
  <c r="G137" i="5"/>
  <c r="G136" i="5"/>
  <c r="H136" i="5"/>
  <c r="G135" i="5"/>
  <c r="H135" i="5"/>
  <c r="G134" i="5"/>
  <c r="H134" i="5"/>
  <c r="G133" i="5"/>
  <c r="H133" i="5"/>
  <c r="G132" i="5"/>
  <c r="H132" i="5"/>
  <c r="G131" i="5"/>
  <c r="H131" i="5"/>
  <c r="G130" i="5"/>
  <c r="H130" i="5"/>
  <c r="H129" i="5"/>
  <c r="G129" i="5"/>
  <c r="G128" i="5"/>
  <c r="H128" i="5"/>
  <c r="G127" i="5"/>
  <c r="H127" i="5"/>
  <c r="G126" i="5"/>
  <c r="H126" i="5"/>
  <c r="G125" i="5"/>
  <c r="H125" i="5"/>
  <c r="G124" i="5"/>
  <c r="H124" i="5"/>
  <c r="G123" i="5"/>
  <c r="H123" i="5"/>
  <c r="G122" i="5"/>
  <c r="H122" i="5"/>
  <c r="H121" i="5"/>
  <c r="G121" i="5"/>
  <c r="G120" i="5"/>
  <c r="H120" i="5"/>
  <c r="G119" i="5"/>
  <c r="H119" i="5"/>
  <c r="G118" i="5"/>
  <c r="H118" i="5"/>
  <c r="G117" i="5"/>
  <c r="H117" i="5"/>
  <c r="G116" i="5"/>
  <c r="H116" i="5"/>
  <c r="G115" i="5"/>
  <c r="H115" i="5"/>
  <c r="G114" i="5"/>
  <c r="H114" i="5"/>
  <c r="H113" i="5"/>
  <c r="G113" i="5"/>
  <c r="G112" i="5"/>
  <c r="H112" i="5"/>
  <c r="G111" i="5"/>
  <c r="H111" i="5"/>
  <c r="G110" i="5"/>
  <c r="H110" i="5"/>
  <c r="G109" i="5"/>
  <c r="H109" i="5"/>
  <c r="G108" i="5"/>
  <c r="H108" i="5"/>
  <c r="G107" i="5"/>
  <c r="H107" i="5"/>
  <c r="G106" i="5"/>
  <c r="H106" i="5"/>
  <c r="H105" i="5"/>
  <c r="G105" i="5"/>
  <c r="G104" i="5"/>
  <c r="H104" i="5"/>
  <c r="G103" i="5"/>
  <c r="H103" i="5"/>
  <c r="G102" i="5"/>
  <c r="H102" i="5"/>
  <c r="G101" i="5"/>
  <c r="H101" i="5"/>
  <c r="G100" i="5"/>
  <c r="H100" i="5"/>
  <c r="G99" i="5"/>
  <c r="H99" i="5"/>
  <c r="G98" i="5"/>
  <c r="H98" i="5"/>
  <c r="H97" i="5"/>
  <c r="G97" i="5"/>
  <c r="G96" i="5"/>
  <c r="H96" i="5"/>
  <c r="G95" i="5"/>
  <c r="H95" i="5"/>
  <c r="G94" i="5"/>
  <c r="H94" i="5"/>
  <c r="G93" i="5"/>
  <c r="H93" i="5"/>
  <c r="G92" i="5"/>
  <c r="H92" i="5"/>
  <c r="G91" i="5"/>
  <c r="H91" i="5"/>
  <c r="G90" i="5"/>
  <c r="H90" i="5"/>
  <c r="H89" i="5"/>
  <c r="G89" i="5"/>
  <c r="G88" i="5"/>
  <c r="H88" i="5"/>
  <c r="G87" i="5"/>
  <c r="H87" i="5"/>
  <c r="G86" i="5"/>
  <c r="H86" i="5"/>
  <c r="G85" i="5"/>
  <c r="H85" i="5"/>
  <c r="G84" i="5"/>
  <c r="H84" i="5"/>
  <c r="G83" i="5"/>
  <c r="H83" i="5"/>
  <c r="G82" i="5"/>
  <c r="H82" i="5"/>
  <c r="H81" i="5"/>
  <c r="G81" i="5"/>
  <c r="G80" i="5"/>
  <c r="H80" i="5"/>
  <c r="G79" i="5"/>
  <c r="H79" i="5"/>
  <c r="G78" i="5"/>
  <c r="H78" i="5"/>
  <c r="G77" i="5"/>
  <c r="H77" i="5"/>
  <c r="G76" i="5"/>
  <c r="H76" i="5"/>
  <c r="G75" i="5"/>
  <c r="H75" i="5"/>
  <c r="G74" i="5"/>
  <c r="H74" i="5"/>
  <c r="H73" i="5"/>
  <c r="G73" i="5"/>
  <c r="G72" i="5"/>
  <c r="H72" i="5"/>
  <c r="G71" i="5"/>
  <c r="H71" i="5"/>
  <c r="G70" i="5"/>
  <c r="H70" i="5"/>
  <c r="G69" i="5"/>
  <c r="H69" i="5"/>
  <c r="G68" i="5"/>
  <c r="H68" i="5"/>
  <c r="G67" i="5"/>
  <c r="H67" i="5"/>
  <c r="G66" i="5"/>
  <c r="H66" i="5"/>
  <c r="H65" i="5"/>
  <c r="G65" i="5"/>
  <c r="G64" i="5"/>
  <c r="H64" i="5"/>
  <c r="G63" i="5"/>
  <c r="H63" i="5"/>
  <c r="G62" i="5"/>
  <c r="H62" i="5"/>
  <c r="G61" i="5"/>
  <c r="H61" i="5"/>
  <c r="G60" i="5"/>
  <c r="H60" i="5"/>
  <c r="G59" i="5"/>
  <c r="H59" i="5"/>
  <c r="G58" i="5"/>
  <c r="H58" i="5"/>
  <c r="H57" i="5"/>
  <c r="G57" i="5"/>
  <c r="G56" i="5"/>
  <c r="H56" i="5"/>
  <c r="G55" i="5"/>
  <c r="H55" i="5"/>
  <c r="G54" i="5"/>
  <c r="H54" i="5"/>
  <c r="G53" i="5"/>
  <c r="H53" i="5"/>
  <c r="G52" i="5"/>
  <c r="H52" i="5"/>
  <c r="G51" i="5"/>
  <c r="H51" i="5"/>
  <c r="G50" i="5"/>
  <c r="H50" i="5"/>
  <c r="H49" i="5"/>
  <c r="G49" i="5"/>
  <c r="G48" i="5"/>
  <c r="H48" i="5"/>
  <c r="G47" i="5"/>
  <c r="H47" i="5"/>
  <c r="G46" i="5"/>
  <c r="H46" i="5"/>
  <c r="G45" i="5"/>
  <c r="H45" i="5"/>
  <c r="G44" i="5"/>
  <c r="H44" i="5"/>
  <c r="G43" i="5"/>
  <c r="H43" i="5"/>
  <c r="G42" i="5"/>
  <c r="H42" i="5"/>
  <c r="H41" i="5"/>
  <c r="G41" i="5"/>
  <c r="G40" i="5"/>
  <c r="H40" i="5"/>
  <c r="G39" i="5"/>
  <c r="H39" i="5"/>
  <c r="G38" i="5"/>
  <c r="H38" i="5"/>
  <c r="G37" i="5"/>
  <c r="H37" i="5"/>
  <c r="G36" i="5"/>
  <c r="H36" i="5"/>
  <c r="G35" i="5"/>
  <c r="H35" i="5"/>
  <c r="G34" i="5"/>
  <c r="H34" i="5"/>
  <c r="H33" i="5"/>
  <c r="G33" i="5"/>
  <c r="G32" i="5"/>
  <c r="H32" i="5"/>
  <c r="G31" i="5"/>
  <c r="H31" i="5"/>
  <c r="G30" i="5"/>
  <c r="H30" i="5"/>
  <c r="G29" i="5"/>
  <c r="H29" i="5"/>
  <c r="G28" i="5"/>
  <c r="H28" i="5"/>
  <c r="G27" i="5"/>
  <c r="H27" i="5"/>
  <c r="G26" i="5"/>
  <c r="H26" i="5"/>
  <c r="H25" i="5"/>
  <c r="G25" i="5"/>
  <c r="G24" i="5"/>
  <c r="H24" i="5"/>
  <c r="G23" i="5"/>
  <c r="H23" i="5"/>
  <c r="G22" i="5"/>
  <c r="H22" i="5"/>
  <c r="G21" i="5"/>
  <c r="H21" i="5"/>
  <c r="G20" i="5"/>
  <c r="H20" i="5"/>
  <c r="H19" i="5"/>
  <c r="G19" i="5"/>
  <c r="G18" i="5"/>
  <c r="H18" i="5"/>
  <c r="H17" i="5"/>
  <c r="G17" i="5"/>
  <c r="G16" i="5"/>
  <c r="H16" i="5"/>
  <c r="G15" i="5"/>
  <c r="H15" i="5"/>
  <c r="G14" i="5"/>
  <c r="H14" i="5"/>
  <c r="G13" i="5"/>
  <c r="H13" i="5"/>
  <c r="G12" i="5"/>
  <c r="H12" i="5"/>
  <c r="H11" i="5"/>
  <c r="G11" i="5"/>
  <c r="G10" i="5"/>
  <c r="H10" i="5"/>
  <c r="H9" i="5"/>
  <c r="G9" i="5"/>
  <c r="G8" i="5"/>
  <c r="H8" i="5"/>
  <c r="G7" i="5"/>
  <c r="H7" i="5"/>
  <c r="G6" i="5"/>
  <c r="H6" i="5"/>
  <c r="G5" i="5"/>
  <c r="H5" i="5"/>
  <c r="G4" i="5"/>
  <c r="H4" i="5"/>
  <c r="H3" i="5"/>
  <c r="G3" i="5"/>
  <c r="G2" i="5"/>
  <c r="H2" i="5"/>
  <c r="K9" i="4"/>
  <c r="I9" i="4"/>
  <c r="G9" i="4"/>
  <c r="E9" i="4"/>
  <c r="C9" i="4"/>
  <c r="L9" i="4"/>
  <c r="K8" i="4"/>
  <c r="I8" i="4"/>
  <c r="G8" i="4"/>
  <c r="E8" i="4"/>
  <c r="C8" i="4"/>
  <c r="L8" i="4"/>
  <c r="K7" i="4"/>
  <c r="I7" i="4"/>
  <c r="G7" i="4"/>
  <c r="E7" i="4"/>
  <c r="C7" i="4"/>
  <c r="L7" i="4"/>
  <c r="K6" i="4"/>
  <c r="I6" i="4"/>
  <c r="G6" i="4"/>
  <c r="E6" i="4"/>
  <c r="C6" i="4"/>
  <c r="L6" i="4"/>
  <c r="K5" i="4"/>
  <c r="I5" i="4"/>
  <c r="G5" i="4"/>
  <c r="E5" i="4"/>
  <c r="C5" i="4"/>
  <c r="L5" i="4"/>
  <c r="C5" i="7"/>
  <c r="C9" i="7"/>
  <c r="C13" i="7"/>
  <c r="C17" i="7"/>
  <c r="C21" i="7"/>
  <c r="C25" i="7"/>
  <c r="C29" i="7"/>
  <c r="C33" i="7"/>
  <c r="C37" i="7"/>
  <c r="C41" i="7"/>
  <c r="C45" i="7"/>
  <c r="C49" i="7"/>
  <c r="C53" i="7"/>
  <c r="D25" i="2"/>
  <c r="C25" i="2"/>
  <c r="D24" i="2"/>
  <c r="D26" i="2"/>
  <c r="C24" i="2"/>
  <c r="D23" i="2"/>
  <c r="C23" i="2"/>
  <c r="Y19" i="2"/>
  <c r="O19" i="2"/>
  <c r="N19" i="2"/>
  <c r="J19" i="2"/>
  <c r="T19" i="2"/>
  <c r="I19" i="2"/>
  <c r="S19" i="2"/>
  <c r="X19" i="2"/>
  <c r="F19" i="2"/>
  <c r="P19" i="2"/>
  <c r="Y18" i="2"/>
  <c r="O18" i="2"/>
  <c r="N18" i="2"/>
  <c r="J18" i="2"/>
  <c r="T18" i="2"/>
  <c r="I18" i="2"/>
  <c r="S18" i="2"/>
  <c r="F18" i="2"/>
  <c r="O17" i="2"/>
  <c r="N17" i="2"/>
  <c r="X17" i="2"/>
  <c r="J17" i="2"/>
  <c r="T17" i="2"/>
  <c r="Y17" i="2"/>
  <c r="I17" i="2"/>
  <c r="S17" i="2"/>
  <c r="F17" i="2"/>
  <c r="O16" i="2"/>
  <c r="N16" i="2"/>
  <c r="X16" i="2"/>
  <c r="J16" i="2"/>
  <c r="T16" i="2"/>
  <c r="Y16" i="2"/>
  <c r="I16" i="2"/>
  <c r="S16" i="2"/>
  <c r="F16" i="2"/>
  <c r="O15" i="2"/>
  <c r="N15" i="2"/>
  <c r="X15" i="2"/>
  <c r="J15" i="2"/>
  <c r="T15" i="2"/>
  <c r="Y15" i="2"/>
  <c r="I15" i="2"/>
  <c r="S15" i="2"/>
  <c r="F15" i="2"/>
  <c r="O14" i="2"/>
  <c r="N14" i="2"/>
  <c r="X14" i="2"/>
  <c r="J14" i="2"/>
  <c r="T14" i="2"/>
  <c r="Y14" i="2"/>
  <c r="I14" i="2"/>
  <c r="S14" i="2"/>
  <c r="F14" i="2"/>
  <c r="O13" i="2"/>
  <c r="N13" i="2"/>
  <c r="X13" i="2"/>
  <c r="J13" i="2"/>
  <c r="T13" i="2"/>
  <c r="Y13" i="2"/>
  <c r="I13" i="2"/>
  <c r="S13" i="2"/>
  <c r="F13" i="2"/>
  <c r="O12" i="2"/>
  <c r="N12" i="2"/>
  <c r="X12" i="2"/>
  <c r="J12" i="2"/>
  <c r="T12" i="2"/>
  <c r="Y12" i="2"/>
  <c r="I12" i="2"/>
  <c r="S12" i="2"/>
  <c r="F12" i="2"/>
  <c r="O11" i="2"/>
  <c r="N11" i="2"/>
  <c r="X11" i="2"/>
  <c r="J11" i="2"/>
  <c r="T11" i="2"/>
  <c r="Y11" i="2"/>
  <c r="I11" i="2"/>
  <c r="S11" i="2"/>
  <c r="F11" i="2"/>
  <c r="P10" i="2"/>
  <c r="O10" i="2"/>
  <c r="N10" i="2"/>
  <c r="J10" i="2"/>
  <c r="T10" i="2"/>
  <c r="Y10" i="2"/>
  <c r="I10" i="2"/>
  <c r="S10" i="2"/>
  <c r="X10" i="2"/>
  <c r="F10" i="2"/>
  <c r="Y9" i="2"/>
  <c r="T9" i="2"/>
  <c r="O9" i="2"/>
  <c r="N9" i="2"/>
  <c r="X9" i="2"/>
  <c r="J9" i="2"/>
  <c r="I9" i="2"/>
  <c r="S9" i="2"/>
  <c r="F9" i="2"/>
  <c r="P8" i="2"/>
  <c r="O8" i="2"/>
  <c r="N8" i="2"/>
  <c r="J8" i="2"/>
  <c r="T8" i="2"/>
  <c r="Y8" i="2"/>
  <c r="I8" i="2"/>
  <c r="S8" i="2"/>
  <c r="X8" i="2"/>
  <c r="F8" i="2"/>
  <c r="Y7" i="2"/>
  <c r="T7" i="2"/>
  <c r="O7" i="2"/>
  <c r="N7" i="2"/>
  <c r="X7" i="2"/>
  <c r="J7" i="2"/>
  <c r="I7" i="2"/>
  <c r="S7" i="2"/>
  <c r="F7" i="2"/>
  <c r="U6" i="2"/>
  <c r="P6" i="2"/>
  <c r="Z6" i="2"/>
  <c r="O6" i="2"/>
  <c r="N6" i="2"/>
  <c r="J6" i="2"/>
  <c r="T6" i="2"/>
  <c r="Y6" i="2"/>
  <c r="I6" i="2"/>
  <c r="S6" i="2"/>
  <c r="X6" i="2"/>
  <c r="G6" i="2"/>
  <c r="L6" i="2"/>
  <c r="V6" i="2"/>
  <c r="F6" i="2"/>
  <c r="K6" i="2"/>
  <c r="T5" i="2"/>
  <c r="P5" i="2"/>
  <c r="O5" i="2"/>
  <c r="N5" i="2"/>
  <c r="K5" i="2"/>
  <c r="U5" i="2"/>
  <c r="J5" i="2"/>
  <c r="I5" i="2"/>
  <c r="S5" i="2"/>
  <c r="G5" i="2"/>
  <c r="F5" i="2"/>
  <c r="AB4" i="2"/>
  <c r="Z4" i="2"/>
  <c r="AA4" i="2"/>
  <c r="Y4" i="2"/>
  <c r="U4" i="2"/>
  <c r="V4" i="2"/>
  <c r="W4" i="2"/>
  <c r="T4" i="2"/>
  <c r="P4" i="2"/>
  <c r="Q4" i="2"/>
  <c r="R4" i="2"/>
  <c r="O4" i="2"/>
  <c r="M4" i="2"/>
  <c r="K4" i="2"/>
  <c r="L4" i="2"/>
  <c r="J4" i="2"/>
  <c r="H4" i="2"/>
  <c r="F4" i="2"/>
  <c r="G4" i="2"/>
  <c r="E4" i="2"/>
  <c r="S24" i="2"/>
  <c r="S25" i="2"/>
  <c r="S23" i="2"/>
  <c r="X5" i="2"/>
  <c r="O24" i="2"/>
  <c r="O25" i="2"/>
  <c r="O23" i="2"/>
  <c r="O26" i="2"/>
  <c r="L5" i="2"/>
  <c r="V5" i="2"/>
  <c r="H5" i="2"/>
  <c r="Q5" i="2"/>
  <c r="Y5" i="2"/>
  <c r="Q6" i="2"/>
  <c r="AA6" i="2"/>
  <c r="H6" i="2"/>
  <c r="K8" i="2"/>
  <c r="U8" i="2"/>
  <c r="Z8" i="2"/>
  <c r="G8" i="2"/>
  <c r="K10" i="2"/>
  <c r="U10" i="2"/>
  <c r="Z10" i="2"/>
  <c r="G10" i="2"/>
  <c r="K14" i="2"/>
  <c r="U14" i="2"/>
  <c r="G14" i="2"/>
  <c r="P14" i="2"/>
  <c r="P18" i="2"/>
  <c r="K18" i="2"/>
  <c r="U18" i="2"/>
  <c r="G18" i="2"/>
  <c r="T24" i="2"/>
  <c r="T25" i="2"/>
  <c r="T23" i="2"/>
  <c r="T26" i="2"/>
  <c r="K9" i="2"/>
  <c r="U9" i="2"/>
  <c r="G9" i="2"/>
  <c r="P9" i="2"/>
  <c r="K13" i="2"/>
  <c r="U13" i="2"/>
  <c r="G13" i="2"/>
  <c r="P13" i="2"/>
  <c r="K17" i="2"/>
  <c r="U17" i="2"/>
  <c r="G17" i="2"/>
  <c r="P17" i="2"/>
  <c r="Z17" i="2"/>
  <c r="K12" i="2"/>
  <c r="U12" i="2"/>
  <c r="G12" i="2"/>
  <c r="P12" i="2"/>
  <c r="Z12" i="2"/>
  <c r="K16" i="2"/>
  <c r="U16" i="2"/>
  <c r="G16" i="2"/>
  <c r="P16" i="2"/>
  <c r="X18" i="2"/>
  <c r="N25" i="2"/>
  <c r="N23" i="2"/>
  <c r="N24" i="2"/>
  <c r="Z5" i="2"/>
  <c r="K7" i="2"/>
  <c r="U7" i="2"/>
  <c r="U23" i="2"/>
  <c r="G7" i="2"/>
  <c r="P7" i="2"/>
  <c r="K11" i="2"/>
  <c r="U11" i="2"/>
  <c r="U25" i="2"/>
  <c r="G11" i="2"/>
  <c r="P11" i="2"/>
  <c r="K15" i="2"/>
  <c r="U15" i="2"/>
  <c r="G15" i="2"/>
  <c r="P15" i="2"/>
  <c r="Z15" i="2"/>
  <c r="G19" i="2"/>
  <c r="K19" i="2"/>
  <c r="U19" i="2"/>
  <c r="Z19" i="2"/>
  <c r="U26" i="2"/>
  <c r="Q17" i="2"/>
  <c r="AA17" i="2"/>
  <c r="H17" i="2"/>
  <c r="L17" i="2"/>
  <c r="V17" i="2"/>
  <c r="Y25" i="2"/>
  <c r="Y23" i="2"/>
  <c r="Y24" i="2"/>
  <c r="Z7" i="2"/>
  <c r="Z16" i="2"/>
  <c r="Q12" i="2"/>
  <c r="AA12" i="2"/>
  <c r="H12" i="2"/>
  <c r="L12" i="2"/>
  <c r="V12" i="2"/>
  <c r="Z9" i="2"/>
  <c r="P24" i="2"/>
  <c r="Z18" i="2"/>
  <c r="Z25" i="2"/>
  <c r="AA5" i="2"/>
  <c r="X24" i="2"/>
  <c r="X25" i="2"/>
  <c r="X23" i="2"/>
  <c r="L15" i="2"/>
  <c r="V15" i="2"/>
  <c r="Q15" i="2"/>
  <c r="AA15" i="2"/>
  <c r="H15" i="2"/>
  <c r="Q8" i="2"/>
  <c r="AA8" i="2"/>
  <c r="H8" i="2"/>
  <c r="L8" i="2"/>
  <c r="V8" i="2"/>
  <c r="L19" i="2"/>
  <c r="V19" i="2"/>
  <c r="H19" i="2"/>
  <c r="Q19" i="2"/>
  <c r="Z11" i="2"/>
  <c r="L7" i="2"/>
  <c r="V7" i="2"/>
  <c r="V24" i="2"/>
  <c r="H7" i="2"/>
  <c r="Q7" i="2"/>
  <c r="N26" i="2"/>
  <c r="Q16" i="2"/>
  <c r="AA16" i="2"/>
  <c r="H16" i="2"/>
  <c r="L16" i="2"/>
  <c r="V16" i="2"/>
  <c r="Z13" i="2"/>
  <c r="L9" i="2"/>
  <c r="V9" i="2"/>
  <c r="Q9" i="2"/>
  <c r="AA9" i="2"/>
  <c r="H9" i="2"/>
  <c r="Z14" i="2"/>
  <c r="Q10" i="2"/>
  <c r="AA10" i="2"/>
  <c r="H10" i="2"/>
  <c r="L10" i="2"/>
  <c r="V10" i="2"/>
  <c r="M6" i="2"/>
  <c r="W6" i="2"/>
  <c r="R6" i="2"/>
  <c r="R5" i="2"/>
  <c r="M5" i="2"/>
  <c r="W5" i="2"/>
  <c r="S26" i="2"/>
  <c r="U24" i="2"/>
  <c r="P25" i="2"/>
  <c r="L11" i="2"/>
  <c r="V11" i="2"/>
  <c r="Q11" i="2"/>
  <c r="AA11" i="2"/>
  <c r="H11" i="2"/>
  <c r="Q13" i="2"/>
  <c r="H13" i="2"/>
  <c r="L13" i="2"/>
  <c r="V13" i="2"/>
  <c r="P23" i="2"/>
  <c r="P26" i="2"/>
  <c r="H18" i="2"/>
  <c r="Q18" i="2"/>
  <c r="L18" i="2"/>
  <c r="V18" i="2"/>
  <c r="Q14" i="2"/>
  <c r="AA14" i="2"/>
  <c r="H14" i="2"/>
  <c r="L14" i="2"/>
  <c r="V14" i="2"/>
  <c r="V25" i="2"/>
  <c r="V23" i="2"/>
  <c r="H22" i="1"/>
  <c r="C22" i="1"/>
  <c r="D23" i="1"/>
  <c r="E23" i="1"/>
  <c r="F23" i="1"/>
  <c r="C23" i="1"/>
  <c r="D22" i="1"/>
  <c r="E22" i="1"/>
  <c r="F22" i="1"/>
  <c r="D24" i="1"/>
  <c r="E24" i="1"/>
  <c r="F24" i="1"/>
  <c r="C24" i="1"/>
  <c r="I4" i="1"/>
  <c r="I24" i="1"/>
  <c r="J4" i="1"/>
  <c r="J24" i="1"/>
  <c r="K4" i="1"/>
  <c r="K2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H5" i="1"/>
  <c r="M5" i="1"/>
  <c r="H4" i="1"/>
  <c r="M4" i="1"/>
  <c r="H6" i="1"/>
  <c r="M6" i="1"/>
  <c r="H7" i="1"/>
  <c r="M7" i="1"/>
  <c r="H8" i="1"/>
  <c r="M8" i="1"/>
  <c r="H9" i="1"/>
  <c r="M9" i="1"/>
  <c r="H10" i="1"/>
  <c r="M10" i="1"/>
  <c r="H11" i="1"/>
  <c r="M11" i="1"/>
  <c r="H12" i="1"/>
  <c r="M12" i="1"/>
  <c r="H13" i="1"/>
  <c r="M13" i="1"/>
  <c r="H14" i="1"/>
  <c r="M14" i="1"/>
  <c r="H15" i="1"/>
  <c r="M15" i="1"/>
  <c r="H16" i="1"/>
  <c r="M16" i="1"/>
  <c r="H17" i="1"/>
  <c r="M17" i="1"/>
  <c r="H18" i="1"/>
  <c r="M18" i="1"/>
  <c r="V26" i="2"/>
  <c r="R11" i="2"/>
  <c r="AB11" i="2"/>
  <c r="AD11" i="2"/>
  <c r="M11" i="2"/>
  <c r="W11" i="2"/>
  <c r="AB5" i="2"/>
  <c r="M10" i="2"/>
  <c r="W10" i="2"/>
  <c r="R10" i="2"/>
  <c r="AB10" i="2"/>
  <c r="AD10" i="2"/>
  <c r="M16" i="2"/>
  <c r="W16" i="2"/>
  <c r="R16" i="2"/>
  <c r="R7" i="2"/>
  <c r="M7" i="2"/>
  <c r="W7" i="2"/>
  <c r="W24" i="2"/>
  <c r="R19" i="2"/>
  <c r="AB19" i="2"/>
  <c r="M19" i="2"/>
  <c r="W19" i="2"/>
  <c r="M12" i="2"/>
  <c r="W12" i="2"/>
  <c r="R12" i="2"/>
  <c r="R17" i="2"/>
  <c r="M17" i="2"/>
  <c r="W17" i="2"/>
  <c r="AA18" i="2"/>
  <c r="R13" i="2"/>
  <c r="M13" i="2"/>
  <c r="W13" i="2"/>
  <c r="Q23" i="2"/>
  <c r="Q26" i="2"/>
  <c r="Z24" i="2"/>
  <c r="R14" i="2"/>
  <c r="AB14" i="2"/>
  <c r="AD14" i="2"/>
  <c r="M14" i="2"/>
  <c r="W14" i="2"/>
  <c r="R18" i="2"/>
  <c r="M18" i="2"/>
  <c r="W18" i="2"/>
  <c r="AA13" i="2"/>
  <c r="R9" i="2"/>
  <c r="AB9" i="2"/>
  <c r="AD9" i="2"/>
  <c r="M9" i="2"/>
  <c r="W9" i="2"/>
  <c r="AA7" i="2"/>
  <c r="AA24" i="2"/>
  <c r="AA19" i="2"/>
  <c r="M8" i="2"/>
  <c r="W8" i="2"/>
  <c r="W23" i="2"/>
  <c r="R8" i="2"/>
  <c r="R23" i="2"/>
  <c r="Q25" i="2"/>
  <c r="Z23" i="2"/>
  <c r="Z26" i="2"/>
  <c r="AB6" i="2"/>
  <c r="AD6" i="2"/>
  <c r="R15" i="2"/>
  <c r="M15" i="2"/>
  <c r="W15" i="2"/>
  <c r="X26" i="2"/>
  <c r="Q24" i="2"/>
  <c r="Y26" i="2"/>
  <c r="H23" i="1"/>
  <c r="H24" i="1"/>
  <c r="I22" i="1"/>
  <c r="I23" i="1"/>
  <c r="J22" i="1"/>
  <c r="J23" i="1"/>
  <c r="K22" i="1"/>
  <c r="K23" i="1"/>
  <c r="AD13" i="2"/>
  <c r="AA23" i="2"/>
  <c r="AA26" i="2"/>
  <c r="AB17" i="2"/>
  <c r="AD17" i="2"/>
  <c r="AA25" i="2"/>
  <c r="AB15" i="2"/>
  <c r="AD15" i="2"/>
  <c r="W25" i="2"/>
  <c r="W26" i="2"/>
  <c r="AB18" i="2"/>
  <c r="AB13" i="2"/>
  <c r="AB12" i="2"/>
  <c r="AD12" i="2"/>
  <c r="AB7" i="2"/>
  <c r="AD7" i="2"/>
  <c r="R25" i="2"/>
  <c r="R24" i="2"/>
  <c r="R26" i="2"/>
  <c r="AD19" i="2"/>
  <c r="AB8" i="2"/>
  <c r="AD8" i="2"/>
  <c r="AD18" i="2"/>
  <c r="AB16" i="2"/>
  <c r="AD16" i="2"/>
  <c r="AB25" i="2"/>
  <c r="AD5" i="2"/>
  <c r="AD25" i="2"/>
  <c r="AD23" i="2"/>
  <c r="AD26" i="2"/>
  <c r="AD24" i="2"/>
  <c r="AB24" i="2"/>
  <c r="AB23" i="2"/>
  <c r="AB26" i="2"/>
</calcChain>
</file>

<file path=xl/sharedStrings.xml><?xml version="1.0" encoding="utf-8"?>
<sst xmlns="http://schemas.openxmlformats.org/spreadsheetml/2006/main" count="1322" uniqueCount="307">
  <si>
    <t xml:space="preserve">last name </t>
  </si>
  <si>
    <t xml:space="preserve">first name </t>
  </si>
  <si>
    <t xml:space="preserve">BACKWOODS RUSSIAN </t>
  </si>
  <si>
    <t>CREAM SINGLE</t>
  </si>
  <si>
    <t xml:space="preserve">ALOUSTURA  </t>
  </si>
  <si>
    <t>MINT FLAVOUR</t>
  </si>
  <si>
    <t xml:space="preserve"> PLASTIC </t>
  </si>
  <si>
    <t>HERB CRUSHER</t>
  </si>
  <si>
    <t xml:space="preserve">KIXA </t>
  </si>
  <si>
    <t>LIGHTER</t>
  </si>
  <si>
    <t xml:space="preserve">AL FAKHER  </t>
  </si>
  <si>
    <t>CHARCOAL</t>
  </si>
  <si>
    <t xml:space="preserve">GOLDEN PHOENIX </t>
  </si>
  <si>
    <t>FRENCH FRIES</t>
  </si>
  <si>
    <t xml:space="preserve">SYMPLI  </t>
  </si>
  <si>
    <t>SWEET POTATO</t>
  </si>
  <si>
    <t xml:space="preserve">DAIRY DAY   </t>
  </si>
  <si>
    <t>STRAWBERRY</t>
  </si>
  <si>
    <t xml:space="preserve">LACTEL </t>
  </si>
  <si>
    <t xml:space="preserve">DESSERT </t>
  </si>
  <si>
    <t xml:space="preserve">MOLI ROD </t>
  </si>
  <si>
    <t xml:space="preserve">DISPOABLE POD </t>
  </si>
  <si>
    <t>BIG HERBS</t>
  </si>
  <si>
    <t xml:space="preserve"> CRUSHER</t>
  </si>
  <si>
    <t xml:space="preserve">OKK </t>
  </si>
  <si>
    <t>REFILL POD</t>
  </si>
  <si>
    <t xml:space="preserve">ORKIDA  </t>
  </si>
  <si>
    <t xml:space="preserve">OKK  </t>
  </si>
  <si>
    <t>CROSS  VAPE</t>
  </si>
  <si>
    <t xml:space="preserve">Samsung </t>
  </si>
  <si>
    <t>Air Conditioner</t>
  </si>
  <si>
    <t>GRADE BOOK</t>
  </si>
  <si>
    <t>safety test</t>
  </si>
  <si>
    <t>company philosophy test</t>
  </si>
  <si>
    <t>drug test</t>
  </si>
  <si>
    <t>financial skills test</t>
  </si>
  <si>
    <t>points possible</t>
  </si>
  <si>
    <t>fire employee</t>
  </si>
  <si>
    <t>max</t>
  </si>
  <si>
    <t>min</t>
  </si>
  <si>
    <t>average</t>
  </si>
  <si>
    <t xml:space="preserve"> </t>
  </si>
  <si>
    <t>Employee payroll</t>
  </si>
  <si>
    <t>Motunrayo</t>
  </si>
  <si>
    <t>hours worked</t>
  </si>
  <si>
    <t>overtime hours</t>
  </si>
  <si>
    <t>pay</t>
  </si>
  <si>
    <t>overtime bonus</t>
  </si>
  <si>
    <t>total pay</t>
  </si>
  <si>
    <t>September pay</t>
  </si>
  <si>
    <t>hourly wage</t>
  </si>
  <si>
    <t>Max</t>
  </si>
  <si>
    <t>Min</t>
  </si>
  <si>
    <t>Average</t>
  </si>
  <si>
    <t>Total</t>
  </si>
  <si>
    <t>Career  decisions</t>
  </si>
  <si>
    <t>job</t>
  </si>
  <si>
    <t>Pay</t>
  </si>
  <si>
    <t>Job market</t>
  </si>
  <si>
    <t>Employment</t>
  </si>
  <si>
    <t>My talent</t>
  </si>
  <si>
    <t>Schooling</t>
  </si>
  <si>
    <t>Data Analyst</t>
  </si>
  <si>
    <t>Microbiologist</t>
  </si>
  <si>
    <t>Procurement Manager</t>
  </si>
  <si>
    <t>Sales rep</t>
  </si>
  <si>
    <t>Teacher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</si>
  <si>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</si>
  <si>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</si>
  <si>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</si>
  <si>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</si>
  <si>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</si>
  <si>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</si>
  <si>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</si>
  <si>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$50. 20% for items more than $50</t>
  </si>
  <si>
    <t xml:space="preserve">FIRST NAME </t>
  </si>
  <si>
    <t>LAST NAME</t>
  </si>
  <si>
    <t>Sale Location</t>
  </si>
  <si>
    <t>Jan</t>
  </si>
  <si>
    <t>Pool Cover</t>
  </si>
  <si>
    <t>Chalie</t>
  </si>
  <si>
    <t>Barns</t>
  </si>
  <si>
    <t>NM</t>
  </si>
  <si>
    <t>Water Pump</t>
  </si>
  <si>
    <t>AZ</t>
  </si>
  <si>
    <t>CA</t>
  </si>
  <si>
    <t>Feb</t>
  </si>
  <si>
    <t>Algea Killer 8 oz</t>
  </si>
  <si>
    <t>NV</t>
  </si>
  <si>
    <t>Net</t>
  </si>
  <si>
    <t>Mar</t>
  </si>
  <si>
    <t>8 ft Hose</t>
  </si>
  <si>
    <t>April</t>
  </si>
  <si>
    <t>CO</t>
  </si>
  <si>
    <t>AutoVac</t>
  </si>
  <si>
    <t>May</t>
  </si>
  <si>
    <t>Chlorine Test Kit</t>
  </si>
  <si>
    <t>June</t>
  </si>
  <si>
    <t>July</t>
  </si>
  <si>
    <t>UT</t>
  </si>
  <si>
    <t>Aug</t>
  </si>
  <si>
    <t>Sept</t>
  </si>
  <si>
    <t>Oct</t>
  </si>
  <si>
    <t>Skimmer</t>
  </si>
  <si>
    <t>Nov</t>
  </si>
  <si>
    <t>1 Gal Muratic Acid</t>
  </si>
  <si>
    <t>Dec</t>
  </si>
  <si>
    <t>Juan</t>
  </si>
  <si>
    <t>Hernandez</t>
  </si>
  <si>
    <t>5 Gal Chlorine</t>
  </si>
  <si>
    <t>Hellen</t>
  </si>
  <si>
    <t>Johnson</t>
  </si>
  <si>
    <t>Doug</t>
  </si>
  <si>
    <t>Smith</t>
  </si>
  <si>
    <t>Sum of all items</t>
  </si>
  <si>
    <t>sum of items valued at more than $50</t>
  </si>
  <si>
    <t>sum of items valued at $50 or less</t>
  </si>
  <si>
    <t>Row Labels</t>
  </si>
  <si>
    <t>Sum of Sale Price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</si>
  <si>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</si>
  <si>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</si>
  <si>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</si>
  <si>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</si>
  <si>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</si>
  <si>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</si>
  <si>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</si>
  <si>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</si>
  <si>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</si>
  <si>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</si>
  <si>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</si>
  <si>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</si>
  <si>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</si>
  <si>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</si>
  <si>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</si>
  <si>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TY96CAM020</t>
  </si>
  <si>
    <t>Green</t>
  </si>
  <si>
    <t>Chan</t>
  </si>
  <si>
    <t>CR04CAR047</t>
  </si>
  <si>
    <t>White</t>
  </si>
  <si>
    <t>Bard</t>
  </si>
  <si>
    <t>TY98CAM021</t>
  </si>
  <si>
    <t>Black</t>
  </si>
  <si>
    <t>Swartz</t>
  </si>
  <si>
    <t>TY00CAM022</t>
  </si>
  <si>
    <t>Ewenty</t>
  </si>
  <si>
    <t>TY03COR026</t>
  </si>
  <si>
    <t>Gaul</t>
  </si>
  <si>
    <t>GM00SLV019</t>
  </si>
  <si>
    <t>Blue</t>
  </si>
  <si>
    <t>Vizzini</t>
  </si>
  <si>
    <t>HO99CIV030</t>
  </si>
  <si>
    <t>Rodriguez</t>
  </si>
  <si>
    <t>CR00CAR046</t>
  </si>
  <si>
    <t>Jones</t>
  </si>
  <si>
    <t>CR04PTC042</t>
  </si>
  <si>
    <t>GM98SLV018</t>
  </si>
  <si>
    <t>Santos</t>
  </si>
  <si>
    <t>CR99CAR045</t>
  </si>
  <si>
    <t>Hulinski</t>
  </si>
  <si>
    <t>TY09CAM024</t>
  </si>
  <si>
    <t>Howard</t>
  </si>
  <si>
    <t>HO05ODY037</t>
  </si>
  <si>
    <t>TY02CAM023</t>
  </si>
  <si>
    <t>HO01CIV031</t>
  </si>
  <si>
    <t>HO01ODY040</t>
  </si>
  <si>
    <t>HO07ODY038</t>
  </si>
  <si>
    <t>TY02COR025</t>
  </si>
  <si>
    <t>Red</t>
  </si>
  <si>
    <t>FD06FCS007</t>
  </si>
  <si>
    <t>Lyon</t>
  </si>
  <si>
    <t>FD08MTG003</t>
  </si>
  <si>
    <t>HO08ODY039</t>
  </si>
  <si>
    <t>CR04CAR048</t>
  </si>
  <si>
    <t>FD06FCS006</t>
  </si>
  <si>
    <t>FD06MTG002</t>
  </si>
  <si>
    <t>McCall</t>
  </si>
  <si>
    <t>CR07PTC043</t>
  </si>
  <si>
    <t>FD13FCS009</t>
  </si>
  <si>
    <t>FD13FCS010</t>
  </si>
  <si>
    <t>Praulty</t>
  </si>
  <si>
    <t>TY12COR028</t>
  </si>
  <si>
    <t>HO10CIV033</t>
  </si>
  <si>
    <t>FD08MTG004</t>
  </si>
  <si>
    <t>FD09FCS008</t>
  </si>
  <si>
    <t>HO11CIV034</t>
  </si>
  <si>
    <t>FD08MTG005</t>
  </si>
  <si>
    <t>FD06MTG001</t>
  </si>
  <si>
    <t>HY11ELA049</t>
  </si>
  <si>
    <t>Torrens</t>
  </si>
  <si>
    <t>GM10SLV017</t>
  </si>
  <si>
    <t>CR11PTC044</t>
  </si>
  <si>
    <t>HO12CIV035</t>
  </si>
  <si>
    <t>FD13FCS012</t>
  </si>
  <si>
    <t>HY13ELA052</t>
  </si>
  <si>
    <t>GM09CMR014</t>
  </si>
  <si>
    <t>HY12ELA050</t>
  </si>
  <si>
    <t>TY12CAM029</t>
  </si>
  <si>
    <t>HY13ELA051</t>
  </si>
  <si>
    <t>TY14COR027</t>
  </si>
  <si>
    <t>HO10CIV032</t>
  </si>
  <si>
    <t>GM12CMR015</t>
  </si>
  <si>
    <t>FD12FCS011</t>
  </si>
  <si>
    <t>Yousef</t>
  </si>
  <si>
    <t>GM14CMR016</t>
  </si>
  <si>
    <t>HO13CIV036</t>
  </si>
  <si>
    <t>FD13FCS013</t>
  </si>
  <si>
    <t>HO14ODY041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</si>
  <si>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</si>
  <si>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</si>
  <si>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</si>
  <si>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</si>
  <si>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</si>
  <si>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</si>
  <si>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</si>
  <si>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</si>
  <si>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</si>
  <si>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</si>
  <si>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</si>
  <si>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</si>
  <si>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</si>
  <si>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</si>
  <si>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</si>
  <si>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</si>
  <si>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</si>
  <si>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Hyundai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</si>
  <si>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</si>
  <si>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</si>
  <si>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</si>
  <si>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</si>
  <si>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</si>
  <si>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</si>
  <si>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</si>
  <si>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</si>
  <si>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</si>
  <si>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</si>
  <si>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</si>
  <si>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</si>
  <si>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</si>
  <si>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</si>
  <si>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</si>
  <si>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</si>
  <si>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Sum of Miles</t>
  </si>
  <si>
    <t>WaltMart</t>
  </si>
  <si>
    <t>Dollar Trap</t>
  </si>
  <si>
    <t>Office Repo</t>
  </si>
  <si>
    <t>Susan</t>
  </si>
  <si>
    <t>Tim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</si>
  <si>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</si>
  <si>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</si>
  <si>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</si>
  <si>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</si>
  <si>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</si>
  <si>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</si>
  <si>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</si>
  <si>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</si>
  <si>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</si>
  <si>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</si>
  <si>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</si>
  <si>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</si>
  <si>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</si>
  <si>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</si>
  <si>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</si>
  <si>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</si>
  <si>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</si>
  <si>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</si>
  <si>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</si>
  <si>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</si>
  <si>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</si>
  <si>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</si>
  <si>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</si>
  <si>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Intial Toal</t>
  </si>
  <si>
    <t>Monthly</t>
  </si>
  <si>
    <t>Food</t>
  </si>
  <si>
    <t>Litter</t>
  </si>
  <si>
    <t>Treats</t>
  </si>
  <si>
    <t>Subtotal</t>
  </si>
  <si>
    <t>Monthly Total</t>
  </si>
  <si>
    <t>One Year Costs</t>
  </si>
  <si>
    <t>Epsilon</t>
  </si>
  <si>
    <t>HV</t>
  </si>
  <si>
    <t>Zero</t>
  </si>
  <si>
    <t>Purchase Price</t>
  </si>
  <si>
    <t>Cost of Set of Cartridges</t>
  </si>
  <si>
    <t>Pages cartridge can print</t>
  </si>
  <si>
    <t>Cost Per page</t>
  </si>
  <si>
    <t>Pages per year</t>
  </si>
  <si>
    <t>Printing Costs per year</t>
  </si>
  <si>
    <t>Years</t>
  </si>
  <si>
    <t>Total Printing Cost</t>
  </si>
  <si>
    <t>Total Cost</t>
  </si>
  <si>
    <t>Expected Pages Per day</t>
  </si>
  <si>
    <t>Days in Week</t>
  </si>
  <si>
    <t>Weeks in Year</t>
  </si>
  <si>
    <t>Total Pages</t>
  </si>
  <si>
    <t>X-Mobile</t>
  </si>
  <si>
    <t>Veritium</t>
  </si>
  <si>
    <t>ABC</t>
  </si>
  <si>
    <t>Initial Costs</t>
  </si>
  <si>
    <t>Phone</t>
  </si>
  <si>
    <t>Monthly Costs</t>
  </si>
  <si>
    <t>Plan Fee</t>
  </si>
  <si>
    <t>Phone Rent</t>
  </si>
  <si>
    <t>Taxes</t>
  </si>
  <si>
    <t>2 GB of Extra Data</t>
  </si>
  <si>
    <t>0 GB of Extra Data</t>
  </si>
  <si>
    <t>Total Monthly</t>
  </si>
  <si>
    <t>2 years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</si>
</sst>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"/>
    <numFmt numFmtId="166" formatCode="_(* #,##0_);_(* \(#,##0\);_(* &quot;-&quot;??_);_(@_)"/>
    <numFmt numFmtId="167" formatCode="&quot;$&quot;#,##0.00;[Red]\-&quot;$&quot;#,##0.00"/>
    <numFmt numFmtId="168" formatCode="_-* #,##0.00_-;\-* #,##0.00_-;_-* &quot;-&quot;??_-;_-@_-"/>
    <numFmt numFmtId="169" formatCode="_-* #,##0_-;\-* #,##0_-;_-* &quot;-&quot;??_-;_-@_-"/>
    <numFmt numFmtId="170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0" xfId="1" applyFont="1"/>
    <xf numFmtId="0" fontId="0" fillId="0" borderId="0" xfId="0" applyAlignment="1">
      <alignment textRotation="90"/>
    </xf>
    <xf numFmtId="9" fontId="0" fillId="0" borderId="0" xfId="2" applyFont="1"/>
    <xf numFmtId="16" fontId="0" fillId="2" borderId="0" xfId="0" applyNumberFormat="1" applyFill="1"/>
    <xf numFmtId="16" fontId="0" fillId="3" borderId="0" xfId="0" applyNumberFormat="1" applyFill="1"/>
    <xf numFmtId="16" fontId="0" fillId="4" borderId="0" xfId="0" applyNumberFormat="1" applyFill="1"/>
    <xf numFmtId="16" fontId="0" fillId="5" borderId="0" xfId="0" applyNumberFormat="1" applyFill="1"/>
    <xf numFmtId="16" fontId="0" fillId="6" borderId="0" xfId="0" applyNumberFormat="1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5" fontId="0" fillId="0" borderId="0" xfId="0" applyNumberFormat="1"/>
    <xf numFmtId="44" fontId="0" fillId="0" borderId="0" xfId="3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wrapText="1"/>
    </xf>
    <xf numFmtId="44" fontId="0" fillId="0" borderId="0" xfId="3" applyFont="1" applyAlignment="1">
      <alignment wrapText="1"/>
    </xf>
    <xf numFmtId="14" fontId="0" fillId="0" borderId="0" xfId="1" applyNumberFormat="1" applyFont="1"/>
    <xf numFmtId="166" fontId="0" fillId="0" borderId="0" xfId="1" applyNumberFormat="1" applyFont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43" fontId="0" fillId="0" borderId="0" xfId="1" applyFont="1" applyAlignment="1">
      <alignment wrapText="1"/>
    </xf>
    <xf numFmtId="167" fontId="0" fillId="0" borderId="0" xfId="0" applyNumberFormat="1"/>
    <xf numFmtId="169" fontId="0" fillId="0" borderId="0" xfId="1" applyNumberFormat="1" applyFont="1"/>
    <xf numFmtId="170" fontId="0" fillId="0" borderId="0" xfId="0" applyNumberFormat="1"/>
    <xf numFmtId="0" fontId="0" fillId="12" borderId="0" xfId="0" applyFill="1"/>
    <xf numFmtId="44" fontId="0" fillId="12" borderId="0" xfId="3" applyFont="1" applyFill="1"/>
    <xf numFmtId="170" fontId="0" fillId="12" borderId="0" xfId="0" applyNumberFormat="1" applyFill="1"/>
    <xf numFmtId="44" fontId="0" fillId="2" borderId="0" xfId="3" applyFont="1" applyFill="1"/>
    <xf numFmtId="170" fontId="0" fillId="2" borderId="0" xfId="0" applyNumberFormat="1" applyFill="1"/>
    <xf numFmtId="168" fontId="0" fillId="0" borderId="0" xfId="0" applyNumberFormat="1"/>
    <xf numFmtId="0" fontId="0" fillId="13" borderId="0" xfId="0" applyFill="1"/>
    <xf numFmtId="170" fontId="0" fillId="13" borderId="0" xfId="0" applyNumberFormat="1" applyFill="1"/>
    <xf numFmtId="0" fontId="0" fillId="14" borderId="0" xfId="0" applyFill="1"/>
    <xf numFmtId="44" fontId="0" fillId="14" borderId="0" xfId="3" applyFont="1" applyFill="1"/>
    <xf numFmtId="44" fontId="0" fillId="7" borderId="0" xfId="3" applyFont="1" applyFill="1"/>
    <xf numFmtId="44" fontId="0" fillId="11" borderId="0" xfId="3" applyFont="1" applyFill="1"/>
    <xf numFmtId="44" fontId="0" fillId="13" borderId="0" xfId="3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4"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456715223097112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grades!$A$4:$A$18</c:f>
              <c:strCache>
                <c:ptCount val="15"/>
                <c:pt idx="0">
                  <c:v> BACKWOODS RUSSIAN  </c:v>
                </c:pt>
                <c:pt idx="1">
                  <c:v> ALOUSTURA   </c:v>
                </c:pt>
                <c:pt idx="2">
                  <c:v> PLASTIC </c:v>
                </c:pt>
                <c:pt idx="3">
                  <c:v> KIXA  </c:v>
                </c:pt>
                <c:pt idx="4">
                  <c:v> AL FAKHER   </c:v>
                </c:pt>
                <c:pt idx="5">
                  <c:v> GOLDEN PHOENIX  </c:v>
                </c:pt>
                <c:pt idx="6">
                  <c:v>SYMPLI  </c:v>
                </c:pt>
                <c:pt idx="7">
                  <c:v>DAIRY DAY   </c:v>
                </c:pt>
                <c:pt idx="8">
                  <c:v>LACTEL </c:v>
                </c:pt>
                <c:pt idx="9">
                  <c:v>MOLI ROD </c:v>
                </c:pt>
                <c:pt idx="10">
                  <c:v>BIG HERBS</c:v>
                </c:pt>
                <c:pt idx="11">
                  <c:v>OKK </c:v>
                </c:pt>
                <c:pt idx="12">
                  <c:v>ORKIDA  </c:v>
                </c:pt>
                <c:pt idx="13">
                  <c:v>OKK  </c:v>
                </c:pt>
                <c:pt idx="14">
                  <c:v>Samsung </c:v>
                </c:pt>
              </c:strCache>
            </c:strRef>
          </c:cat>
          <c:val>
            <c:numRef>
              <c:f>grades!$C$4:$C$18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2-43FC-B61D-69AEF017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06808"/>
        <c:axId val="485615448"/>
      </c:barChart>
      <c:catAx>
        <c:axId val="48560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5448"/>
        <c:crosses val="autoZero"/>
        <c:auto val="1"/>
        <c:lblAlgn val="ctr"/>
        <c:lblOffset val="100"/>
        <c:noMultiLvlLbl val="0"/>
      </c:catAx>
      <c:valAx>
        <c:axId val="4856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0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'[2]school supplies'!$L$18:$N$18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'[2]school supplies'!$L$19:$N$19</c:f>
              <c:numCache>
                <c:formatCode>General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0-451F-BAD4-203C6E440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8768"/>
        <c:axId val="187359328"/>
      </c:barChart>
      <c:catAx>
        <c:axId val="18735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9328"/>
        <c:crosses val="autoZero"/>
        <c:auto val="1"/>
        <c:lblAlgn val="ctr"/>
        <c:lblOffset val="100"/>
        <c:noMultiLvlLbl val="0"/>
      </c:catAx>
      <c:valAx>
        <c:axId val="1873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5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'[2]Cat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'[2]Cat or Dog'!$B$18:$C$18</c:f>
              <c:numCache>
                <c:formatCode>General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F-4281-A234-A0C44B458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61568"/>
        <c:axId val="181997840"/>
      </c:barChart>
      <c:catAx>
        <c:axId val="1873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997840"/>
        <c:crosses val="autoZero"/>
        <c:auto val="1"/>
        <c:lblAlgn val="ctr"/>
        <c:lblOffset val="100"/>
        <c:noMultiLvlLbl val="0"/>
      </c:catAx>
      <c:valAx>
        <c:axId val="18199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6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[2]Printers!$B$13:$D$13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[2]Printers!$B$14:$D$14</c:f>
              <c:numCache>
                <c:formatCode>General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B-4D8E-85FD-2A5BB7FD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35952"/>
        <c:axId val="120034832"/>
      </c:barChart>
      <c:catAx>
        <c:axId val="1200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034832"/>
        <c:crosses val="autoZero"/>
        <c:auto val="1"/>
        <c:lblAlgn val="ctr"/>
        <c:lblOffset val="100"/>
        <c:noMultiLvlLbl val="0"/>
      </c:catAx>
      <c:valAx>
        <c:axId val="12003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3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[2]Printers!$G$13:$I$13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[2]Printers!$G$14:$I$14</c:f>
              <c:numCache>
                <c:formatCode>General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8-4816-A227-3EEE7E72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04992"/>
        <c:axId val="269005552"/>
      </c:barChart>
      <c:catAx>
        <c:axId val="26900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05552"/>
        <c:crosses val="autoZero"/>
        <c:auto val="1"/>
        <c:lblAlgn val="ctr"/>
        <c:lblOffset val="100"/>
        <c:noMultiLvlLbl val="0"/>
      </c:catAx>
      <c:valAx>
        <c:axId val="26900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00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4398711524699"/>
          <c:y val="6.7669172932330796E-2"/>
          <c:w val="0.83114692197566198"/>
          <c:h val="0.855839796341246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'[2]cell phones'!$B$1:$D$1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'[2]cell phones'!$B$15:$D$15</c:f>
              <c:numCache>
                <c:formatCode>General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A-4BC3-8CAF-3015C363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07792"/>
        <c:axId val="269008352"/>
      </c:barChart>
      <c:catAx>
        <c:axId val="26900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08352"/>
        <c:crosses val="autoZero"/>
        <c:auto val="1"/>
        <c:lblAlgn val="ctr"/>
        <c:lblOffset val="100"/>
        <c:noMultiLvlLbl val="0"/>
      </c:catAx>
      <c:valAx>
        <c:axId val="2690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00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'[2]cell phones'!$I$1:$K$1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'[2]cell phones'!$I$15:$K$15</c:f>
              <c:numCache>
                <c:formatCode>General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B-4BA2-AECF-C5C90D45C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0592"/>
        <c:axId val="269011152"/>
      </c:barChart>
      <c:catAx>
        <c:axId val="2690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1152"/>
        <c:crosses val="autoZero"/>
        <c:auto val="1"/>
        <c:lblAlgn val="ctr"/>
        <c:lblOffset val="100"/>
        <c:noMultiLvlLbl val="0"/>
      </c:catAx>
      <c:valAx>
        <c:axId val="26901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01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grades!$A$4:$A$18</c:f>
              <c:strCache>
                <c:ptCount val="15"/>
                <c:pt idx="0">
                  <c:v> BACKWOODS RUSSIAN  </c:v>
                </c:pt>
                <c:pt idx="1">
                  <c:v> ALOUSTURA   </c:v>
                </c:pt>
                <c:pt idx="2">
                  <c:v> PLASTIC </c:v>
                </c:pt>
                <c:pt idx="3">
                  <c:v> KIXA  </c:v>
                </c:pt>
                <c:pt idx="4">
                  <c:v> AL FAKHER   </c:v>
                </c:pt>
                <c:pt idx="5">
                  <c:v> GOLDEN PHOENIX  </c:v>
                </c:pt>
                <c:pt idx="6">
                  <c:v>SYMPLI  </c:v>
                </c:pt>
                <c:pt idx="7">
                  <c:v>DAIRY DAY   </c:v>
                </c:pt>
                <c:pt idx="8">
                  <c:v>LACTEL </c:v>
                </c:pt>
                <c:pt idx="9">
                  <c:v>MOLI ROD </c:v>
                </c:pt>
                <c:pt idx="10">
                  <c:v>BIG HERBS</c:v>
                </c:pt>
                <c:pt idx="11">
                  <c:v>OKK </c:v>
                </c:pt>
                <c:pt idx="12">
                  <c:v>ORKIDA  </c:v>
                </c:pt>
                <c:pt idx="13">
                  <c:v>OKK  </c:v>
                </c:pt>
                <c:pt idx="14">
                  <c:v>Samsung </c:v>
                </c:pt>
              </c:strCache>
            </c:strRef>
          </c:cat>
          <c:val>
            <c:numRef>
              <c:f>grades!$D$4:$D$18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6</c:v>
                </c:pt>
                <c:pt idx="7">
                  <c:v>20</c:v>
                </c:pt>
                <c:pt idx="8">
                  <c:v>10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4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B-47EB-BA79-BDD8E1B1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21208"/>
        <c:axId val="485626248"/>
      </c:barChart>
      <c:catAx>
        <c:axId val="48562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248"/>
        <c:crosses val="autoZero"/>
        <c:auto val="1"/>
        <c:lblAlgn val="ctr"/>
        <c:lblOffset val="100"/>
        <c:noMultiLvlLbl val="0"/>
      </c:catAx>
      <c:valAx>
        <c:axId val="4856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grades!$A$4:$A$18</c:f>
              <c:strCache>
                <c:ptCount val="15"/>
                <c:pt idx="0">
                  <c:v> BACKWOODS RUSSIAN  </c:v>
                </c:pt>
                <c:pt idx="1">
                  <c:v> ALOUSTURA   </c:v>
                </c:pt>
                <c:pt idx="2">
                  <c:v> PLASTIC </c:v>
                </c:pt>
                <c:pt idx="3">
                  <c:v> KIXA  </c:v>
                </c:pt>
                <c:pt idx="4">
                  <c:v> AL FAKHER   </c:v>
                </c:pt>
                <c:pt idx="5">
                  <c:v> GOLDEN PHOENIX  </c:v>
                </c:pt>
                <c:pt idx="6">
                  <c:v>SYMPLI  </c:v>
                </c:pt>
                <c:pt idx="7">
                  <c:v>DAIRY DAY   </c:v>
                </c:pt>
                <c:pt idx="8">
                  <c:v>LACTEL </c:v>
                </c:pt>
                <c:pt idx="9">
                  <c:v>MOLI ROD </c:v>
                </c:pt>
                <c:pt idx="10">
                  <c:v>BIG HERBS</c:v>
                </c:pt>
                <c:pt idx="11">
                  <c:v>OKK </c:v>
                </c:pt>
                <c:pt idx="12">
                  <c:v>ORKIDA  </c:v>
                </c:pt>
                <c:pt idx="13">
                  <c:v>OKK  </c:v>
                </c:pt>
                <c:pt idx="14">
                  <c:v>Samsung </c:v>
                </c:pt>
              </c:strCache>
            </c:strRef>
          </c:cat>
          <c:val>
            <c:numRef>
              <c:f>grades!$E$4:$E$18</c:f>
              <c:numCache>
                <c:formatCode>General</c:formatCode>
                <c:ptCount val="15"/>
                <c:pt idx="0">
                  <c:v>85</c:v>
                </c:pt>
                <c:pt idx="1">
                  <c:v>39</c:v>
                </c:pt>
                <c:pt idx="2">
                  <c:v>40</c:v>
                </c:pt>
                <c:pt idx="3">
                  <c:v>40</c:v>
                </c:pt>
                <c:pt idx="4">
                  <c:v>65</c:v>
                </c:pt>
                <c:pt idx="5">
                  <c:v>47</c:v>
                </c:pt>
                <c:pt idx="6">
                  <c:v>52</c:v>
                </c:pt>
                <c:pt idx="7">
                  <c:v>94</c:v>
                </c:pt>
                <c:pt idx="8">
                  <c:v>72</c:v>
                </c:pt>
                <c:pt idx="9">
                  <c:v>60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99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8-4AC2-83F6-842A1B66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25528"/>
        <c:axId val="485622288"/>
      </c:barChart>
      <c:catAx>
        <c:axId val="48562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2288"/>
        <c:crosses val="autoZero"/>
        <c:auto val="1"/>
        <c:lblAlgn val="ctr"/>
        <c:lblOffset val="100"/>
        <c:noMultiLvlLbl val="0"/>
      </c:catAx>
      <c:valAx>
        <c:axId val="4856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EA-439A-8465-814E427709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EA-439A-8465-814E427709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EA-439A-8465-814E427709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EEA-439A-8465-814E427709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Barns</c:v>
              </c:pt>
              <c:pt idx="1">
                <c:v>Hernandez</c:v>
              </c:pt>
              <c:pt idx="2">
                <c:v>Johnson</c:v>
              </c:pt>
              <c:pt idx="3">
                <c:v>Smith</c:v>
              </c:pt>
            </c:strLit>
          </c:cat>
          <c:val>
            <c:numLit>
              <c:formatCode>General</c:formatCode>
              <c:ptCount val="4"/>
              <c:pt idx="0">
                <c:v>6003.5</c:v>
              </c:pt>
              <c:pt idx="1">
                <c:v>2410.7000000000003</c:v>
              </c:pt>
              <c:pt idx="2">
                <c:v>3035.3</c:v>
              </c:pt>
              <c:pt idx="3">
                <c:v>5661.0999999999985</c:v>
              </c:pt>
            </c:numLit>
          </c:val>
          <c:extLst>
            <c:ext xmlns:c16="http://schemas.microsoft.com/office/drawing/2014/chart" uri="{C3380CC4-5D6E-409C-BE32-E72D297353CC}">
              <c16:uniqueId val="{00000008-FEEA-439A-8465-814E4277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'[1]car inventory data'!$H$1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'[1]car inventory data'!$G$2:$G$69</c:f>
              <c:numCache>
                <c:formatCode>General</c:formatCode>
                <c:ptCount val="68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  <c:pt idx="10">
                  <c:v>25</c:v>
                </c:pt>
                <c:pt idx="11">
                  <c:v>15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'[1]car inventory data'!$H$2:$H$69</c:f>
              <c:numCache>
                <c:formatCode>General</c:formatCode>
                <c:ptCount val="68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64542</c:v>
                </c:pt>
                <c:pt idx="9">
                  <c:v>83162.7</c:v>
                </c:pt>
                <c:pt idx="10">
                  <c:v>79420.600000000006</c:v>
                </c:pt>
                <c:pt idx="11">
                  <c:v>48114.2</c:v>
                </c:pt>
                <c:pt idx="12">
                  <c:v>60389.5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4E3F-BF4C-A84CDFF2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02560"/>
        <c:axId val="233002920"/>
      </c:scatterChart>
      <c:valAx>
        <c:axId val="2330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2920"/>
        <c:crosses val="autoZero"/>
        <c:crossBetween val="midCat"/>
      </c:valAx>
      <c:valAx>
        <c:axId val="23300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98-4872-8E52-685278905C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98-4872-8E52-685278905C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998-4872-8E52-685278905C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998-4872-8E52-685278905C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998-4872-8E52-685278905C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998-4872-8E52-685278905C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998-4872-8E52-685278905C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998-4872-8E52-685278905C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998-4872-8E52-685278905C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998-4872-8E52-685278905C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998-4872-8E52-685278905C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998-4872-8E52-685278905C5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998-4872-8E52-685278905C5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998-4872-8E52-685278905C5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998-4872-8E52-685278905C5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998-4872-8E52-685278905C5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998-4872-8E52-685278905C52}"/>
              </c:ext>
            </c:extLst>
          </c:dPt>
          <c:cat>
            <c:strLit>
              <c:ptCount val="17"/>
              <c:pt idx="0">
                <c:v>Bard</c:v>
              </c:pt>
              <c:pt idx="1">
                <c:v>Chan</c:v>
              </c:pt>
              <c:pt idx="2">
                <c:v>Ewenty</c:v>
              </c:pt>
              <c:pt idx="3">
                <c:v>Gaul</c:v>
              </c:pt>
              <c:pt idx="4">
                <c:v>Howard</c:v>
              </c:pt>
              <c:pt idx="5">
                <c:v>Hulinski</c:v>
              </c:pt>
              <c:pt idx="6">
                <c:v>Jones</c:v>
              </c:pt>
              <c:pt idx="7">
                <c:v>Lyon</c:v>
              </c:pt>
              <c:pt idx="8">
                <c:v>McCall</c:v>
              </c:pt>
              <c:pt idx="9">
                <c:v>Praulty</c:v>
              </c:pt>
              <c:pt idx="10">
                <c:v>Rodriguez</c:v>
              </c:pt>
              <c:pt idx="11">
                <c:v>Santos</c:v>
              </c:pt>
              <c:pt idx="12">
                <c:v>Smith</c:v>
              </c:pt>
              <c:pt idx="13">
                <c:v>Swartz</c:v>
              </c:pt>
              <c:pt idx="14">
                <c:v>Torrens</c:v>
              </c:pt>
              <c:pt idx="15">
                <c:v>Vizzini</c:v>
              </c:pt>
              <c:pt idx="16">
                <c:v>Yousef</c:v>
              </c:pt>
            </c:strLit>
          </c:cat>
          <c:val>
            <c:numLit>
              <c:formatCode>General</c:formatCode>
              <c:ptCount val="17"/>
              <c:pt idx="0">
                <c:v>144647.69999999998</c:v>
              </c:pt>
              <c:pt idx="1">
                <c:v>150656.40000000002</c:v>
              </c:pt>
              <c:pt idx="2">
                <c:v>154427.9</c:v>
              </c:pt>
              <c:pt idx="3">
                <c:v>179986</c:v>
              </c:pt>
              <c:pt idx="4">
                <c:v>143640.70000000001</c:v>
              </c:pt>
              <c:pt idx="5">
                <c:v>135078.20000000001</c:v>
              </c:pt>
              <c:pt idx="6">
                <c:v>184693.8</c:v>
              </c:pt>
              <c:pt idx="7">
                <c:v>127731.3</c:v>
              </c:pt>
              <c:pt idx="8">
                <c:v>70964.899999999994</c:v>
              </c:pt>
              <c:pt idx="9">
                <c:v>65315</c:v>
              </c:pt>
              <c:pt idx="10">
                <c:v>138561.5</c:v>
              </c:pt>
              <c:pt idx="11">
                <c:v>141229.4</c:v>
              </c:pt>
              <c:pt idx="12">
                <c:v>305432.40000000002</c:v>
              </c:pt>
              <c:pt idx="13">
                <c:v>177713.9</c:v>
              </c:pt>
              <c:pt idx="14">
                <c:v>65964.899999999994</c:v>
              </c:pt>
              <c:pt idx="15">
                <c:v>130601.59999999999</c:v>
              </c:pt>
              <c:pt idx="16">
                <c:v>19341.7</c:v>
              </c:pt>
            </c:numLit>
          </c:val>
          <c:extLst>
            <c:ext xmlns:c16="http://schemas.microsoft.com/office/drawing/2014/chart" uri="{C3380CC4-5D6E-409C-BE32-E72D297353CC}">
              <c16:uniqueId val="{00000022-2998-4872-8E52-685278905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Bard</c:v>
              </c:pt>
              <c:pt idx="1">
                <c:v>Chan</c:v>
              </c:pt>
              <c:pt idx="2">
                <c:v>Ewenty</c:v>
              </c:pt>
              <c:pt idx="3">
                <c:v>Gaul</c:v>
              </c:pt>
              <c:pt idx="4">
                <c:v>Howard</c:v>
              </c:pt>
              <c:pt idx="5">
                <c:v>Hulinski</c:v>
              </c:pt>
              <c:pt idx="6">
                <c:v>Jones</c:v>
              </c:pt>
              <c:pt idx="7">
                <c:v>Lyon</c:v>
              </c:pt>
              <c:pt idx="8">
                <c:v>McCall</c:v>
              </c:pt>
              <c:pt idx="9">
                <c:v>Praulty</c:v>
              </c:pt>
              <c:pt idx="10">
                <c:v>Rodriguez</c:v>
              </c:pt>
              <c:pt idx="11">
                <c:v>Santos</c:v>
              </c:pt>
              <c:pt idx="12">
                <c:v>Smith</c:v>
              </c:pt>
              <c:pt idx="13">
                <c:v>Swartz</c:v>
              </c:pt>
              <c:pt idx="14">
                <c:v>Torrens</c:v>
              </c:pt>
              <c:pt idx="15">
                <c:v>Vizzini</c:v>
              </c:pt>
              <c:pt idx="16">
                <c:v>Yousef</c:v>
              </c:pt>
            </c:strLit>
          </c:cat>
          <c:val>
            <c:numLit>
              <c:formatCode>General</c:formatCode>
              <c:ptCount val="17"/>
              <c:pt idx="0">
                <c:v>144647.69999999998</c:v>
              </c:pt>
              <c:pt idx="1">
                <c:v>150656.40000000002</c:v>
              </c:pt>
              <c:pt idx="2">
                <c:v>154427.9</c:v>
              </c:pt>
              <c:pt idx="3">
                <c:v>179986</c:v>
              </c:pt>
              <c:pt idx="4">
                <c:v>143640.70000000001</c:v>
              </c:pt>
              <c:pt idx="5">
                <c:v>135078.20000000001</c:v>
              </c:pt>
              <c:pt idx="6">
                <c:v>184693.8</c:v>
              </c:pt>
              <c:pt idx="7">
                <c:v>127731.3</c:v>
              </c:pt>
              <c:pt idx="8">
                <c:v>70964.899999999994</c:v>
              </c:pt>
              <c:pt idx="9">
                <c:v>65315</c:v>
              </c:pt>
              <c:pt idx="10">
                <c:v>138561.5</c:v>
              </c:pt>
              <c:pt idx="11">
                <c:v>141229.4</c:v>
              </c:pt>
              <c:pt idx="12">
                <c:v>305432.40000000002</c:v>
              </c:pt>
              <c:pt idx="13">
                <c:v>177713.9</c:v>
              </c:pt>
              <c:pt idx="14">
                <c:v>65964.899999999994</c:v>
              </c:pt>
              <c:pt idx="15">
                <c:v>130601.59999999999</c:v>
              </c:pt>
              <c:pt idx="16">
                <c:v>19341.7</c:v>
              </c:pt>
            </c:numLit>
          </c:val>
          <c:extLst>
            <c:ext xmlns:c16="http://schemas.microsoft.com/office/drawing/2014/chart" uri="{C3380CC4-5D6E-409C-BE32-E72D297353CC}">
              <c16:uniqueId val="{00000000-851E-4785-86F5-C55EA30E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13192"/>
        <c:axId val="474613912"/>
      </c:barChart>
      <c:catAx>
        <c:axId val="47461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13912"/>
        <c:crosses val="autoZero"/>
        <c:auto val="1"/>
        <c:lblAlgn val="ctr"/>
        <c:lblOffset val="100"/>
        <c:noMultiLvlLbl val="0"/>
      </c:catAx>
      <c:valAx>
        <c:axId val="4746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1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Bard</c:v>
              </c:pt>
              <c:pt idx="1">
                <c:v>Chan</c:v>
              </c:pt>
              <c:pt idx="2">
                <c:v>Ewenty</c:v>
              </c:pt>
              <c:pt idx="3">
                <c:v>Gaul</c:v>
              </c:pt>
              <c:pt idx="4">
                <c:v>Howard</c:v>
              </c:pt>
              <c:pt idx="5">
                <c:v>Hulinski</c:v>
              </c:pt>
              <c:pt idx="6">
                <c:v>Jones</c:v>
              </c:pt>
              <c:pt idx="7">
                <c:v>Lyon</c:v>
              </c:pt>
              <c:pt idx="8">
                <c:v>McCall</c:v>
              </c:pt>
              <c:pt idx="9">
                <c:v>Praulty</c:v>
              </c:pt>
              <c:pt idx="10">
                <c:v>Rodriguez</c:v>
              </c:pt>
              <c:pt idx="11">
                <c:v>Santos</c:v>
              </c:pt>
              <c:pt idx="12">
                <c:v>Smith</c:v>
              </c:pt>
              <c:pt idx="13">
                <c:v>Swartz</c:v>
              </c:pt>
              <c:pt idx="14">
                <c:v>Torrens</c:v>
              </c:pt>
              <c:pt idx="15">
                <c:v>Vizzini</c:v>
              </c:pt>
              <c:pt idx="16">
                <c:v>Yousef</c:v>
              </c:pt>
            </c:strLit>
          </c:cat>
          <c:val>
            <c:numLit>
              <c:formatCode>General</c:formatCode>
              <c:ptCount val="17"/>
              <c:pt idx="0">
                <c:v>144647.69999999998</c:v>
              </c:pt>
              <c:pt idx="1">
                <c:v>150656.40000000002</c:v>
              </c:pt>
              <c:pt idx="2">
                <c:v>154427.9</c:v>
              </c:pt>
              <c:pt idx="3">
                <c:v>179986</c:v>
              </c:pt>
              <c:pt idx="4">
                <c:v>143640.70000000001</c:v>
              </c:pt>
              <c:pt idx="5">
                <c:v>135078.20000000001</c:v>
              </c:pt>
              <c:pt idx="6">
                <c:v>184693.8</c:v>
              </c:pt>
              <c:pt idx="7">
                <c:v>127731.3</c:v>
              </c:pt>
              <c:pt idx="8">
                <c:v>70964.899999999994</c:v>
              </c:pt>
              <c:pt idx="9">
                <c:v>65315</c:v>
              </c:pt>
              <c:pt idx="10">
                <c:v>138561.5</c:v>
              </c:pt>
              <c:pt idx="11">
                <c:v>141229.4</c:v>
              </c:pt>
              <c:pt idx="12">
                <c:v>305432.40000000002</c:v>
              </c:pt>
              <c:pt idx="13">
                <c:v>177713.9</c:v>
              </c:pt>
              <c:pt idx="14">
                <c:v>65964.899999999994</c:v>
              </c:pt>
              <c:pt idx="15">
                <c:v>130601.59999999999</c:v>
              </c:pt>
              <c:pt idx="16">
                <c:v>19341.7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46-4EC0-B53B-8649CC75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44104"/>
        <c:axId val="483844464"/>
      </c:lineChart>
      <c:catAx>
        <c:axId val="48384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44464"/>
        <c:crosses val="autoZero"/>
        <c:auto val="1"/>
        <c:lblAlgn val="ctr"/>
        <c:lblOffset val="100"/>
        <c:noMultiLvlLbl val="0"/>
      </c:catAx>
      <c:valAx>
        <c:axId val="4838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4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'[2]school supplies'!$G$18:$I$18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'[2]school supplies'!$G$19:$I$19</c:f>
              <c:numCache>
                <c:formatCode>General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D-495E-A7BC-AA0CD787B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5968"/>
        <c:axId val="187356528"/>
      </c:barChart>
      <c:catAx>
        <c:axId val="18735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6528"/>
        <c:crosses val="autoZero"/>
        <c:auto val="1"/>
        <c:lblAlgn val="ctr"/>
        <c:lblOffset val="100"/>
        <c:noMultiLvlLbl val="0"/>
      </c:catAx>
      <c:valAx>
        <c:axId val="18735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5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60231</xdr:colOff>
      <xdr:row>1</xdr:row>
      <xdr:rowOff>155202</xdr:rowOff>
    </xdr:from>
    <xdr:to>
      <xdr:col>22</xdr:col>
      <xdr:colOff>317966</xdr:colOff>
      <xdr:row>15</xdr:row>
      <xdr:rowOff>152961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8F9B-438F-18A0-5CEA-540617957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81243</xdr:colOff>
      <xdr:row>17</xdr:row>
      <xdr:rowOff>71157</xdr:rowOff>
    </xdr:from>
    <xdr:to>
      <xdr:col>22</xdr:col>
      <xdr:colOff>338978</xdr:colOff>
      <xdr:row>31</xdr:row>
      <xdr:rowOff>68916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34F79-C867-DA4E-3976-B8F37DBC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67236</xdr:colOff>
      <xdr:row>33</xdr:row>
      <xdr:rowOff>141194</xdr:rowOff>
    </xdr:from>
    <xdr:to>
      <xdr:col>22</xdr:col>
      <xdr:colOff>324971</xdr:colOff>
      <xdr:row>47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3E86C-CD05-1612-FF32-75B5FF6F8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2</xdr:row>
      <xdr:rowOff>157162</xdr:rowOff>
    </xdr:from>
    <xdr:to>
      <xdr:col>9</xdr:col>
      <xdr:colOff>23812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95FD8-FDC6-48CD-AE09-B3AD29783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261937</xdr:colOff>
      <xdr:row>0</xdr:row>
      <xdr:rowOff>295275</xdr:rowOff>
    </xdr:from>
    <xdr:to>
      <xdr:col>22</xdr:col>
      <xdr:colOff>566737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27622-EC40-436C-97CD-88FD12CE8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561981</xdr:colOff>
      <xdr:row>2</xdr:row>
      <xdr:rowOff>133350</xdr:rowOff>
    </xdr:from>
    <xdr:to>
      <xdr:col>10</xdr:col>
      <xdr:colOff>257181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D814D-169C-46D0-98E1-BABAFDF84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604837</xdr:colOff>
      <xdr:row>19</xdr:row>
      <xdr:rowOff>152400</xdr:rowOff>
    </xdr:from>
    <xdr:to>
      <xdr:col>10</xdr:col>
      <xdr:colOff>300037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F773D-4150-4975-B6F2-21461D18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</xdr:colOff>
      <xdr:row>35</xdr:row>
      <xdr:rowOff>133350</xdr:rowOff>
    </xdr:from>
    <xdr:to>
      <xdr:col>10</xdr:col>
      <xdr:colOff>319087</xdr:colOff>
      <xdr:row>50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4C24C-5114-4EA3-8541-718E77658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20</xdr:row>
      <xdr:rowOff>177800</xdr:rowOff>
    </xdr:from>
    <xdr:to>
      <xdr:col>9</xdr:col>
      <xdr:colOff>660400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68937-7D76-4E4B-BDA2-F3AC9E7EF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20</xdr:row>
      <xdr:rowOff>177800</xdr:rowOff>
    </xdr:from>
    <xdr:to>
      <xdr:col>15</xdr:col>
      <xdr:colOff>393700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D9909-3F5A-4A8F-ADB2-C28E294EF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16C8F-E7CA-4F7C-9EA4-5DE0C00B1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21</xdr:row>
      <xdr:rowOff>12700</xdr:rowOff>
    </xdr:from>
    <xdr:to>
      <xdr:col>4</xdr:col>
      <xdr:colOff>482600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E7A88-FBD7-4E37-904E-4424EBA18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21</xdr:row>
      <xdr:rowOff>25400</xdr:rowOff>
    </xdr:from>
    <xdr:to>
      <xdr:col>8</xdr:col>
      <xdr:colOff>762000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377C3-0D28-4CD4-8646-412326496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0</xdr:rowOff>
    </xdr:from>
    <xdr:to>
      <xdr:col>6</xdr:col>
      <xdr:colOff>114300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0759C-DDCC-4D81-BDA5-17BDF02E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17</xdr:row>
      <xdr:rowOff>38100</xdr:rowOff>
    </xdr:from>
    <xdr:to>
      <xdr:col>12</xdr:col>
      <xdr:colOff>114300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1BF4E-DE46-4973-A16C-A8B24D5F4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tunrayo.ojubanire\Desktop\car%20inventory%20data.txt" TargetMode="External"/><Relationship Id="rId1" Type="http://schemas.openxmlformats.org/officeDocument/2006/relationships/externalLinkPath" Target="car%20inventory%20data.txt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tunrayo.ojubanire\Downloads\Cell%20Phone%20Plans%20compared.xlsx" TargetMode="External"/><Relationship Id="rId1" Type="http://schemas.openxmlformats.org/officeDocument/2006/relationships/externalLinkPath" Target="/Users/motunrayo.ojubanire/Downloads/Cell%20Phone%20Plans%20compa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ar inventory data"/>
    </sheetNames>
    <sheetDataSet>
      <sheetData sheetId="0" refreshError="1"/>
      <sheetData sheetId="1">
        <row r="1">
          <cell r="H1" t="str">
            <v>Miles</v>
          </cell>
        </row>
        <row r="2">
          <cell r="G2">
            <v>28</v>
          </cell>
          <cell r="H2">
            <v>114660.6</v>
          </cell>
        </row>
        <row r="3">
          <cell r="G3">
            <v>20</v>
          </cell>
          <cell r="H3">
            <v>72527.199999999997</v>
          </cell>
        </row>
        <row r="4">
          <cell r="G4">
            <v>26</v>
          </cell>
          <cell r="H4">
            <v>93382.6</v>
          </cell>
        </row>
        <row r="5">
          <cell r="G5">
            <v>24</v>
          </cell>
          <cell r="H5">
            <v>85928</v>
          </cell>
        </row>
        <row r="6">
          <cell r="G6">
            <v>21</v>
          </cell>
          <cell r="H6">
            <v>73444.399999999994</v>
          </cell>
        </row>
        <row r="7">
          <cell r="G7">
            <v>24</v>
          </cell>
          <cell r="H7">
            <v>80685.8</v>
          </cell>
        </row>
        <row r="8">
          <cell r="G8">
            <v>25</v>
          </cell>
          <cell r="H8">
            <v>82374</v>
          </cell>
        </row>
        <row r="9">
          <cell r="G9">
            <v>24</v>
          </cell>
          <cell r="H9">
            <v>77243.100000000006</v>
          </cell>
        </row>
        <row r="10">
          <cell r="G10">
            <v>20</v>
          </cell>
          <cell r="H10">
            <v>64542</v>
          </cell>
        </row>
        <row r="11">
          <cell r="G11">
            <v>26</v>
          </cell>
          <cell r="H11">
            <v>83162.7</v>
          </cell>
        </row>
        <row r="12">
          <cell r="G12">
            <v>25</v>
          </cell>
          <cell r="H12">
            <v>79420.600000000006</v>
          </cell>
        </row>
        <row r="13">
          <cell r="G13">
            <v>15</v>
          </cell>
          <cell r="H13">
            <v>48114.2</v>
          </cell>
        </row>
        <row r="14">
          <cell r="G14">
            <v>19</v>
          </cell>
          <cell r="H14">
            <v>60389.5</v>
          </cell>
        </row>
        <row r="15">
          <cell r="G15">
            <v>22</v>
          </cell>
          <cell r="H15">
            <v>67829.100000000006</v>
          </cell>
        </row>
        <row r="16">
          <cell r="G16">
            <v>23</v>
          </cell>
          <cell r="H16">
            <v>69891.899999999994</v>
          </cell>
        </row>
        <row r="17">
          <cell r="G17">
            <v>23</v>
          </cell>
          <cell r="H17">
            <v>68658.899999999994</v>
          </cell>
        </row>
        <row r="18">
          <cell r="G18">
            <v>17</v>
          </cell>
          <cell r="H18">
            <v>50854.1</v>
          </cell>
        </row>
        <row r="19">
          <cell r="G19">
            <v>22</v>
          </cell>
          <cell r="H19">
            <v>64467.4</v>
          </cell>
        </row>
        <row r="20">
          <cell r="G20">
            <v>18</v>
          </cell>
          <cell r="H20">
            <v>52229.5</v>
          </cell>
        </row>
        <row r="21">
          <cell r="G21">
            <v>16</v>
          </cell>
          <cell r="H21">
            <v>44946.5</v>
          </cell>
        </row>
        <row r="22">
          <cell r="G22">
            <v>16</v>
          </cell>
          <cell r="H22">
            <v>42504.6</v>
          </cell>
        </row>
        <row r="23">
          <cell r="G23">
            <v>20</v>
          </cell>
          <cell r="H23">
            <v>52699.4</v>
          </cell>
        </row>
        <row r="24">
          <cell r="G24">
            <v>18</v>
          </cell>
          <cell r="H24">
            <v>46311.4</v>
          </cell>
        </row>
        <row r="25">
          <cell r="G25">
            <v>18</v>
          </cell>
          <cell r="H25">
            <v>44974.8</v>
          </cell>
        </row>
        <row r="26">
          <cell r="G26">
            <v>17</v>
          </cell>
          <cell r="H26">
            <v>42074.2</v>
          </cell>
        </row>
        <row r="27">
          <cell r="G27">
            <v>11</v>
          </cell>
          <cell r="H27">
            <v>27637.1</v>
          </cell>
        </row>
        <row r="28">
          <cell r="G28">
            <v>11</v>
          </cell>
          <cell r="H28">
            <v>27534.799999999999</v>
          </cell>
        </row>
        <row r="29">
          <cell r="G29">
            <v>12</v>
          </cell>
          <cell r="H29">
            <v>29601.9</v>
          </cell>
        </row>
        <row r="30">
          <cell r="G30">
            <v>14</v>
          </cell>
          <cell r="H30">
            <v>33477.199999999997</v>
          </cell>
        </row>
        <row r="31">
          <cell r="G31">
            <v>16</v>
          </cell>
          <cell r="H31">
            <v>37558.800000000003</v>
          </cell>
        </row>
        <row r="32">
          <cell r="G32">
            <v>15</v>
          </cell>
          <cell r="H32">
            <v>35137</v>
          </cell>
        </row>
        <row r="33">
          <cell r="G33">
            <v>13</v>
          </cell>
          <cell r="H33">
            <v>30555.3</v>
          </cell>
        </row>
        <row r="34">
          <cell r="G34">
            <v>16</v>
          </cell>
          <cell r="H34">
            <v>36438.5</v>
          </cell>
        </row>
        <row r="35">
          <cell r="G35">
            <v>18</v>
          </cell>
          <cell r="H35">
            <v>40326.800000000003</v>
          </cell>
        </row>
        <row r="36">
          <cell r="G36">
            <v>13</v>
          </cell>
          <cell r="H36">
            <v>29102.3</v>
          </cell>
        </row>
        <row r="37">
          <cell r="G37">
            <v>14</v>
          </cell>
          <cell r="H37">
            <v>31144.400000000001</v>
          </cell>
        </row>
        <row r="38">
          <cell r="G38">
            <v>13</v>
          </cell>
          <cell r="H38">
            <v>27394.2</v>
          </cell>
        </row>
        <row r="39">
          <cell r="G39">
            <v>12</v>
          </cell>
          <cell r="H39">
            <v>24513.200000000001</v>
          </cell>
        </row>
        <row r="40">
          <cell r="G40">
            <v>11</v>
          </cell>
          <cell r="H40">
            <v>22521.599999999999</v>
          </cell>
        </row>
        <row r="41">
          <cell r="G41">
            <v>11</v>
          </cell>
          <cell r="H41">
            <v>22188.5</v>
          </cell>
        </row>
        <row r="42">
          <cell r="G42">
            <v>15</v>
          </cell>
          <cell r="H42">
            <v>28464.799999999999</v>
          </cell>
        </row>
        <row r="43">
          <cell r="G43">
            <v>12</v>
          </cell>
          <cell r="H43">
            <v>22282</v>
          </cell>
        </row>
        <row r="44">
          <cell r="G44">
            <v>12</v>
          </cell>
          <cell r="H44">
            <v>22128.2</v>
          </cell>
        </row>
        <row r="45">
          <cell r="G45">
            <v>11</v>
          </cell>
          <cell r="H45">
            <v>20223.900000000001</v>
          </cell>
        </row>
        <row r="46">
          <cell r="G46">
            <v>10</v>
          </cell>
          <cell r="H46">
            <v>17556.3</v>
          </cell>
        </row>
        <row r="47">
          <cell r="G47">
            <v>14</v>
          </cell>
          <cell r="H47">
            <v>22573</v>
          </cell>
        </row>
        <row r="48">
          <cell r="G48">
            <v>12</v>
          </cell>
          <cell r="H48">
            <v>19421.099999999999</v>
          </cell>
        </row>
        <row r="49">
          <cell r="G49">
            <v>12</v>
          </cell>
          <cell r="H49">
            <v>19341.7</v>
          </cell>
        </row>
        <row r="50">
          <cell r="G50">
            <v>10</v>
          </cell>
          <cell r="H50">
            <v>14289.6</v>
          </cell>
        </row>
        <row r="51">
          <cell r="G51">
            <v>11</v>
          </cell>
          <cell r="H51">
            <v>13867.6</v>
          </cell>
        </row>
        <row r="52">
          <cell r="G52">
            <v>11</v>
          </cell>
          <cell r="H52">
            <v>13682.9</v>
          </cell>
        </row>
        <row r="53">
          <cell r="G53">
            <v>10</v>
          </cell>
          <cell r="H53">
            <v>3708.1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 or Dog (2)"/>
      <sheetName val="school supplies (2)"/>
      <sheetName val="school supplies"/>
      <sheetName val="Cat or Dog"/>
      <sheetName val="vacations"/>
      <sheetName val="Printers"/>
      <sheetName val="cell phones"/>
      <sheetName val="cars"/>
    </sheetNames>
    <sheetDataSet>
      <sheetData sheetId="0"/>
      <sheetData sheetId="1"/>
      <sheetData sheetId="2">
        <row r="18">
          <cell r="G18" t="str">
            <v>WaltMart</v>
          </cell>
          <cell r="H18" t="str">
            <v>Dollar Trap</v>
          </cell>
          <cell r="I18" t="str">
            <v>Office Repo</v>
          </cell>
          <cell r="L18" t="str">
            <v>WaltMart</v>
          </cell>
          <cell r="M18" t="str">
            <v>Dollar Trap</v>
          </cell>
          <cell r="N18" t="str">
            <v>Office Repo</v>
          </cell>
        </row>
        <row r="19">
          <cell r="G19">
            <v>82.79</v>
          </cell>
          <cell r="H19">
            <v>87.539999999999992</v>
          </cell>
          <cell r="I19">
            <v>103.28999999999999</v>
          </cell>
          <cell r="L19">
            <v>71.39</v>
          </cell>
          <cell r="M19">
            <v>68.59</v>
          </cell>
          <cell r="N19">
            <v>85.139999999999986</v>
          </cell>
        </row>
      </sheetData>
      <sheetData sheetId="3">
        <row r="17">
          <cell r="B17" t="str">
            <v>Dog</v>
          </cell>
          <cell r="C17" t="str">
            <v>Cat</v>
          </cell>
        </row>
        <row r="18">
          <cell r="B18">
            <v>519.5</v>
          </cell>
          <cell r="C18">
            <v>684</v>
          </cell>
        </row>
      </sheetData>
      <sheetData sheetId="4"/>
      <sheetData sheetId="5">
        <row r="13">
          <cell r="B13" t="str">
            <v>Epsilon</v>
          </cell>
          <cell r="C13" t="str">
            <v>HV</v>
          </cell>
          <cell r="D13" t="str">
            <v>Zero</v>
          </cell>
          <cell r="G13" t="str">
            <v>Epsilon</v>
          </cell>
          <cell r="H13" t="str">
            <v>HV</v>
          </cell>
          <cell r="I13" t="str">
            <v>Zero</v>
          </cell>
        </row>
        <row r="14">
          <cell r="B14">
            <v>1529</v>
          </cell>
          <cell r="C14">
            <v>824</v>
          </cell>
          <cell r="D14">
            <v>801.27272727272725</v>
          </cell>
          <cell r="G14">
            <v>50029</v>
          </cell>
          <cell r="H14">
            <v>22649</v>
          </cell>
          <cell r="I14">
            <v>8958.0909090909099</v>
          </cell>
        </row>
      </sheetData>
      <sheetData sheetId="6">
        <row r="1">
          <cell r="B1" t="str">
            <v>X-Mobile</v>
          </cell>
          <cell r="C1" t="str">
            <v>Veritium</v>
          </cell>
          <cell r="D1" t="str">
            <v>ABC</v>
          </cell>
          <cell r="I1" t="str">
            <v>X-Mobile</v>
          </cell>
          <cell r="J1" t="str">
            <v>Veritium</v>
          </cell>
          <cell r="K1" t="str">
            <v>ABC</v>
          </cell>
        </row>
        <row r="15">
          <cell r="B15">
            <v>2364</v>
          </cell>
          <cell r="C15">
            <v>2060</v>
          </cell>
          <cell r="D15">
            <v>1560</v>
          </cell>
          <cell r="I15">
            <v>1404</v>
          </cell>
          <cell r="J15">
            <v>1340</v>
          </cell>
          <cell r="K15">
            <v>1320</v>
          </cell>
        </row>
      </sheetData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tunrayo.ojubanire/Downloads/Motunrayo%20sales%20repor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ar%20inventory%20data.txt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tunrayo Ojubanire" refreshedDate="45359.395915856483" createdVersion="8" refreshedVersion="8" minRefreshableVersion="3" recordCount="171" xr:uid="{CA87E441-FAEB-4C3C-9F1F-954C5A657B64}">
  <cacheSource type="worksheet">
    <worksheetSource ref="A1:K172" sheet="Sheet1" r:id="rId2"/>
  </cacheSource>
  <cacheFields count="11">
    <cacheField name="Month" numFmtId="14">
      <sharedItems/>
    </cacheField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 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tunrayo Ojubanire" refreshedDate="45359.432900115738" createdVersion="8" refreshedVersion="8" minRefreshableVersion="3" recordCount="52" xr:uid="{8C0FE45B-0682-4A4F-8135-F6D776D174D8}">
  <cacheSource type="worksheet">
    <worksheetSource ref="A1:N53" sheet="car inventory data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53.15238095238095" maxValue="4023.178947368421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4"/>
    <n v="8722"/>
    <s v="Water Pump"/>
    <n v="344"/>
    <n v="502"/>
    <n v="158"/>
    <n v="31.6"/>
    <s v="Chalie"/>
    <x v="0"/>
    <s v="AZ"/>
  </r>
  <r>
    <s v="Jan"/>
    <n v="1014"/>
    <n v="8722"/>
    <s v="Water Pump"/>
    <n v="344"/>
    <n v="502"/>
    <n v="158"/>
    <n v="31.6"/>
    <s v="Chalie"/>
    <x v="0"/>
    <s v="CA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32"/>
    <n v="2877"/>
    <s v="Net"/>
    <n v="11.4"/>
    <n v="16.3"/>
    <n v="4.9000000000000004"/>
    <n v="0.49000000000000005"/>
    <s v="Chalie"/>
    <x v="0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3"/>
    <n v="2242"/>
    <s v="AutoVac"/>
    <n v="60"/>
    <n v="124"/>
    <n v="64"/>
    <n v="12.8"/>
    <s v="Chalie"/>
    <x v="0"/>
    <s v="CA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71"/>
    <n v="1109"/>
    <s v="Chlorine Test Kit"/>
    <n v="3"/>
    <n v="8"/>
    <n v="5"/>
    <n v="0.5"/>
    <s v="Chalie"/>
    <x v="0"/>
    <s v="AZ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90"/>
    <n v="2877"/>
    <s v="Net"/>
    <n v="11.4"/>
    <n v="16.3"/>
    <n v="4.9000000000000004"/>
    <n v="0.49000000000000005"/>
    <s v="Chalie"/>
    <x v="0"/>
    <s v="CA"/>
  </r>
  <r>
    <s v="July"/>
    <n v="1100"/>
    <n v="6119"/>
    <s v="Algea Killer 8 oz"/>
    <n v="9"/>
    <n v="14"/>
    <n v="5"/>
    <n v="0.5"/>
    <s v="Chalie"/>
    <x v="0"/>
    <s v="UT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5"/>
    <n v="8722"/>
    <s v="Water Pump"/>
    <n v="344"/>
    <n v="502"/>
    <n v="158"/>
    <n v="31.6"/>
    <s v="Chalie"/>
    <x v="0"/>
    <s v="AZ"/>
  </r>
  <r>
    <s v="July"/>
    <n v="1119"/>
    <n v="2242"/>
    <s v="AutoVac"/>
    <n v="60"/>
    <n v="124"/>
    <n v="64"/>
    <n v="12.8"/>
    <s v="Chalie"/>
    <x v="0"/>
    <s v="UT"/>
  </r>
  <r>
    <s v="Aug"/>
    <n v="1127"/>
    <n v="8722"/>
    <s v="Water Pump"/>
    <n v="344"/>
    <n v="502"/>
    <n v="158"/>
    <n v="31.6"/>
    <s v="Chalie"/>
    <x v="0"/>
    <s v="NV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5"/>
    <n v="8722"/>
    <s v="Water Pump"/>
    <n v="344"/>
    <n v="502"/>
    <n v="158"/>
    <n v="31.6"/>
    <s v="Chalie"/>
    <x v="0"/>
    <s v="NV"/>
  </r>
  <r>
    <s v="Aug"/>
    <n v="1138"/>
    <n v="8722"/>
    <s v="Water Pump"/>
    <n v="344"/>
    <n v="502"/>
    <n v="158"/>
    <n v="31.6"/>
    <s v="Chalie"/>
    <x v="0"/>
    <s v="UT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9"/>
    <n v="8722"/>
    <s v="Water Pump"/>
    <n v="344"/>
    <n v="502"/>
    <n v="158"/>
    <n v="31.6"/>
    <s v="Chalie"/>
    <x v="0"/>
    <s v="AZ"/>
  </r>
  <r>
    <s v="Oct"/>
    <n v="1152"/>
    <n v="4421"/>
    <s v="Skimmer"/>
    <n v="45"/>
    <n v="87"/>
    <n v="42"/>
    <n v="8.4"/>
    <s v="Chalie"/>
    <x v="0"/>
    <s v="NV"/>
  </r>
  <r>
    <s v="Nov"/>
    <n v="1158"/>
    <n v="8722"/>
    <s v="Water Pump"/>
    <n v="344"/>
    <n v="502"/>
    <n v="158"/>
    <n v="31.6"/>
    <s v="Chalie"/>
    <x v="0"/>
    <s v="NV"/>
  </r>
  <r>
    <s v="Nov"/>
    <n v="1162"/>
    <n v="9212"/>
    <s v="1 Gal Muratic Acid"/>
    <n v="4"/>
    <n v="7"/>
    <n v="3"/>
    <n v="0.30000000000000004"/>
    <s v="Chalie"/>
    <x v="0"/>
    <s v="AZ"/>
  </r>
  <r>
    <s v="Dec"/>
    <n v="1170"/>
    <n v="4421"/>
    <s v="Skimmer"/>
    <n v="45"/>
    <n v="87"/>
    <n v="42"/>
    <n v="8.4"/>
    <s v="Chalie"/>
    <x v="0"/>
    <s v="CA"/>
  </r>
  <r>
    <s v="Jan"/>
    <n v="1002"/>
    <n v="2877"/>
    <s v="Net"/>
    <n v="11.4"/>
    <n v="16.3"/>
    <n v="4.9000000000000004"/>
    <n v="0.49000000000000005"/>
    <s v="Juan"/>
    <x v="1"/>
    <s v="CA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Feb"/>
    <n v="1017"/>
    <n v="2242"/>
    <s v="AutoVac"/>
    <n v="60"/>
    <n v="124"/>
    <n v="64"/>
    <n v="12.8"/>
    <s v="Juan"/>
    <x v="1"/>
    <s v="NM"/>
  </r>
  <r>
    <s v="Feb"/>
    <n v="1021"/>
    <n v="1109"/>
    <s v="Chlorine Test Kit"/>
    <n v="3"/>
    <n v="8"/>
    <n v="5"/>
    <n v="0.5"/>
    <s v="Juan"/>
    <x v="1"/>
    <s v="CO"/>
  </r>
  <r>
    <s v="Feb"/>
    <n v="1024"/>
    <n v="9212"/>
    <s v="1 Gal Muratic Acid"/>
    <n v="4"/>
    <n v="7"/>
    <n v="3"/>
    <n v="0.30000000000000004"/>
    <s v="Juan"/>
    <x v="1"/>
    <s v="UT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6"/>
    <n v="6119"/>
    <s v="Algea Killer 8 oz"/>
    <n v="9"/>
    <n v="14"/>
    <n v="5"/>
    <n v="0.5"/>
    <s v="Juan"/>
    <x v="1"/>
    <s v="UT"/>
  </r>
  <r>
    <s v="April"/>
    <n v="1055"/>
    <n v="6119"/>
    <s v="Algea Killer 8 oz"/>
    <n v="9"/>
    <n v="14"/>
    <n v="5"/>
    <n v="0.5"/>
    <s v="Juan"/>
    <x v="1"/>
    <s v="NV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May"/>
    <n v="1068"/>
    <n v="6119"/>
    <s v="Algea Killer 8 oz"/>
    <n v="9"/>
    <n v="14"/>
    <n v="5"/>
    <n v="0.5"/>
    <s v="Juan"/>
    <x v="1"/>
    <s v="CA"/>
  </r>
  <r>
    <s v="May"/>
    <n v="1076"/>
    <n v="1109"/>
    <s v="Chlorine Test Kit"/>
    <n v="3"/>
    <n v="8"/>
    <n v="5"/>
    <n v="0.5"/>
    <s v="Juan"/>
    <x v="1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93"/>
    <n v="6119"/>
    <s v="Algea Killer 8 oz"/>
    <n v="9"/>
    <n v="14"/>
    <n v="5"/>
    <n v="0.5"/>
    <s v="Juan"/>
    <x v="1"/>
    <s v="AZ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9"/>
    <n v="8722"/>
    <s v="Water Pump"/>
    <n v="344"/>
    <n v="502"/>
    <n v="158"/>
    <n v="31.6"/>
    <s v="Juan"/>
    <x v="1"/>
    <s v="CA"/>
  </r>
  <r>
    <s v="July"/>
    <n v="1114"/>
    <n v="2242"/>
    <s v="AutoVac"/>
    <n v="60"/>
    <n v="124"/>
    <n v="64"/>
    <n v="12.8"/>
    <s v="Juan"/>
    <x v="1"/>
    <s v="AZ"/>
  </r>
  <r>
    <s v="July"/>
    <n v="1118"/>
    <n v="9822"/>
    <s v="Pool Cover"/>
    <n v="58.3"/>
    <n v="98.4"/>
    <n v="40.100000000000009"/>
    <n v="8.0200000000000014"/>
    <s v="Juan"/>
    <x v="1"/>
    <s v="CA"/>
  </r>
  <r>
    <s v="Aug"/>
    <n v="1128"/>
    <n v="6622"/>
    <s v="5 Gal Chlorine"/>
    <n v="42"/>
    <n v="77"/>
    <n v="35"/>
    <n v="7"/>
    <s v="Juan"/>
    <x v="1"/>
    <s v="CA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Oct"/>
    <n v="1151"/>
    <n v="2242"/>
    <s v="AutoVac"/>
    <n v="60"/>
    <n v="124"/>
    <n v="64"/>
    <n v="12.8"/>
    <s v="Juan"/>
    <x v="1"/>
    <s v="CA"/>
  </r>
  <r>
    <s v="Oct"/>
    <n v="1154"/>
    <n v="9822"/>
    <s v="Pool Cover"/>
    <n v="58.3"/>
    <n v="98.4"/>
    <n v="40.100000000000009"/>
    <n v="8.0200000000000014"/>
    <s v="Juan"/>
    <x v="1"/>
    <s v="NV"/>
  </r>
  <r>
    <s v="Nov"/>
    <n v="1161"/>
    <n v="4421"/>
    <s v="Skimmer"/>
    <n v="45"/>
    <n v="87"/>
    <n v="42"/>
    <n v="8.4"/>
    <s v="Juan"/>
    <x v="1"/>
    <s v="CA"/>
  </r>
  <r>
    <s v="Dec"/>
    <n v="1171"/>
    <n v="4421"/>
    <s v="Skimmer"/>
    <n v="45"/>
    <n v="87"/>
    <n v="42"/>
    <n v="8.4"/>
    <s v="Juan"/>
    <x v="1"/>
    <s v="NV"/>
  </r>
  <r>
    <s v="Jan"/>
    <n v="1007"/>
    <n v="1109"/>
    <s v="Chlorine Test Kit"/>
    <n v="3"/>
    <n v="8"/>
    <n v="5"/>
    <n v="0.5"/>
    <s v="Hellen"/>
    <x v="2"/>
    <s v="NM"/>
  </r>
  <r>
    <s v="Jan"/>
    <n v="1013"/>
    <n v="9212"/>
    <s v="1 Gal Muratic Acid"/>
    <n v="4"/>
    <n v="7"/>
    <n v="3"/>
    <n v="0.30000000000000004"/>
    <s v="Hellen"/>
    <x v="2"/>
    <s v="CO"/>
  </r>
  <r>
    <s v="Jan"/>
    <n v="1015"/>
    <n v="2877"/>
    <s v="Net"/>
    <n v="11.4"/>
    <n v="16.3"/>
    <n v="4.9000000000000004"/>
    <n v="0.49000000000000005"/>
    <s v="Hellen"/>
    <x v="2"/>
    <s v="AZ"/>
  </r>
  <r>
    <s v="Feb"/>
    <n v="1023"/>
    <n v="1109"/>
    <s v="Chlorine Test Kit"/>
    <n v="3"/>
    <n v="8"/>
    <n v="5"/>
    <n v="0.5"/>
    <s v="Hellen"/>
    <x v="2"/>
    <s v="NM"/>
  </r>
  <r>
    <s v="Feb"/>
    <n v="1025"/>
    <n v="2877"/>
    <s v="Net"/>
    <n v="11.4"/>
    <n v="16.3"/>
    <n v="4.9000000000000004"/>
    <n v="0.49000000000000005"/>
    <s v="Hellen"/>
    <x v="2"/>
    <s v="NV"/>
  </r>
  <r>
    <s v="Feb"/>
    <n v="1026"/>
    <n v="6119"/>
    <s v="Algea Killer 8 oz"/>
    <n v="9"/>
    <n v="14"/>
    <n v="5"/>
    <n v="0.5"/>
    <s v="Hellen"/>
    <x v="2"/>
    <s v="NM"/>
  </r>
  <r>
    <s v="Mar"/>
    <n v="1035"/>
    <n v="2499"/>
    <s v="8 ft Hose"/>
    <n v="6.2"/>
    <n v="9.1999999999999993"/>
    <n v="2.9999999999999991"/>
    <n v="0.29999999999999993"/>
    <s v="Hellen"/>
    <x v="2"/>
    <s v="CA"/>
  </r>
  <r>
    <s v="Mar"/>
    <n v="1045"/>
    <n v="8722"/>
    <s v="Water Pump"/>
    <n v="344"/>
    <n v="502"/>
    <n v="158"/>
    <n v="31.6"/>
    <s v="Hellen"/>
    <x v="2"/>
    <s v="AZ"/>
  </r>
  <r>
    <s v="Mar"/>
    <n v="1047"/>
    <n v="6622"/>
    <s v="5 Gal Chlorine"/>
    <n v="42"/>
    <n v="77"/>
    <n v="35"/>
    <n v="7"/>
    <s v="Hellen"/>
    <x v="2"/>
    <s v="AZ"/>
  </r>
  <r>
    <s v="April"/>
    <n v="1058"/>
    <n v="6119"/>
    <s v="Algea Killer 8 oz"/>
    <n v="9"/>
    <n v="14"/>
    <n v="5"/>
    <n v="0.5"/>
    <s v="Hellen"/>
    <x v="2"/>
    <s v="AZ"/>
  </r>
  <r>
    <s v="May"/>
    <n v="1064"/>
    <n v="2499"/>
    <s v="8 ft Hose"/>
    <n v="6.2"/>
    <n v="9.1999999999999993"/>
    <n v="2.9999999999999991"/>
    <n v="0.29999999999999993"/>
    <s v="Hellen"/>
    <x v="2"/>
    <s v="AZ"/>
  </r>
  <r>
    <s v="May"/>
    <n v="1070"/>
    <n v="2499"/>
    <s v="8 ft Hose"/>
    <n v="6.2"/>
    <n v="9.1999999999999993"/>
    <n v="2.9999999999999991"/>
    <n v="0.29999999999999993"/>
    <s v="Hellen"/>
    <x v="2"/>
    <s v="AZ"/>
  </r>
  <r>
    <s v="May"/>
    <n v="1075"/>
    <n v="1109"/>
    <s v="Chlorine Test Kit"/>
    <n v="3"/>
    <n v="8"/>
    <n v="5"/>
    <n v="0.5"/>
    <s v="Hellen"/>
    <x v="2"/>
    <s v="CA"/>
  </r>
  <r>
    <s v="May"/>
    <n v="1077"/>
    <n v="9822"/>
    <s v="Pool Cover"/>
    <n v="58.3"/>
    <n v="98.4"/>
    <n v="40.100000000000009"/>
    <n v="8.0200000000000014"/>
    <s v="Hellen"/>
    <x v="2"/>
    <s v="AZ"/>
  </r>
  <r>
    <s v="June"/>
    <n v="1086"/>
    <n v="1109"/>
    <s v="Chlorine Test Kit"/>
    <n v="3"/>
    <n v="8"/>
    <n v="5"/>
    <n v="0.5"/>
    <s v="Hellen"/>
    <x v="2"/>
    <s v="AZ"/>
  </r>
  <r>
    <s v="June"/>
    <n v="1091"/>
    <n v="2877"/>
    <s v="Net"/>
    <n v="11.4"/>
    <n v="16.3"/>
    <n v="4.9000000000000004"/>
    <n v="0.49000000000000005"/>
    <s v="Hellen"/>
    <x v="2"/>
    <s v="NV"/>
  </r>
  <r>
    <s v="June"/>
    <n v="1095"/>
    <n v="2499"/>
    <s v="8 ft Hose"/>
    <n v="6.2"/>
    <n v="9.1999999999999993"/>
    <n v="2.9999999999999991"/>
    <n v="0.29999999999999993"/>
    <s v="Hellen"/>
    <x v="2"/>
    <s v="AZ"/>
  </r>
  <r>
    <s v="June"/>
    <n v="1097"/>
    <n v="9212"/>
    <s v="1 Gal Muratic Acid"/>
    <n v="4"/>
    <n v="7"/>
    <n v="3"/>
    <n v="0.30000000000000004"/>
    <s v="Hellen"/>
    <x v="2"/>
    <s v="NV"/>
  </r>
  <r>
    <s v="July"/>
    <n v="1107"/>
    <n v="1109"/>
    <s v="Chlorine Test Kit"/>
    <n v="3"/>
    <n v="8"/>
    <n v="5"/>
    <n v="0.5"/>
    <s v="Hellen"/>
    <x v="2"/>
    <s v="NM"/>
  </r>
  <r>
    <s v="July"/>
    <n v="1110"/>
    <n v="8722"/>
    <s v="Water Pump"/>
    <n v="344"/>
    <n v="502"/>
    <n v="158"/>
    <n v="31.6"/>
    <s v="Hellen"/>
    <x v="2"/>
    <s v="NV"/>
  </r>
  <r>
    <s v="July"/>
    <n v="1111"/>
    <n v="6622"/>
    <s v="5 Gal Chlorine"/>
    <n v="42"/>
    <n v="77"/>
    <n v="35"/>
    <n v="7"/>
    <s v="Hellen"/>
    <x v="2"/>
    <s v="CA"/>
  </r>
  <r>
    <s v="July"/>
    <n v="1117"/>
    <n v="8722"/>
    <s v="Water Pump"/>
    <n v="344"/>
    <n v="502"/>
    <n v="158"/>
    <n v="31.6"/>
    <s v="Hellen"/>
    <x v="2"/>
    <s v="NM"/>
  </r>
  <r>
    <s v="Aug"/>
    <n v="1129"/>
    <n v="9822"/>
    <s v="Pool Cover"/>
    <n v="58.3"/>
    <n v="98.4"/>
    <n v="40.100000000000009"/>
    <n v="8.0200000000000014"/>
    <s v="Hellen"/>
    <x v="2"/>
    <s v="NV"/>
  </r>
  <r>
    <s v="Aug"/>
    <n v="1130"/>
    <n v="4421"/>
    <s v="Skimmer"/>
    <n v="45"/>
    <n v="87"/>
    <n v="42"/>
    <n v="8.4"/>
    <s v="Hellen"/>
    <x v="2"/>
    <s v="CA"/>
  </r>
  <r>
    <s v="Aug"/>
    <n v="1131"/>
    <n v="9212"/>
    <s v="1 Gal Muratic Acid"/>
    <n v="4"/>
    <n v="7"/>
    <n v="3"/>
    <n v="0.30000000000000004"/>
    <s v="Hellen"/>
    <x v="2"/>
    <s v="AZ"/>
  </r>
  <r>
    <s v="Aug"/>
    <n v="1132"/>
    <n v="9212"/>
    <s v="1 Gal Muratic Acid"/>
    <n v="4"/>
    <n v="7"/>
    <n v="3"/>
    <n v="0.30000000000000004"/>
    <s v="Hellen"/>
    <x v="2"/>
    <s v="CA"/>
  </r>
  <r>
    <s v="Sept"/>
    <n v="1143"/>
    <n v="9822"/>
    <s v="Pool Cover"/>
    <n v="58.3"/>
    <n v="98.4"/>
    <n v="40.100000000000009"/>
    <n v="8.0200000000000014"/>
    <s v="Hellen"/>
    <x v="2"/>
    <s v="AZ"/>
  </r>
  <r>
    <s v="Sept"/>
    <n v="1144"/>
    <n v="2242"/>
    <s v="AutoVac"/>
    <n v="60"/>
    <n v="124"/>
    <n v="64"/>
    <n v="12.8"/>
    <s v="Hellen"/>
    <x v="2"/>
    <s v="CA"/>
  </r>
  <r>
    <s v="Sept"/>
    <n v="1145"/>
    <n v="4421"/>
    <s v="Skimmer"/>
    <n v="45"/>
    <n v="87"/>
    <n v="42"/>
    <n v="8.4"/>
    <s v="Hellen"/>
    <x v="2"/>
    <s v="NM"/>
  </r>
  <r>
    <s v="Sept"/>
    <n v="1146"/>
    <n v="8722"/>
    <s v="Water Pump"/>
    <n v="344"/>
    <n v="502"/>
    <n v="158"/>
    <n v="31.6"/>
    <s v="Hellen"/>
    <x v="2"/>
    <s v="NV"/>
  </r>
  <r>
    <s v="Nov"/>
    <n v="1160"/>
    <n v="9822"/>
    <s v="Pool Cover"/>
    <n v="58.3"/>
    <n v="98.4"/>
    <n v="40.100000000000009"/>
    <n v="8.0200000000000014"/>
    <s v="Hellen"/>
    <x v="2"/>
    <s v="NV"/>
  </r>
  <r>
    <s v="Jan"/>
    <n v="1003"/>
    <n v="2499"/>
    <s v="8 ft Hose"/>
    <n v="6.2"/>
    <n v="9.1999999999999993"/>
    <n v="2.9999999999999991"/>
    <n v="0.29999999999999993"/>
    <s v="Doug"/>
    <x v="3"/>
    <s v="AZ"/>
  </r>
  <r>
    <s v="Jan"/>
    <n v="1005"/>
    <n v="1109"/>
    <s v="Chlorine Test Kit"/>
    <n v="3"/>
    <n v="8"/>
    <n v="5"/>
    <n v="0.5"/>
    <s v="Doug"/>
    <x v="3"/>
    <s v="AZ"/>
  </r>
  <r>
    <s v="Jan"/>
    <n v="1006"/>
    <n v="9822"/>
    <s v="Pool Cover"/>
    <n v="58.3"/>
    <n v="98.4"/>
    <n v="40.100000000000009"/>
    <n v="8.0200000000000014"/>
    <s v="Doug"/>
    <x v="3"/>
    <s v="AZ"/>
  </r>
  <r>
    <s v="Jan"/>
    <n v="1008"/>
    <n v="2877"/>
    <s v="Net"/>
    <n v="11.4"/>
    <n v="16.3"/>
    <n v="4.9000000000000004"/>
    <n v="0.49000000000000005"/>
    <s v="Doug"/>
    <x v="3"/>
    <s v="NM"/>
  </r>
  <r>
    <s v="Jan"/>
    <n v="1009"/>
    <n v="1109"/>
    <s v="Chlorine Test Kit"/>
    <n v="3"/>
    <n v="8"/>
    <n v="5"/>
    <n v="0.5"/>
    <s v="Doug"/>
    <x v="3"/>
    <s v="AZ"/>
  </r>
  <r>
    <s v="Jan"/>
    <n v="1012"/>
    <n v="4421"/>
    <s v="Skimmer"/>
    <n v="45"/>
    <n v="87"/>
    <n v="42"/>
    <n v="8.4"/>
    <s v="Doug"/>
    <x v="3"/>
    <s v="NM"/>
  </r>
  <r>
    <s v="Jan"/>
    <n v="1016"/>
    <n v="2499"/>
    <s v="8 ft Hose"/>
    <n v="6.2"/>
    <n v="9.1999999999999993"/>
    <n v="2.9999999999999991"/>
    <n v="0.29999999999999993"/>
    <s v="Doug"/>
    <x v="3"/>
    <s v="CA"/>
  </r>
  <r>
    <s v="Feb"/>
    <n v="1018"/>
    <n v="1109"/>
    <s v="Chlorine Test Kit"/>
    <n v="3"/>
    <n v="8"/>
    <n v="5"/>
    <n v="0.5"/>
    <s v="Doug"/>
    <x v="3"/>
    <s v="CA"/>
  </r>
  <r>
    <s v="Feb"/>
    <n v="1019"/>
    <n v="2499"/>
    <s v="8 ft Hose"/>
    <n v="6.2"/>
    <n v="9.1999999999999993"/>
    <n v="2.9999999999999991"/>
    <n v="0.29999999999999993"/>
    <s v="Doug"/>
    <x v="3"/>
    <s v="CO"/>
  </r>
  <r>
    <s v="Feb"/>
    <n v="1020"/>
    <n v="2499"/>
    <s v="8 ft Hose"/>
    <n v="6.2"/>
    <n v="9.1999999999999993"/>
    <n v="2.9999999999999991"/>
    <n v="0.29999999999999993"/>
    <s v="Doug"/>
    <x v="3"/>
    <s v="NV"/>
  </r>
  <r>
    <s v="Feb"/>
    <n v="1022"/>
    <n v="2877"/>
    <s v="Net"/>
    <n v="11.4"/>
    <n v="16.3"/>
    <n v="4.9000000000000004"/>
    <n v="0.49000000000000005"/>
    <s v="Doug"/>
    <x v="3"/>
    <s v="UT"/>
  </r>
  <r>
    <s v="Mar"/>
    <n v="1042"/>
    <n v="8722"/>
    <s v="Water Pump"/>
    <n v="344"/>
    <n v="502"/>
    <n v="158"/>
    <n v="31.6"/>
    <s v="Doug"/>
    <x v="3"/>
    <s v="NM"/>
  </r>
  <r>
    <s v="Mar"/>
    <n v="1043"/>
    <n v="2242"/>
    <s v="AutoVac"/>
    <n v="60"/>
    <n v="124"/>
    <n v="64"/>
    <n v="12.8"/>
    <s v="Doug"/>
    <x v="3"/>
    <s v="CA"/>
  </r>
  <r>
    <s v="Mar"/>
    <n v="1044"/>
    <n v="2877"/>
    <s v="Net"/>
    <n v="11.4"/>
    <n v="16.3"/>
    <n v="4.9000000000000004"/>
    <n v="0.49000000000000005"/>
    <s v="Doug"/>
    <x v="3"/>
    <s v="CA"/>
  </r>
  <r>
    <s v="April"/>
    <n v="1051"/>
    <n v="6119"/>
    <s v="Algea Killer 8 oz"/>
    <n v="9"/>
    <n v="14"/>
    <n v="5"/>
    <n v="0.5"/>
    <s v="Doug"/>
    <x v="3"/>
    <s v="UT"/>
  </r>
  <r>
    <s v="April"/>
    <n v="1052"/>
    <n v="6622"/>
    <s v="5 Gal Chlorine"/>
    <n v="42"/>
    <n v="77"/>
    <n v="35"/>
    <n v="7"/>
    <s v="Doug"/>
    <x v="3"/>
    <s v="AZ"/>
  </r>
  <r>
    <s v="April"/>
    <n v="1054"/>
    <n v="4421"/>
    <s v="Skimmer"/>
    <n v="45"/>
    <n v="87"/>
    <n v="42"/>
    <n v="8.4"/>
    <s v="Doug"/>
    <x v="3"/>
    <s v="NV"/>
  </r>
  <r>
    <s v="April"/>
    <n v="1056"/>
    <n v="1109"/>
    <s v="Chlorine Test Kit"/>
    <n v="3"/>
    <n v="8"/>
    <n v="5"/>
    <n v="0.5"/>
    <s v="Doug"/>
    <x v="3"/>
    <s v="CA"/>
  </r>
  <r>
    <s v="April"/>
    <n v="1059"/>
    <n v="2242"/>
    <s v="AutoVac"/>
    <n v="60"/>
    <n v="124"/>
    <n v="64"/>
    <n v="12.8"/>
    <s v="Doug"/>
    <x v="3"/>
    <s v="AZ"/>
  </r>
  <r>
    <s v="April"/>
    <n v="1060"/>
    <n v="6119"/>
    <s v="Algea Killer 8 oz"/>
    <n v="9"/>
    <n v="14"/>
    <n v="5"/>
    <n v="0.5"/>
    <s v="Doug"/>
    <x v="3"/>
    <s v="NV"/>
  </r>
  <r>
    <s v="May"/>
    <n v="1061"/>
    <n v="1109"/>
    <s v="Chlorine Test Kit"/>
    <n v="3"/>
    <n v="8"/>
    <n v="5"/>
    <n v="0.5"/>
    <s v="Doug"/>
    <x v="3"/>
    <s v="NV"/>
  </r>
  <r>
    <s v="May"/>
    <n v="1063"/>
    <n v="1109"/>
    <s v="Chlorine Test Kit"/>
    <n v="3"/>
    <n v="8"/>
    <n v="5"/>
    <n v="0.5"/>
    <s v="Doug"/>
    <x v="3"/>
    <s v="CA"/>
  </r>
  <r>
    <s v="May"/>
    <n v="1065"/>
    <n v="2499"/>
    <s v="8 ft Hose"/>
    <n v="6.2"/>
    <n v="9.1999999999999993"/>
    <n v="2.9999999999999991"/>
    <n v="0.29999999999999993"/>
    <s v="Doug"/>
    <x v="3"/>
    <s v="NM"/>
  </r>
  <r>
    <s v="May"/>
    <n v="1066"/>
    <n v="2877"/>
    <s v="Net"/>
    <n v="11.4"/>
    <n v="16.3"/>
    <n v="4.9000000000000004"/>
    <n v="0.49000000000000005"/>
    <s v="Doug"/>
    <x v="3"/>
    <s v="NV"/>
  </r>
  <r>
    <s v="May"/>
    <n v="1067"/>
    <n v="2877"/>
    <s v="Net"/>
    <n v="11.4"/>
    <n v="16.3"/>
    <n v="4.9000000000000004"/>
    <n v="0.49000000000000005"/>
    <s v="Doug"/>
    <x v="3"/>
    <s v="UT"/>
  </r>
  <r>
    <s v="May"/>
    <n v="1069"/>
    <n v="1109"/>
    <s v="Chlorine Test Kit"/>
    <n v="3"/>
    <n v="8"/>
    <n v="5"/>
    <n v="0.5"/>
    <s v="Doug"/>
    <x v="3"/>
    <s v="AZ"/>
  </r>
  <r>
    <s v="May"/>
    <n v="1072"/>
    <n v="1109"/>
    <s v="Chlorine Test Kit"/>
    <n v="3"/>
    <n v="8"/>
    <n v="5"/>
    <n v="0.5"/>
    <s v="Doug"/>
    <x v="3"/>
    <s v="NV"/>
  </r>
  <r>
    <s v="May"/>
    <n v="1073"/>
    <n v="6622"/>
    <s v="5 Gal Chlorine"/>
    <n v="42"/>
    <n v="77"/>
    <n v="35"/>
    <n v="7"/>
    <s v="Doug"/>
    <x v="3"/>
    <s v="CA"/>
  </r>
  <r>
    <s v="May"/>
    <n v="1074"/>
    <n v="2877"/>
    <s v="Net"/>
    <n v="11.4"/>
    <n v="16.3"/>
    <n v="4.9000000000000004"/>
    <n v="0.49000000000000005"/>
    <s v="Doug"/>
    <x v="3"/>
    <s v="AZ"/>
  </r>
  <r>
    <s v="June"/>
    <n v="1080"/>
    <n v="4421"/>
    <s v="Skimmer"/>
    <n v="45"/>
    <n v="87"/>
    <n v="42"/>
    <n v="8.4"/>
    <s v="Doug"/>
    <x v="3"/>
    <s v="CA"/>
  </r>
  <r>
    <s v="June"/>
    <n v="1081"/>
    <n v="6119"/>
    <s v="Algea Killer 8 oz"/>
    <n v="9"/>
    <n v="14"/>
    <n v="5"/>
    <n v="0.5"/>
    <s v="Doug"/>
    <x v="3"/>
    <s v="UT"/>
  </r>
  <r>
    <s v="June"/>
    <n v="1085"/>
    <n v="9822"/>
    <s v="Pool Cover"/>
    <n v="58.3"/>
    <n v="98.4"/>
    <n v="40.100000000000009"/>
    <n v="8.0200000000000014"/>
    <s v="Doug"/>
    <x v="3"/>
    <s v="NV"/>
  </r>
  <r>
    <s v="June"/>
    <n v="1089"/>
    <n v="6119"/>
    <s v="Algea Killer 8 oz"/>
    <n v="9"/>
    <n v="14"/>
    <n v="5"/>
    <n v="0.5"/>
    <s v="Doug"/>
    <x v="3"/>
    <s v="NV"/>
  </r>
  <r>
    <s v="June"/>
    <n v="1092"/>
    <n v="2877"/>
    <s v="Net"/>
    <n v="11.4"/>
    <n v="16.3"/>
    <n v="4.9000000000000004"/>
    <n v="0.49000000000000005"/>
    <s v="Doug"/>
    <x v="3"/>
    <s v="CA"/>
  </r>
  <r>
    <s v="June"/>
    <n v="1094"/>
    <n v="6119"/>
    <s v="Algea Killer 8 oz"/>
    <n v="9"/>
    <n v="14"/>
    <n v="5"/>
    <n v="0.5"/>
    <s v="Doug"/>
    <x v="3"/>
    <s v="CA"/>
  </r>
  <r>
    <s v="June"/>
    <n v="1096"/>
    <n v="6119"/>
    <s v="Algea Killer 8 oz"/>
    <n v="9"/>
    <n v="14"/>
    <n v="5"/>
    <n v="0.5"/>
    <s v="Doug"/>
    <x v="3"/>
    <s v="AZ"/>
  </r>
  <r>
    <s v="July"/>
    <n v="1099"/>
    <n v="2877"/>
    <s v="Net"/>
    <n v="11.4"/>
    <n v="16.3"/>
    <n v="4.9000000000000004"/>
    <n v="0.49000000000000005"/>
    <s v="Doug"/>
    <x v="3"/>
    <s v="CA"/>
  </r>
  <r>
    <s v="July"/>
    <n v="1101"/>
    <n v="2499"/>
    <s v="8 ft Hose"/>
    <n v="6.2"/>
    <n v="9.1999999999999993"/>
    <n v="2.9999999999999991"/>
    <n v="0.29999999999999993"/>
    <s v="Doug"/>
    <x v="3"/>
    <s v="CA"/>
  </r>
  <r>
    <s v="July"/>
    <n v="1104"/>
    <n v="2877"/>
    <s v="Net"/>
    <n v="11.4"/>
    <n v="16.3"/>
    <n v="4.9000000000000004"/>
    <n v="0.49000000000000005"/>
    <s v="Doug"/>
    <x v="3"/>
    <s v="NV"/>
  </r>
  <r>
    <s v="July"/>
    <n v="1108"/>
    <n v="9822"/>
    <s v="Pool Cover"/>
    <n v="58.3"/>
    <n v="98.4"/>
    <n v="40.100000000000009"/>
    <n v="8.0200000000000014"/>
    <s v="Doug"/>
    <x v="3"/>
    <s v="NV"/>
  </r>
  <r>
    <s v="July"/>
    <n v="1112"/>
    <n v="6622"/>
    <s v="5 Gal Chlorine"/>
    <n v="42"/>
    <n v="77"/>
    <n v="35"/>
    <n v="7"/>
    <s v="Doug"/>
    <x v="3"/>
    <s v="AZ"/>
  </r>
  <r>
    <s v="July"/>
    <n v="1116"/>
    <n v="6622"/>
    <s v="5 Gal Chlorine"/>
    <n v="42"/>
    <n v="77"/>
    <n v="35"/>
    <n v="7"/>
    <s v="Doug"/>
    <x v="3"/>
    <s v="NV"/>
  </r>
  <r>
    <s v="July"/>
    <n v="1120"/>
    <n v="2242"/>
    <s v="AutoVac"/>
    <n v="60"/>
    <n v="124"/>
    <n v="64"/>
    <n v="12.8"/>
    <s v="Doug"/>
    <x v="3"/>
    <s v="CA"/>
  </r>
  <r>
    <s v="July"/>
    <n v="1121"/>
    <n v="4421"/>
    <s v="Skimmer"/>
    <n v="45"/>
    <n v="87"/>
    <n v="42"/>
    <n v="8.4"/>
    <s v="Doug"/>
    <x v="3"/>
    <s v="NV"/>
  </r>
  <r>
    <s v="July"/>
    <n v="1122"/>
    <n v="8722"/>
    <s v="Water Pump"/>
    <n v="344"/>
    <n v="502"/>
    <n v="158"/>
    <n v="31.6"/>
    <s v="Doug"/>
    <x v="3"/>
    <s v="AZ"/>
  </r>
  <r>
    <s v="July"/>
    <n v="1123"/>
    <n v="9822"/>
    <s v="Pool Cover"/>
    <n v="58.3"/>
    <n v="98.4"/>
    <n v="40.100000000000009"/>
    <n v="8.0200000000000014"/>
    <s v="Doug"/>
    <x v="3"/>
    <s v="NV"/>
  </r>
  <r>
    <s v="July"/>
    <n v="1124"/>
    <n v="4421"/>
    <s v="Skimmer"/>
    <n v="45"/>
    <n v="87"/>
    <n v="42"/>
    <n v="8.4"/>
    <s v="Doug"/>
    <x v="3"/>
    <s v="AZ"/>
  </r>
  <r>
    <s v="Aug"/>
    <n v="1125"/>
    <n v="2242"/>
    <s v="AutoVac"/>
    <n v="60"/>
    <n v="124"/>
    <n v="64"/>
    <n v="12.8"/>
    <s v="Doug"/>
    <x v="3"/>
    <s v="CA"/>
  </r>
  <r>
    <s v="Aug"/>
    <n v="1126"/>
    <n v="9212"/>
    <s v="1 Gal Muratic Acid"/>
    <n v="4"/>
    <n v="7"/>
    <n v="3"/>
    <n v="0.30000000000000004"/>
    <s v="Doug"/>
    <x v="3"/>
    <s v="NM"/>
  </r>
  <r>
    <s v="Aug"/>
    <n v="1134"/>
    <n v="9822"/>
    <s v="Pool Cover"/>
    <n v="58.3"/>
    <n v="98.4"/>
    <n v="40.100000000000009"/>
    <n v="8.0200000000000014"/>
    <s v="Doug"/>
    <x v="3"/>
    <s v="AZ"/>
  </r>
  <r>
    <s v="Aug"/>
    <n v="1136"/>
    <n v="2242"/>
    <s v="AutoVac"/>
    <n v="60"/>
    <n v="124"/>
    <n v="64"/>
    <n v="12.8"/>
    <s v="Doug"/>
    <x v="3"/>
    <s v="NM"/>
  </r>
  <r>
    <s v="Aug"/>
    <n v="1139"/>
    <n v="4421"/>
    <s v="Skimmer"/>
    <n v="45"/>
    <n v="87"/>
    <n v="42"/>
    <n v="8.4"/>
    <s v="Doug"/>
    <x v="3"/>
    <s v="CA"/>
  </r>
  <r>
    <s v="Sept"/>
    <n v="1148"/>
    <n v="9212"/>
    <s v="1 Gal Muratic Acid"/>
    <n v="4"/>
    <n v="7"/>
    <n v="3"/>
    <n v="0.30000000000000004"/>
    <s v="Doug"/>
    <x v="3"/>
    <s v="AZ"/>
  </r>
  <r>
    <s v="Oct"/>
    <n v="1150"/>
    <n v="2242"/>
    <s v="AutoVac"/>
    <n v="60"/>
    <n v="124"/>
    <n v="64"/>
    <n v="12.8"/>
    <s v="Doug"/>
    <x v="3"/>
    <s v="UT"/>
  </r>
  <r>
    <s v="Oct"/>
    <n v="1153"/>
    <n v="8722"/>
    <s v="Water Pump"/>
    <n v="344"/>
    <n v="502"/>
    <n v="158"/>
    <n v="31.6"/>
    <s v="Doug"/>
    <x v="3"/>
    <s v="AZ"/>
  </r>
  <r>
    <s v="Oct"/>
    <n v="1155"/>
    <n v="4421"/>
    <s v="Skimmer"/>
    <n v="45"/>
    <n v="87"/>
    <n v="42"/>
    <n v="8.4"/>
    <s v="Doug"/>
    <x v="3"/>
    <s v="AZ"/>
  </r>
  <r>
    <s v="Oct"/>
    <n v="1156"/>
    <n v="2242"/>
    <s v="AutoVac"/>
    <n v="60"/>
    <n v="124"/>
    <n v="64"/>
    <n v="12.8"/>
    <s v="Doug"/>
    <x v="3"/>
    <s v="CA"/>
  </r>
  <r>
    <s v="Oct"/>
    <n v="1157"/>
    <n v="9212"/>
    <s v="1 Gal Muratic Acid"/>
    <n v="4"/>
    <n v="7"/>
    <n v="3"/>
    <n v="0.30000000000000004"/>
    <s v="Doug"/>
    <x v="3"/>
    <s v="NM"/>
  </r>
  <r>
    <s v="Nov"/>
    <n v="1159"/>
    <n v="6622"/>
    <s v="5 Gal Chlorine"/>
    <n v="42"/>
    <n v="77"/>
    <n v="35"/>
    <n v="7"/>
    <s v="Doug"/>
    <x v="3"/>
    <s v="CA"/>
  </r>
  <r>
    <s v="Nov"/>
    <n v="1163"/>
    <n v="9212"/>
    <s v="1 Gal Muratic Acid"/>
    <n v="4"/>
    <n v="7"/>
    <n v="3"/>
    <n v="0.30000000000000004"/>
    <s v="Doug"/>
    <x v="3"/>
    <s v="CA"/>
  </r>
  <r>
    <s v="Nov"/>
    <n v="1164"/>
    <n v="9822"/>
    <s v="Pool Cover"/>
    <n v="58.3"/>
    <n v="98.4"/>
    <n v="40.100000000000009"/>
    <n v="8.0200000000000014"/>
    <s v="Doug"/>
    <x v="3"/>
    <s v="AZ"/>
  </r>
  <r>
    <s v="Nov"/>
    <n v="1165"/>
    <n v="9822"/>
    <s v="Pool Cover"/>
    <n v="58.3"/>
    <n v="98.4"/>
    <n v="40.100000000000009"/>
    <n v="8.0200000000000014"/>
    <s v="Doug"/>
    <x v="3"/>
    <s v="AZ"/>
  </r>
  <r>
    <s v="Nov"/>
    <n v="1166"/>
    <n v="8722"/>
    <s v="Water Pump"/>
    <n v="344"/>
    <n v="502"/>
    <n v="158"/>
    <n v="31.6"/>
    <s v="Doug"/>
    <x v="3"/>
    <s v="NV"/>
  </r>
  <r>
    <s v="Dec"/>
    <n v="1167"/>
    <n v="2242"/>
    <s v="AutoVac"/>
    <n v="60"/>
    <n v="124"/>
    <n v="64"/>
    <n v="12.8"/>
    <s v="Doug"/>
    <x v="3"/>
    <s v="NM"/>
  </r>
  <r>
    <s v="Dec"/>
    <n v="1168"/>
    <n v="9822"/>
    <s v="Pool Cover"/>
    <n v="58.3"/>
    <n v="98.4"/>
    <n v="40.100000000000009"/>
    <n v="8.0200000000000014"/>
    <s v="Doug"/>
    <x v="3"/>
    <s v="CA"/>
  </r>
  <r>
    <s v="Dec"/>
    <n v="1169"/>
    <n v="8722"/>
    <s v="Water Pump"/>
    <n v="344"/>
    <n v="502"/>
    <n v="158"/>
    <n v="31.6"/>
    <s v="Doug"/>
    <x v="3"/>
    <s v="U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8"/>
    <n v="40326.800000000003"/>
    <n v="2179.8270270270273"/>
    <s v="Black"/>
    <x v="0"/>
    <n v="50000"/>
    <s v="Yes"/>
    <s v="FD06MTGBLA001"/>
  </r>
  <r>
    <s v="FD06MTG002"/>
    <s v="FD"/>
    <s v="Ford"/>
    <s v="MTG"/>
    <s v="Mustang"/>
    <s v="06"/>
    <n v="18"/>
    <n v="44974.8"/>
    <n v="2431.0702702702706"/>
    <s v="White"/>
    <x v="1"/>
    <n v="50000"/>
    <s v="Yes"/>
    <s v="FD06MTGWHI002"/>
  </r>
  <r>
    <s v="FD08MTG003"/>
    <s v="FD"/>
    <s v="Ford"/>
    <s v="MTG"/>
    <s v="Mustang"/>
    <s v="08"/>
    <n v="16"/>
    <n v="44946.5"/>
    <n v="2724.030303030303"/>
    <s v="Green"/>
    <x v="2"/>
    <n v="50000"/>
    <s v="Yes"/>
    <s v="FD08MTGGRE003"/>
  </r>
  <r>
    <s v="FD08MTG004"/>
    <s v="FD"/>
    <s v="Ford"/>
    <s v="MTG"/>
    <s v="Mustang"/>
    <s v="08"/>
    <n v="16"/>
    <n v="37558.800000000003"/>
    <n v="2276.2909090909093"/>
    <s v="Black"/>
    <x v="3"/>
    <n v="50000"/>
    <s v="Yes"/>
    <s v="FD08MTGBLA004"/>
  </r>
  <r>
    <s v="FD08MTG005"/>
    <s v="FD"/>
    <s v="Ford"/>
    <s v="MTG"/>
    <s v="Mustang"/>
    <s v="08"/>
    <n v="16"/>
    <n v="36438.5"/>
    <n v="2208.3939393939395"/>
    <s v="White"/>
    <x v="0"/>
    <n v="50000"/>
    <s v="Yes"/>
    <s v="FD08MTGWHI005"/>
  </r>
  <r>
    <s v="FD06FCS006"/>
    <s v="FD"/>
    <s v="Ford"/>
    <s v="FCS"/>
    <s v="Focus"/>
    <s v="06"/>
    <n v="18"/>
    <n v="46311.4"/>
    <n v="2503.3189189189188"/>
    <s v="Green"/>
    <x v="4"/>
    <n v="75000"/>
    <s v="Yes"/>
    <s v="FD06FCSGRE006"/>
  </r>
  <r>
    <s v="FD06FCS007"/>
    <s v="FD"/>
    <s v="Ford"/>
    <s v="FCS"/>
    <s v="Focus"/>
    <s v="06"/>
    <n v="18"/>
    <n v="52229.5"/>
    <n v="2823.2162162162163"/>
    <s v="Green"/>
    <x v="2"/>
    <n v="75000"/>
    <s v="Yes"/>
    <s v="FD06FCSGRE007"/>
  </r>
  <r>
    <s v="FD09FCS008"/>
    <s v="FD"/>
    <s v="Ford"/>
    <s v="FCS"/>
    <s v="Focus"/>
    <s v="09"/>
    <n v="15"/>
    <n v="35137"/>
    <n v="2266.9032258064517"/>
    <s v="Black"/>
    <x v="5"/>
    <n v="75000"/>
    <s v="Yes"/>
    <s v="FD09FCSBLA008"/>
  </r>
  <r>
    <s v="FD13FCS009"/>
    <s v="FD"/>
    <s v="Ford"/>
    <s v="FCS"/>
    <s v="Focus"/>
    <s v="13"/>
    <n v="11"/>
    <n v="27637.1"/>
    <n v="2403.2260869565216"/>
    <s v="Black"/>
    <x v="0"/>
    <n v="75000"/>
    <s v="Yes"/>
    <s v="FD13FCSBLA009"/>
  </r>
  <r>
    <s v="FD13FCS010"/>
    <s v="FD"/>
    <s v="Ford"/>
    <s v="FCS"/>
    <s v="Focus"/>
    <s v="13"/>
    <n v="11"/>
    <n v="27534.799999999999"/>
    <n v="2394.3304347826088"/>
    <s v="White"/>
    <x v="6"/>
    <n v="75000"/>
    <s v="Yes"/>
    <s v="FD13FCSWHI010"/>
  </r>
  <r>
    <s v="FD12FCS011"/>
    <s v="FD"/>
    <s v="Ford"/>
    <s v="FCS"/>
    <s v="Focus"/>
    <s v="12"/>
    <n v="12"/>
    <n v="19341.7"/>
    <n v="1547.336"/>
    <s v="White"/>
    <x v="7"/>
    <n v="75000"/>
    <s v="Yes"/>
    <s v="FD12FCSWHI011"/>
  </r>
  <r>
    <s v="FD13FCS012"/>
    <s v="FD"/>
    <s v="Ford"/>
    <s v="FCS"/>
    <s v="Focus"/>
    <s v="13"/>
    <n v="11"/>
    <n v="22521.599999999999"/>
    <n v="1958.3999999999999"/>
    <s v="Black"/>
    <x v="8"/>
    <n v="75000"/>
    <s v="Yes"/>
    <s v="FD13FCSBLA012"/>
  </r>
  <r>
    <s v="FD13FCS013"/>
    <s v="FD"/>
    <s v="Ford"/>
    <s v="FCS"/>
    <s v="Focus"/>
    <s v="13"/>
    <n v="11"/>
    <n v="13682.9"/>
    <n v="1189.8173913043479"/>
    <s v="Black"/>
    <x v="9"/>
    <n v="75000"/>
    <s v="Yes"/>
    <s v="FD13FCSBLA013"/>
  </r>
  <r>
    <s v="GM09CMR014"/>
    <s v="GM"/>
    <s v="General Motors"/>
    <s v="CMR"/>
    <s v="Camero"/>
    <s v="09"/>
    <n v="15"/>
    <n v="28464.799999999999"/>
    <n v="1836.4387096774194"/>
    <s v="White"/>
    <x v="10"/>
    <n v="100000"/>
    <s v="Yes"/>
    <s v="GM09CMRWHI014"/>
  </r>
  <r>
    <s v="GM12CMR015"/>
    <s v="GM"/>
    <s v="General Motors"/>
    <s v="CMR"/>
    <s v="Camero"/>
    <s v="12"/>
    <n v="12"/>
    <n v="19421.099999999999"/>
    <n v="1553.6879999999999"/>
    <s v="Black"/>
    <x v="11"/>
    <n v="100000"/>
    <s v="Yes"/>
    <s v="GM12CMRBLA015"/>
  </r>
  <r>
    <s v="GM14CMR016"/>
    <s v="GM"/>
    <s v="General Motors"/>
    <s v="CMR"/>
    <s v="Camero"/>
    <s v="14"/>
    <n v="10"/>
    <n v="14289.6"/>
    <n v="1360.9142857142858"/>
    <s v="White"/>
    <x v="12"/>
    <n v="100000"/>
    <s v="Yes"/>
    <s v="GM14CMRWHI016"/>
  </r>
  <r>
    <s v="GM10SLV017"/>
    <s v="GM"/>
    <s v="General Motors"/>
    <s v="SLV"/>
    <s v="Silverado"/>
    <s v="10"/>
    <n v="14"/>
    <n v="31144.400000000001"/>
    <n v="2147.8896551724138"/>
    <s v="Black"/>
    <x v="13"/>
    <n v="100000"/>
    <s v="Yes"/>
    <s v="GM10SLVBLA017"/>
  </r>
  <r>
    <s v="GM98SLV018"/>
    <s v="GM"/>
    <s v="General Motors"/>
    <s v="SLV"/>
    <s v="Silverado"/>
    <s v="98"/>
    <n v="26"/>
    <n v="83162.7"/>
    <n v="3138.2150943396227"/>
    <s v="Black"/>
    <x v="10"/>
    <n v="100000"/>
    <s v="Yes"/>
    <s v="GM98SLVBLA018"/>
  </r>
  <r>
    <s v="GM00SLV019"/>
    <s v="GM"/>
    <s v="General Motors"/>
    <s v="SLV"/>
    <s v="Silverado"/>
    <s v="00"/>
    <n v="24"/>
    <n v="80685.8"/>
    <n v="3293.2979591836738"/>
    <s v="Blue"/>
    <x v="8"/>
    <n v="100000"/>
    <s v="Yes"/>
    <s v="GM00SLVBLU019"/>
  </r>
  <r>
    <s v="TY96CAM020"/>
    <s v="TY"/>
    <s v="Toyota"/>
    <s v="CAM"/>
    <s v="Camrey"/>
    <s v="96"/>
    <n v="28"/>
    <n v="114660.6"/>
    <n v="4023.1789473684212"/>
    <s v="Green"/>
    <x v="14"/>
    <n v="100000"/>
    <s v="Not covered"/>
    <s v="TY96CAMGRE020"/>
  </r>
  <r>
    <s v="TY98CAM021"/>
    <s v="TY"/>
    <s v="Toyota"/>
    <s v="CAM"/>
    <s v="Camrey"/>
    <s v="98"/>
    <n v="26"/>
    <n v="93382.6"/>
    <n v="3523.8716981132079"/>
    <s v="Black"/>
    <x v="15"/>
    <n v="100000"/>
    <s v="Yes"/>
    <s v="TY98CAMBLA021"/>
  </r>
  <r>
    <s v="TY00CAM022"/>
    <s v="TY"/>
    <s v="Toyota"/>
    <s v="CAM"/>
    <s v="Camrey"/>
    <s v="00"/>
    <n v="24"/>
    <n v="85928"/>
    <n v="3507.2653061224491"/>
    <s v="Green"/>
    <x v="4"/>
    <n v="100000"/>
    <s v="Yes"/>
    <s v="TY00CAMGRE022"/>
  </r>
  <r>
    <s v="TY02CAM023"/>
    <s v="TY"/>
    <s v="Toyota"/>
    <s v="CAM"/>
    <s v="Camrey"/>
    <s v="02"/>
    <n v="22"/>
    <n v="67829.100000000006"/>
    <n v="3014.626666666667"/>
    <s v="Black"/>
    <x v="0"/>
    <n v="100000"/>
    <s v="Yes"/>
    <s v="TY02CAMBLA023"/>
  </r>
  <r>
    <s v="TY09CAM024"/>
    <s v="TY"/>
    <s v="Toyota"/>
    <s v="CAM"/>
    <s v="Camrey"/>
    <s v="09"/>
    <n v="15"/>
    <n v="48114.2"/>
    <n v="3104.1419354838708"/>
    <s v="White"/>
    <x v="5"/>
    <n v="100000"/>
    <s v="Yes"/>
    <s v="TY09CAMWHI024"/>
  </r>
  <r>
    <s v="TY02COR025"/>
    <s v="TY"/>
    <s v="Toyota"/>
    <s v="COR"/>
    <s v="Corola"/>
    <s v="02"/>
    <n v="22"/>
    <n v="64467.4"/>
    <n v="2865.2177777777779"/>
    <s v="Red"/>
    <x v="16"/>
    <n v="100000"/>
    <s v="Yes"/>
    <s v="TY02CORRED025"/>
  </r>
  <r>
    <s v="TY03COR026"/>
    <s v="TY"/>
    <s v="Toyota"/>
    <s v="COR"/>
    <s v="Corola"/>
    <s v="03"/>
    <n v="21"/>
    <n v="73444.399999999994"/>
    <n v="3416.0186046511626"/>
    <s v="Black"/>
    <x v="16"/>
    <n v="100000"/>
    <s v="Yes"/>
    <s v="TY03CORBLA026"/>
  </r>
  <r>
    <s v="TY14COR027"/>
    <s v="TY"/>
    <s v="Toyota"/>
    <s v="COR"/>
    <s v="Corola"/>
    <s v="14"/>
    <n v="10"/>
    <n v="17556.3"/>
    <n v="1672.0285714285715"/>
    <s v="Blue"/>
    <x v="6"/>
    <n v="100000"/>
    <s v="Yes"/>
    <s v="TY14CORBLU027"/>
  </r>
  <r>
    <s v="TY12COR028"/>
    <s v="TY"/>
    <s v="Toyota"/>
    <s v="COR"/>
    <s v="Corola"/>
    <s v="12"/>
    <n v="12"/>
    <n v="29601.9"/>
    <n v="2368.152"/>
    <s v="Black"/>
    <x v="10"/>
    <n v="100000"/>
    <s v="Yes"/>
    <s v="TY12CORBLA028"/>
  </r>
  <r>
    <s v="TY12CAM029"/>
    <s v="TY"/>
    <s v="Toyota"/>
    <s v="CAM"/>
    <s v="Camrey"/>
    <s v="12"/>
    <n v="12"/>
    <n v="22128.2"/>
    <n v="1770.2560000000001"/>
    <s v="Blue"/>
    <x v="14"/>
    <n v="100000"/>
    <s v="Yes"/>
    <s v="TY12CAMBLU029"/>
  </r>
  <r>
    <s v="HO99CIV030"/>
    <s v="HO"/>
    <s v="Honda"/>
    <s v="CIV"/>
    <s v="Civic"/>
    <s v="99"/>
    <n v="25"/>
    <n v="82374"/>
    <n v="3230.3529411764707"/>
    <s v="White"/>
    <x v="9"/>
    <n v="75000"/>
    <s v="Not covered"/>
    <s v="HO99CIVWHI030"/>
  </r>
  <r>
    <s v="HO01CIV031"/>
    <s v="HO"/>
    <s v="Honda"/>
    <s v="CIV"/>
    <s v="Civic"/>
    <s v="01"/>
    <n v="23"/>
    <n v="69891.899999999994"/>
    <n v="2974.1234042553187"/>
    <s v="Blue"/>
    <x v="3"/>
    <n v="75000"/>
    <s v="Yes"/>
    <s v="HO01CIVBLU031"/>
  </r>
  <r>
    <s v="HO10CIV032"/>
    <s v="HO"/>
    <s v="Honda"/>
    <s v="CIV"/>
    <s v="Civic"/>
    <s v="10"/>
    <n v="14"/>
    <n v="22573"/>
    <n v="1556.7586206896551"/>
    <s v="Blue"/>
    <x v="12"/>
    <n v="75000"/>
    <s v="Yes"/>
    <s v="HO10CIVBLU032"/>
  </r>
  <r>
    <s v="HO10CIV033"/>
    <s v="HO"/>
    <s v="Honda"/>
    <s v="CIV"/>
    <s v="Civic"/>
    <s v="10"/>
    <n v="14"/>
    <n v="33477.199999999997"/>
    <n v="2308.7724137931032"/>
    <s v="Black"/>
    <x v="15"/>
    <n v="75000"/>
    <s v="Yes"/>
    <s v="HO10CIVBLA033"/>
  </r>
  <r>
    <s v="HO11CIV034"/>
    <s v="HO"/>
    <s v="Honda"/>
    <s v="CIV"/>
    <s v="Civic"/>
    <s v="11"/>
    <n v="13"/>
    <n v="30555.3"/>
    <n v="2263.3555555555554"/>
    <s v="Black"/>
    <x v="2"/>
    <n v="75000"/>
    <s v="Yes"/>
    <s v="HO11CIVBLA034"/>
  </r>
  <r>
    <s v="HO12CIV035"/>
    <s v="HO"/>
    <s v="Honda"/>
    <s v="CIV"/>
    <s v="Civic"/>
    <s v="12"/>
    <n v="12"/>
    <n v="24513.200000000001"/>
    <n v="1961.056"/>
    <s v="Black"/>
    <x v="13"/>
    <n v="75000"/>
    <s v="Yes"/>
    <s v="HO12CIVBLA035"/>
  </r>
  <r>
    <s v="HO13CIV036"/>
    <s v="HO"/>
    <s v="Honda"/>
    <s v="CIV"/>
    <s v="Civic"/>
    <s v="13"/>
    <n v="11"/>
    <n v="13867.6"/>
    <n v="1205.8782608695653"/>
    <s v="Black"/>
    <x v="14"/>
    <n v="75000"/>
    <s v="Yes"/>
    <s v="HO13CIVBLA036"/>
  </r>
  <r>
    <s v="HO05ODY037"/>
    <s v="HO"/>
    <s v="Honda"/>
    <s v="ODY"/>
    <s v="Odyssey"/>
    <s v="05"/>
    <n v="19"/>
    <n v="60389.5"/>
    <n v="3096.897435897436"/>
    <s v="White"/>
    <x v="5"/>
    <n v="100000"/>
    <s v="Yes"/>
    <s v="HO05ODYWHI037"/>
  </r>
  <r>
    <s v="HO07ODY038"/>
    <s v="HO"/>
    <s v="Honda"/>
    <s v="ODY"/>
    <s v="Odyssey"/>
    <s v="07"/>
    <n v="17"/>
    <n v="50854.1"/>
    <n v="2905.9485714285715"/>
    <s v="Black"/>
    <x v="15"/>
    <n v="100000"/>
    <s v="Yes"/>
    <s v="HO07ODYBLA038"/>
  </r>
  <r>
    <s v="HO08ODY039"/>
    <s v="HO"/>
    <s v="Honda"/>
    <s v="ODY"/>
    <s v="Odyssey"/>
    <s v="08"/>
    <n v="16"/>
    <n v="42504.6"/>
    <n v="2576.0363636363636"/>
    <s v="White"/>
    <x v="9"/>
    <n v="100000"/>
    <s v="Yes"/>
    <s v="HO08ODYWHI039"/>
  </r>
  <r>
    <s v="HO01ODY040"/>
    <s v="HO"/>
    <s v="Honda"/>
    <s v="ODY"/>
    <s v="Odyssey"/>
    <s v="01"/>
    <n v="23"/>
    <n v="68658.899999999994"/>
    <n v="2921.6553191489361"/>
    <s v="Black"/>
    <x v="0"/>
    <n v="100000"/>
    <s v="Yes"/>
    <s v="HO01ODYBLA040"/>
  </r>
  <r>
    <s v="HO14ODY041"/>
    <s v="HO"/>
    <s v="Honda"/>
    <s v="ODY"/>
    <s v="Odyssey"/>
    <s v="14"/>
    <n v="10"/>
    <n v="3708.1"/>
    <n v="353.15238095238095"/>
    <s v="Black"/>
    <x v="1"/>
    <n v="100000"/>
    <s v="Yes"/>
    <s v="HO14ODYBLA041"/>
  </r>
  <r>
    <s v="CR04PTC042"/>
    <s v="CR"/>
    <s v="Chrysler"/>
    <s v="PTC"/>
    <s v="PT Cruiser"/>
    <s v="04"/>
    <n v="20"/>
    <n v="64542"/>
    <n v="3148.3902439024391"/>
    <s v="Blue"/>
    <x v="0"/>
    <n v="75000"/>
    <s v="Yes"/>
    <s v="CR04PTCBLU042"/>
  </r>
  <r>
    <s v="CR07PTC043"/>
    <s v="CR"/>
    <s v="Chrysler"/>
    <s v="PTC"/>
    <s v="PT Cruiser"/>
    <s v="07"/>
    <n v="17"/>
    <n v="42074.2"/>
    <n v="2404.2399999999998"/>
    <s v="Green"/>
    <x v="16"/>
    <n v="75000"/>
    <s v="Yes"/>
    <s v="CR07PTCGRE043"/>
  </r>
  <r>
    <s v="CR11PTC044"/>
    <s v="CR"/>
    <s v="Chrysler"/>
    <s v="PTC"/>
    <s v="PT Cruiser"/>
    <s v="11"/>
    <n v="13"/>
    <n v="27394.2"/>
    <n v="2029.2"/>
    <s v="Black"/>
    <x v="8"/>
    <n v="75000"/>
    <s v="Yes"/>
    <s v="CR11PTCBLA044"/>
  </r>
  <r>
    <s v="CR99CAR045"/>
    <s v="CR"/>
    <s v="Chrysler"/>
    <s v="CAR"/>
    <s v="Caravan"/>
    <s v="99"/>
    <n v="25"/>
    <n v="79420.600000000006"/>
    <n v="3114.5333333333338"/>
    <s v="Green"/>
    <x v="13"/>
    <n v="75000"/>
    <s v="Not covered"/>
    <s v="CR99CARGRE045"/>
  </r>
  <r>
    <s v="CR00CAR046"/>
    <s v="CR"/>
    <s v="Chrysler"/>
    <s v="CAR"/>
    <s v="Caravan"/>
    <s v="00"/>
    <n v="24"/>
    <n v="77243.100000000006"/>
    <n v="3152.7795918367351"/>
    <s v="Black"/>
    <x v="3"/>
    <n v="75000"/>
    <s v="Not covered"/>
    <s v="CR00CARBLA046"/>
  </r>
  <r>
    <s v="CR04CAR047"/>
    <s v="CR"/>
    <s v="Chrysler"/>
    <s v="CAR"/>
    <s v="Caravan"/>
    <s v="04"/>
    <n v="20"/>
    <n v="72527.199999999997"/>
    <n v="3537.9121951219513"/>
    <s v="White"/>
    <x v="11"/>
    <n v="75000"/>
    <s v="Yes"/>
    <s v="CR04CARWHI047"/>
  </r>
  <r>
    <s v="CR04CAR048"/>
    <s v="CR"/>
    <s v="Chrysler"/>
    <s v="CAR"/>
    <s v="Caravan"/>
    <s v="04"/>
    <n v="20"/>
    <n v="52699.4"/>
    <n v="2570.7024390243905"/>
    <s v="Red"/>
    <x v="11"/>
    <n v="75000"/>
    <s v="Yes"/>
    <s v="CR04CARRED048"/>
  </r>
  <r>
    <s v="HY11ELA049"/>
    <s v="HY"/>
    <s v="Hyundai"/>
    <s v="ELA"/>
    <s v="Elantra"/>
    <s v="11"/>
    <n v="13"/>
    <n v="29102.3"/>
    <n v="2155.7259259259258"/>
    <s v="Black"/>
    <x v="12"/>
    <n v="100000"/>
    <s v="Yes"/>
    <s v="HY11ELABLA049"/>
  </r>
  <r>
    <s v="HY12ELA050"/>
    <s v="HY"/>
    <s v="Hyundai"/>
    <s v="ELA"/>
    <s v="Elantra"/>
    <s v="12"/>
    <n v="12"/>
    <n v="22282"/>
    <n v="1782.56"/>
    <s v="Blue"/>
    <x v="1"/>
    <n v="100000"/>
    <s v="Yes"/>
    <s v="HY12ELABLU050"/>
  </r>
  <r>
    <s v="HY13ELA051"/>
    <s v="HY"/>
    <s v="Hyundai"/>
    <s v="ELA"/>
    <s v="Elantra"/>
    <s v="13"/>
    <n v="11"/>
    <n v="20223.900000000001"/>
    <n v="1758.6000000000001"/>
    <s v="Black"/>
    <x v="6"/>
    <n v="100000"/>
    <s v="Yes"/>
    <s v="HY13ELABLA051"/>
  </r>
  <r>
    <s v="HY13ELA052"/>
    <s v="HY"/>
    <s v="Hyundai"/>
    <s v="ELA"/>
    <s v="Elantra"/>
    <s v="13"/>
    <n v="11"/>
    <n v="22188.5"/>
    <n v="1929.4347826086957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7B16E-0A08-4923-9937-5250F9533FA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6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44A5F-4548-407B-814E-A2D857CC3202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CB25-2824-4C93-8AF7-D72A13C60F32}">
  <dimension ref="A1:U50"/>
  <sheetViews>
    <sheetView zoomScale="68" zoomScaleNormal="68" workbookViewId="0">
      <selection activeCell="F31" sqref="F31"/>
    </sheetView>
  </sheetViews>
  <sheetFormatPr defaultRowHeight="15" x14ac:dyDescent="0.25"/>
  <cols>
    <col min="1" max="1" width="23.140625" bestFit="1" customWidth="1"/>
    <col min="2" max="2" width="15.5703125" bestFit="1" customWidth="1"/>
  </cols>
  <sheetData>
    <row r="1" spans="1:15" ht="124.5" x14ac:dyDescent="0.25">
      <c r="A1" t="s">
        <v>31</v>
      </c>
      <c r="C1" s="2" t="s">
        <v>32</v>
      </c>
      <c r="D1" s="2" t="s">
        <v>33</v>
      </c>
      <c r="E1" s="2" t="s">
        <v>35</v>
      </c>
      <c r="F1" s="2" t="s">
        <v>34</v>
      </c>
      <c r="H1" s="2" t="s">
        <v>32</v>
      </c>
      <c r="I1" s="2" t="s">
        <v>33</v>
      </c>
      <c r="J1" s="2" t="s">
        <v>35</v>
      </c>
      <c r="K1" s="2" t="s">
        <v>34</v>
      </c>
      <c r="M1" s="2" t="s">
        <v>37</v>
      </c>
    </row>
    <row r="2" spans="1:15" x14ac:dyDescent="0.25">
      <c r="B2" t="s">
        <v>36</v>
      </c>
      <c r="C2">
        <v>10</v>
      </c>
      <c r="D2">
        <v>20</v>
      </c>
      <c r="E2">
        <v>100</v>
      </c>
      <c r="F2">
        <v>1</v>
      </c>
    </row>
    <row r="3" spans="1:15" x14ac:dyDescent="0.25">
      <c r="A3" t="s">
        <v>0</v>
      </c>
      <c r="B3" t="s">
        <v>1</v>
      </c>
    </row>
    <row r="4" spans="1:15" x14ac:dyDescent="0.25">
      <c r="A4" s="1" t="s">
        <v>2</v>
      </c>
      <c r="B4" t="s">
        <v>3</v>
      </c>
      <c r="C4">
        <v>3</v>
      </c>
      <c r="D4">
        <v>12</v>
      </c>
      <c r="E4">
        <v>85</v>
      </c>
      <c r="F4">
        <v>1</v>
      </c>
      <c r="H4" s="3">
        <f>C4/C$2</f>
        <v>0.3</v>
      </c>
      <c r="I4" s="3">
        <f>D4/D$2</f>
        <v>0.6</v>
      </c>
      <c r="J4" s="3">
        <f t="shared" ref="I4:K18" si="0">E4/E$2</f>
        <v>0.85</v>
      </c>
      <c r="K4" s="3">
        <f t="shared" si="0"/>
        <v>1</v>
      </c>
      <c r="M4" s="3" t="b">
        <f>OR(H4&lt;0.5,I4&lt;0.5,J4&lt;0.5,K4&lt;0.5)</f>
        <v>1</v>
      </c>
    </row>
    <row r="5" spans="1:15" x14ac:dyDescent="0.25">
      <c r="A5" s="1" t="s">
        <v>4</v>
      </c>
      <c r="B5" t="s">
        <v>5</v>
      </c>
      <c r="C5">
        <v>2</v>
      </c>
      <c r="D5">
        <v>12</v>
      </c>
      <c r="E5">
        <v>39</v>
      </c>
      <c r="F5">
        <v>1</v>
      </c>
      <c r="H5" s="3">
        <f>C5/C$2</f>
        <v>0.2</v>
      </c>
      <c r="I5" s="3">
        <f t="shared" si="0"/>
        <v>0.6</v>
      </c>
      <c r="J5" s="3">
        <f t="shared" si="0"/>
        <v>0.39</v>
      </c>
      <c r="K5" s="3">
        <f t="shared" si="0"/>
        <v>1</v>
      </c>
      <c r="M5" s="3" t="b">
        <f t="shared" ref="M5:M18" si="1">OR(H5&lt;0.5,I5&lt;0.5,J5&lt;0.5,K5&lt;0.5)</f>
        <v>1</v>
      </c>
    </row>
    <row r="6" spans="1:15" x14ac:dyDescent="0.25">
      <c r="A6" t="s">
        <v>6</v>
      </c>
      <c r="B6" t="s">
        <v>7</v>
      </c>
      <c r="C6">
        <v>3</v>
      </c>
      <c r="D6">
        <v>15</v>
      </c>
      <c r="E6">
        <v>40</v>
      </c>
      <c r="F6">
        <v>1</v>
      </c>
      <c r="H6" s="3">
        <f t="shared" ref="H6:H18" si="2">C6/C$2</f>
        <v>0.3</v>
      </c>
      <c r="I6" s="3">
        <f t="shared" si="0"/>
        <v>0.75</v>
      </c>
      <c r="J6" s="3">
        <f t="shared" si="0"/>
        <v>0.4</v>
      </c>
      <c r="K6" s="3">
        <f t="shared" si="0"/>
        <v>1</v>
      </c>
      <c r="M6" s="3" t="b">
        <f t="shared" si="1"/>
        <v>1</v>
      </c>
      <c r="O6" t="s">
        <v>41</v>
      </c>
    </row>
    <row r="7" spans="1:15" x14ac:dyDescent="0.25">
      <c r="A7" s="1" t="s">
        <v>8</v>
      </c>
      <c r="B7" t="s">
        <v>9</v>
      </c>
      <c r="C7">
        <v>1</v>
      </c>
      <c r="D7">
        <v>14</v>
      </c>
      <c r="E7">
        <v>40</v>
      </c>
      <c r="F7">
        <v>1</v>
      </c>
      <c r="H7" s="3">
        <f t="shared" si="2"/>
        <v>0.1</v>
      </c>
      <c r="I7" s="3">
        <f t="shared" si="0"/>
        <v>0.7</v>
      </c>
      <c r="J7" s="3">
        <f t="shared" si="0"/>
        <v>0.4</v>
      </c>
      <c r="K7" s="3">
        <f t="shared" si="0"/>
        <v>1</v>
      </c>
      <c r="M7" s="3" t="b">
        <f t="shared" si="1"/>
        <v>1</v>
      </c>
    </row>
    <row r="8" spans="1:15" x14ac:dyDescent="0.25">
      <c r="A8" s="1" t="s">
        <v>10</v>
      </c>
      <c r="B8" t="s">
        <v>11</v>
      </c>
      <c r="C8">
        <v>1</v>
      </c>
      <c r="D8">
        <v>12</v>
      </c>
      <c r="E8">
        <v>65</v>
      </c>
      <c r="F8">
        <v>1</v>
      </c>
      <c r="H8" s="3">
        <f t="shared" si="2"/>
        <v>0.1</v>
      </c>
      <c r="I8" s="3">
        <f t="shared" si="0"/>
        <v>0.6</v>
      </c>
      <c r="J8" s="3">
        <f t="shared" si="0"/>
        <v>0.65</v>
      </c>
      <c r="K8" s="3">
        <f t="shared" si="0"/>
        <v>1</v>
      </c>
      <c r="M8" s="3" t="b">
        <f t="shared" si="1"/>
        <v>1</v>
      </c>
    </row>
    <row r="9" spans="1:15" x14ac:dyDescent="0.25">
      <c r="A9" s="1" t="s">
        <v>12</v>
      </c>
      <c r="B9" t="s">
        <v>13</v>
      </c>
      <c r="C9">
        <v>1</v>
      </c>
      <c r="D9">
        <v>12</v>
      </c>
      <c r="E9">
        <v>47</v>
      </c>
      <c r="F9">
        <v>1</v>
      </c>
      <c r="H9" s="3">
        <f t="shared" si="2"/>
        <v>0.1</v>
      </c>
      <c r="I9" s="3">
        <f t="shared" si="0"/>
        <v>0.6</v>
      </c>
      <c r="J9" s="3">
        <f t="shared" si="0"/>
        <v>0.47</v>
      </c>
      <c r="K9" s="3">
        <f t="shared" si="0"/>
        <v>1</v>
      </c>
      <c r="M9" s="3" t="b">
        <f t="shared" si="1"/>
        <v>1</v>
      </c>
    </row>
    <row r="10" spans="1:15" x14ac:dyDescent="0.25">
      <c r="A10" t="s">
        <v>14</v>
      </c>
      <c r="B10" t="s">
        <v>15</v>
      </c>
      <c r="C10">
        <v>3</v>
      </c>
      <c r="D10">
        <v>6</v>
      </c>
      <c r="E10">
        <v>52</v>
      </c>
      <c r="F10">
        <v>1</v>
      </c>
      <c r="H10" s="3">
        <f t="shared" si="2"/>
        <v>0.3</v>
      </c>
      <c r="I10" s="3">
        <f t="shared" si="0"/>
        <v>0.3</v>
      </c>
      <c r="J10" s="3">
        <f t="shared" si="0"/>
        <v>0.52</v>
      </c>
      <c r="K10" s="3">
        <f t="shared" si="0"/>
        <v>1</v>
      </c>
      <c r="M10" s="3" t="b">
        <f t="shared" si="1"/>
        <v>1</v>
      </c>
    </row>
    <row r="11" spans="1:15" x14ac:dyDescent="0.25">
      <c r="A11" t="s">
        <v>16</v>
      </c>
      <c r="B11" t="s">
        <v>17</v>
      </c>
      <c r="C11">
        <v>3</v>
      </c>
      <c r="D11">
        <v>20</v>
      </c>
      <c r="E11">
        <v>94</v>
      </c>
      <c r="F11">
        <v>0</v>
      </c>
      <c r="H11" s="3">
        <f t="shared" si="2"/>
        <v>0.3</v>
      </c>
      <c r="I11" s="3">
        <f t="shared" si="0"/>
        <v>1</v>
      </c>
      <c r="J11" s="3">
        <f t="shared" si="0"/>
        <v>0.94</v>
      </c>
      <c r="K11" s="3">
        <f t="shared" si="0"/>
        <v>0</v>
      </c>
      <c r="M11" s="3" t="b">
        <f t="shared" si="1"/>
        <v>1</v>
      </c>
    </row>
    <row r="12" spans="1:15" x14ac:dyDescent="0.25">
      <c r="A12" t="s">
        <v>18</v>
      </c>
      <c r="B12" t="s">
        <v>19</v>
      </c>
      <c r="C12">
        <v>5</v>
      </c>
      <c r="D12">
        <v>10</v>
      </c>
      <c r="E12">
        <v>72</v>
      </c>
      <c r="F12">
        <v>1</v>
      </c>
      <c r="H12" s="3">
        <f t="shared" si="2"/>
        <v>0.5</v>
      </c>
      <c r="I12" s="3">
        <f t="shared" si="0"/>
        <v>0.5</v>
      </c>
      <c r="J12" s="3">
        <f t="shared" si="0"/>
        <v>0.72</v>
      </c>
      <c r="K12" s="3">
        <f t="shared" si="0"/>
        <v>1</v>
      </c>
      <c r="M12" s="3" t="b">
        <f t="shared" si="1"/>
        <v>0</v>
      </c>
    </row>
    <row r="13" spans="1:15" x14ac:dyDescent="0.25">
      <c r="A13" t="s">
        <v>20</v>
      </c>
      <c r="B13" t="s">
        <v>21</v>
      </c>
      <c r="C13">
        <v>5</v>
      </c>
      <c r="D13">
        <v>6</v>
      </c>
      <c r="E13">
        <v>60</v>
      </c>
      <c r="F13">
        <v>0</v>
      </c>
      <c r="H13" s="3">
        <f t="shared" si="2"/>
        <v>0.5</v>
      </c>
      <c r="I13" s="3">
        <f t="shared" si="0"/>
        <v>0.3</v>
      </c>
      <c r="J13" s="3">
        <f t="shared" si="0"/>
        <v>0.6</v>
      </c>
      <c r="K13" s="3">
        <f t="shared" si="0"/>
        <v>0</v>
      </c>
      <c r="M13" s="3" t="b">
        <f t="shared" si="1"/>
        <v>1</v>
      </c>
    </row>
    <row r="14" spans="1:15" x14ac:dyDescent="0.25">
      <c r="A14" t="s">
        <v>22</v>
      </c>
      <c r="B14" t="s">
        <v>23</v>
      </c>
      <c r="C14">
        <v>5</v>
      </c>
      <c r="D14">
        <v>12</v>
      </c>
      <c r="E14">
        <v>40</v>
      </c>
      <c r="F14">
        <v>1</v>
      </c>
      <c r="H14" s="3">
        <f t="shared" si="2"/>
        <v>0.5</v>
      </c>
      <c r="I14" s="3">
        <f t="shared" si="0"/>
        <v>0.6</v>
      </c>
      <c r="J14" s="3">
        <f t="shared" si="0"/>
        <v>0.4</v>
      </c>
      <c r="K14" s="3">
        <f t="shared" si="0"/>
        <v>1</v>
      </c>
      <c r="M14" s="3" t="b">
        <f t="shared" si="1"/>
        <v>1</v>
      </c>
    </row>
    <row r="15" spans="1:15" x14ac:dyDescent="0.25">
      <c r="A15" t="s">
        <v>24</v>
      </c>
      <c r="B15" t="s">
        <v>25</v>
      </c>
      <c r="C15">
        <v>6</v>
      </c>
      <c r="D15">
        <v>10</v>
      </c>
      <c r="E15">
        <v>40</v>
      </c>
      <c r="F15">
        <v>0</v>
      </c>
      <c r="H15" s="3">
        <f t="shared" si="2"/>
        <v>0.6</v>
      </c>
      <c r="I15" s="3">
        <f t="shared" si="0"/>
        <v>0.5</v>
      </c>
      <c r="J15" s="3">
        <f t="shared" si="0"/>
        <v>0.4</v>
      </c>
      <c r="K15" s="3">
        <f t="shared" si="0"/>
        <v>0</v>
      </c>
      <c r="M15" s="3" t="b">
        <f t="shared" si="1"/>
        <v>1</v>
      </c>
    </row>
    <row r="16" spans="1:15" x14ac:dyDescent="0.25">
      <c r="A16" t="s">
        <v>26</v>
      </c>
      <c r="B16" t="s">
        <v>17</v>
      </c>
      <c r="C16">
        <v>2</v>
      </c>
      <c r="D16">
        <v>4</v>
      </c>
      <c r="E16">
        <v>40</v>
      </c>
      <c r="F16">
        <v>1</v>
      </c>
      <c r="H16" s="3">
        <f t="shared" si="2"/>
        <v>0.2</v>
      </c>
      <c r="I16" s="3">
        <f t="shared" si="0"/>
        <v>0.2</v>
      </c>
      <c r="J16" s="3">
        <f t="shared" si="0"/>
        <v>0.4</v>
      </c>
      <c r="K16" s="3">
        <f t="shared" si="0"/>
        <v>1</v>
      </c>
      <c r="M16" s="3" t="b">
        <f t="shared" si="1"/>
        <v>1</v>
      </c>
    </row>
    <row r="17" spans="1:13" x14ac:dyDescent="0.25">
      <c r="A17" t="s">
        <v>27</v>
      </c>
      <c r="B17" t="s">
        <v>28</v>
      </c>
      <c r="C17">
        <v>3</v>
      </c>
      <c r="D17">
        <v>10</v>
      </c>
      <c r="E17">
        <v>99</v>
      </c>
      <c r="F17">
        <v>1</v>
      </c>
      <c r="H17" s="3">
        <f t="shared" si="2"/>
        <v>0.3</v>
      </c>
      <c r="I17" s="3">
        <f t="shared" si="0"/>
        <v>0.5</v>
      </c>
      <c r="J17" s="3">
        <f t="shared" si="0"/>
        <v>0.99</v>
      </c>
      <c r="K17" s="3">
        <f t="shared" si="0"/>
        <v>1</v>
      </c>
      <c r="M17" s="3" t="b">
        <f t="shared" si="1"/>
        <v>1</v>
      </c>
    </row>
    <row r="18" spans="1:13" x14ac:dyDescent="0.25">
      <c r="A18" t="s">
        <v>29</v>
      </c>
      <c r="B18" t="s">
        <v>30</v>
      </c>
      <c r="C18">
        <v>5</v>
      </c>
      <c r="D18">
        <v>8</v>
      </c>
      <c r="E18">
        <v>80</v>
      </c>
      <c r="F18">
        <v>1</v>
      </c>
      <c r="H18" s="3">
        <f t="shared" si="2"/>
        <v>0.5</v>
      </c>
      <c r="I18" s="3">
        <f t="shared" si="0"/>
        <v>0.4</v>
      </c>
      <c r="J18" s="3">
        <f t="shared" si="0"/>
        <v>0.8</v>
      </c>
      <c r="K18" s="3">
        <f t="shared" si="0"/>
        <v>1</v>
      </c>
      <c r="M18" s="3" t="b">
        <f t="shared" si="1"/>
        <v>1</v>
      </c>
    </row>
    <row r="22" spans="1:13" x14ac:dyDescent="0.25">
      <c r="A22" t="s">
        <v>38</v>
      </c>
      <c r="C22">
        <f>MAX(C4:C18,)</f>
        <v>6</v>
      </c>
      <c r="D22">
        <f>MAX(D4:D18,)</f>
        <v>20</v>
      </c>
      <c r="E22">
        <f>MAX(E4:E18,)</f>
        <v>99</v>
      </c>
      <c r="F22">
        <f>MAX(F4:F18,)</f>
        <v>1</v>
      </c>
      <c r="H22" s="3">
        <f>MAX(H4:H18,)</f>
        <v>0.6</v>
      </c>
      <c r="I22" s="3">
        <f>MAX(I4:I18,)</f>
        <v>1</v>
      </c>
      <c r="J22" s="3">
        <f>MAX(J4:J18,)</f>
        <v>0.99</v>
      </c>
      <c r="K22" s="3">
        <f>MAX(K4:K18,)</f>
        <v>1</v>
      </c>
    </row>
    <row r="23" spans="1:13" x14ac:dyDescent="0.25">
      <c r="A23" t="s">
        <v>39</v>
      </c>
      <c r="C23">
        <f>MIN(C4:C18)</f>
        <v>1</v>
      </c>
      <c r="D23">
        <f>MIN(D4:D18)</f>
        <v>4</v>
      </c>
      <c r="E23">
        <f>MIN(E4:E18)</f>
        <v>39</v>
      </c>
      <c r="F23">
        <f>MIN(F4:F18)</f>
        <v>0</v>
      </c>
      <c r="H23" s="3">
        <f>MIN(H4:H18)</f>
        <v>0.1</v>
      </c>
      <c r="I23" s="3">
        <f>MIN(I4:I18)</f>
        <v>0.2</v>
      </c>
      <c r="J23" s="3">
        <f>MIN(J4:J18)</f>
        <v>0.39</v>
      </c>
      <c r="K23" s="3">
        <f>MIN(K4:K18)</f>
        <v>0</v>
      </c>
    </row>
    <row r="24" spans="1:13" x14ac:dyDescent="0.25">
      <c r="A24" t="s">
        <v>40</v>
      </c>
      <c r="C24">
        <f>AVERAGE(C4:C18,)</f>
        <v>3</v>
      </c>
      <c r="D24">
        <f>AVERAGE(D4:D18,)</f>
        <v>10.1875</v>
      </c>
      <c r="E24">
        <f>AVERAGE(E4:E18,)</f>
        <v>55.8125</v>
      </c>
      <c r="F24">
        <f>AVERAGE(F4:F18,)</f>
        <v>0.75</v>
      </c>
      <c r="H24" s="3">
        <f>AVERAGE(H4:H18,)</f>
        <v>0.3</v>
      </c>
      <c r="I24" s="3">
        <f>AVERAGE(I4:I18,)</f>
        <v>0.50937500000000002</v>
      </c>
      <c r="J24" s="3">
        <f>AVERAGE(J4:J18,)</f>
        <v>0.55812500000000009</v>
      </c>
      <c r="K24" s="3">
        <f>AVERAGE(K4:K18,)</f>
        <v>0.75</v>
      </c>
    </row>
    <row r="50" spans="21:21" x14ac:dyDescent="0.25">
      <c r="U50" t="s">
        <v>41</v>
      </c>
    </row>
  </sheetData>
  <conditionalFormatting sqref="C4:C1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8 M4:M18">
    <cfRule type="cellIs" dxfId="3" priority="2" operator="lessThan">
      <formula>0.5</formula>
    </cfRule>
  </conditionalFormatting>
  <conditionalFormatting sqref="M4:M18">
    <cfRule type="cellIs" dxfId="2" priority="1" operator="equal">
      <formula>TRUE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6B2E-8ACC-4D54-9869-BEE530D530B7}">
  <dimension ref="A1:I19"/>
  <sheetViews>
    <sheetView workbookViewId="0">
      <selection sqref="A1:XFD1048576"/>
    </sheetView>
  </sheetViews>
  <sheetFormatPr defaultColWidth="12.5703125" defaultRowHeight="15" x14ac:dyDescent="0.25"/>
  <cols>
    <col min="1" max="1" width="26.7109375" customWidth="1"/>
    <col min="4" max="4" width="13.140625" bestFit="1" customWidth="1"/>
    <col min="6" max="6" width="29.28515625" customWidth="1"/>
    <col min="7" max="7" width="16.7109375" customWidth="1"/>
    <col min="8" max="9" width="13.140625" bestFit="1" customWidth="1"/>
  </cols>
  <sheetData>
    <row r="1" spans="1:9" x14ac:dyDescent="0.25">
      <c r="A1" t="s">
        <v>245</v>
      </c>
      <c r="B1" t="s">
        <v>278</v>
      </c>
      <c r="C1" t="s">
        <v>279</v>
      </c>
      <c r="D1" t="s">
        <v>280</v>
      </c>
      <c r="F1" t="s">
        <v>246</v>
      </c>
      <c r="G1" t="s">
        <v>278</v>
      </c>
      <c r="H1" t="s">
        <v>279</v>
      </c>
      <c r="I1" t="s">
        <v>280</v>
      </c>
    </row>
    <row r="2" spans="1:9" x14ac:dyDescent="0.25">
      <c r="A2" t="s">
        <v>281</v>
      </c>
      <c r="B2" s="16">
        <v>29</v>
      </c>
      <c r="C2" s="16">
        <v>149</v>
      </c>
      <c r="D2" s="16">
        <v>549</v>
      </c>
      <c r="F2" t="s">
        <v>281</v>
      </c>
      <c r="G2" s="16">
        <v>29</v>
      </c>
      <c r="H2" s="16">
        <v>149</v>
      </c>
      <c r="I2" s="16">
        <v>549</v>
      </c>
    </row>
    <row r="3" spans="1:9" x14ac:dyDescent="0.25">
      <c r="B3" s="16"/>
      <c r="C3" s="16"/>
      <c r="D3" s="16"/>
      <c r="G3" s="16"/>
      <c r="H3" s="16"/>
      <c r="I3" s="16"/>
    </row>
    <row r="4" spans="1:9" x14ac:dyDescent="0.25">
      <c r="A4" t="s">
        <v>282</v>
      </c>
      <c r="B4" s="16">
        <v>40</v>
      </c>
      <c r="C4" s="16">
        <v>90</v>
      </c>
      <c r="D4" s="16">
        <v>370</v>
      </c>
      <c r="F4" t="s">
        <v>282</v>
      </c>
      <c r="G4" s="16">
        <v>40</v>
      </c>
      <c r="H4" s="16">
        <v>90</v>
      </c>
      <c r="I4" s="16">
        <v>370</v>
      </c>
    </row>
    <row r="5" spans="1:9" x14ac:dyDescent="0.25">
      <c r="A5" t="s">
        <v>283</v>
      </c>
      <c r="B5" s="1">
        <v>200</v>
      </c>
      <c r="C5" s="1">
        <v>1000</v>
      </c>
      <c r="D5" s="1">
        <v>11000</v>
      </c>
      <c r="F5" t="s">
        <v>283</v>
      </c>
      <c r="G5" s="1">
        <v>200</v>
      </c>
      <c r="H5" s="1">
        <v>1000</v>
      </c>
      <c r="I5" s="1">
        <v>11000</v>
      </c>
    </row>
    <row r="6" spans="1:9" x14ac:dyDescent="0.25">
      <c r="A6" t="s">
        <v>284</v>
      </c>
      <c r="B6" s="16">
        <f>B4/B5</f>
        <v>0.2</v>
      </c>
      <c r="C6" s="16">
        <f t="shared" ref="C6:D6" si="0">C4/C5</f>
        <v>0.09</v>
      </c>
      <c r="D6" s="16">
        <f t="shared" si="0"/>
        <v>3.3636363636363638E-2</v>
      </c>
      <c r="F6" t="s">
        <v>284</v>
      </c>
      <c r="G6" s="16">
        <f>G4/G5</f>
        <v>0.2</v>
      </c>
      <c r="H6" s="16">
        <f t="shared" ref="H6:I6" si="1">H4/H5</f>
        <v>0.09</v>
      </c>
      <c r="I6" s="16">
        <f t="shared" si="1"/>
        <v>3.3636363636363638E-2</v>
      </c>
    </row>
    <row r="7" spans="1:9" x14ac:dyDescent="0.25">
      <c r="B7" s="16"/>
      <c r="C7" s="16"/>
      <c r="D7" s="16"/>
      <c r="G7" s="16"/>
      <c r="H7" s="16"/>
      <c r="I7" s="16"/>
    </row>
    <row r="8" spans="1:9" x14ac:dyDescent="0.25">
      <c r="A8" t="s">
        <v>285</v>
      </c>
      <c r="B8" s="38">
        <f>B19</f>
        <v>3750</v>
      </c>
      <c r="C8" s="38">
        <v>3750</v>
      </c>
      <c r="D8" s="38">
        <v>3750</v>
      </c>
      <c r="F8" t="s">
        <v>285</v>
      </c>
      <c r="G8" s="38">
        <f>G19</f>
        <v>125000</v>
      </c>
      <c r="H8" s="38">
        <v>125000</v>
      </c>
      <c r="I8" s="38">
        <v>125000</v>
      </c>
    </row>
    <row r="9" spans="1:9" x14ac:dyDescent="0.25">
      <c r="A9" t="s">
        <v>286</v>
      </c>
      <c r="B9" s="16">
        <f>B8*B6</f>
        <v>750</v>
      </c>
      <c r="C9" s="16">
        <f t="shared" ref="C9:D9" si="2">C8*C6</f>
        <v>337.5</v>
      </c>
      <c r="D9" s="16">
        <f t="shared" si="2"/>
        <v>126.13636363636364</v>
      </c>
      <c r="F9" t="s">
        <v>286</v>
      </c>
      <c r="G9" s="16">
        <f>G8*G6</f>
        <v>25000</v>
      </c>
      <c r="H9" s="16">
        <f t="shared" ref="H9:I9" si="3">H8*H6</f>
        <v>11250</v>
      </c>
      <c r="I9" s="16">
        <f t="shared" si="3"/>
        <v>4204.545454545455</v>
      </c>
    </row>
    <row r="10" spans="1:9" x14ac:dyDescent="0.25">
      <c r="A10" t="s">
        <v>287</v>
      </c>
      <c r="B10">
        <v>2</v>
      </c>
      <c r="C10">
        <v>2</v>
      </c>
      <c r="D10">
        <v>2</v>
      </c>
      <c r="F10" t="s">
        <v>287</v>
      </c>
      <c r="G10">
        <v>2</v>
      </c>
      <c r="H10">
        <v>2</v>
      </c>
      <c r="I10">
        <v>2</v>
      </c>
    </row>
    <row r="11" spans="1:9" x14ac:dyDescent="0.25">
      <c r="C11" s="1"/>
      <c r="D11" s="1"/>
      <c r="H11" s="1"/>
      <c r="I11" s="1"/>
    </row>
    <row r="12" spans="1:9" x14ac:dyDescent="0.25">
      <c r="A12" t="s">
        <v>288</v>
      </c>
      <c r="B12" s="32">
        <f>B9*B10</f>
        <v>1500</v>
      </c>
      <c r="C12" s="32">
        <f t="shared" ref="C12:D12" si="4">C9*C10</f>
        <v>675</v>
      </c>
      <c r="D12" s="32">
        <f t="shared" si="4"/>
        <v>252.27272727272728</v>
      </c>
      <c r="F12" t="s">
        <v>288</v>
      </c>
      <c r="G12" s="32">
        <f>G9*G10</f>
        <v>50000</v>
      </c>
      <c r="H12" s="32">
        <f t="shared" ref="H12:I12" si="5">H9*H10</f>
        <v>22500</v>
      </c>
      <c r="I12" s="32">
        <f t="shared" si="5"/>
        <v>8409.0909090909099</v>
      </c>
    </row>
    <row r="13" spans="1:9" x14ac:dyDescent="0.25">
      <c r="B13" s="39" t="s">
        <v>278</v>
      </c>
      <c r="C13" s="39" t="s">
        <v>279</v>
      </c>
      <c r="D13" s="39" t="s">
        <v>280</v>
      </c>
      <c r="G13" s="39" t="s">
        <v>278</v>
      </c>
      <c r="H13" s="39" t="s">
        <v>279</v>
      </c>
      <c r="I13" s="39" t="s">
        <v>280</v>
      </c>
    </row>
    <row r="14" spans="1:9" x14ac:dyDescent="0.25">
      <c r="A14" s="39" t="s">
        <v>289</v>
      </c>
      <c r="B14" s="40">
        <f>B2+B12</f>
        <v>1529</v>
      </c>
      <c r="C14" s="40">
        <f t="shared" ref="C14:D14" si="6">C2+C12</f>
        <v>824</v>
      </c>
      <c r="D14" s="40">
        <f t="shared" si="6"/>
        <v>801.27272727272725</v>
      </c>
      <c r="F14" s="39" t="s">
        <v>289</v>
      </c>
      <c r="G14" s="40">
        <f>G2+G12</f>
        <v>50029</v>
      </c>
      <c r="H14" s="40">
        <f t="shared" ref="H14:I14" si="7">H2+H12</f>
        <v>22649</v>
      </c>
      <c r="I14" s="40">
        <f t="shared" si="7"/>
        <v>8958.0909090909099</v>
      </c>
    </row>
    <row r="16" spans="1:9" x14ac:dyDescent="0.25">
      <c r="A16" t="s">
        <v>290</v>
      </c>
      <c r="B16" s="1">
        <v>15</v>
      </c>
      <c r="F16" t="s">
        <v>290</v>
      </c>
      <c r="G16" s="1">
        <v>500</v>
      </c>
    </row>
    <row r="17" spans="1:7" x14ac:dyDescent="0.25">
      <c r="A17" t="s">
        <v>291</v>
      </c>
      <c r="B17" s="1">
        <v>5</v>
      </c>
      <c r="F17" t="s">
        <v>291</v>
      </c>
      <c r="G17" s="1">
        <v>5</v>
      </c>
    </row>
    <row r="18" spans="1:7" x14ac:dyDescent="0.25">
      <c r="A18" t="s">
        <v>292</v>
      </c>
      <c r="B18" s="1">
        <v>50</v>
      </c>
      <c r="F18" t="s">
        <v>292</v>
      </c>
      <c r="G18" s="1">
        <v>50</v>
      </c>
    </row>
    <row r="19" spans="1:7" x14ac:dyDescent="0.25">
      <c r="A19" t="s">
        <v>293</v>
      </c>
      <c r="B19" s="1">
        <f>B16*B17*B18</f>
        <v>3750</v>
      </c>
      <c r="F19" t="s">
        <v>293</v>
      </c>
      <c r="G19" s="1">
        <f>G16*G17*G18</f>
        <v>125000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004B-8C7A-42EE-B5F5-F1B211E278E6}">
  <dimension ref="A1:K15"/>
  <sheetViews>
    <sheetView tabSelected="1" workbookViewId="0">
      <selection activeCell="F14" sqref="F14"/>
    </sheetView>
  </sheetViews>
  <sheetFormatPr defaultColWidth="12.5703125" defaultRowHeight="15" x14ac:dyDescent="0.25"/>
  <cols>
    <col min="1" max="1" width="15.85546875" customWidth="1"/>
  </cols>
  <sheetData>
    <row r="1" spans="1:11" x14ac:dyDescent="0.25">
      <c r="A1" t="s">
        <v>245</v>
      </c>
      <c r="B1" t="s">
        <v>294</v>
      </c>
      <c r="C1" t="s">
        <v>295</v>
      </c>
      <c r="D1" t="s">
        <v>296</v>
      </c>
      <c r="H1" t="s">
        <v>246</v>
      </c>
      <c r="I1" t="s">
        <v>294</v>
      </c>
      <c r="J1" t="s">
        <v>295</v>
      </c>
      <c r="K1" t="s">
        <v>296</v>
      </c>
    </row>
    <row r="2" spans="1:11" x14ac:dyDescent="0.25">
      <c r="A2" t="s">
        <v>297</v>
      </c>
      <c r="H2" t="s">
        <v>297</v>
      </c>
    </row>
    <row r="3" spans="1:11" x14ac:dyDescent="0.25">
      <c r="A3" s="41" t="s">
        <v>298</v>
      </c>
      <c r="B3" s="42">
        <v>0</v>
      </c>
      <c r="C3" s="42">
        <v>500</v>
      </c>
      <c r="D3" s="42">
        <v>0</v>
      </c>
      <c r="H3" s="41" t="s">
        <v>298</v>
      </c>
      <c r="I3" s="42">
        <v>0</v>
      </c>
      <c r="J3" s="42">
        <v>500</v>
      </c>
      <c r="K3" s="42">
        <v>0</v>
      </c>
    </row>
    <row r="7" spans="1:11" x14ac:dyDescent="0.25">
      <c r="A7" t="s">
        <v>299</v>
      </c>
      <c r="H7" t="s">
        <v>299</v>
      </c>
    </row>
    <row r="8" spans="1:11" x14ac:dyDescent="0.25">
      <c r="A8" s="17" t="s">
        <v>300</v>
      </c>
      <c r="B8" s="43">
        <v>19</v>
      </c>
      <c r="C8" s="43">
        <v>35</v>
      </c>
      <c r="D8" s="43">
        <v>55</v>
      </c>
      <c r="H8" s="17" t="s">
        <v>300</v>
      </c>
      <c r="I8" s="43">
        <v>19</v>
      </c>
      <c r="J8" s="43">
        <v>35</v>
      </c>
      <c r="K8" s="43">
        <v>55</v>
      </c>
    </row>
    <row r="9" spans="1:11" x14ac:dyDescent="0.25">
      <c r="A9" s="17" t="s">
        <v>301</v>
      </c>
      <c r="B9" s="43">
        <v>30</v>
      </c>
      <c r="C9" s="43">
        <v>0</v>
      </c>
      <c r="D9" s="43">
        <v>0</v>
      </c>
      <c r="H9" s="17" t="s">
        <v>301</v>
      </c>
      <c r="I9" s="43">
        <v>30</v>
      </c>
      <c r="J9" s="43">
        <v>0</v>
      </c>
      <c r="K9" s="43">
        <v>0</v>
      </c>
    </row>
    <row r="10" spans="1:11" x14ac:dyDescent="0.25">
      <c r="A10" s="17" t="s">
        <v>302</v>
      </c>
      <c r="B10" s="43">
        <v>9.5</v>
      </c>
      <c r="C10" s="43">
        <v>0</v>
      </c>
      <c r="D10" s="43">
        <v>0</v>
      </c>
      <c r="H10" s="17" t="s">
        <v>302</v>
      </c>
      <c r="I10" s="43">
        <v>9.5</v>
      </c>
      <c r="J10" s="43">
        <v>0</v>
      </c>
      <c r="K10" s="43">
        <v>0</v>
      </c>
    </row>
    <row r="11" spans="1:11" x14ac:dyDescent="0.25">
      <c r="A11" s="17" t="s">
        <v>303</v>
      </c>
      <c r="B11" s="43">
        <v>40</v>
      </c>
      <c r="C11" s="43">
        <v>30</v>
      </c>
      <c r="D11" s="43">
        <v>10</v>
      </c>
      <c r="H11" s="17" t="s">
        <v>304</v>
      </c>
      <c r="I11" s="43">
        <v>0</v>
      </c>
      <c r="J11" s="43">
        <v>0</v>
      </c>
      <c r="K11" s="43">
        <v>0</v>
      </c>
    </row>
    <row r="13" spans="1:11" x14ac:dyDescent="0.25">
      <c r="A13" s="21" t="s">
        <v>305</v>
      </c>
      <c r="B13" s="44">
        <f>SUM(B8:B11)</f>
        <v>98.5</v>
      </c>
      <c r="C13" s="44">
        <f t="shared" ref="C13:D13" si="0">SUM(C8:C11)</f>
        <v>65</v>
      </c>
      <c r="D13" s="44">
        <f t="shared" si="0"/>
        <v>65</v>
      </c>
      <c r="H13" s="21" t="s">
        <v>305</v>
      </c>
      <c r="I13" s="44">
        <f>SUM(I8:I11)</f>
        <v>58.5</v>
      </c>
      <c r="J13" s="44">
        <f t="shared" ref="J13:K13" si="1">SUM(J8:J11)</f>
        <v>35</v>
      </c>
      <c r="K13" s="44">
        <f t="shared" si="1"/>
        <v>55</v>
      </c>
    </row>
    <row r="15" spans="1:11" x14ac:dyDescent="0.25">
      <c r="A15" s="39" t="s">
        <v>306</v>
      </c>
      <c r="B15" s="45">
        <f>B13*24+B3</f>
        <v>2364</v>
      </c>
      <c r="C15" s="45">
        <f t="shared" ref="C15:D15" si="2">C13*24+C3</f>
        <v>2060</v>
      </c>
      <c r="D15" s="45">
        <f t="shared" si="2"/>
        <v>1560</v>
      </c>
      <c r="H15" s="39" t="s">
        <v>306</v>
      </c>
      <c r="I15" s="45">
        <f>I13*24+I3</f>
        <v>1404</v>
      </c>
      <c r="J15" s="45">
        <f t="shared" ref="J15:K15" si="3">J13*24+J3</f>
        <v>1340</v>
      </c>
      <c r="K15" s="45">
        <f t="shared" si="3"/>
        <v>1320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74E6-4759-4654-8D86-424A96F580B5}">
  <dimension ref="A2:AD26"/>
  <sheetViews>
    <sheetView workbookViewId="0">
      <selection activeCell="D10" sqref="D10"/>
    </sheetView>
  </sheetViews>
  <sheetFormatPr defaultColWidth="25.140625" defaultRowHeight="15" x14ac:dyDescent="0.25"/>
  <cols>
    <col min="3" max="28" width="13.5703125" customWidth="1"/>
    <col min="29" max="90" width="14.42578125" customWidth="1"/>
  </cols>
  <sheetData>
    <row r="2" spans="1:30" x14ac:dyDescent="0.25">
      <c r="A2" t="s">
        <v>42</v>
      </c>
      <c r="B2" t="s">
        <v>43</v>
      </c>
    </row>
    <row r="3" spans="1:30" x14ac:dyDescent="0.25">
      <c r="D3" t="s">
        <v>44</v>
      </c>
      <c r="I3" t="s">
        <v>45</v>
      </c>
      <c r="N3" t="s">
        <v>46</v>
      </c>
      <c r="S3" t="s">
        <v>47</v>
      </c>
      <c r="X3" t="s">
        <v>48</v>
      </c>
      <c r="AD3" t="s">
        <v>49</v>
      </c>
    </row>
    <row r="4" spans="1:30" x14ac:dyDescent="0.25">
      <c r="A4" t="s">
        <v>0</v>
      </c>
      <c r="B4" t="s">
        <v>1</v>
      </c>
      <c r="C4" t="s">
        <v>50</v>
      </c>
      <c r="D4" s="4">
        <v>37135</v>
      </c>
      <c r="E4" s="4">
        <f>D4+7</f>
        <v>37142</v>
      </c>
      <c r="F4" s="4">
        <f>E4+7</f>
        <v>37149</v>
      </c>
      <c r="G4" s="4">
        <f>F4+7</f>
        <v>37156</v>
      </c>
      <c r="H4" s="4">
        <f>G4+7</f>
        <v>37163</v>
      </c>
      <c r="I4" s="5">
        <v>37135</v>
      </c>
      <c r="J4" s="5">
        <f>I4+7</f>
        <v>37142</v>
      </c>
      <c r="K4" s="5">
        <f>J4+7</f>
        <v>37149</v>
      </c>
      <c r="L4" s="5">
        <f>K4+7</f>
        <v>37156</v>
      </c>
      <c r="M4" s="5">
        <f>L4+7</f>
        <v>37163</v>
      </c>
      <c r="N4" s="6">
        <v>37135</v>
      </c>
      <c r="O4" s="6">
        <f>N4+7</f>
        <v>37142</v>
      </c>
      <c r="P4" s="6">
        <f>O4+7</f>
        <v>37149</v>
      </c>
      <c r="Q4" s="6">
        <f>P4+7</f>
        <v>37156</v>
      </c>
      <c r="R4" s="6">
        <f>Q4+7</f>
        <v>37163</v>
      </c>
      <c r="S4" s="7">
        <v>37135</v>
      </c>
      <c r="T4" s="7">
        <f>S4+7</f>
        <v>37142</v>
      </c>
      <c r="U4" s="7">
        <f>T4+7</f>
        <v>37149</v>
      </c>
      <c r="V4" s="7">
        <f>U4+7</f>
        <v>37156</v>
      </c>
      <c r="W4" s="7">
        <f>V4+7</f>
        <v>37163</v>
      </c>
      <c r="X4" s="8">
        <v>37135</v>
      </c>
      <c r="Y4" s="8">
        <f>X4+7</f>
        <v>37142</v>
      </c>
      <c r="Z4" s="8">
        <f>Y4+7</f>
        <v>37149</v>
      </c>
      <c r="AA4" s="8">
        <f>Z4+7</f>
        <v>37156</v>
      </c>
      <c r="AB4" s="8">
        <f>AA4+7</f>
        <v>37163</v>
      </c>
    </row>
    <row r="5" spans="1:30" x14ac:dyDescent="0.25">
      <c r="A5" s="1" t="s">
        <v>2</v>
      </c>
      <c r="B5" t="s">
        <v>3</v>
      </c>
      <c r="C5" s="9">
        <v>2385</v>
      </c>
      <c r="D5" s="10">
        <v>24</v>
      </c>
      <c r="E5" s="10">
        <v>24</v>
      </c>
      <c r="F5" s="10">
        <f>E5*2</f>
        <v>48</v>
      </c>
      <c r="G5" s="10">
        <f>F5-5</f>
        <v>43</v>
      </c>
      <c r="H5" s="10">
        <f>G5-10</f>
        <v>33</v>
      </c>
      <c r="I5" s="11">
        <f t="shared" ref="I5:M19" si="0">IF(D5&gt;12,D5-12,0)</f>
        <v>12</v>
      </c>
      <c r="J5" s="11">
        <f t="shared" si="0"/>
        <v>12</v>
      </c>
      <c r="K5" s="11">
        <f t="shared" si="0"/>
        <v>36</v>
      </c>
      <c r="L5" s="11">
        <f t="shared" si="0"/>
        <v>31</v>
      </c>
      <c r="M5" s="11">
        <f t="shared" si="0"/>
        <v>21</v>
      </c>
      <c r="N5" s="12">
        <f>$C5*D5</f>
        <v>57240</v>
      </c>
      <c r="O5" s="12">
        <f>$C5*E5</f>
        <v>57240</v>
      </c>
      <c r="P5" s="12">
        <f t="shared" ref="P5:R19" si="1">$C5*F5</f>
        <v>114480</v>
      </c>
      <c r="Q5" s="12">
        <f t="shared" si="1"/>
        <v>102555</v>
      </c>
      <c r="R5" s="12">
        <f>$C5*H5</f>
        <v>78705</v>
      </c>
      <c r="S5" s="13">
        <f>0.5*$C5*I5</f>
        <v>14310</v>
      </c>
      <c r="T5" s="13">
        <f t="shared" ref="T5:W19" si="2">0.5*$C5*J5</f>
        <v>14310</v>
      </c>
      <c r="U5" s="13">
        <f t="shared" si="2"/>
        <v>42930</v>
      </c>
      <c r="V5" s="13">
        <f t="shared" si="2"/>
        <v>36967.5</v>
      </c>
      <c r="W5" s="13">
        <f t="shared" si="2"/>
        <v>25042.5</v>
      </c>
      <c r="X5" s="14">
        <f>N5+S5</f>
        <v>71550</v>
      </c>
      <c r="Y5" s="14">
        <f>O5+T5</f>
        <v>71550</v>
      </c>
      <c r="Z5" s="14">
        <f t="shared" ref="Y5:AB19" si="3">P5+U5</f>
        <v>157410</v>
      </c>
      <c r="AA5" s="14">
        <f t="shared" si="3"/>
        <v>139522.5</v>
      </c>
      <c r="AB5" s="14">
        <f t="shared" si="3"/>
        <v>103747.5</v>
      </c>
      <c r="AD5" s="9">
        <f>SUM(X5:AB5)</f>
        <v>543780</v>
      </c>
    </row>
    <row r="6" spans="1:30" x14ac:dyDescent="0.25">
      <c r="A6" s="1" t="s">
        <v>4</v>
      </c>
      <c r="B6" t="s">
        <v>5</v>
      </c>
      <c r="C6" s="9">
        <v>775</v>
      </c>
      <c r="D6" s="10">
        <v>40</v>
      </c>
      <c r="E6" s="10">
        <v>10</v>
      </c>
      <c r="F6" s="10">
        <f t="shared" ref="F6:F19" si="4">E6*2</f>
        <v>20</v>
      </c>
      <c r="G6" s="10">
        <f t="shared" ref="G6:G19" si="5">F6-5</f>
        <v>15</v>
      </c>
      <c r="H6" s="10">
        <f t="shared" ref="H6:H19" si="6">G6-10</f>
        <v>5</v>
      </c>
      <c r="I6" s="11">
        <f t="shared" si="0"/>
        <v>28</v>
      </c>
      <c r="J6" s="11">
        <f t="shared" si="0"/>
        <v>0</v>
      </c>
      <c r="K6" s="11">
        <f t="shared" si="0"/>
        <v>8</v>
      </c>
      <c r="L6" s="11">
        <f t="shared" si="0"/>
        <v>3</v>
      </c>
      <c r="M6" s="11">
        <f t="shared" si="0"/>
        <v>0</v>
      </c>
      <c r="N6" s="12">
        <f t="shared" ref="N6:O19" si="7">$C6*D6</f>
        <v>31000</v>
      </c>
      <c r="O6" s="12">
        <f t="shared" si="7"/>
        <v>7750</v>
      </c>
      <c r="P6" s="12">
        <f t="shared" si="1"/>
        <v>15500</v>
      </c>
      <c r="Q6" s="12">
        <f t="shared" si="1"/>
        <v>11625</v>
      </c>
      <c r="R6" s="12">
        <f t="shared" si="1"/>
        <v>3875</v>
      </c>
      <c r="S6" s="13">
        <f t="shared" ref="S6:S19" si="8">0.5*$C6*I6</f>
        <v>10850</v>
      </c>
      <c r="T6" s="13">
        <f t="shared" si="2"/>
        <v>0</v>
      </c>
      <c r="U6" s="13">
        <f t="shared" si="2"/>
        <v>3100</v>
      </c>
      <c r="V6" s="13">
        <f>0.5*$C6*L6</f>
        <v>1162.5</v>
      </c>
      <c r="W6" s="13">
        <f t="shared" si="2"/>
        <v>0</v>
      </c>
      <c r="X6" s="14">
        <f t="shared" ref="X6:X19" si="9">N6+S6</f>
        <v>41850</v>
      </c>
      <c r="Y6" s="14">
        <f t="shared" si="3"/>
        <v>7750</v>
      </c>
      <c r="Z6" s="14">
        <f t="shared" si="3"/>
        <v>18600</v>
      </c>
      <c r="AA6" s="14">
        <f t="shared" si="3"/>
        <v>12787.5</v>
      </c>
      <c r="AB6" s="14">
        <f t="shared" si="3"/>
        <v>3875</v>
      </c>
      <c r="AD6" s="9">
        <f t="shared" ref="AD6:AD19" si="10">SUM(X6:AB6)</f>
        <v>84862.5</v>
      </c>
    </row>
    <row r="7" spans="1:30" x14ac:dyDescent="0.25">
      <c r="A7" t="s">
        <v>6</v>
      </c>
      <c r="B7" t="s">
        <v>7</v>
      </c>
      <c r="C7" s="9">
        <v>775</v>
      </c>
      <c r="D7" s="10">
        <v>40</v>
      </c>
      <c r="E7" s="10">
        <v>10</v>
      </c>
      <c r="F7" s="10">
        <f t="shared" si="4"/>
        <v>20</v>
      </c>
      <c r="G7" s="10">
        <f t="shared" si="5"/>
        <v>15</v>
      </c>
      <c r="H7" s="10">
        <f t="shared" si="6"/>
        <v>5</v>
      </c>
      <c r="I7" s="11">
        <f t="shared" si="0"/>
        <v>28</v>
      </c>
      <c r="J7" s="11">
        <f t="shared" si="0"/>
        <v>0</v>
      </c>
      <c r="K7" s="11">
        <f t="shared" si="0"/>
        <v>8</v>
      </c>
      <c r="L7" s="11">
        <f t="shared" si="0"/>
        <v>3</v>
      </c>
      <c r="M7" s="11">
        <f t="shared" si="0"/>
        <v>0</v>
      </c>
      <c r="N7" s="12">
        <f t="shared" si="7"/>
        <v>31000</v>
      </c>
      <c r="O7" s="12">
        <f t="shared" si="7"/>
        <v>7750</v>
      </c>
      <c r="P7" s="12">
        <f t="shared" si="1"/>
        <v>15500</v>
      </c>
      <c r="Q7" s="12">
        <f t="shared" si="1"/>
        <v>11625</v>
      </c>
      <c r="R7" s="12">
        <f t="shared" si="1"/>
        <v>3875</v>
      </c>
      <c r="S7" s="13">
        <f t="shared" si="8"/>
        <v>10850</v>
      </c>
      <c r="T7" s="13">
        <f t="shared" si="2"/>
        <v>0</v>
      </c>
      <c r="U7" s="13">
        <f t="shared" si="2"/>
        <v>3100</v>
      </c>
      <c r="V7" s="13">
        <f t="shared" si="2"/>
        <v>1162.5</v>
      </c>
      <c r="W7" s="13">
        <f t="shared" si="2"/>
        <v>0</v>
      </c>
      <c r="X7" s="14">
        <f t="shared" si="9"/>
        <v>41850</v>
      </c>
      <c r="Y7" s="14">
        <f t="shared" si="3"/>
        <v>7750</v>
      </c>
      <c r="Z7" s="14">
        <f t="shared" si="3"/>
        <v>18600</v>
      </c>
      <c r="AA7" s="14">
        <f t="shared" si="3"/>
        <v>12787.5</v>
      </c>
      <c r="AB7" s="14">
        <f t="shared" si="3"/>
        <v>3875</v>
      </c>
      <c r="AD7" s="9">
        <f t="shared" si="10"/>
        <v>84862.5</v>
      </c>
    </row>
    <row r="8" spans="1:30" x14ac:dyDescent="0.25">
      <c r="A8" s="1" t="s">
        <v>8</v>
      </c>
      <c r="B8" t="s">
        <v>9</v>
      </c>
      <c r="C8" s="9">
        <v>775</v>
      </c>
      <c r="D8" s="10">
        <v>20</v>
      </c>
      <c r="E8" s="10">
        <v>1</v>
      </c>
      <c r="F8" s="10">
        <f t="shared" si="4"/>
        <v>2</v>
      </c>
      <c r="G8" s="10">
        <f>F8+10</f>
        <v>12</v>
      </c>
      <c r="H8" s="10">
        <f t="shared" si="6"/>
        <v>2</v>
      </c>
      <c r="I8" s="11">
        <f t="shared" si="0"/>
        <v>8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2">
        <f t="shared" si="7"/>
        <v>15500</v>
      </c>
      <c r="O8" s="12">
        <f t="shared" si="7"/>
        <v>775</v>
      </c>
      <c r="P8" s="12">
        <f t="shared" si="1"/>
        <v>1550</v>
      </c>
      <c r="Q8" s="12">
        <f t="shared" si="1"/>
        <v>9300</v>
      </c>
      <c r="R8" s="12">
        <f t="shared" si="1"/>
        <v>1550</v>
      </c>
      <c r="S8" s="13">
        <f t="shared" si="8"/>
        <v>3100</v>
      </c>
      <c r="T8" s="13">
        <f t="shared" si="2"/>
        <v>0</v>
      </c>
      <c r="U8" s="13">
        <f t="shared" si="2"/>
        <v>0</v>
      </c>
      <c r="V8" s="13">
        <f t="shared" si="2"/>
        <v>0</v>
      </c>
      <c r="W8" s="13">
        <f t="shared" si="2"/>
        <v>0</v>
      </c>
      <c r="X8" s="14">
        <f t="shared" si="9"/>
        <v>18600</v>
      </c>
      <c r="Y8" s="14">
        <f t="shared" si="3"/>
        <v>775</v>
      </c>
      <c r="Z8" s="14">
        <f t="shared" si="3"/>
        <v>1550</v>
      </c>
      <c r="AA8" s="14">
        <f t="shared" si="3"/>
        <v>9300</v>
      </c>
      <c r="AB8" s="14">
        <f t="shared" si="3"/>
        <v>1550</v>
      </c>
      <c r="AD8" s="9">
        <f t="shared" si="10"/>
        <v>31775</v>
      </c>
    </row>
    <row r="9" spans="1:30" x14ac:dyDescent="0.25">
      <c r="A9" s="1" t="s">
        <v>10</v>
      </c>
      <c r="B9" t="s">
        <v>11</v>
      </c>
      <c r="C9" s="9">
        <v>1195</v>
      </c>
      <c r="D9" s="10">
        <v>24</v>
      </c>
      <c r="E9" s="10">
        <v>12</v>
      </c>
      <c r="F9" s="10">
        <f t="shared" si="4"/>
        <v>24</v>
      </c>
      <c r="G9" s="10">
        <f>F9+10</f>
        <v>34</v>
      </c>
      <c r="H9" s="10">
        <f t="shared" si="6"/>
        <v>24</v>
      </c>
      <c r="I9" s="11">
        <f t="shared" si="0"/>
        <v>12</v>
      </c>
      <c r="J9" s="11">
        <f t="shared" si="0"/>
        <v>0</v>
      </c>
      <c r="K9" s="11">
        <f t="shared" si="0"/>
        <v>12</v>
      </c>
      <c r="L9" s="11">
        <f t="shared" si="0"/>
        <v>22</v>
      </c>
      <c r="M9" s="11">
        <f t="shared" si="0"/>
        <v>12</v>
      </c>
      <c r="N9" s="12">
        <f t="shared" si="7"/>
        <v>28680</v>
      </c>
      <c r="O9" s="12">
        <f t="shared" si="7"/>
        <v>14340</v>
      </c>
      <c r="P9" s="12">
        <f t="shared" si="1"/>
        <v>28680</v>
      </c>
      <c r="Q9" s="12">
        <f t="shared" si="1"/>
        <v>40630</v>
      </c>
      <c r="R9" s="12">
        <f t="shared" si="1"/>
        <v>28680</v>
      </c>
      <c r="S9" s="13">
        <f t="shared" si="8"/>
        <v>7170</v>
      </c>
      <c r="T9" s="13">
        <f t="shared" si="2"/>
        <v>0</v>
      </c>
      <c r="U9" s="13">
        <f t="shared" si="2"/>
        <v>7170</v>
      </c>
      <c r="V9" s="13">
        <f t="shared" si="2"/>
        <v>13145</v>
      </c>
      <c r="W9" s="13">
        <f t="shared" si="2"/>
        <v>7170</v>
      </c>
      <c r="X9" s="14">
        <f t="shared" si="9"/>
        <v>35850</v>
      </c>
      <c r="Y9" s="14">
        <f t="shared" si="3"/>
        <v>14340</v>
      </c>
      <c r="Z9" s="14">
        <f t="shared" si="3"/>
        <v>35850</v>
      </c>
      <c r="AA9" s="14">
        <f t="shared" si="3"/>
        <v>53775</v>
      </c>
      <c r="AB9" s="14">
        <f t="shared" si="3"/>
        <v>35850</v>
      </c>
      <c r="AD9" s="9">
        <f t="shared" si="10"/>
        <v>175665</v>
      </c>
    </row>
    <row r="10" spans="1:30" x14ac:dyDescent="0.25">
      <c r="A10" s="1" t="s">
        <v>12</v>
      </c>
      <c r="B10" t="s">
        <v>13</v>
      </c>
      <c r="C10" s="9">
        <v>775</v>
      </c>
      <c r="D10" s="10">
        <v>20</v>
      </c>
      <c r="E10" s="10">
        <v>1</v>
      </c>
      <c r="F10" s="10">
        <f t="shared" si="4"/>
        <v>2</v>
      </c>
      <c r="G10" s="10">
        <f>F10+10</f>
        <v>12</v>
      </c>
      <c r="H10" s="10">
        <f t="shared" si="6"/>
        <v>2</v>
      </c>
      <c r="I10" s="11">
        <f t="shared" si="0"/>
        <v>8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  <c r="N10" s="12">
        <f t="shared" si="7"/>
        <v>15500</v>
      </c>
      <c r="O10" s="12">
        <f t="shared" si="7"/>
        <v>775</v>
      </c>
      <c r="P10" s="12">
        <f t="shared" si="1"/>
        <v>1550</v>
      </c>
      <c r="Q10" s="12">
        <f t="shared" si="1"/>
        <v>9300</v>
      </c>
      <c r="R10" s="12">
        <f t="shared" si="1"/>
        <v>1550</v>
      </c>
      <c r="S10" s="13">
        <f t="shared" si="8"/>
        <v>3100</v>
      </c>
      <c r="T10" s="13">
        <f t="shared" si="2"/>
        <v>0</v>
      </c>
      <c r="U10" s="13">
        <f t="shared" si="2"/>
        <v>0</v>
      </c>
      <c r="V10" s="13">
        <f t="shared" si="2"/>
        <v>0</v>
      </c>
      <c r="W10" s="13">
        <f t="shared" si="2"/>
        <v>0</v>
      </c>
      <c r="X10" s="14">
        <f t="shared" si="9"/>
        <v>18600</v>
      </c>
      <c r="Y10" s="14">
        <f t="shared" si="3"/>
        <v>775</v>
      </c>
      <c r="Z10" s="14">
        <f t="shared" si="3"/>
        <v>1550</v>
      </c>
      <c r="AA10" s="14">
        <f t="shared" si="3"/>
        <v>9300</v>
      </c>
      <c r="AB10" s="14">
        <f t="shared" si="3"/>
        <v>1550</v>
      </c>
      <c r="AD10" s="9">
        <f t="shared" si="10"/>
        <v>31775</v>
      </c>
    </row>
    <row r="11" spans="1:30" x14ac:dyDescent="0.25">
      <c r="A11" t="s">
        <v>14</v>
      </c>
      <c r="B11" t="s">
        <v>15</v>
      </c>
      <c r="C11" s="9">
        <v>2860</v>
      </c>
      <c r="D11" s="10">
        <v>3</v>
      </c>
      <c r="E11" s="10">
        <v>1</v>
      </c>
      <c r="F11" s="10">
        <f t="shared" si="4"/>
        <v>2</v>
      </c>
      <c r="G11" s="10">
        <f>F11+10</f>
        <v>12</v>
      </c>
      <c r="H11" s="10">
        <f t="shared" si="6"/>
        <v>2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2">
        <f t="shared" si="7"/>
        <v>8580</v>
      </c>
      <c r="O11" s="12">
        <f t="shared" si="7"/>
        <v>2860</v>
      </c>
      <c r="P11" s="12">
        <f t="shared" si="1"/>
        <v>5720</v>
      </c>
      <c r="Q11" s="12">
        <f t="shared" si="1"/>
        <v>34320</v>
      </c>
      <c r="R11" s="12">
        <f t="shared" si="1"/>
        <v>5720</v>
      </c>
      <c r="S11" s="13">
        <f t="shared" si="8"/>
        <v>0</v>
      </c>
      <c r="T11" s="13">
        <f t="shared" si="2"/>
        <v>0</v>
      </c>
      <c r="U11" s="13">
        <f t="shared" si="2"/>
        <v>0</v>
      </c>
      <c r="V11" s="13">
        <f t="shared" si="2"/>
        <v>0</v>
      </c>
      <c r="W11" s="13">
        <f t="shared" si="2"/>
        <v>0</v>
      </c>
      <c r="X11" s="14">
        <f t="shared" si="9"/>
        <v>8580</v>
      </c>
      <c r="Y11" s="14">
        <f t="shared" si="3"/>
        <v>2860</v>
      </c>
      <c r="Z11" s="14">
        <f t="shared" si="3"/>
        <v>5720</v>
      </c>
      <c r="AA11" s="14">
        <f t="shared" si="3"/>
        <v>34320</v>
      </c>
      <c r="AB11" s="14">
        <f t="shared" si="3"/>
        <v>5720</v>
      </c>
      <c r="AD11" s="9">
        <f t="shared" si="10"/>
        <v>57200</v>
      </c>
    </row>
    <row r="12" spans="1:30" x14ac:dyDescent="0.25">
      <c r="A12" t="s">
        <v>16</v>
      </c>
      <c r="B12" t="s">
        <v>17</v>
      </c>
      <c r="C12" s="9">
        <v>295</v>
      </c>
      <c r="D12" s="10">
        <v>50</v>
      </c>
      <c r="E12" s="10">
        <v>50</v>
      </c>
      <c r="F12" s="10">
        <f t="shared" si="4"/>
        <v>100</v>
      </c>
      <c r="G12" s="10">
        <f t="shared" si="5"/>
        <v>95</v>
      </c>
      <c r="H12" s="10">
        <f t="shared" si="6"/>
        <v>85</v>
      </c>
      <c r="I12" s="11">
        <f t="shared" si="0"/>
        <v>38</v>
      </c>
      <c r="J12" s="11">
        <f t="shared" si="0"/>
        <v>38</v>
      </c>
      <c r="K12" s="11">
        <f t="shared" si="0"/>
        <v>88</v>
      </c>
      <c r="L12" s="11">
        <f t="shared" si="0"/>
        <v>83</v>
      </c>
      <c r="M12" s="11">
        <f t="shared" si="0"/>
        <v>73</v>
      </c>
      <c r="N12" s="12">
        <f t="shared" si="7"/>
        <v>14750</v>
      </c>
      <c r="O12" s="12">
        <f t="shared" si="7"/>
        <v>14750</v>
      </c>
      <c r="P12" s="12">
        <f t="shared" si="1"/>
        <v>29500</v>
      </c>
      <c r="Q12" s="12">
        <f t="shared" si="1"/>
        <v>28025</v>
      </c>
      <c r="R12" s="12">
        <f t="shared" si="1"/>
        <v>25075</v>
      </c>
      <c r="S12" s="13">
        <f t="shared" si="8"/>
        <v>5605</v>
      </c>
      <c r="T12" s="13">
        <f t="shared" si="2"/>
        <v>5605</v>
      </c>
      <c r="U12" s="13">
        <f t="shared" si="2"/>
        <v>12980</v>
      </c>
      <c r="V12" s="13">
        <f t="shared" si="2"/>
        <v>12242.5</v>
      </c>
      <c r="W12" s="13">
        <f t="shared" si="2"/>
        <v>10767.5</v>
      </c>
      <c r="X12" s="14">
        <f t="shared" si="9"/>
        <v>20355</v>
      </c>
      <c r="Y12" s="14">
        <f t="shared" si="3"/>
        <v>20355</v>
      </c>
      <c r="Z12" s="14">
        <f t="shared" si="3"/>
        <v>42480</v>
      </c>
      <c r="AA12" s="14">
        <f t="shared" si="3"/>
        <v>40267.5</v>
      </c>
      <c r="AB12" s="14">
        <f t="shared" si="3"/>
        <v>35842.5</v>
      </c>
      <c r="AD12" s="9">
        <f t="shared" si="10"/>
        <v>159300</v>
      </c>
    </row>
    <row r="13" spans="1:30" x14ac:dyDescent="0.25">
      <c r="A13" t="s">
        <v>18</v>
      </c>
      <c r="B13" t="s">
        <v>19</v>
      </c>
      <c r="C13" s="9">
        <v>390</v>
      </c>
      <c r="D13" s="10">
        <v>80</v>
      </c>
      <c r="E13" s="10">
        <v>1</v>
      </c>
      <c r="F13" s="10">
        <f t="shared" si="4"/>
        <v>2</v>
      </c>
      <c r="G13" s="10">
        <f>F13+10</f>
        <v>12</v>
      </c>
      <c r="H13" s="10">
        <f t="shared" si="6"/>
        <v>2</v>
      </c>
      <c r="I13" s="11">
        <f t="shared" si="0"/>
        <v>68</v>
      </c>
      <c r="J13" s="11">
        <f t="shared" si="0"/>
        <v>0</v>
      </c>
      <c r="K13" s="11">
        <f t="shared" si="0"/>
        <v>0</v>
      </c>
      <c r="L13" s="11">
        <f t="shared" si="0"/>
        <v>0</v>
      </c>
      <c r="M13" s="11">
        <f t="shared" si="0"/>
        <v>0</v>
      </c>
      <c r="N13" s="12">
        <f t="shared" si="7"/>
        <v>31200</v>
      </c>
      <c r="O13" s="12">
        <f t="shared" si="7"/>
        <v>390</v>
      </c>
      <c r="P13" s="12">
        <f t="shared" si="1"/>
        <v>780</v>
      </c>
      <c r="Q13" s="12">
        <f t="shared" si="1"/>
        <v>4680</v>
      </c>
      <c r="R13" s="12">
        <f t="shared" si="1"/>
        <v>780</v>
      </c>
      <c r="S13" s="13">
        <f t="shared" si="8"/>
        <v>13260</v>
      </c>
      <c r="T13" s="13">
        <f t="shared" si="2"/>
        <v>0</v>
      </c>
      <c r="U13" s="13">
        <f t="shared" si="2"/>
        <v>0</v>
      </c>
      <c r="V13" s="13">
        <f t="shared" si="2"/>
        <v>0</v>
      </c>
      <c r="W13" s="13">
        <f t="shared" si="2"/>
        <v>0</v>
      </c>
      <c r="X13" s="14">
        <f t="shared" si="9"/>
        <v>44460</v>
      </c>
      <c r="Y13" s="14">
        <f t="shared" si="3"/>
        <v>390</v>
      </c>
      <c r="Z13" s="14">
        <f t="shared" si="3"/>
        <v>780</v>
      </c>
      <c r="AA13" s="14">
        <f t="shared" si="3"/>
        <v>4680</v>
      </c>
      <c r="AB13" s="14">
        <f t="shared" si="3"/>
        <v>780</v>
      </c>
      <c r="AD13" s="9">
        <f t="shared" si="10"/>
        <v>51090</v>
      </c>
    </row>
    <row r="14" spans="1:30" x14ac:dyDescent="0.25">
      <c r="A14" t="s">
        <v>20</v>
      </c>
      <c r="B14" t="s">
        <v>21</v>
      </c>
      <c r="C14" s="9">
        <v>5365</v>
      </c>
      <c r="D14" s="10">
        <v>8</v>
      </c>
      <c r="E14" s="10">
        <v>8</v>
      </c>
      <c r="F14" s="10">
        <f t="shared" si="4"/>
        <v>16</v>
      </c>
      <c r="G14" s="10">
        <f t="shared" si="5"/>
        <v>11</v>
      </c>
      <c r="H14" s="10">
        <f t="shared" si="6"/>
        <v>1</v>
      </c>
      <c r="I14" s="11">
        <f t="shared" si="0"/>
        <v>0</v>
      </c>
      <c r="J14" s="11">
        <f t="shared" si="0"/>
        <v>0</v>
      </c>
      <c r="K14" s="11">
        <f t="shared" si="0"/>
        <v>4</v>
      </c>
      <c r="L14" s="11">
        <f t="shared" si="0"/>
        <v>0</v>
      </c>
      <c r="M14" s="11">
        <f t="shared" si="0"/>
        <v>0</v>
      </c>
      <c r="N14" s="12">
        <f t="shared" si="7"/>
        <v>42920</v>
      </c>
      <c r="O14" s="12">
        <f t="shared" si="7"/>
        <v>42920</v>
      </c>
      <c r="P14" s="12">
        <f t="shared" si="1"/>
        <v>85840</v>
      </c>
      <c r="Q14" s="12">
        <f t="shared" si="1"/>
        <v>59015</v>
      </c>
      <c r="R14" s="12">
        <f t="shared" si="1"/>
        <v>5365</v>
      </c>
      <c r="S14" s="13">
        <f t="shared" si="8"/>
        <v>0</v>
      </c>
      <c r="T14" s="13">
        <f t="shared" si="2"/>
        <v>0</v>
      </c>
      <c r="U14" s="13">
        <f t="shared" si="2"/>
        <v>10730</v>
      </c>
      <c r="V14" s="13">
        <f t="shared" si="2"/>
        <v>0</v>
      </c>
      <c r="W14" s="13">
        <f t="shared" si="2"/>
        <v>0</v>
      </c>
      <c r="X14" s="14">
        <f t="shared" si="9"/>
        <v>42920</v>
      </c>
      <c r="Y14" s="14">
        <f t="shared" si="3"/>
        <v>42920</v>
      </c>
      <c r="Z14" s="14">
        <f t="shared" si="3"/>
        <v>96570</v>
      </c>
      <c r="AA14" s="14">
        <f t="shared" si="3"/>
        <v>59015</v>
      </c>
      <c r="AB14" s="14">
        <f t="shared" si="3"/>
        <v>5365</v>
      </c>
      <c r="AD14" s="9">
        <f t="shared" si="10"/>
        <v>246790</v>
      </c>
    </row>
    <row r="15" spans="1:30" x14ac:dyDescent="0.25">
      <c r="A15" t="s">
        <v>22</v>
      </c>
      <c r="B15" t="s">
        <v>23</v>
      </c>
      <c r="C15" s="9">
        <v>8225</v>
      </c>
      <c r="D15" s="10">
        <v>24</v>
      </c>
      <c r="E15" s="10">
        <v>8</v>
      </c>
      <c r="F15" s="10">
        <f t="shared" si="4"/>
        <v>16</v>
      </c>
      <c r="G15" s="10">
        <f t="shared" si="5"/>
        <v>11</v>
      </c>
      <c r="H15" s="10">
        <f t="shared" si="6"/>
        <v>1</v>
      </c>
      <c r="I15" s="11">
        <f t="shared" si="0"/>
        <v>12</v>
      </c>
      <c r="J15" s="11">
        <f t="shared" si="0"/>
        <v>0</v>
      </c>
      <c r="K15" s="11">
        <f t="shared" si="0"/>
        <v>4</v>
      </c>
      <c r="L15" s="11">
        <f t="shared" si="0"/>
        <v>0</v>
      </c>
      <c r="M15" s="11">
        <f t="shared" si="0"/>
        <v>0</v>
      </c>
      <c r="N15" s="12">
        <f t="shared" si="7"/>
        <v>197400</v>
      </c>
      <c r="O15" s="12">
        <f t="shared" si="7"/>
        <v>65800</v>
      </c>
      <c r="P15" s="12">
        <f t="shared" si="1"/>
        <v>131600</v>
      </c>
      <c r="Q15" s="12">
        <f t="shared" si="1"/>
        <v>90475</v>
      </c>
      <c r="R15" s="12">
        <f t="shared" si="1"/>
        <v>8225</v>
      </c>
      <c r="S15" s="13">
        <f t="shared" si="8"/>
        <v>49350</v>
      </c>
      <c r="T15" s="13">
        <f t="shared" si="2"/>
        <v>0</v>
      </c>
      <c r="U15" s="13">
        <f t="shared" si="2"/>
        <v>16450</v>
      </c>
      <c r="V15" s="13">
        <f t="shared" si="2"/>
        <v>0</v>
      </c>
      <c r="W15" s="13">
        <f t="shared" si="2"/>
        <v>0</v>
      </c>
      <c r="X15" s="14">
        <f t="shared" si="9"/>
        <v>246750</v>
      </c>
      <c r="Y15" s="14">
        <f t="shared" si="3"/>
        <v>65800</v>
      </c>
      <c r="Z15" s="14">
        <f t="shared" si="3"/>
        <v>148050</v>
      </c>
      <c r="AA15" s="14">
        <f t="shared" si="3"/>
        <v>90475</v>
      </c>
      <c r="AB15" s="14">
        <f t="shared" si="3"/>
        <v>8225</v>
      </c>
      <c r="AD15" s="9">
        <f t="shared" si="10"/>
        <v>559300</v>
      </c>
    </row>
    <row r="16" spans="1:30" x14ac:dyDescent="0.25">
      <c r="A16" t="s">
        <v>24</v>
      </c>
      <c r="B16" t="s">
        <v>25</v>
      </c>
      <c r="C16" s="9">
        <v>8225</v>
      </c>
      <c r="D16" s="10">
        <v>16</v>
      </c>
      <c r="E16" s="10">
        <v>8</v>
      </c>
      <c r="F16" s="10">
        <f t="shared" si="4"/>
        <v>16</v>
      </c>
      <c r="G16" s="10">
        <f t="shared" si="5"/>
        <v>11</v>
      </c>
      <c r="H16" s="10">
        <f t="shared" si="6"/>
        <v>1</v>
      </c>
      <c r="I16" s="11">
        <f t="shared" si="0"/>
        <v>4</v>
      </c>
      <c r="J16" s="11">
        <f t="shared" si="0"/>
        <v>0</v>
      </c>
      <c r="K16" s="11">
        <f t="shared" si="0"/>
        <v>4</v>
      </c>
      <c r="L16" s="11">
        <f t="shared" si="0"/>
        <v>0</v>
      </c>
      <c r="M16" s="11">
        <f t="shared" si="0"/>
        <v>0</v>
      </c>
      <c r="N16" s="12">
        <f t="shared" si="7"/>
        <v>131600</v>
      </c>
      <c r="O16" s="12">
        <f t="shared" si="7"/>
        <v>65800</v>
      </c>
      <c r="P16" s="12">
        <f t="shared" si="1"/>
        <v>131600</v>
      </c>
      <c r="Q16" s="12">
        <f t="shared" si="1"/>
        <v>90475</v>
      </c>
      <c r="R16" s="12">
        <f t="shared" si="1"/>
        <v>8225</v>
      </c>
      <c r="S16" s="13">
        <f t="shared" si="8"/>
        <v>16450</v>
      </c>
      <c r="T16" s="13">
        <f t="shared" si="2"/>
        <v>0</v>
      </c>
      <c r="U16" s="13">
        <f t="shared" si="2"/>
        <v>16450</v>
      </c>
      <c r="V16" s="13">
        <f t="shared" si="2"/>
        <v>0</v>
      </c>
      <c r="W16" s="13">
        <f t="shared" si="2"/>
        <v>0</v>
      </c>
      <c r="X16" s="14">
        <f t="shared" si="9"/>
        <v>148050</v>
      </c>
      <c r="Y16" s="14">
        <f t="shared" si="3"/>
        <v>65800</v>
      </c>
      <c r="Z16" s="14">
        <f t="shared" si="3"/>
        <v>148050</v>
      </c>
      <c r="AA16" s="14">
        <f t="shared" si="3"/>
        <v>90475</v>
      </c>
      <c r="AB16" s="14">
        <f t="shared" si="3"/>
        <v>8225</v>
      </c>
      <c r="AD16" s="9">
        <f t="shared" si="10"/>
        <v>460600</v>
      </c>
    </row>
    <row r="17" spans="1:30" x14ac:dyDescent="0.25">
      <c r="A17" t="s">
        <v>26</v>
      </c>
      <c r="B17" t="s">
        <v>17</v>
      </c>
      <c r="C17" s="9">
        <v>9295</v>
      </c>
      <c r="D17" s="10">
        <v>8</v>
      </c>
      <c r="E17" s="10">
        <v>8</v>
      </c>
      <c r="F17" s="10">
        <f t="shared" si="4"/>
        <v>16</v>
      </c>
      <c r="G17" s="10">
        <f t="shared" si="5"/>
        <v>11</v>
      </c>
      <c r="H17" s="10">
        <f t="shared" si="6"/>
        <v>1</v>
      </c>
      <c r="I17" s="11">
        <f t="shared" si="0"/>
        <v>0</v>
      </c>
      <c r="J17" s="11">
        <f t="shared" si="0"/>
        <v>0</v>
      </c>
      <c r="K17" s="11">
        <f t="shared" si="0"/>
        <v>4</v>
      </c>
      <c r="L17" s="11">
        <f t="shared" si="0"/>
        <v>0</v>
      </c>
      <c r="M17" s="11">
        <f t="shared" si="0"/>
        <v>0</v>
      </c>
      <c r="N17" s="12">
        <f t="shared" si="7"/>
        <v>74360</v>
      </c>
      <c r="O17" s="12">
        <f t="shared" si="7"/>
        <v>74360</v>
      </c>
      <c r="P17" s="12">
        <f t="shared" si="1"/>
        <v>148720</v>
      </c>
      <c r="Q17" s="12">
        <f t="shared" si="1"/>
        <v>102245</v>
      </c>
      <c r="R17" s="12">
        <f t="shared" si="1"/>
        <v>9295</v>
      </c>
      <c r="S17" s="13">
        <f t="shared" si="8"/>
        <v>0</v>
      </c>
      <c r="T17" s="13">
        <f t="shared" si="2"/>
        <v>0</v>
      </c>
      <c r="U17" s="13">
        <f t="shared" si="2"/>
        <v>18590</v>
      </c>
      <c r="V17" s="13">
        <f t="shared" si="2"/>
        <v>0</v>
      </c>
      <c r="W17" s="13">
        <f t="shared" si="2"/>
        <v>0</v>
      </c>
      <c r="X17" s="14">
        <f t="shared" si="9"/>
        <v>74360</v>
      </c>
      <c r="Y17" s="14">
        <f t="shared" si="3"/>
        <v>74360</v>
      </c>
      <c r="Z17" s="14">
        <f t="shared" si="3"/>
        <v>167310</v>
      </c>
      <c r="AA17" s="14">
        <f t="shared" si="3"/>
        <v>102245</v>
      </c>
      <c r="AB17" s="14">
        <f t="shared" si="3"/>
        <v>9295</v>
      </c>
      <c r="AD17" s="9">
        <f t="shared" si="10"/>
        <v>427570</v>
      </c>
    </row>
    <row r="18" spans="1:30" x14ac:dyDescent="0.25">
      <c r="A18" t="s">
        <v>27</v>
      </c>
      <c r="B18" t="s">
        <v>28</v>
      </c>
      <c r="C18" s="9">
        <v>8225</v>
      </c>
      <c r="D18" s="10">
        <v>8</v>
      </c>
      <c r="E18" s="10">
        <v>8</v>
      </c>
      <c r="F18" s="10">
        <f t="shared" si="4"/>
        <v>16</v>
      </c>
      <c r="G18" s="10">
        <f t="shared" si="5"/>
        <v>11</v>
      </c>
      <c r="H18" s="10">
        <f t="shared" si="6"/>
        <v>1</v>
      </c>
      <c r="I18" s="11">
        <f t="shared" si="0"/>
        <v>0</v>
      </c>
      <c r="J18" s="11">
        <f t="shared" si="0"/>
        <v>0</v>
      </c>
      <c r="K18" s="11">
        <f t="shared" si="0"/>
        <v>4</v>
      </c>
      <c r="L18" s="11">
        <f t="shared" si="0"/>
        <v>0</v>
      </c>
      <c r="M18" s="11">
        <f t="shared" si="0"/>
        <v>0</v>
      </c>
      <c r="N18" s="12">
        <f t="shared" si="7"/>
        <v>65800</v>
      </c>
      <c r="O18" s="12">
        <f t="shared" si="7"/>
        <v>65800</v>
      </c>
      <c r="P18" s="12">
        <f t="shared" si="1"/>
        <v>131600</v>
      </c>
      <c r="Q18" s="12">
        <f t="shared" si="1"/>
        <v>90475</v>
      </c>
      <c r="R18" s="12">
        <f t="shared" si="1"/>
        <v>8225</v>
      </c>
      <c r="S18" s="13">
        <f t="shared" si="8"/>
        <v>0</v>
      </c>
      <c r="T18" s="13">
        <f t="shared" si="2"/>
        <v>0</v>
      </c>
      <c r="U18" s="13">
        <f t="shared" si="2"/>
        <v>16450</v>
      </c>
      <c r="V18" s="13">
        <f t="shared" si="2"/>
        <v>0</v>
      </c>
      <c r="W18" s="13">
        <f t="shared" si="2"/>
        <v>0</v>
      </c>
      <c r="X18" s="14">
        <f t="shared" si="9"/>
        <v>65800</v>
      </c>
      <c r="Y18" s="14">
        <f t="shared" si="3"/>
        <v>65800</v>
      </c>
      <c r="Z18" s="14">
        <f t="shared" si="3"/>
        <v>148050</v>
      </c>
      <c r="AA18" s="14">
        <f t="shared" si="3"/>
        <v>90475</v>
      </c>
      <c r="AB18" s="14">
        <f t="shared" si="3"/>
        <v>8225</v>
      </c>
      <c r="AD18" s="9">
        <f t="shared" si="10"/>
        <v>378350</v>
      </c>
    </row>
    <row r="19" spans="1:30" x14ac:dyDescent="0.25">
      <c r="A19" t="s">
        <v>29</v>
      </c>
      <c r="B19" t="s">
        <v>30</v>
      </c>
      <c r="C19" s="9">
        <v>2385</v>
      </c>
      <c r="D19" s="10">
        <v>24</v>
      </c>
      <c r="E19" s="10">
        <v>12</v>
      </c>
      <c r="F19" s="10">
        <f t="shared" si="4"/>
        <v>24</v>
      </c>
      <c r="G19" s="10">
        <f t="shared" si="5"/>
        <v>19</v>
      </c>
      <c r="H19" s="10">
        <f t="shared" si="6"/>
        <v>9</v>
      </c>
      <c r="I19" s="11">
        <f t="shared" si="0"/>
        <v>12</v>
      </c>
      <c r="J19" s="11">
        <f t="shared" si="0"/>
        <v>0</v>
      </c>
      <c r="K19" s="11">
        <f t="shared" si="0"/>
        <v>12</v>
      </c>
      <c r="L19" s="11">
        <f t="shared" si="0"/>
        <v>7</v>
      </c>
      <c r="M19" s="11">
        <f t="shared" si="0"/>
        <v>0</v>
      </c>
      <c r="N19" s="12">
        <f t="shared" si="7"/>
        <v>57240</v>
      </c>
      <c r="O19" s="12">
        <f t="shared" si="7"/>
        <v>28620</v>
      </c>
      <c r="P19" s="12">
        <f t="shared" si="1"/>
        <v>57240</v>
      </c>
      <c r="Q19" s="12">
        <f t="shared" si="1"/>
        <v>45315</v>
      </c>
      <c r="R19" s="12">
        <f t="shared" si="1"/>
        <v>21465</v>
      </c>
      <c r="S19" s="13">
        <f t="shared" si="8"/>
        <v>14310</v>
      </c>
      <c r="T19" s="13">
        <f t="shared" si="2"/>
        <v>0</v>
      </c>
      <c r="U19" s="13">
        <f t="shared" si="2"/>
        <v>14310</v>
      </c>
      <c r="V19" s="13">
        <f t="shared" si="2"/>
        <v>8347.5</v>
      </c>
      <c r="W19" s="13">
        <f t="shared" si="2"/>
        <v>0</v>
      </c>
      <c r="X19" s="14">
        <f t="shared" si="9"/>
        <v>71550</v>
      </c>
      <c r="Y19" s="14">
        <f t="shared" si="3"/>
        <v>28620</v>
      </c>
      <c r="Z19" s="14">
        <f t="shared" si="3"/>
        <v>71550</v>
      </c>
      <c r="AA19" s="14">
        <f t="shared" si="3"/>
        <v>53662.5</v>
      </c>
      <c r="AB19" s="14">
        <f t="shared" si="3"/>
        <v>21465</v>
      </c>
      <c r="AD19" s="9">
        <f t="shared" si="10"/>
        <v>246847.5</v>
      </c>
    </row>
    <row r="23" spans="1:30" x14ac:dyDescent="0.25">
      <c r="A23" t="s">
        <v>51</v>
      </c>
      <c r="C23" s="9">
        <f>MAX(C5:C19)</f>
        <v>9295</v>
      </c>
      <c r="D23" s="15">
        <f>MAX(D5:D19)</f>
        <v>80</v>
      </c>
      <c r="E23" s="15"/>
      <c r="F23" s="15"/>
      <c r="G23" s="15"/>
      <c r="H23" s="15"/>
      <c r="I23" s="15"/>
      <c r="J23" s="15"/>
      <c r="K23" s="15"/>
      <c r="L23" s="15"/>
      <c r="M23" s="15"/>
      <c r="N23" s="16">
        <f>MAX(N5:N19)</f>
        <v>197400</v>
      </c>
      <c r="O23" s="16">
        <f t="shared" ref="O23:AB23" si="11">MAX(O5:O19)</f>
        <v>74360</v>
      </c>
      <c r="P23" s="16">
        <f t="shared" si="11"/>
        <v>148720</v>
      </c>
      <c r="Q23" s="16">
        <f t="shared" si="11"/>
        <v>102555</v>
      </c>
      <c r="R23" s="16">
        <f t="shared" si="11"/>
        <v>78705</v>
      </c>
      <c r="S23" s="16">
        <f t="shared" si="11"/>
        <v>49350</v>
      </c>
      <c r="T23" s="16">
        <f t="shared" si="11"/>
        <v>14310</v>
      </c>
      <c r="U23" s="16">
        <f t="shared" si="11"/>
        <v>42930</v>
      </c>
      <c r="V23" s="16">
        <f t="shared" si="11"/>
        <v>36967.5</v>
      </c>
      <c r="W23" s="16">
        <f t="shared" si="11"/>
        <v>25042.5</v>
      </c>
      <c r="X23" s="16">
        <f t="shared" si="11"/>
        <v>246750</v>
      </c>
      <c r="Y23" s="16">
        <f t="shared" si="11"/>
        <v>74360</v>
      </c>
      <c r="Z23" s="16">
        <f t="shared" si="11"/>
        <v>167310</v>
      </c>
      <c r="AA23" s="16">
        <f t="shared" si="11"/>
        <v>139522.5</v>
      </c>
      <c r="AB23" s="16">
        <f t="shared" si="11"/>
        <v>103747.5</v>
      </c>
      <c r="AC23" s="16"/>
      <c r="AD23" s="16">
        <f>MAX(AD5:AD19)</f>
        <v>559300</v>
      </c>
    </row>
    <row r="24" spans="1:30" x14ac:dyDescent="0.25">
      <c r="A24" t="s">
        <v>52</v>
      </c>
      <c r="C24" s="9">
        <f>MIN(C5:C19)</f>
        <v>295</v>
      </c>
      <c r="D24" s="15">
        <f>MIN(D5:D19)</f>
        <v>3</v>
      </c>
      <c r="E24" s="15"/>
      <c r="F24" s="15"/>
      <c r="G24" s="15"/>
      <c r="H24" s="15"/>
      <c r="I24" s="15"/>
      <c r="J24" s="15"/>
      <c r="K24" s="15"/>
      <c r="L24" s="15"/>
      <c r="M24" s="15"/>
      <c r="N24" s="16">
        <f>MIN(N5:N19)</f>
        <v>8580</v>
      </c>
      <c r="O24" s="16">
        <f t="shared" ref="O24:AB24" si="12">MIN(O5:O19)</f>
        <v>390</v>
      </c>
      <c r="P24" s="16">
        <f t="shared" si="12"/>
        <v>780</v>
      </c>
      <c r="Q24" s="16">
        <f t="shared" si="12"/>
        <v>4680</v>
      </c>
      <c r="R24" s="16">
        <f t="shared" si="12"/>
        <v>780</v>
      </c>
      <c r="S24" s="16">
        <f t="shared" si="12"/>
        <v>0</v>
      </c>
      <c r="T24" s="16">
        <f t="shared" si="12"/>
        <v>0</v>
      </c>
      <c r="U24" s="16">
        <f t="shared" si="12"/>
        <v>0</v>
      </c>
      <c r="V24" s="16">
        <f t="shared" si="12"/>
        <v>0</v>
      </c>
      <c r="W24" s="16">
        <f t="shared" si="12"/>
        <v>0</v>
      </c>
      <c r="X24" s="16">
        <f t="shared" si="12"/>
        <v>8580</v>
      </c>
      <c r="Y24" s="16">
        <f t="shared" si="12"/>
        <v>390</v>
      </c>
      <c r="Z24" s="16">
        <f t="shared" si="12"/>
        <v>780</v>
      </c>
      <c r="AA24" s="16">
        <f t="shared" si="12"/>
        <v>4680</v>
      </c>
      <c r="AB24" s="16">
        <f t="shared" si="12"/>
        <v>780</v>
      </c>
      <c r="AC24" s="16"/>
      <c r="AD24" s="16">
        <f>MIN(AD5:AD19)</f>
        <v>31775</v>
      </c>
    </row>
    <row r="25" spans="1:30" x14ac:dyDescent="0.25">
      <c r="A25" t="s">
        <v>53</v>
      </c>
      <c r="C25" s="9">
        <f>AVERAGE(C5:C19)</f>
        <v>3463</v>
      </c>
      <c r="D25" s="15">
        <f>AVERAGE(D5:D19)</f>
        <v>25.933333333333334</v>
      </c>
      <c r="E25" s="15"/>
      <c r="F25" s="15"/>
      <c r="G25" s="15"/>
      <c r="H25" s="15"/>
      <c r="I25" s="15"/>
      <c r="J25" s="15"/>
      <c r="K25" s="15"/>
      <c r="L25" s="15"/>
      <c r="M25" s="15"/>
      <c r="N25" s="16">
        <f>AVERAGE(N5:N19)</f>
        <v>53518</v>
      </c>
      <c r="O25" s="16">
        <f t="shared" ref="O25:AB25" si="13">AVERAGE(O5:O19)</f>
        <v>29995.333333333332</v>
      </c>
      <c r="P25" s="16">
        <f t="shared" si="13"/>
        <v>59990.666666666664</v>
      </c>
      <c r="Q25" s="16">
        <f t="shared" si="13"/>
        <v>48670.666666666664</v>
      </c>
      <c r="R25" s="16">
        <f t="shared" si="13"/>
        <v>14040.666666666666</v>
      </c>
      <c r="S25" s="16">
        <f t="shared" si="13"/>
        <v>9890.3333333333339</v>
      </c>
      <c r="T25" s="16">
        <f t="shared" si="13"/>
        <v>1327.6666666666667</v>
      </c>
      <c r="U25" s="16">
        <f t="shared" si="13"/>
        <v>10817.333333333334</v>
      </c>
      <c r="V25" s="16">
        <f t="shared" si="13"/>
        <v>4868.5</v>
      </c>
      <c r="W25" s="16">
        <f t="shared" si="13"/>
        <v>2865.3333333333335</v>
      </c>
      <c r="X25" s="16">
        <f t="shared" si="13"/>
        <v>63408.333333333336</v>
      </c>
      <c r="Y25" s="16">
        <f t="shared" si="13"/>
        <v>31323</v>
      </c>
      <c r="Z25" s="16">
        <f t="shared" si="13"/>
        <v>70808</v>
      </c>
      <c r="AA25" s="16">
        <f t="shared" si="13"/>
        <v>53539.166666666664</v>
      </c>
      <c r="AB25" s="16">
        <f t="shared" si="13"/>
        <v>16906</v>
      </c>
      <c r="AC25" s="16"/>
      <c r="AD25" s="16">
        <f>AVERAGE(AD5:AD19)</f>
        <v>235984.5</v>
      </c>
    </row>
    <row r="26" spans="1:30" x14ac:dyDescent="0.25">
      <c r="A26" t="s">
        <v>54</v>
      </c>
      <c r="D26" s="15">
        <f>SUM(D23:D25)</f>
        <v>108.93333333333334</v>
      </c>
      <c r="E26" s="15"/>
      <c r="F26" s="15"/>
      <c r="G26" s="15"/>
      <c r="H26" s="15"/>
      <c r="I26" s="15"/>
      <c r="J26" s="15"/>
      <c r="K26" s="15"/>
      <c r="L26" s="15"/>
      <c r="M26" s="15"/>
      <c r="N26" s="16">
        <f>SUM(N23:N25)</f>
        <v>259498</v>
      </c>
      <c r="O26" s="16">
        <f t="shared" ref="O26:AD26" si="14">SUM(O23:O25)</f>
        <v>104745.33333333333</v>
      </c>
      <c r="P26" s="16">
        <f t="shared" si="14"/>
        <v>209490.66666666666</v>
      </c>
      <c r="Q26" s="16">
        <f t="shared" si="14"/>
        <v>155905.66666666666</v>
      </c>
      <c r="R26" s="16">
        <f t="shared" si="14"/>
        <v>93525.666666666672</v>
      </c>
      <c r="S26" s="16">
        <f t="shared" si="14"/>
        <v>59240.333333333336</v>
      </c>
      <c r="T26" s="16">
        <f t="shared" si="14"/>
        <v>15637.666666666666</v>
      </c>
      <c r="U26" s="16">
        <f t="shared" si="14"/>
        <v>53747.333333333336</v>
      </c>
      <c r="V26" s="16">
        <f t="shared" si="14"/>
        <v>41836</v>
      </c>
      <c r="W26" s="16">
        <f t="shared" si="14"/>
        <v>27907.833333333332</v>
      </c>
      <c r="X26" s="16">
        <f t="shared" si="14"/>
        <v>318738.33333333331</v>
      </c>
      <c r="Y26" s="16">
        <f t="shared" si="14"/>
        <v>106073</v>
      </c>
      <c r="Z26" s="16">
        <f t="shared" si="14"/>
        <v>238898</v>
      </c>
      <c r="AA26" s="16">
        <f t="shared" si="14"/>
        <v>197741.66666666666</v>
      </c>
      <c r="AB26" s="16">
        <f t="shared" si="14"/>
        <v>121433.5</v>
      </c>
      <c r="AC26" s="16"/>
      <c r="AD26" s="16">
        <f t="shared" si="14"/>
        <v>827059.5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606A-5FEF-41D0-82B7-BDF2FD1F7C36}">
  <dimension ref="A1:L9"/>
  <sheetViews>
    <sheetView workbookViewId="0">
      <selection activeCell="F14" sqref="F14"/>
    </sheetView>
  </sheetViews>
  <sheetFormatPr defaultRowHeight="15" x14ac:dyDescent="0.25"/>
  <cols>
    <col min="1" max="1" width="21" bestFit="1" customWidth="1"/>
  </cols>
  <sheetData>
    <row r="1" spans="1:12" x14ac:dyDescent="0.25">
      <c r="A1" t="s">
        <v>55</v>
      </c>
    </row>
    <row r="4" spans="1:12" x14ac:dyDescent="0.25">
      <c r="A4" t="s">
        <v>56</v>
      </c>
      <c r="B4" s="17" t="s">
        <v>57</v>
      </c>
      <c r="C4" s="17">
        <v>3</v>
      </c>
      <c r="D4" s="18" t="s">
        <v>58</v>
      </c>
      <c r="E4" s="18">
        <v>5</v>
      </c>
      <c r="F4" s="19" t="s">
        <v>59</v>
      </c>
      <c r="G4" s="19">
        <v>4</v>
      </c>
      <c r="H4" s="20" t="s">
        <v>60</v>
      </c>
      <c r="I4" s="20">
        <v>3</v>
      </c>
      <c r="J4" s="21" t="s">
        <v>61</v>
      </c>
      <c r="K4" s="21">
        <v>1</v>
      </c>
      <c r="L4" t="s">
        <v>54</v>
      </c>
    </row>
    <row r="5" spans="1:12" x14ac:dyDescent="0.25">
      <c r="A5" t="s">
        <v>62</v>
      </c>
      <c r="B5" s="17">
        <v>5</v>
      </c>
      <c r="C5" s="17">
        <f>C$4*B5</f>
        <v>15</v>
      </c>
      <c r="D5" s="18">
        <v>5</v>
      </c>
      <c r="E5" s="18">
        <f>E$4*D5</f>
        <v>25</v>
      </c>
      <c r="F5" s="19">
        <v>5</v>
      </c>
      <c r="G5" s="19">
        <f>G$4*F5</f>
        <v>20</v>
      </c>
      <c r="H5" s="20">
        <v>3</v>
      </c>
      <c r="I5" s="20">
        <f>I$4*H5</f>
        <v>9</v>
      </c>
      <c r="J5" s="21">
        <v>3</v>
      </c>
      <c r="K5" s="21">
        <f>K$4*J5</f>
        <v>3</v>
      </c>
      <c r="L5">
        <f>C5+E5+G5+I5+K5</f>
        <v>72</v>
      </c>
    </row>
    <row r="6" spans="1:12" x14ac:dyDescent="0.25">
      <c r="A6" t="s">
        <v>63</v>
      </c>
      <c r="B6" s="17">
        <v>4</v>
      </c>
      <c r="C6" s="17">
        <f t="shared" ref="C6:E9" si="0">C$4*B6</f>
        <v>12</v>
      </c>
      <c r="D6" s="18">
        <v>4</v>
      </c>
      <c r="E6" s="18">
        <f t="shared" si="0"/>
        <v>20</v>
      </c>
      <c r="F6" s="19">
        <v>5</v>
      </c>
      <c r="G6" s="19">
        <f>G$4*F6</f>
        <v>20</v>
      </c>
      <c r="H6" s="20">
        <v>4</v>
      </c>
      <c r="I6" s="20">
        <f>I$4*H6</f>
        <v>12</v>
      </c>
      <c r="J6" s="21">
        <v>4</v>
      </c>
      <c r="K6" s="21">
        <f>K$4*J6</f>
        <v>4</v>
      </c>
      <c r="L6">
        <f>C6+E6+G6+I6+K6</f>
        <v>68</v>
      </c>
    </row>
    <row r="7" spans="1:12" x14ac:dyDescent="0.25">
      <c r="A7" t="s">
        <v>64</v>
      </c>
      <c r="B7" s="17">
        <v>3</v>
      </c>
      <c r="C7" s="17">
        <f t="shared" si="0"/>
        <v>9</v>
      </c>
      <c r="D7" s="18">
        <v>5</v>
      </c>
      <c r="E7" s="18">
        <f t="shared" si="0"/>
        <v>25</v>
      </c>
      <c r="F7" s="19">
        <v>5</v>
      </c>
      <c r="G7" s="19">
        <f>G$4*F7</f>
        <v>20</v>
      </c>
      <c r="H7" s="20">
        <v>3</v>
      </c>
      <c r="I7" s="20">
        <f>I$4*H7</f>
        <v>9</v>
      </c>
      <c r="J7" s="21">
        <v>2</v>
      </c>
      <c r="K7" s="21">
        <f>K$4*J7</f>
        <v>2</v>
      </c>
      <c r="L7">
        <f>C7+E7+G7+I7+K7</f>
        <v>65</v>
      </c>
    </row>
    <row r="8" spans="1:12" x14ac:dyDescent="0.25">
      <c r="A8" t="s">
        <v>65</v>
      </c>
      <c r="B8" s="17">
        <v>2</v>
      </c>
      <c r="C8" s="17">
        <f t="shared" si="0"/>
        <v>6</v>
      </c>
      <c r="D8" s="18">
        <v>5</v>
      </c>
      <c r="E8" s="18">
        <f t="shared" si="0"/>
        <v>25</v>
      </c>
      <c r="F8" s="19">
        <v>3</v>
      </c>
      <c r="G8" s="19">
        <f>G$4*F8</f>
        <v>12</v>
      </c>
      <c r="H8" s="20">
        <v>1</v>
      </c>
      <c r="I8" s="20">
        <f>I$4*H8</f>
        <v>3</v>
      </c>
      <c r="J8" s="21">
        <v>1</v>
      </c>
      <c r="K8" s="21">
        <f>K$4*J8</f>
        <v>1</v>
      </c>
      <c r="L8">
        <f>C8+E8+G8+I8+K8</f>
        <v>47</v>
      </c>
    </row>
    <row r="9" spans="1:12" x14ac:dyDescent="0.25">
      <c r="A9" t="s">
        <v>66</v>
      </c>
      <c r="B9" s="17">
        <v>1</v>
      </c>
      <c r="C9" s="17">
        <f t="shared" si="0"/>
        <v>3</v>
      </c>
      <c r="D9" s="18">
        <v>5</v>
      </c>
      <c r="E9" s="18">
        <f t="shared" si="0"/>
        <v>25</v>
      </c>
      <c r="F9" s="19">
        <v>3</v>
      </c>
      <c r="G9" s="19">
        <f>G$4*F9</f>
        <v>12</v>
      </c>
      <c r="H9" s="20">
        <v>2</v>
      </c>
      <c r="I9" s="20">
        <f>I$4*H9</f>
        <v>6</v>
      </c>
      <c r="J9" s="21">
        <v>2</v>
      </c>
      <c r="K9" s="21">
        <f>K$4*J9</f>
        <v>2</v>
      </c>
      <c r="L9">
        <f>C9+E9+G9+I9+K9</f>
        <v>48</v>
      </c>
    </row>
  </sheetData>
  <conditionalFormatting sqref="L5:L9">
    <cfRule type="top10" dxfId="1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2A38-7D0F-4166-A242-3279F6C4CAD3}">
  <dimension ref="A1:K176"/>
  <sheetViews>
    <sheetView workbookViewId="0">
      <selection activeCell="F11" sqref="F11"/>
    </sheetView>
  </sheetViews>
  <sheetFormatPr defaultColWidth="12.5703125" defaultRowHeight="15" x14ac:dyDescent="0.25"/>
  <cols>
    <col min="4" max="4" width="21" customWidth="1"/>
    <col min="5" max="6" width="12.5703125" style="16"/>
    <col min="8" max="8" width="15.85546875" customWidth="1"/>
    <col min="9" max="9" width="15.7109375" bestFit="1" customWidth="1"/>
    <col min="10" max="10" width="15.7109375" customWidth="1"/>
  </cols>
  <sheetData>
    <row r="1" spans="1:11" s="22" customFormat="1" ht="75" x14ac:dyDescent="0.25">
      <c r="A1" s="22" t="s">
        <v>67</v>
      </c>
      <c r="B1" s="22" t="s">
        <v>68</v>
      </c>
      <c r="C1" s="22" t="s">
        <v>69</v>
      </c>
      <c r="D1" s="22" t="s">
        <v>70</v>
      </c>
      <c r="E1" s="23" t="s">
        <v>71</v>
      </c>
      <c r="F1" s="23" t="s">
        <v>72</v>
      </c>
      <c r="G1" s="22" t="s">
        <v>73</v>
      </c>
      <c r="H1" s="22" t="s">
        <v>74</v>
      </c>
      <c r="I1" s="22" t="s">
        <v>75</v>
      </c>
      <c r="J1" s="22" t="s">
        <v>76</v>
      </c>
      <c r="K1" s="22" t="s">
        <v>77</v>
      </c>
    </row>
    <row r="2" spans="1:11" x14ac:dyDescent="0.25">
      <c r="A2" s="24" t="s">
        <v>78</v>
      </c>
      <c r="B2" s="25">
        <v>1001</v>
      </c>
      <c r="C2">
        <v>9822</v>
      </c>
      <c r="D2" t="s">
        <v>79</v>
      </c>
      <c r="E2" s="16">
        <v>58.3</v>
      </c>
      <c r="F2" s="16">
        <v>98.4</v>
      </c>
      <c r="G2" s="26">
        <f t="shared" ref="G2:G65" si="0">F2-E2</f>
        <v>40.100000000000009</v>
      </c>
      <c r="H2" s="16">
        <f t="shared" ref="H2:H65" si="1">IF(F2&gt;50,G2*0.2,G2*0.1)</f>
        <v>8.0200000000000014</v>
      </c>
      <c r="I2" t="s">
        <v>80</v>
      </c>
      <c r="J2" t="s">
        <v>81</v>
      </c>
      <c r="K2" t="s">
        <v>82</v>
      </c>
    </row>
    <row r="3" spans="1:11" x14ac:dyDescent="0.25">
      <c r="A3" s="24" t="s">
        <v>78</v>
      </c>
      <c r="B3" s="25">
        <v>1004</v>
      </c>
      <c r="C3">
        <v>8722</v>
      </c>
      <c r="D3" t="s">
        <v>83</v>
      </c>
      <c r="E3" s="16">
        <v>344</v>
      </c>
      <c r="F3" s="16">
        <v>502</v>
      </c>
      <c r="G3" s="26">
        <f t="shared" si="0"/>
        <v>158</v>
      </c>
      <c r="H3" s="16">
        <f t="shared" si="1"/>
        <v>31.6</v>
      </c>
      <c r="I3" t="s">
        <v>80</v>
      </c>
      <c r="J3" t="s">
        <v>81</v>
      </c>
      <c r="K3" t="s">
        <v>84</v>
      </c>
    </row>
    <row r="4" spans="1:11" x14ac:dyDescent="0.25">
      <c r="A4" s="24" t="s">
        <v>78</v>
      </c>
      <c r="B4" s="25">
        <v>1014</v>
      </c>
      <c r="C4">
        <v>8722</v>
      </c>
      <c r="D4" t="s">
        <v>83</v>
      </c>
      <c r="E4" s="16">
        <v>344</v>
      </c>
      <c r="F4" s="16">
        <v>502</v>
      </c>
      <c r="G4" s="26">
        <f t="shared" si="0"/>
        <v>158</v>
      </c>
      <c r="H4" s="16">
        <f t="shared" si="1"/>
        <v>31.6</v>
      </c>
      <c r="I4" t="s">
        <v>80</v>
      </c>
      <c r="J4" t="s">
        <v>81</v>
      </c>
      <c r="K4" t="s">
        <v>85</v>
      </c>
    </row>
    <row r="5" spans="1:11" x14ac:dyDescent="0.25">
      <c r="A5" s="24" t="s">
        <v>86</v>
      </c>
      <c r="B5" s="25">
        <v>1027</v>
      </c>
      <c r="C5">
        <v>6119</v>
      </c>
      <c r="D5" t="s">
        <v>87</v>
      </c>
      <c r="E5" s="16">
        <v>9</v>
      </c>
      <c r="F5" s="16">
        <v>14</v>
      </c>
      <c r="G5" s="26">
        <f t="shared" si="0"/>
        <v>5</v>
      </c>
      <c r="H5" s="16">
        <f t="shared" si="1"/>
        <v>0.5</v>
      </c>
      <c r="I5" t="s">
        <v>80</v>
      </c>
      <c r="J5" t="s">
        <v>81</v>
      </c>
      <c r="K5" t="s">
        <v>88</v>
      </c>
    </row>
    <row r="6" spans="1:11" x14ac:dyDescent="0.25">
      <c r="A6" s="24" t="s">
        <v>86</v>
      </c>
      <c r="B6" s="25">
        <v>1028</v>
      </c>
      <c r="C6">
        <v>8722</v>
      </c>
      <c r="D6" t="s">
        <v>83</v>
      </c>
      <c r="E6" s="16">
        <v>344</v>
      </c>
      <c r="F6" s="16">
        <v>502</v>
      </c>
      <c r="G6" s="26">
        <f t="shared" si="0"/>
        <v>158</v>
      </c>
      <c r="H6" s="16">
        <f t="shared" si="1"/>
        <v>31.6</v>
      </c>
      <c r="I6" t="s">
        <v>80</v>
      </c>
      <c r="J6" t="s">
        <v>81</v>
      </c>
      <c r="K6" t="s">
        <v>84</v>
      </c>
    </row>
    <row r="7" spans="1:11" x14ac:dyDescent="0.25">
      <c r="A7" s="24" t="s">
        <v>86</v>
      </c>
      <c r="B7" s="25">
        <v>1032</v>
      </c>
      <c r="C7">
        <v>2877</v>
      </c>
      <c r="D7" t="s">
        <v>89</v>
      </c>
      <c r="E7" s="16">
        <v>11.4</v>
      </c>
      <c r="F7" s="16">
        <v>16.3</v>
      </c>
      <c r="G7" s="26">
        <f t="shared" si="0"/>
        <v>4.9000000000000004</v>
      </c>
      <c r="H7" s="16">
        <f t="shared" si="1"/>
        <v>0.49000000000000005</v>
      </c>
      <c r="I7" t="s">
        <v>80</v>
      </c>
      <c r="J7" t="s">
        <v>81</v>
      </c>
      <c r="K7" t="s">
        <v>84</v>
      </c>
    </row>
    <row r="8" spans="1:11" x14ac:dyDescent="0.25">
      <c r="A8" s="24" t="s">
        <v>90</v>
      </c>
      <c r="B8" s="25">
        <v>1041</v>
      </c>
      <c r="C8">
        <v>2499</v>
      </c>
      <c r="D8" t="s">
        <v>91</v>
      </c>
      <c r="E8" s="16">
        <v>6.2</v>
      </c>
      <c r="F8" s="16">
        <v>9.1999999999999993</v>
      </c>
      <c r="G8" s="26">
        <f t="shared" si="0"/>
        <v>2.9999999999999991</v>
      </c>
      <c r="H8" s="16">
        <f t="shared" si="1"/>
        <v>0.29999999999999993</v>
      </c>
      <c r="I8" t="s">
        <v>80</v>
      </c>
      <c r="J8" t="s">
        <v>81</v>
      </c>
      <c r="K8" t="s">
        <v>82</v>
      </c>
    </row>
    <row r="9" spans="1:11" x14ac:dyDescent="0.25">
      <c r="A9" s="24" t="s">
        <v>90</v>
      </c>
      <c r="B9" s="25">
        <v>1048</v>
      </c>
      <c r="C9">
        <v>8722</v>
      </c>
      <c r="D9" t="s">
        <v>83</v>
      </c>
      <c r="E9" s="16">
        <v>344</v>
      </c>
      <c r="F9" s="16">
        <v>502</v>
      </c>
      <c r="G9" s="26">
        <f t="shared" si="0"/>
        <v>158</v>
      </c>
      <c r="H9" s="16">
        <f t="shared" si="1"/>
        <v>31.6</v>
      </c>
      <c r="I9" t="s">
        <v>80</v>
      </c>
      <c r="J9" t="s">
        <v>81</v>
      </c>
      <c r="K9" t="s">
        <v>84</v>
      </c>
    </row>
    <row r="10" spans="1:11" x14ac:dyDescent="0.25">
      <c r="A10" s="24" t="s">
        <v>92</v>
      </c>
      <c r="B10" s="25">
        <v>1049</v>
      </c>
      <c r="C10">
        <v>2499</v>
      </c>
      <c r="D10" t="s">
        <v>91</v>
      </c>
      <c r="E10" s="16">
        <v>6.2</v>
      </c>
      <c r="F10" s="16">
        <v>9.1999999999999993</v>
      </c>
      <c r="G10" s="26">
        <f t="shared" si="0"/>
        <v>2.9999999999999991</v>
      </c>
      <c r="H10" s="16">
        <f t="shared" si="1"/>
        <v>0.29999999999999993</v>
      </c>
      <c r="I10" t="s">
        <v>80</v>
      </c>
      <c r="J10" t="s">
        <v>81</v>
      </c>
      <c r="K10" t="s">
        <v>93</v>
      </c>
    </row>
    <row r="11" spans="1:11" x14ac:dyDescent="0.25">
      <c r="A11" s="24" t="s">
        <v>92</v>
      </c>
      <c r="B11" s="25">
        <v>1050</v>
      </c>
      <c r="C11">
        <v>2877</v>
      </c>
      <c r="D11" t="s">
        <v>89</v>
      </c>
      <c r="E11" s="16">
        <v>11.4</v>
      </c>
      <c r="F11" s="16">
        <v>16.3</v>
      </c>
      <c r="G11" s="26">
        <f t="shared" si="0"/>
        <v>4.9000000000000004</v>
      </c>
      <c r="H11" s="16">
        <f t="shared" si="1"/>
        <v>0.49000000000000005</v>
      </c>
      <c r="I11" t="s">
        <v>80</v>
      </c>
      <c r="J11" t="s">
        <v>81</v>
      </c>
      <c r="K11" t="s">
        <v>84</v>
      </c>
    </row>
    <row r="12" spans="1:11" x14ac:dyDescent="0.25">
      <c r="A12" s="24" t="s">
        <v>92</v>
      </c>
      <c r="B12" s="25">
        <v>1053</v>
      </c>
      <c r="C12">
        <v>2242</v>
      </c>
      <c r="D12" t="s">
        <v>94</v>
      </c>
      <c r="E12" s="16">
        <v>60</v>
      </c>
      <c r="F12" s="16">
        <v>124</v>
      </c>
      <c r="G12" s="26">
        <f t="shared" si="0"/>
        <v>64</v>
      </c>
      <c r="H12" s="16">
        <f t="shared" si="1"/>
        <v>12.8</v>
      </c>
      <c r="I12" t="s">
        <v>80</v>
      </c>
      <c r="J12" t="s">
        <v>81</v>
      </c>
      <c r="K12" t="s">
        <v>85</v>
      </c>
    </row>
    <row r="13" spans="1:11" x14ac:dyDescent="0.25">
      <c r="A13" s="24" t="s">
        <v>95</v>
      </c>
      <c r="B13" s="25">
        <v>1062</v>
      </c>
      <c r="C13">
        <v>2499</v>
      </c>
      <c r="D13" t="s">
        <v>91</v>
      </c>
      <c r="E13" s="16">
        <v>6.2</v>
      </c>
      <c r="F13" s="16">
        <v>9.1999999999999993</v>
      </c>
      <c r="G13" s="26">
        <f t="shared" si="0"/>
        <v>2.9999999999999991</v>
      </c>
      <c r="H13" s="16">
        <f t="shared" si="1"/>
        <v>0.29999999999999993</v>
      </c>
      <c r="I13" t="s">
        <v>80</v>
      </c>
      <c r="J13" t="s">
        <v>81</v>
      </c>
      <c r="K13" t="s">
        <v>84</v>
      </c>
    </row>
    <row r="14" spans="1:11" x14ac:dyDescent="0.25">
      <c r="A14" s="24" t="s">
        <v>95</v>
      </c>
      <c r="B14" s="25">
        <v>1071</v>
      </c>
      <c r="C14">
        <v>1109</v>
      </c>
      <c r="D14" t="s">
        <v>96</v>
      </c>
      <c r="E14" s="16">
        <v>3</v>
      </c>
      <c r="F14" s="16">
        <v>8</v>
      </c>
      <c r="G14" s="26">
        <f t="shared" si="0"/>
        <v>5</v>
      </c>
      <c r="H14" s="16">
        <f t="shared" si="1"/>
        <v>0.5</v>
      </c>
      <c r="I14" t="s">
        <v>80</v>
      </c>
      <c r="J14" t="s">
        <v>81</v>
      </c>
      <c r="K14" t="s">
        <v>84</v>
      </c>
    </row>
    <row r="15" spans="1:11" x14ac:dyDescent="0.25">
      <c r="A15" s="24" t="s">
        <v>97</v>
      </c>
      <c r="B15" s="25">
        <v>1082</v>
      </c>
      <c r="C15">
        <v>1109</v>
      </c>
      <c r="D15" t="s">
        <v>96</v>
      </c>
      <c r="E15" s="16">
        <v>3</v>
      </c>
      <c r="F15" s="16">
        <v>8</v>
      </c>
      <c r="G15" s="26">
        <f t="shared" si="0"/>
        <v>5</v>
      </c>
      <c r="H15" s="16">
        <f t="shared" si="1"/>
        <v>0.5</v>
      </c>
      <c r="I15" t="s">
        <v>80</v>
      </c>
      <c r="J15" t="s">
        <v>81</v>
      </c>
      <c r="K15" t="s">
        <v>85</v>
      </c>
    </row>
    <row r="16" spans="1:11" x14ac:dyDescent="0.25">
      <c r="A16" s="24" t="s">
        <v>97</v>
      </c>
      <c r="B16" s="25">
        <v>1083</v>
      </c>
      <c r="C16">
        <v>1109</v>
      </c>
      <c r="D16" t="s">
        <v>96</v>
      </c>
      <c r="E16" s="16">
        <v>3</v>
      </c>
      <c r="F16" s="16">
        <v>8</v>
      </c>
      <c r="G16" s="26">
        <f t="shared" si="0"/>
        <v>5</v>
      </c>
      <c r="H16" s="16">
        <f t="shared" si="1"/>
        <v>0.5</v>
      </c>
      <c r="I16" t="s">
        <v>80</v>
      </c>
      <c r="J16" t="s">
        <v>81</v>
      </c>
      <c r="K16" t="s">
        <v>88</v>
      </c>
    </row>
    <row r="17" spans="1:11" x14ac:dyDescent="0.25">
      <c r="A17" s="24" t="s">
        <v>97</v>
      </c>
      <c r="B17" s="25">
        <v>1084</v>
      </c>
      <c r="C17">
        <v>6119</v>
      </c>
      <c r="D17" t="s">
        <v>87</v>
      </c>
      <c r="E17" s="16">
        <v>9</v>
      </c>
      <c r="F17" s="16">
        <v>14</v>
      </c>
      <c r="G17" s="26">
        <f t="shared" si="0"/>
        <v>5</v>
      </c>
      <c r="H17" s="16">
        <f t="shared" si="1"/>
        <v>0.5</v>
      </c>
      <c r="I17" t="s">
        <v>80</v>
      </c>
      <c r="J17" t="s">
        <v>81</v>
      </c>
      <c r="K17" t="s">
        <v>84</v>
      </c>
    </row>
    <row r="18" spans="1:11" x14ac:dyDescent="0.25">
      <c r="A18" s="24" t="s">
        <v>97</v>
      </c>
      <c r="B18" s="25">
        <v>1087</v>
      </c>
      <c r="C18">
        <v>2499</v>
      </c>
      <c r="D18" t="s">
        <v>91</v>
      </c>
      <c r="E18" s="16">
        <v>6.2</v>
      </c>
      <c r="F18" s="16">
        <v>9.1999999999999993</v>
      </c>
      <c r="G18" s="26">
        <f t="shared" si="0"/>
        <v>2.9999999999999991</v>
      </c>
      <c r="H18" s="16">
        <f t="shared" si="1"/>
        <v>0.29999999999999993</v>
      </c>
      <c r="I18" t="s">
        <v>80</v>
      </c>
      <c r="J18" t="s">
        <v>81</v>
      </c>
      <c r="K18" t="s">
        <v>85</v>
      </c>
    </row>
    <row r="19" spans="1:11" x14ac:dyDescent="0.25">
      <c r="A19" s="24" t="s">
        <v>97</v>
      </c>
      <c r="B19" s="25">
        <v>1088</v>
      </c>
      <c r="C19">
        <v>2499</v>
      </c>
      <c r="D19" t="s">
        <v>91</v>
      </c>
      <c r="E19" s="16">
        <v>6.2</v>
      </c>
      <c r="F19" s="16">
        <v>9.1999999999999993</v>
      </c>
      <c r="G19" s="26">
        <f t="shared" si="0"/>
        <v>2.9999999999999991</v>
      </c>
      <c r="H19" s="16">
        <f t="shared" si="1"/>
        <v>0.29999999999999993</v>
      </c>
      <c r="I19" t="s">
        <v>80</v>
      </c>
      <c r="J19" t="s">
        <v>81</v>
      </c>
      <c r="K19" t="s">
        <v>82</v>
      </c>
    </row>
    <row r="20" spans="1:11" x14ac:dyDescent="0.25">
      <c r="A20" s="24" t="s">
        <v>97</v>
      </c>
      <c r="B20" s="25">
        <v>1090</v>
      </c>
      <c r="C20">
        <v>2877</v>
      </c>
      <c r="D20" t="s">
        <v>89</v>
      </c>
      <c r="E20" s="16">
        <v>11.4</v>
      </c>
      <c r="F20" s="16">
        <v>16.3</v>
      </c>
      <c r="G20" s="26">
        <f t="shared" si="0"/>
        <v>4.9000000000000004</v>
      </c>
      <c r="H20" s="16">
        <f t="shared" si="1"/>
        <v>0.49000000000000005</v>
      </c>
      <c r="I20" t="s">
        <v>80</v>
      </c>
      <c r="J20" t="s">
        <v>81</v>
      </c>
      <c r="K20" t="s">
        <v>85</v>
      </c>
    </row>
    <row r="21" spans="1:11" x14ac:dyDescent="0.25">
      <c r="A21" s="24" t="s">
        <v>98</v>
      </c>
      <c r="B21" s="25">
        <v>1100</v>
      </c>
      <c r="C21">
        <v>6119</v>
      </c>
      <c r="D21" t="s">
        <v>87</v>
      </c>
      <c r="E21" s="16">
        <v>9</v>
      </c>
      <c r="F21" s="16">
        <v>14</v>
      </c>
      <c r="G21" s="26">
        <f t="shared" si="0"/>
        <v>5</v>
      </c>
      <c r="H21" s="16">
        <f t="shared" si="1"/>
        <v>0.5</v>
      </c>
      <c r="I21" t="s">
        <v>80</v>
      </c>
      <c r="J21" t="s">
        <v>81</v>
      </c>
      <c r="K21" t="s">
        <v>99</v>
      </c>
    </row>
    <row r="22" spans="1:11" x14ac:dyDescent="0.25">
      <c r="A22" s="24" t="s">
        <v>98</v>
      </c>
      <c r="B22" s="25">
        <v>1113</v>
      </c>
      <c r="C22">
        <v>9822</v>
      </c>
      <c r="D22" t="s">
        <v>79</v>
      </c>
      <c r="E22" s="16">
        <v>58.3</v>
      </c>
      <c r="F22" s="16">
        <v>98.4</v>
      </c>
      <c r="G22" s="26">
        <f t="shared" si="0"/>
        <v>40.100000000000009</v>
      </c>
      <c r="H22" s="16">
        <f t="shared" si="1"/>
        <v>8.0200000000000014</v>
      </c>
      <c r="I22" t="s">
        <v>80</v>
      </c>
      <c r="J22" t="s">
        <v>81</v>
      </c>
      <c r="K22" t="s">
        <v>85</v>
      </c>
    </row>
    <row r="23" spans="1:11" x14ac:dyDescent="0.25">
      <c r="A23" s="24" t="s">
        <v>98</v>
      </c>
      <c r="B23" s="25">
        <v>1115</v>
      </c>
      <c r="C23">
        <v>8722</v>
      </c>
      <c r="D23" t="s">
        <v>83</v>
      </c>
      <c r="E23" s="16">
        <v>344</v>
      </c>
      <c r="F23" s="16">
        <v>502</v>
      </c>
      <c r="G23" s="26">
        <f t="shared" si="0"/>
        <v>158</v>
      </c>
      <c r="H23" s="16">
        <f t="shared" si="1"/>
        <v>31.6</v>
      </c>
      <c r="I23" t="s">
        <v>80</v>
      </c>
      <c r="J23" t="s">
        <v>81</v>
      </c>
      <c r="K23" t="s">
        <v>84</v>
      </c>
    </row>
    <row r="24" spans="1:11" x14ac:dyDescent="0.25">
      <c r="A24" s="24" t="s">
        <v>98</v>
      </c>
      <c r="B24" s="25">
        <v>1119</v>
      </c>
      <c r="C24">
        <v>2242</v>
      </c>
      <c r="D24" t="s">
        <v>94</v>
      </c>
      <c r="E24" s="16">
        <v>60</v>
      </c>
      <c r="F24" s="16">
        <v>124</v>
      </c>
      <c r="G24" s="26">
        <f t="shared" si="0"/>
        <v>64</v>
      </c>
      <c r="H24" s="16">
        <f t="shared" si="1"/>
        <v>12.8</v>
      </c>
      <c r="I24" t="s">
        <v>80</v>
      </c>
      <c r="J24" t="s">
        <v>81</v>
      </c>
      <c r="K24" t="s">
        <v>99</v>
      </c>
    </row>
    <row r="25" spans="1:11" x14ac:dyDescent="0.25">
      <c r="A25" s="24" t="s">
        <v>100</v>
      </c>
      <c r="B25" s="25">
        <v>1127</v>
      </c>
      <c r="C25">
        <v>8722</v>
      </c>
      <c r="D25" t="s">
        <v>83</v>
      </c>
      <c r="E25" s="16">
        <v>344</v>
      </c>
      <c r="F25" s="16">
        <v>502</v>
      </c>
      <c r="G25" s="26">
        <f t="shared" si="0"/>
        <v>158</v>
      </c>
      <c r="H25" s="16">
        <f t="shared" si="1"/>
        <v>31.6</v>
      </c>
      <c r="I25" t="s">
        <v>80</v>
      </c>
      <c r="J25" t="s">
        <v>81</v>
      </c>
      <c r="K25" t="s">
        <v>88</v>
      </c>
    </row>
    <row r="26" spans="1:11" x14ac:dyDescent="0.25">
      <c r="A26" s="24" t="s">
        <v>100</v>
      </c>
      <c r="B26" s="25">
        <v>1133</v>
      </c>
      <c r="C26">
        <v>9822</v>
      </c>
      <c r="D26" t="s">
        <v>79</v>
      </c>
      <c r="E26" s="16">
        <v>58.3</v>
      </c>
      <c r="F26" s="16">
        <v>98.4</v>
      </c>
      <c r="G26" s="26">
        <f t="shared" si="0"/>
        <v>40.100000000000009</v>
      </c>
      <c r="H26" s="16">
        <f t="shared" si="1"/>
        <v>8.0200000000000014</v>
      </c>
      <c r="I26" t="s">
        <v>80</v>
      </c>
      <c r="J26" t="s">
        <v>81</v>
      </c>
      <c r="K26" t="s">
        <v>84</v>
      </c>
    </row>
    <row r="27" spans="1:11" x14ac:dyDescent="0.25">
      <c r="A27" s="24" t="s">
        <v>100</v>
      </c>
      <c r="B27" s="25">
        <v>1135</v>
      </c>
      <c r="C27">
        <v>8722</v>
      </c>
      <c r="D27" t="s">
        <v>83</v>
      </c>
      <c r="E27" s="16">
        <v>344</v>
      </c>
      <c r="F27" s="16">
        <v>502</v>
      </c>
      <c r="G27" s="26">
        <f t="shared" si="0"/>
        <v>158</v>
      </c>
      <c r="H27" s="16">
        <f t="shared" si="1"/>
        <v>31.6</v>
      </c>
      <c r="I27" t="s">
        <v>80</v>
      </c>
      <c r="J27" t="s">
        <v>81</v>
      </c>
      <c r="K27" t="s">
        <v>88</v>
      </c>
    </row>
    <row r="28" spans="1:11" x14ac:dyDescent="0.25">
      <c r="A28" s="24" t="s">
        <v>100</v>
      </c>
      <c r="B28" s="25">
        <v>1138</v>
      </c>
      <c r="C28">
        <v>8722</v>
      </c>
      <c r="D28" t="s">
        <v>83</v>
      </c>
      <c r="E28" s="16">
        <v>344</v>
      </c>
      <c r="F28" s="16">
        <v>502</v>
      </c>
      <c r="G28" s="26">
        <f t="shared" si="0"/>
        <v>158</v>
      </c>
      <c r="H28" s="16">
        <f t="shared" si="1"/>
        <v>31.6</v>
      </c>
      <c r="I28" t="s">
        <v>80</v>
      </c>
      <c r="J28" t="s">
        <v>81</v>
      </c>
      <c r="K28" t="s">
        <v>99</v>
      </c>
    </row>
    <row r="29" spans="1:11" x14ac:dyDescent="0.25">
      <c r="A29" s="24" t="s">
        <v>101</v>
      </c>
      <c r="B29" s="25">
        <v>1147</v>
      </c>
      <c r="C29">
        <v>9822</v>
      </c>
      <c r="D29" t="s">
        <v>79</v>
      </c>
      <c r="E29" s="16">
        <v>58.3</v>
      </c>
      <c r="F29" s="16">
        <v>98.4</v>
      </c>
      <c r="G29" s="26">
        <f t="shared" si="0"/>
        <v>40.100000000000009</v>
      </c>
      <c r="H29" s="16">
        <f t="shared" si="1"/>
        <v>8.0200000000000014</v>
      </c>
      <c r="I29" t="s">
        <v>80</v>
      </c>
      <c r="J29" t="s">
        <v>81</v>
      </c>
      <c r="K29" t="s">
        <v>85</v>
      </c>
    </row>
    <row r="30" spans="1:11" x14ac:dyDescent="0.25">
      <c r="A30" s="24" t="s">
        <v>101</v>
      </c>
      <c r="B30" s="25">
        <v>1149</v>
      </c>
      <c r="C30">
        <v>8722</v>
      </c>
      <c r="D30" t="s">
        <v>83</v>
      </c>
      <c r="E30" s="16">
        <v>344</v>
      </c>
      <c r="F30" s="16">
        <v>502</v>
      </c>
      <c r="G30" s="26">
        <f t="shared" si="0"/>
        <v>158</v>
      </c>
      <c r="H30" s="16">
        <f t="shared" si="1"/>
        <v>31.6</v>
      </c>
      <c r="I30" t="s">
        <v>80</v>
      </c>
      <c r="J30" t="s">
        <v>81</v>
      </c>
      <c r="K30" t="s">
        <v>84</v>
      </c>
    </row>
    <row r="31" spans="1:11" x14ac:dyDescent="0.25">
      <c r="A31" s="24" t="s">
        <v>102</v>
      </c>
      <c r="B31" s="25">
        <v>1152</v>
      </c>
      <c r="C31">
        <v>4421</v>
      </c>
      <c r="D31" t="s">
        <v>103</v>
      </c>
      <c r="E31" s="16">
        <v>45</v>
      </c>
      <c r="F31" s="16">
        <v>87</v>
      </c>
      <c r="G31" s="26">
        <f t="shared" si="0"/>
        <v>42</v>
      </c>
      <c r="H31" s="16">
        <f t="shared" si="1"/>
        <v>8.4</v>
      </c>
      <c r="I31" t="s">
        <v>80</v>
      </c>
      <c r="J31" t="s">
        <v>81</v>
      </c>
      <c r="K31" t="s">
        <v>88</v>
      </c>
    </row>
    <row r="32" spans="1:11" x14ac:dyDescent="0.25">
      <c r="A32" s="24" t="s">
        <v>104</v>
      </c>
      <c r="B32" s="25">
        <v>1158</v>
      </c>
      <c r="C32">
        <v>8722</v>
      </c>
      <c r="D32" t="s">
        <v>83</v>
      </c>
      <c r="E32" s="16">
        <v>344</v>
      </c>
      <c r="F32" s="16">
        <v>502</v>
      </c>
      <c r="G32" s="26">
        <f t="shared" si="0"/>
        <v>158</v>
      </c>
      <c r="H32" s="16">
        <f t="shared" si="1"/>
        <v>31.6</v>
      </c>
      <c r="I32" t="s">
        <v>80</v>
      </c>
      <c r="J32" t="s">
        <v>81</v>
      </c>
      <c r="K32" t="s">
        <v>88</v>
      </c>
    </row>
    <row r="33" spans="1:11" x14ac:dyDescent="0.25">
      <c r="A33" s="24" t="s">
        <v>104</v>
      </c>
      <c r="B33" s="25">
        <v>1162</v>
      </c>
      <c r="C33">
        <v>9212</v>
      </c>
      <c r="D33" t="s">
        <v>105</v>
      </c>
      <c r="E33" s="16">
        <v>4</v>
      </c>
      <c r="F33" s="16">
        <v>7</v>
      </c>
      <c r="G33" s="26">
        <f t="shared" si="0"/>
        <v>3</v>
      </c>
      <c r="H33" s="16">
        <f t="shared" si="1"/>
        <v>0.30000000000000004</v>
      </c>
      <c r="I33" t="s">
        <v>80</v>
      </c>
      <c r="J33" t="s">
        <v>81</v>
      </c>
      <c r="K33" t="s">
        <v>84</v>
      </c>
    </row>
    <row r="34" spans="1:11" x14ac:dyDescent="0.25">
      <c r="A34" s="24" t="s">
        <v>106</v>
      </c>
      <c r="B34" s="25">
        <v>1170</v>
      </c>
      <c r="C34">
        <v>4421</v>
      </c>
      <c r="D34" t="s">
        <v>103</v>
      </c>
      <c r="E34" s="16">
        <v>45</v>
      </c>
      <c r="F34" s="16">
        <v>87</v>
      </c>
      <c r="G34" s="26">
        <f t="shared" si="0"/>
        <v>42</v>
      </c>
      <c r="H34" s="16">
        <f t="shared" si="1"/>
        <v>8.4</v>
      </c>
      <c r="I34" t="s">
        <v>80</v>
      </c>
      <c r="J34" t="s">
        <v>81</v>
      </c>
      <c r="K34" t="s">
        <v>85</v>
      </c>
    </row>
    <row r="35" spans="1:11" x14ac:dyDescent="0.25">
      <c r="A35" s="24" t="s">
        <v>78</v>
      </c>
      <c r="B35" s="25">
        <v>1002</v>
      </c>
      <c r="C35">
        <v>2877</v>
      </c>
      <c r="D35" t="s">
        <v>89</v>
      </c>
      <c r="E35" s="16">
        <v>11.4</v>
      </c>
      <c r="F35" s="16">
        <v>16.3</v>
      </c>
      <c r="G35" s="26">
        <f t="shared" si="0"/>
        <v>4.9000000000000004</v>
      </c>
      <c r="H35" s="16">
        <f t="shared" si="1"/>
        <v>0.49000000000000005</v>
      </c>
      <c r="I35" t="s">
        <v>107</v>
      </c>
      <c r="J35" t="s">
        <v>108</v>
      </c>
      <c r="K35" t="s">
        <v>85</v>
      </c>
    </row>
    <row r="36" spans="1:11" x14ac:dyDescent="0.25">
      <c r="A36" s="24" t="s">
        <v>78</v>
      </c>
      <c r="B36" s="25">
        <v>1010</v>
      </c>
      <c r="C36">
        <v>2877</v>
      </c>
      <c r="D36" t="s">
        <v>89</v>
      </c>
      <c r="E36" s="16">
        <v>11.4</v>
      </c>
      <c r="F36" s="16">
        <v>16.3</v>
      </c>
      <c r="G36" s="26">
        <f t="shared" si="0"/>
        <v>4.9000000000000004</v>
      </c>
      <c r="H36" s="16">
        <f t="shared" si="1"/>
        <v>0.49000000000000005</v>
      </c>
      <c r="I36" t="s">
        <v>107</v>
      </c>
      <c r="J36" t="s">
        <v>108</v>
      </c>
      <c r="K36" t="s">
        <v>93</v>
      </c>
    </row>
    <row r="37" spans="1:11" x14ac:dyDescent="0.25">
      <c r="A37" s="24" t="s">
        <v>78</v>
      </c>
      <c r="B37" s="25">
        <v>1011</v>
      </c>
      <c r="C37">
        <v>2877</v>
      </c>
      <c r="D37" t="s">
        <v>89</v>
      </c>
      <c r="E37" s="16">
        <v>11.4</v>
      </c>
      <c r="F37" s="16">
        <v>16.3</v>
      </c>
      <c r="G37" s="26">
        <f t="shared" si="0"/>
        <v>4.9000000000000004</v>
      </c>
      <c r="H37" s="16">
        <f t="shared" si="1"/>
        <v>0.49000000000000005</v>
      </c>
      <c r="I37" t="s">
        <v>107</v>
      </c>
      <c r="J37" t="s">
        <v>108</v>
      </c>
      <c r="K37" t="s">
        <v>84</v>
      </c>
    </row>
    <row r="38" spans="1:11" x14ac:dyDescent="0.25">
      <c r="A38" s="24" t="s">
        <v>86</v>
      </c>
      <c r="B38" s="25">
        <v>1017</v>
      </c>
      <c r="C38">
        <v>2242</v>
      </c>
      <c r="D38" t="s">
        <v>94</v>
      </c>
      <c r="E38" s="16">
        <v>60</v>
      </c>
      <c r="F38" s="16">
        <v>124</v>
      </c>
      <c r="G38" s="26">
        <f t="shared" si="0"/>
        <v>64</v>
      </c>
      <c r="H38" s="16">
        <f t="shared" si="1"/>
        <v>12.8</v>
      </c>
      <c r="I38" t="s">
        <v>107</v>
      </c>
      <c r="J38" t="s">
        <v>108</v>
      </c>
      <c r="K38" t="s">
        <v>82</v>
      </c>
    </row>
    <row r="39" spans="1:11" x14ac:dyDescent="0.25">
      <c r="A39" s="24" t="s">
        <v>86</v>
      </c>
      <c r="B39" s="25">
        <v>1021</v>
      </c>
      <c r="C39">
        <v>1109</v>
      </c>
      <c r="D39" t="s">
        <v>96</v>
      </c>
      <c r="E39" s="16">
        <v>3</v>
      </c>
      <c r="F39" s="16">
        <v>8</v>
      </c>
      <c r="G39" s="26">
        <f t="shared" si="0"/>
        <v>5</v>
      </c>
      <c r="H39" s="16">
        <f t="shared" si="1"/>
        <v>0.5</v>
      </c>
      <c r="I39" t="s">
        <v>107</v>
      </c>
      <c r="J39" t="s">
        <v>108</v>
      </c>
      <c r="K39" t="s">
        <v>93</v>
      </c>
    </row>
    <row r="40" spans="1:11" x14ac:dyDescent="0.25">
      <c r="A40" s="24" t="s">
        <v>86</v>
      </c>
      <c r="B40" s="25">
        <v>1024</v>
      </c>
      <c r="C40">
        <v>9212</v>
      </c>
      <c r="D40" t="s">
        <v>105</v>
      </c>
      <c r="E40" s="16">
        <v>4</v>
      </c>
      <c r="F40" s="16">
        <v>7</v>
      </c>
      <c r="G40" s="26">
        <f t="shared" si="0"/>
        <v>3</v>
      </c>
      <c r="H40" s="16">
        <f t="shared" si="1"/>
        <v>0.30000000000000004</v>
      </c>
      <c r="I40" t="s">
        <v>107</v>
      </c>
      <c r="J40" t="s">
        <v>108</v>
      </c>
      <c r="K40" t="s">
        <v>99</v>
      </c>
    </row>
    <row r="41" spans="1:11" x14ac:dyDescent="0.25">
      <c r="A41" s="24" t="s">
        <v>86</v>
      </c>
      <c r="B41" s="25">
        <v>1029</v>
      </c>
      <c r="C41">
        <v>2499</v>
      </c>
      <c r="D41" t="s">
        <v>91</v>
      </c>
      <c r="E41" s="16">
        <v>6.2</v>
      </c>
      <c r="F41" s="16">
        <v>9.1999999999999993</v>
      </c>
      <c r="G41" s="26">
        <f t="shared" si="0"/>
        <v>2.9999999999999991</v>
      </c>
      <c r="H41" s="16">
        <f t="shared" si="1"/>
        <v>0.29999999999999993</v>
      </c>
      <c r="I41" t="s">
        <v>107</v>
      </c>
      <c r="J41" t="s">
        <v>108</v>
      </c>
      <c r="K41" t="s">
        <v>84</v>
      </c>
    </row>
    <row r="42" spans="1:11" x14ac:dyDescent="0.25">
      <c r="A42" s="24" t="s">
        <v>86</v>
      </c>
      <c r="B42" s="25">
        <v>1030</v>
      </c>
      <c r="C42">
        <v>4421</v>
      </c>
      <c r="D42" t="s">
        <v>103</v>
      </c>
      <c r="E42" s="16">
        <v>45</v>
      </c>
      <c r="F42" s="16">
        <v>87</v>
      </c>
      <c r="G42" s="26">
        <f t="shared" si="0"/>
        <v>42</v>
      </c>
      <c r="H42" s="16">
        <f t="shared" si="1"/>
        <v>8.4</v>
      </c>
      <c r="I42" t="s">
        <v>107</v>
      </c>
      <c r="J42" t="s">
        <v>108</v>
      </c>
      <c r="K42" t="s">
        <v>88</v>
      </c>
    </row>
    <row r="43" spans="1:11" x14ac:dyDescent="0.25">
      <c r="A43" s="24" t="s">
        <v>86</v>
      </c>
      <c r="B43" s="25">
        <v>1031</v>
      </c>
      <c r="C43">
        <v>1109</v>
      </c>
      <c r="D43" t="s">
        <v>96</v>
      </c>
      <c r="E43" s="16">
        <v>3</v>
      </c>
      <c r="F43" s="16">
        <v>8</v>
      </c>
      <c r="G43" s="26">
        <f t="shared" si="0"/>
        <v>5</v>
      </c>
      <c r="H43" s="16">
        <f t="shared" si="1"/>
        <v>0.5</v>
      </c>
      <c r="I43" t="s">
        <v>107</v>
      </c>
      <c r="J43" t="s">
        <v>108</v>
      </c>
      <c r="K43" t="s">
        <v>85</v>
      </c>
    </row>
    <row r="44" spans="1:11" x14ac:dyDescent="0.25">
      <c r="A44" s="24" t="s">
        <v>86</v>
      </c>
      <c r="B44" s="25">
        <v>1033</v>
      </c>
      <c r="C44">
        <v>9822</v>
      </c>
      <c r="D44" t="s">
        <v>79</v>
      </c>
      <c r="E44" s="16">
        <v>58.3</v>
      </c>
      <c r="F44" s="16">
        <v>98.4</v>
      </c>
      <c r="G44" s="26">
        <f t="shared" si="0"/>
        <v>40.100000000000009</v>
      </c>
      <c r="H44" s="16">
        <f t="shared" si="1"/>
        <v>8.0200000000000014</v>
      </c>
      <c r="I44" t="s">
        <v>107</v>
      </c>
      <c r="J44" t="s">
        <v>108</v>
      </c>
      <c r="K44" t="s">
        <v>85</v>
      </c>
    </row>
    <row r="45" spans="1:11" x14ac:dyDescent="0.25">
      <c r="A45" s="24" t="s">
        <v>86</v>
      </c>
      <c r="B45" s="25">
        <v>1034</v>
      </c>
      <c r="C45">
        <v>2877</v>
      </c>
      <c r="D45" t="s">
        <v>89</v>
      </c>
      <c r="E45" s="16">
        <v>11.4</v>
      </c>
      <c r="F45" s="16">
        <v>16.3</v>
      </c>
      <c r="G45" s="26">
        <f t="shared" si="0"/>
        <v>4.9000000000000004</v>
      </c>
      <c r="H45" s="16">
        <f t="shared" si="1"/>
        <v>0.49000000000000005</v>
      </c>
      <c r="I45" t="s">
        <v>107</v>
      </c>
      <c r="J45" t="s">
        <v>108</v>
      </c>
      <c r="K45" t="s">
        <v>93</v>
      </c>
    </row>
    <row r="46" spans="1:11" x14ac:dyDescent="0.25">
      <c r="A46" s="24" t="s">
        <v>90</v>
      </c>
      <c r="B46" s="25">
        <v>1036</v>
      </c>
      <c r="C46">
        <v>2499</v>
      </c>
      <c r="D46" t="s">
        <v>91</v>
      </c>
      <c r="E46" s="16">
        <v>6.2</v>
      </c>
      <c r="F46" s="16">
        <v>9.1999999999999993</v>
      </c>
      <c r="G46" s="26">
        <f t="shared" si="0"/>
        <v>2.9999999999999991</v>
      </c>
      <c r="H46" s="16">
        <f t="shared" si="1"/>
        <v>0.29999999999999993</v>
      </c>
      <c r="I46" t="s">
        <v>107</v>
      </c>
      <c r="J46" t="s">
        <v>108</v>
      </c>
      <c r="K46" t="s">
        <v>88</v>
      </c>
    </row>
    <row r="47" spans="1:11" x14ac:dyDescent="0.25">
      <c r="A47" s="24" t="s">
        <v>90</v>
      </c>
      <c r="B47" s="25">
        <v>1037</v>
      </c>
      <c r="C47">
        <v>6622</v>
      </c>
      <c r="D47" t="s">
        <v>109</v>
      </c>
      <c r="E47" s="16">
        <v>42</v>
      </c>
      <c r="F47" s="16">
        <v>77</v>
      </c>
      <c r="G47" s="26">
        <f t="shared" si="0"/>
        <v>35</v>
      </c>
      <c r="H47" s="16">
        <f t="shared" si="1"/>
        <v>7</v>
      </c>
      <c r="I47" t="s">
        <v>107</v>
      </c>
      <c r="J47" t="s">
        <v>108</v>
      </c>
      <c r="K47" t="s">
        <v>88</v>
      </c>
    </row>
    <row r="48" spans="1:11" x14ac:dyDescent="0.25">
      <c r="A48" s="24" t="s">
        <v>90</v>
      </c>
      <c r="B48" s="25">
        <v>1038</v>
      </c>
      <c r="C48">
        <v>2499</v>
      </c>
      <c r="D48" t="s">
        <v>91</v>
      </c>
      <c r="E48" s="16">
        <v>6.2</v>
      </c>
      <c r="F48" s="16">
        <v>9.1999999999999993</v>
      </c>
      <c r="G48" s="26">
        <f t="shared" si="0"/>
        <v>2.9999999999999991</v>
      </c>
      <c r="H48" s="16">
        <f t="shared" si="1"/>
        <v>0.29999999999999993</v>
      </c>
      <c r="I48" t="s">
        <v>107</v>
      </c>
      <c r="J48" t="s">
        <v>108</v>
      </c>
      <c r="K48" t="s">
        <v>88</v>
      </c>
    </row>
    <row r="49" spans="1:11" x14ac:dyDescent="0.25">
      <c r="A49" s="24" t="s">
        <v>90</v>
      </c>
      <c r="B49" s="25">
        <v>1039</v>
      </c>
      <c r="C49">
        <v>2877</v>
      </c>
      <c r="D49" t="s">
        <v>89</v>
      </c>
      <c r="E49" s="16">
        <v>11.4</v>
      </c>
      <c r="F49" s="16">
        <v>16.3</v>
      </c>
      <c r="G49" s="26">
        <f t="shared" si="0"/>
        <v>4.9000000000000004</v>
      </c>
      <c r="H49" s="16">
        <f t="shared" si="1"/>
        <v>0.49000000000000005</v>
      </c>
      <c r="I49" t="s">
        <v>107</v>
      </c>
      <c r="J49" t="s">
        <v>108</v>
      </c>
      <c r="K49" t="s">
        <v>85</v>
      </c>
    </row>
    <row r="50" spans="1:11" x14ac:dyDescent="0.25">
      <c r="A50" s="24" t="s">
        <v>90</v>
      </c>
      <c r="B50" s="25">
        <v>1040</v>
      </c>
      <c r="C50">
        <v>1109</v>
      </c>
      <c r="D50" t="s">
        <v>96</v>
      </c>
      <c r="E50" s="16">
        <v>3</v>
      </c>
      <c r="F50" s="16">
        <v>8</v>
      </c>
      <c r="G50" s="26">
        <f t="shared" si="0"/>
        <v>5</v>
      </c>
      <c r="H50" s="16">
        <f t="shared" si="1"/>
        <v>0.5</v>
      </c>
      <c r="I50" t="s">
        <v>107</v>
      </c>
      <c r="J50" t="s">
        <v>108</v>
      </c>
      <c r="K50" t="s">
        <v>84</v>
      </c>
    </row>
    <row r="51" spans="1:11" x14ac:dyDescent="0.25">
      <c r="A51" s="24" t="s">
        <v>90</v>
      </c>
      <c r="B51" s="25">
        <v>1046</v>
      </c>
      <c r="C51">
        <v>6119</v>
      </c>
      <c r="D51" t="s">
        <v>87</v>
      </c>
      <c r="E51" s="16">
        <v>9</v>
      </c>
      <c r="F51" s="16">
        <v>14</v>
      </c>
      <c r="G51" s="26">
        <f t="shared" si="0"/>
        <v>5</v>
      </c>
      <c r="H51" s="16">
        <f t="shared" si="1"/>
        <v>0.5</v>
      </c>
      <c r="I51" t="s">
        <v>107</v>
      </c>
      <c r="J51" t="s">
        <v>108</v>
      </c>
      <c r="K51" t="s">
        <v>99</v>
      </c>
    </row>
    <row r="52" spans="1:11" x14ac:dyDescent="0.25">
      <c r="A52" s="24" t="s">
        <v>92</v>
      </c>
      <c r="B52" s="25">
        <v>1055</v>
      </c>
      <c r="C52">
        <v>6119</v>
      </c>
      <c r="D52" t="s">
        <v>87</v>
      </c>
      <c r="E52" s="16">
        <v>9</v>
      </c>
      <c r="F52" s="16">
        <v>14</v>
      </c>
      <c r="G52" s="26">
        <f t="shared" si="0"/>
        <v>5</v>
      </c>
      <c r="H52" s="16">
        <f t="shared" si="1"/>
        <v>0.5</v>
      </c>
      <c r="I52" t="s">
        <v>107</v>
      </c>
      <c r="J52" t="s">
        <v>108</v>
      </c>
      <c r="K52" t="s">
        <v>88</v>
      </c>
    </row>
    <row r="53" spans="1:11" x14ac:dyDescent="0.25">
      <c r="A53" s="24" t="s">
        <v>92</v>
      </c>
      <c r="B53" s="25">
        <v>1057</v>
      </c>
      <c r="C53">
        <v>2499</v>
      </c>
      <c r="D53" t="s">
        <v>91</v>
      </c>
      <c r="E53" s="16">
        <v>6.2</v>
      </c>
      <c r="F53" s="16">
        <v>9.1999999999999993</v>
      </c>
      <c r="G53" s="26">
        <f t="shared" si="0"/>
        <v>2.9999999999999991</v>
      </c>
      <c r="H53" s="16">
        <f t="shared" si="1"/>
        <v>0.29999999999999993</v>
      </c>
      <c r="I53" t="s">
        <v>107</v>
      </c>
      <c r="J53" t="s">
        <v>108</v>
      </c>
      <c r="K53" t="s">
        <v>85</v>
      </c>
    </row>
    <row r="54" spans="1:11" x14ac:dyDescent="0.25">
      <c r="A54" s="24" t="s">
        <v>95</v>
      </c>
      <c r="B54" s="25">
        <v>1068</v>
      </c>
      <c r="C54">
        <v>6119</v>
      </c>
      <c r="D54" t="s">
        <v>87</v>
      </c>
      <c r="E54" s="16">
        <v>9</v>
      </c>
      <c r="F54" s="16">
        <v>14</v>
      </c>
      <c r="G54" s="26">
        <f t="shared" si="0"/>
        <v>5</v>
      </c>
      <c r="H54" s="16">
        <f t="shared" si="1"/>
        <v>0.5</v>
      </c>
      <c r="I54" t="s">
        <v>107</v>
      </c>
      <c r="J54" t="s">
        <v>108</v>
      </c>
      <c r="K54" t="s">
        <v>85</v>
      </c>
    </row>
    <row r="55" spans="1:11" x14ac:dyDescent="0.25">
      <c r="A55" s="24" t="s">
        <v>95</v>
      </c>
      <c r="B55" s="25">
        <v>1076</v>
      </c>
      <c r="C55">
        <v>1109</v>
      </c>
      <c r="D55" t="s">
        <v>96</v>
      </c>
      <c r="E55" s="16">
        <v>3</v>
      </c>
      <c r="F55" s="16">
        <v>8</v>
      </c>
      <c r="G55" s="26">
        <f t="shared" si="0"/>
        <v>5</v>
      </c>
      <c r="H55" s="16">
        <f t="shared" si="1"/>
        <v>0.5</v>
      </c>
      <c r="I55" t="s">
        <v>107</v>
      </c>
      <c r="J55" t="s">
        <v>108</v>
      </c>
      <c r="K55" t="s">
        <v>84</v>
      </c>
    </row>
    <row r="56" spans="1:11" x14ac:dyDescent="0.25">
      <c r="A56" s="24" t="s">
        <v>95</v>
      </c>
      <c r="B56" s="25">
        <v>1078</v>
      </c>
      <c r="C56">
        <v>2877</v>
      </c>
      <c r="D56" t="s">
        <v>89</v>
      </c>
      <c r="E56" s="16">
        <v>11.4</v>
      </c>
      <c r="F56" s="16">
        <v>16.3</v>
      </c>
      <c r="G56" s="26">
        <f t="shared" si="0"/>
        <v>4.9000000000000004</v>
      </c>
      <c r="H56" s="16">
        <f t="shared" si="1"/>
        <v>0.49000000000000005</v>
      </c>
      <c r="I56" t="s">
        <v>107</v>
      </c>
      <c r="J56" t="s">
        <v>108</v>
      </c>
      <c r="K56" t="s">
        <v>88</v>
      </c>
    </row>
    <row r="57" spans="1:11" x14ac:dyDescent="0.25">
      <c r="A57" s="24" t="s">
        <v>97</v>
      </c>
      <c r="B57" s="25">
        <v>1079</v>
      </c>
      <c r="C57">
        <v>2877</v>
      </c>
      <c r="D57" t="s">
        <v>89</v>
      </c>
      <c r="E57" s="16">
        <v>11.4</v>
      </c>
      <c r="F57" s="16">
        <v>16.3</v>
      </c>
      <c r="G57" s="26">
        <f t="shared" si="0"/>
        <v>4.9000000000000004</v>
      </c>
      <c r="H57" s="16">
        <f t="shared" si="1"/>
        <v>0.49000000000000005</v>
      </c>
      <c r="I57" t="s">
        <v>107</v>
      </c>
      <c r="J57" t="s">
        <v>108</v>
      </c>
      <c r="K57" t="s">
        <v>82</v>
      </c>
    </row>
    <row r="58" spans="1:11" x14ac:dyDescent="0.25">
      <c r="A58" s="24" t="s">
        <v>97</v>
      </c>
      <c r="B58" s="25">
        <v>1093</v>
      </c>
      <c r="C58">
        <v>6119</v>
      </c>
      <c r="D58" t="s">
        <v>87</v>
      </c>
      <c r="E58" s="16">
        <v>9</v>
      </c>
      <c r="F58" s="16">
        <v>14</v>
      </c>
      <c r="G58" s="26">
        <f t="shared" si="0"/>
        <v>5</v>
      </c>
      <c r="H58" s="16">
        <f t="shared" si="1"/>
        <v>0.5</v>
      </c>
      <c r="I58" t="s">
        <v>107</v>
      </c>
      <c r="J58" t="s">
        <v>108</v>
      </c>
      <c r="K58" t="s">
        <v>84</v>
      </c>
    </row>
    <row r="59" spans="1:11" x14ac:dyDescent="0.25">
      <c r="A59" s="24" t="s">
        <v>97</v>
      </c>
      <c r="B59" s="25">
        <v>1098</v>
      </c>
      <c r="C59">
        <v>2877</v>
      </c>
      <c r="D59" t="s">
        <v>89</v>
      </c>
      <c r="E59" s="16">
        <v>11.4</v>
      </c>
      <c r="F59" s="16">
        <v>16.3</v>
      </c>
      <c r="G59" s="26">
        <f t="shared" si="0"/>
        <v>4.9000000000000004</v>
      </c>
      <c r="H59" s="16">
        <f t="shared" si="1"/>
        <v>0.49000000000000005</v>
      </c>
      <c r="I59" t="s">
        <v>107</v>
      </c>
      <c r="J59" t="s">
        <v>108</v>
      </c>
      <c r="K59" t="s">
        <v>82</v>
      </c>
    </row>
    <row r="60" spans="1:11" x14ac:dyDescent="0.25">
      <c r="A60" s="24" t="s">
        <v>98</v>
      </c>
      <c r="B60" s="25">
        <v>1102</v>
      </c>
      <c r="C60">
        <v>2242</v>
      </c>
      <c r="D60" t="s">
        <v>94</v>
      </c>
      <c r="E60" s="16">
        <v>60</v>
      </c>
      <c r="F60" s="16">
        <v>124</v>
      </c>
      <c r="G60" s="26">
        <f t="shared" si="0"/>
        <v>64</v>
      </c>
      <c r="H60" s="16">
        <f t="shared" si="1"/>
        <v>12.8</v>
      </c>
      <c r="I60" t="s">
        <v>107</v>
      </c>
      <c r="J60" t="s">
        <v>108</v>
      </c>
      <c r="K60" t="s">
        <v>88</v>
      </c>
    </row>
    <row r="61" spans="1:11" x14ac:dyDescent="0.25">
      <c r="A61" s="24" t="s">
        <v>98</v>
      </c>
      <c r="B61" s="25">
        <v>1103</v>
      </c>
      <c r="C61">
        <v>2877</v>
      </c>
      <c r="D61" t="s">
        <v>89</v>
      </c>
      <c r="E61" s="16">
        <v>11.4</v>
      </c>
      <c r="F61" s="16">
        <v>16.3</v>
      </c>
      <c r="G61" s="26">
        <f t="shared" si="0"/>
        <v>4.9000000000000004</v>
      </c>
      <c r="H61" s="16">
        <f t="shared" si="1"/>
        <v>0.49000000000000005</v>
      </c>
      <c r="I61" t="s">
        <v>107</v>
      </c>
      <c r="J61" t="s">
        <v>108</v>
      </c>
      <c r="K61" t="s">
        <v>84</v>
      </c>
    </row>
    <row r="62" spans="1:11" x14ac:dyDescent="0.25">
      <c r="A62" s="24" t="s">
        <v>98</v>
      </c>
      <c r="B62" s="25">
        <v>1105</v>
      </c>
      <c r="C62">
        <v>2499</v>
      </c>
      <c r="D62" t="s">
        <v>91</v>
      </c>
      <c r="E62" s="16">
        <v>6.2</v>
      </c>
      <c r="F62" s="16">
        <v>9.1999999999999993</v>
      </c>
      <c r="G62" s="26">
        <f t="shared" si="0"/>
        <v>2.9999999999999991</v>
      </c>
      <c r="H62" s="16">
        <f t="shared" si="1"/>
        <v>0.29999999999999993</v>
      </c>
      <c r="I62" t="s">
        <v>107</v>
      </c>
      <c r="J62" t="s">
        <v>108</v>
      </c>
      <c r="K62" t="s">
        <v>84</v>
      </c>
    </row>
    <row r="63" spans="1:11" x14ac:dyDescent="0.25">
      <c r="A63" s="24" t="s">
        <v>98</v>
      </c>
      <c r="B63" s="25">
        <v>1106</v>
      </c>
      <c r="C63">
        <v>9822</v>
      </c>
      <c r="D63" t="s">
        <v>79</v>
      </c>
      <c r="E63" s="16">
        <v>58.3</v>
      </c>
      <c r="F63" s="16">
        <v>98.4</v>
      </c>
      <c r="G63" s="26">
        <f t="shared" si="0"/>
        <v>40.100000000000009</v>
      </c>
      <c r="H63" s="16">
        <f t="shared" si="1"/>
        <v>8.0200000000000014</v>
      </c>
      <c r="I63" t="s">
        <v>107</v>
      </c>
      <c r="J63" t="s">
        <v>108</v>
      </c>
      <c r="K63" t="s">
        <v>85</v>
      </c>
    </row>
    <row r="64" spans="1:11" x14ac:dyDescent="0.25">
      <c r="A64" s="24" t="s">
        <v>98</v>
      </c>
      <c r="B64" s="25">
        <v>1109</v>
      </c>
      <c r="C64">
        <v>8722</v>
      </c>
      <c r="D64" t="s">
        <v>83</v>
      </c>
      <c r="E64" s="16">
        <v>344</v>
      </c>
      <c r="F64" s="16">
        <v>502</v>
      </c>
      <c r="G64" s="26">
        <f t="shared" si="0"/>
        <v>158</v>
      </c>
      <c r="H64" s="16">
        <f t="shared" si="1"/>
        <v>31.6</v>
      </c>
      <c r="I64" t="s">
        <v>107</v>
      </c>
      <c r="J64" t="s">
        <v>108</v>
      </c>
      <c r="K64" t="s">
        <v>85</v>
      </c>
    </row>
    <row r="65" spans="1:11" x14ac:dyDescent="0.25">
      <c r="A65" s="24" t="s">
        <v>98</v>
      </c>
      <c r="B65" s="25">
        <v>1114</v>
      </c>
      <c r="C65">
        <v>2242</v>
      </c>
      <c r="D65" t="s">
        <v>94</v>
      </c>
      <c r="E65" s="16">
        <v>60</v>
      </c>
      <c r="F65" s="16">
        <v>124</v>
      </c>
      <c r="G65" s="26">
        <f t="shared" si="0"/>
        <v>64</v>
      </c>
      <c r="H65" s="16">
        <f t="shared" si="1"/>
        <v>12.8</v>
      </c>
      <c r="I65" t="s">
        <v>107</v>
      </c>
      <c r="J65" t="s">
        <v>108</v>
      </c>
      <c r="K65" t="s">
        <v>84</v>
      </c>
    </row>
    <row r="66" spans="1:11" x14ac:dyDescent="0.25">
      <c r="A66" s="24" t="s">
        <v>98</v>
      </c>
      <c r="B66" s="25">
        <v>1118</v>
      </c>
      <c r="C66">
        <v>9822</v>
      </c>
      <c r="D66" t="s">
        <v>79</v>
      </c>
      <c r="E66" s="16">
        <v>58.3</v>
      </c>
      <c r="F66" s="16">
        <v>98.4</v>
      </c>
      <c r="G66" s="26">
        <f t="shared" ref="G66:G129" si="2">F66-E66</f>
        <v>40.100000000000009</v>
      </c>
      <c r="H66" s="16">
        <f t="shared" ref="H66:H129" si="3">IF(F66&gt;50,G66*0.2,G66*0.1)</f>
        <v>8.0200000000000014</v>
      </c>
      <c r="I66" t="s">
        <v>107</v>
      </c>
      <c r="J66" t="s">
        <v>108</v>
      </c>
      <c r="K66" t="s">
        <v>85</v>
      </c>
    </row>
    <row r="67" spans="1:11" x14ac:dyDescent="0.25">
      <c r="A67" s="24" t="s">
        <v>100</v>
      </c>
      <c r="B67" s="25">
        <v>1128</v>
      </c>
      <c r="C67">
        <v>6622</v>
      </c>
      <c r="D67" t="s">
        <v>109</v>
      </c>
      <c r="E67" s="16">
        <v>42</v>
      </c>
      <c r="F67" s="16">
        <v>77</v>
      </c>
      <c r="G67" s="26">
        <f t="shared" si="2"/>
        <v>35</v>
      </c>
      <c r="H67" s="16">
        <f t="shared" si="3"/>
        <v>7</v>
      </c>
      <c r="I67" t="s">
        <v>107</v>
      </c>
      <c r="J67" t="s">
        <v>108</v>
      </c>
      <c r="K67" t="s">
        <v>85</v>
      </c>
    </row>
    <row r="68" spans="1:11" x14ac:dyDescent="0.25">
      <c r="A68" s="24" t="s">
        <v>100</v>
      </c>
      <c r="B68" s="25">
        <v>1137</v>
      </c>
      <c r="C68">
        <v>9822</v>
      </c>
      <c r="D68" t="s">
        <v>79</v>
      </c>
      <c r="E68" s="16">
        <v>58.3</v>
      </c>
      <c r="F68" s="16">
        <v>98.4</v>
      </c>
      <c r="G68" s="26">
        <f t="shared" si="2"/>
        <v>40.100000000000009</v>
      </c>
      <c r="H68" s="16">
        <f t="shared" si="3"/>
        <v>8.0200000000000014</v>
      </c>
      <c r="I68" t="s">
        <v>107</v>
      </c>
      <c r="J68" t="s">
        <v>108</v>
      </c>
      <c r="K68" t="s">
        <v>85</v>
      </c>
    </row>
    <row r="69" spans="1:11" x14ac:dyDescent="0.25">
      <c r="A69" s="24" t="s">
        <v>100</v>
      </c>
      <c r="B69" s="25">
        <v>1140</v>
      </c>
      <c r="C69">
        <v>4421</v>
      </c>
      <c r="D69" t="s">
        <v>103</v>
      </c>
      <c r="E69" s="16">
        <v>45</v>
      </c>
      <c r="F69" s="16">
        <v>87</v>
      </c>
      <c r="G69" s="26">
        <f t="shared" si="2"/>
        <v>42</v>
      </c>
      <c r="H69" s="16">
        <f t="shared" si="3"/>
        <v>8.4</v>
      </c>
      <c r="I69" t="s">
        <v>107</v>
      </c>
      <c r="J69" t="s">
        <v>108</v>
      </c>
      <c r="K69" t="s">
        <v>88</v>
      </c>
    </row>
    <row r="70" spans="1:11" x14ac:dyDescent="0.25">
      <c r="A70" s="24" t="s">
        <v>100</v>
      </c>
      <c r="B70" s="25">
        <v>1141</v>
      </c>
      <c r="C70">
        <v>9212</v>
      </c>
      <c r="D70" t="s">
        <v>105</v>
      </c>
      <c r="E70" s="16">
        <v>4</v>
      </c>
      <c r="F70" s="16">
        <v>7</v>
      </c>
      <c r="G70" s="26">
        <f t="shared" si="2"/>
        <v>3</v>
      </c>
      <c r="H70" s="16">
        <f t="shared" si="3"/>
        <v>0.30000000000000004</v>
      </c>
      <c r="I70" t="s">
        <v>107</v>
      </c>
      <c r="J70" t="s">
        <v>108</v>
      </c>
      <c r="K70" t="s">
        <v>84</v>
      </c>
    </row>
    <row r="71" spans="1:11" x14ac:dyDescent="0.25">
      <c r="A71" s="24" t="s">
        <v>101</v>
      </c>
      <c r="B71" s="25">
        <v>1142</v>
      </c>
      <c r="C71">
        <v>2242</v>
      </c>
      <c r="D71" t="s">
        <v>94</v>
      </c>
      <c r="E71" s="16">
        <v>60</v>
      </c>
      <c r="F71" s="16">
        <v>124</v>
      </c>
      <c r="G71" s="26">
        <f t="shared" si="2"/>
        <v>64</v>
      </c>
      <c r="H71" s="16">
        <f t="shared" si="3"/>
        <v>12.8</v>
      </c>
      <c r="I71" t="s">
        <v>107</v>
      </c>
      <c r="J71" t="s">
        <v>108</v>
      </c>
      <c r="K71" t="s">
        <v>88</v>
      </c>
    </row>
    <row r="72" spans="1:11" x14ac:dyDescent="0.25">
      <c r="A72" s="24" t="s">
        <v>102</v>
      </c>
      <c r="B72" s="25">
        <v>1151</v>
      </c>
      <c r="C72">
        <v>2242</v>
      </c>
      <c r="D72" t="s">
        <v>94</v>
      </c>
      <c r="E72" s="16">
        <v>60</v>
      </c>
      <c r="F72" s="16">
        <v>124</v>
      </c>
      <c r="G72" s="26">
        <f t="shared" si="2"/>
        <v>64</v>
      </c>
      <c r="H72" s="16">
        <f t="shared" si="3"/>
        <v>12.8</v>
      </c>
      <c r="I72" t="s">
        <v>107</v>
      </c>
      <c r="J72" t="s">
        <v>108</v>
      </c>
      <c r="K72" t="s">
        <v>85</v>
      </c>
    </row>
    <row r="73" spans="1:11" x14ac:dyDescent="0.25">
      <c r="A73" s="24" t="s">
        <v>102</v>
      </c>
      <c r="B73" s="25">
        <v>1154</v>
      </c>
      <c r="C73">
        <v>9822</v>
      </c>
      <c r="D73" t="s">
        <v>79</v>
      </c>
      <c r="E73" s="16">
        <v>58.3</v>
      </c>
      <c r="F73" s="16">
        <v>98.4</v>
      </c>
      <c r="G73" s="26">
        <f t="shared" si="2"/>
        <v>40.100000000000009</v>
      </c>
      <c r="H73" s="16">
        <f t="shared" si="3"/>
        <v>8.0200000000000014</v>
      </c>
      <c r="I73" t="s">
        <v>107</v>
      </c>
      <c r="J73" t="s">
        <v>108</v>
      </c>
      <c r="K73" t="s">
        <v>88</v>
      </c>
    </row>
    <row r="74" spans="1:11" x14ac:dyDescent="0.25">
      <c r="A74" s="24" t="s">
        <v>104</v>
      </c>
      <c r="B74" s="25">
        <v>1161</v>
      </c>
      <c r="C74">
        <v>4421</v>
      </c>
      <c r="D74" t="s">
        <v>103</v>
      </c>
      <c r="E74" s="16">
        <v>45</v>
      </c>
      <c r="F74" s="16">
        <v>87</v>
      </c>
      <c r="G74" s="26">
        <f t="shared" si="2"/>
        <v>42</v>
      </c>
      <c r="H74" s="16">
        <f t="shared" si="3"/>
        <v>8.4</v>
      </c>
      <c r="I74" t="s">
        <v>107</v>
      </c>
      <c r="J74" t="s">
        <v>108</v>
      </c>
      <c r="K74" t="s">
        <v>85</v>
      </c>
    </row>
    <row r="75" spans="1:11" x14ac:dyDescent="0.25">
      <c r="A75" s="24" t="s">
        <v>106</v>
      </c>
      <c r="B75" s="25">
        <v>1171</v>
      </c>
      <c r="C75">
        <v>4421</v>
      </c>
      <c r="D75" t="s">
        <v>103</v>
      </c>
      <c r="E75" s="16">
        <v>45</v>
      </c>
      <c r="F75" s="16">
        <v>87</v>
      </c>
      <c r="G75" s="26">
        <f t="shared" si="2"/>
        <v>42</v>
      </c>
      <c r="H75" s="16">
        <f t="shared" si="3"/>
        <v>8.4</v>
      </c>
      <c r="I75" t="s">
        <v>107</v>
      </c>
      <c r="J75" t="s">
        <v>108</v>
      </c>
      <c r="K75" t="s">
        <v>88</v>
      </c>
    </row>
    <row r="76" spans="1:11" x14ac:dyDescent="0.25">
      <c r="A76" s="24" t="s">
        <v>78</v>
      </c>
      <c r="B76" s="25">
        <v>1007</v>
      </c>
      <c r="C76">
        <v>1109</v>
      </c>
      <c r="D76" t="s">
        <v>96</v>
      </c>
      <c r="E76" s="16">
        <v>3</v>
      </c>
      <c r="F76" s="16">
        <v>8</v>
      </c>
      <c r="G76" s="26">
        <f t="shared" si="2"/>
        <v>5</v>
      </c>
      <c r="H76" s="16">
        <f t="shared" si="3"/>
        <v>0.5</v>
      </c>
      <c r="I76" t="s">
        <v>110</v>
      </c>
      <c r="J76" t="s">
        <v>111</v>
      </c>
      <c r="K76" t="s">
        <v>82</v>
      </c>
    </row>
    <row r="77" spans="1:11" x14ac:dyDescent="0.25">
      <c r="A77" s="24" t="s">
        <v>78</v>
      </c>
      <c r="B77" s="25">
        <v>1013</v>
      </c>
      <c r="C77">
        <v>9212</v>
      </c>
      <c r="D77" t="s">
        <v>105</v>
      </c>
      <c r="E77" s="16">
        <v>4</v>
      </c>
      <c r="F77" s="16">
        <v>7</v>
      </c>
      <c r="G77" s="26">
        <f t="shared" si="2"/>
        <v>3</v>
      </c>
      <c r="H77" s="16">
        <f t="shared" si="3"/>
        <v>0.30000000000000004</v>
      </c>
      <c r="I77" t="s">
        <v>110</v>
      </c>
      <c r="J77" t="s">
        <v>111</v>
      </c>
      <c r="K77" t="s">
        <v>93</v>
      </c>
    </row>
    <row r="78" spans="1:11" x14ac:dyDescent="0.25">
      <c r="A78" s="24" t="s">
        <v>78</v>
      </c>
      <c r="B78" s="25">
        <v>1015</v>
      </c>
      <c r="C78">
        <v>2877</v>
      </c>
      <c r="D78" t="s">
        <v>89</v>
      </c>
      <c r="E78" s="16">
        <v>11.4</v>
      </c>
      <c r="F78" s="16">
        <v>16.3</v>
      </c>
      <c r="G78" s="26">
        <f t="shared" si="2"/>
        <v>4.9000000000000004</v>
      </c>
      <c r="H78" s="16">
        <f t="shared" si="3"/>
        <v>0.49000000000000005</v>
      </c>
      <c r="I78" t="s">
        <v>110</v>
      </c>
      <c r="J78" t="s">
        <v>111</v>
      </c>
      <c r="K78" t="s">
        <v>84</v>
      </c>
    </row>
    <row r="79" spans="1:11" x14ac:dyDescent="0.25">
      <c r="A79" s="24" t="s">
        <v>86</v>
      </c>
      <c r="B79" s="25">
        <v>1023</v>
      </c>
      <c r="C79">
        <v>1109</v>
      </c>
      <c r="D79" t="s">
        <v>96</v>
      </c>
      <c r="E79" s="16">
        <v>3</v>
      </c>
      <c r="F79" s="16">
        <v>8</v>
      </c>
      <c r="G79" s="26">
        <f t="shared" si="2"/>
        <v>5</v>
      </c>
      <c r="H79" s="16">
        <f t="shared" si="3"/>
        <v>0.5</v>
      </c>
      <c r="I79" t="s">
        <v>110</v>
      </c>
      <c r="J79" t="s">
        <v>111</v>
      </c>
      <c r="K79" t="s">
        <v>82</v>
      </c>
    </row>
    <row r="80" spans="1:11" x14ac:dyDescent="0.25">
      <c r="A80" s="24" t="s">
        <v>86</v>
      </c>
      <c r="B80" s="25">
        <v>1025</v>
      </c>
      <c r="C80">
        <v>2877</v>
      </c>
      <c r="D80" t="s">
        <v>89</v>
      </c>
      <c r="E80" s="16">
        <v>11.4</v>
      </c>
      <c r="F80" s="16">
        <v>16.3</v>
      </c>
      <c r="G80" s="26">
        <f t="shared" si="2"/>
        <v>4.9000000000000004</v>
      </c>
      <c r="H80" s="16">
        <f t="shared" si="3"/>
        <v>0.49000000000000005</v>
      </c>
      <c r="I80" t="s">
        <v>110</v>
      </c>
      <c r="J80" t="s">
        <v>111</v>
      </c>
      <c r="K80" t="s">
        <v>88</v>
      </c>
    </row>
    <row r="81" spans="1:11" x14ac:dyDescent="0.25">
      <c r="A81" s="24" t="s">
        <v>86</v>
      </c>
      <c r="B81" s="25">
        <v>1026</v>
      </c>
      <c r="C81">
        <v>6119</v>
      </c>
      <c r="D81" t="s">
        <v>87</v>
      </c>
      <c r="E81" s="16">
        <v>9</v>
      </c>
      <c r="F81" s="16">
        <v>14</v>
      </c>
      <c r="G81" s="26">
        <f t="shared" si="2"/>
        <v>5</v>
      </c>
      <c r="H81" s="16">
        <f t="shared" si="3"/>
        <v>0.5</v>
      </c>
      <c r="I81" t="s">
        <v>110</v>
      </c>
      <c r="J81" t="s">
        <v>111</v>
      </c>
      <c r="K81" t="s">
        <v>82</v>
      </c>
    </row>
    <row r="82" spans="1:11" x14ac:dyDescent="0.25">
      <c r="A82" s="24" t="s">
        <v>90</v>
      </c>
      <c r="B82" s="25">
        <v>1035</v>
      </c>
      <c r="C82">
        <v>2499</v>
      </c>
      <c r="D82" t="s">
        <v>91</v>
      </c>
      <c r="E82" s="16">
        <v>6.2</v>
      </c>
      <c r="F82" s="16">
        <v>9.1999999999999993</v>
      </c>
      <c r="G82" s="26">
        <f t="shared" si="2"/>
        <v>2.9999999999999991</v>
      </c>
      <c r="H82" s="16">
        <f t="shared" si="3"/>
        <v>0.29999999999999993</v>
      </c>
      <c r="I82" t="s">
        <v>110</v>
      </c>
      <c r="J82" t="s">
        <v>111</v>
      </c>
      <c r="K82" t="s">
        <v>85</v>
      </c>
    </row>
    <row r="83" spans="1:11" x14ac:dyDescent="0.25">
      <c r="A83" s="24" t="s">
        <v>90</v>
      </c>
      <c r="B83" s="25">
        <v>1045</v>
      </c>
      <c r="C83">
        <v>8722</v>
      </c>
      <c r="D83" t="s">
        <v>83</v>
      </c>
      <c r="E83" s="16">
        <v>344</v>
      </c>
      <c r="F83" s="16">
        <v>502</v>
      </c>
      <c r="G83" s="26">
        <f t="shared" si="2"/>
        <v>158</v>
      </c>
      <c r="H83" s="16">
        <f t="shared" si="3"/>
        <v>31.6</v>
      </c>
      <c r="I83" t="s">
        <v>110</v>
      </c>
      <c r="J83" t="s">
        <v>111</v>
      </c>
      <c r="K83" t="s">
        <v>84</v>
      </c>
    </row>
    <row r="84" spans="1:11" x14ac:dyDescent="0.25">
      <c r="A84" s="24" t="s">
        <v>90</v>
      </c>
      <c r="B84" s="25">
        <v>1047</v>
      </c>
      <c r="C84">
        <v>6622</v>
      </c>
      <c r="D84" t="s">
        <v>109</v>
      </c>
      <c r="E84" s="16">
        <v>42</v>
      </c>
      <c r="F84" s="16">
        <v>77</v>
      </c>
      <c r="G84" s="26">
        <f t="shared" si="2"/>
        <v>35</v>
      </c>
      <c r="H84" s="16">
        <f t="shared" si="3"/>
        <v>7</v>
      </c>
      <c r="I84" t="s">
        <v>110</v>
      </c>
      <c r="J84" t="s">
        <v>111</v>
      </c>
      <c r="K84" t="s">
        <v>84</v>
      </c>
    </row>
    <row r="85" spans="1:11" x14ac:dyDescent="0.25">
      <c r="A85" s="24" t="s">
        <v>92</v>
      </c>
      <c r="B85" s="25">
        <v>1058</v>
      </c>
      <c r="C85">
        <v>6119</v>
      </c>
      <c r="D85" t="s">
        <v>87</v>
      </c>
      <c r="E85" s="16">
        <v>9</v>
      </c>
      <c r="F85" s="16">
        <v>14</v>
      </c>
      <c r="G85" s="26">
        <f t="shared" si="2"/>
        <v>5</v>
      </c>
      <c r="H85" s="16">
        <f t="shared" si="3"/>
        <v>0.5</v>
      </c>
      <c r="I85" t="s">
        <v>110</v>
      </c>
      <c r="J85" t="s">
        <v>111</v>
      </c>
      <c r="K85" t="s">
        <v>84</v>
      </c>
    </row>
    <row r="86" spans="1:11" x14ac:dyDescent="0.25">
      <c r="A86" s="24" t="s">
        <v>95</v>
      </c>
      <c r="B86" s="25">
        <v>1064</v>
      </c>
      <c r="C86">
        <v>2499</v>
      </c>
      <c r="D86" t="s">
        <v>91</v>
      </c>
      <c r="E86" s="16">
        <v>6.2</v>
      </c>
      <c r="F86" s="16">
        <v>9.1999999999999993</v>
      </c>
      <c r="G86" s="26">
        <f t="shared" si="2"/>
        <v>2.9999999999999991</v>
      </c>
      <c r="H86" s="16">
        <f t="shared" si="3"/>
        <v>0.29999999999999993</v>
      </c>
      <c r="I86" t="s">
        <v>110</v>
      </c>
      <c r="J86" t="s">
        <v>111</v>
      </c>
      <c r="K86" t="s">
        <v>84</v>
      </c>
    </row>
    <row r="87" spans="1:11" x14ac:dyDescent="0.25">
      <c r="A87" s="24" t="s">
        <v>95</v>
      </c>
      <c r="B87" s="25">
        <v>1070</v>
      </c>
      <c r="C87">
        <v>2499</v>
      </c>
      <c r="D87" t="s">
        <v>91</v>
      </c>
      <c r="E87" s="16">
        <v>6.2</v>
      </c>
      <c r="F87" s="16">
        <v>9.1999999999999993</v>
      </c>
      <c r="G87" s="26">
        <f t="shared" si="2"/>
        <v>2.9999999999999991</v>
      </c>
      <c r="H87" s="16">
        <f t="shared" si="3"/>
        <v>0.29999999999999993</v>
      </c>
      <c r="I87" t="s">
        <v>110</v>
      </c>
      <c r="J87" t="s">
        <v>111</v>
      </c>
      <c r="K87" t="s">
        <v>84</v>
      </c>
    </row>
    <row r="88" spans="1:11" x14ac:dyDescent="0.25">
      <c r="A88" s="24" t="s">
        <v>95</v>
      </c>
      <c r="B88" s="25">
        <v>1075</v>
      </c>
      <c r="C88">
        <v>1109</v>
      </c>
      <c r="D88" t="s">
        <v>96</v>
      </c>
      <c r="E88" s="16">
        <v>3</v>
      </c>
      <c r="F88" s="16">
        <v>8</v>
      </c>
      <c r="G88" s="26">
        <f t="shared" si="2"/>
        <v>5</v>
      </c>
      <c r="H88" s="16">
        <f t="shared" si="3"/>
        <v>0.5</v>
      </c>
      <c r="I88" t="s">
        <v>110</v>
      </c>
      <c r="J88" t="s">
        <v>111</v>
      </c>
      <c r="K88" t="s">
        <v>85</v>
      </c>
    </row>
    <row r="89" spans="1:11" x14ac:dyDescent="0.25">
      <c r="A89" s="24" t="s">
        <v>95</v>
      </c>
      <c r="B89" s="25">
        <v>1077</v>
      </c>
      <c r="C89">
        <v>9822</v>
      </c>
      <c r="D89" t="s">
        <v>79</v>
      </c>
      <c r="E89" s="16">
        <v>58.3</v>
      </c>
      <c r="F89" s="16">
        <v>98.4</v>
      </c>
      <c r="G89" s="26">
        <f t="shared" si="2"/>
        <v>40.100000000000009</v>
      </c>
      <c r="H89" s="16">
        <f t="shared" si="3"/>
        <v>8.0200000000000014</v>
      </c>
      <c r="I89" t="s">
        <v>110</v>
      </c>
      <c r="J89" t="s">
        <v>111</v>
      </c>
      <c r="K89" t="s">
        <v>84</v>
      </c>
    </row>
    <row r="90" spans="1:11" x14ac:dyDescent="0.25">
      <c r="A90" s="24" t="s">
        <v>97</v>
      </c>
      <c r="B90" s="25">
        <v>1086</v>
      </c>
      <c r="C90">
        <v>1109</v>
      </c>
      <c r="D90" t="s">
        <v>96</v>
      </c>
      <c r="E90" s="16">
        <v>3</v>
      </c>
      <c r="F90" s="16">
        <v>8</v>
      </c>
      <c r="G90" s="26">
        <f t="shared" si="2"/>
        <v>5</v>
      </c>
      <c r="H90" s="16">
        <f t="shared" si="3"/>
        <v>0.5</v>
      </c>
      <c r="I90" t="s">
        <v>110</v>
      </c>
      <c r="J90" t="s">
        <v>111</v>
      </c>
      <c r="K90" t="s">
        <v>84</v>
      </c>
    </row>
    <row r="91" spans="1:11" x14ac:dyDescent="0.25">
      <c r="A91" s="24" t="s">
        <v>97</v>
      </c>
      <c r="B91" s="25">
        <v>1091</v>
      </c>
      <c r="C91">
        <v>2877</v>
      </c>
      <c r="D91" t="s">
        <v>89</v>
      </c>
      <c r="E91" s="16">
        <v>11.4</v>
      </c>
      <c r="F91" s="16">
        <v>16.3</v>
      </c>
      <c r="G91" s="26">
        <f t="shared" si="2"/>
        <v>4.9000000000000004</v>
      </c>
      <c r="H91" s="16">
        <f t="shared" si="3"/>
        <v>0.49000000000000005</v>
      </c>
      <c r="I91" t="s">
        <v>110</v>
      </c>
      <c r="J91" t="s">
        <v>111</v>
      </c>
      <c r="K91" t="s">
        <v>88</v>
      </c>
    </row>
    <row r="92" spans="1:11" x14ac:dyDescent="0.25">
      <c r="A92" s="24" t="s">
        <v>97</v>
      </c>
      <c r="B92" s="25">
        <v>1095</v>
      </c>
      <c r="C92">
        <v>2499</v>
      </c>
      <c r="D92" t="s">
        <v>91</v>
      </c>
      <c r="E92" s="16">
        <v>6.2</v>
      </c>
      <c r="F92" s="16">
        <v>9.1999999999999993</v>
      </c>
      <c r="G92" s="26">
        <f t="shared" si="2"/>
        <v>2.9999999999999991</v>
      </c>
      <c r="H92" s="16">
        <f t="shared" si="3"/>
        <v>0.29999999999999993</v>
      </c>
      <c r="I92" t="s">
        <v>110</v>
      </c>
      <c r="J92" t="s">
        <v>111</v>
      </c>
      <c r="K92" t="s">
        <v>84</v>
      </c>
    </row>
    <row r="93" spans="1:11" x14ac:dyDescent="0.25">
      <c r="A93" s="24" t="s">
        <v>97</v>
      </c>
      <c r="B93" s="25">
        <v>1097</v>
      </c>
      <c r="C93">
        <v>9212</v>
      </c>
      <c r="D93" t="s">
        <v>105</v>
      </c>
      <c r="E93" s="16">
        <v>4</v>
      </c>
      <c r="F93" s="16">
        <v>7</v>
      </c>
      <c r="G93" s="26">
        <f t="shared" si="2"/>
        <v>3</v>
      </c>
      <c r="H93" s="16">
        <f t="shared" si="3"/>
        <v>0.30000000000000004</v>
      </c>
      <c r="I93" t="s">
        <v>110</v>
      </c>
      <c r="J93" t="s">
        <v>111</v>
      </c>
      <c r="K93" t="s">
        <v>88</v>
      </c>
    </row>
    <row r="94" spans="1:11" x14ac:dyDescent="0.25">
      <c r="A94" s="24" t="s">
        <v>98</v>
      </c>
      <c r="B94" s="25">
        <v>1107</v>
      </c>
      <c r="C94">
        <v>1109</v>
      </c>
      <c r="D94" t="s">
        <v>96</v>
      </c>
      <c r="E94" s="16">
        <v>3</v>
      </c>
      <c r="F94" s="16">
        <v>8</v>
      </c>
      <c r="G94" s="26">
        <f t="shared" si="2"/>
        <v>5</v>
      </c>
      <c r="H94" s="16">
        <f t="shared" si="3"/>
        <v>0.5</v>
      </c>
      <c r="I94" t="s">
        <v>110</v>
      </c>
      <c r="J94" t="s">
        <v>111</v>
      </c>
      <c r="K94" t="s">
        <v>82</v>
      </c>
    </row>
    <row r="95" spans="1:11" x14ac:dyDescent="0.25">
      <c r="A95" s="24" t="s">
        <v>98</v>
      </c>
      <c r="B95" s="25">
        <v>1110</v>
      </c>
      <c r="C95">
        <v>8722</v>
      </c>
      <c r="D95" t="s">
        <v>83</v>
      </c>
      <c r="E95" s="16">
        <v>344</v>
      </c>
      <c r="F95" s="16">
        <v>502</v>
      </c>
      <c r="G95" s="26">
        <f t="shared" si="2"/>
        <v>158</v>
      </c>
      <c r="H95" s="16">
        <f t="shared" si="3"/>
        <v>31.6</v>
      </c>
      <c r="I95" t="s">
        <v>110</v>
      </c>
      <c r="J95" t="s">
        <v>111</v>
      </c>
      <c r="K95" t="s">
        <v>88</v>
      </c>
    </row>
    <row r="96" spans="1:11" x14ac:dyDescent="0.25">
      <c r="A96" s="24" t="s">
        <v>98</v>
      </c>
      <c r="B96" s="25">
        <v>1111</v>
      </c>
      <c r="C96">
        <v>6622</v>
      </c>
      <c r="D96" t="s">
        <v>109</v>
      </c>
      <c r="E96" s="16">
        <v>42</v>
      </c>
      <c r="F96" s="16">
        <v>77</v>
      </c>
      <c r="G96" s="26">
        <f t="shared" si="2"/>
        <v>35</v>
      </c>
      <c r="H96" s="16">
        <f t="shared" si="3"/>
        <v>7</v>
      </c>
      <c r="I96" t="s">
        <v>110</v>
      </c>
      <c r="J96" t="s">
        <v>111</v>
      </c>
      <c r="K96" t="s">
        <v>85</v>
      </c>
    </row>
    <row r="97" spans="1:11" x14ac:dyDescent="0.25">
      <c r="A97" s="24" t="s">
        <v>98</v>
      </c>
      <c r="B97" s="25">
        <v>1117</v>
      </c>
      <c r="C97">
        <v>8722</v>
      </c>
      <c r="D97" t="s">
        <v>83</v>
      </c>
      <c r="E97" s="16">
        <v>344</v>
      </c>
      <c r="F97" s="16">
        <v>502</v>
      </c>
      <c r="G97" s="26">
        <f t="shared" si="2"/>
        <v>158</v>
      </c>
      <c r="H97" s="16">
        <f t="shared" si="3"/>
        <v>31.6</v>
      </c>
      <c r="I97" t="s">
        <v>110</v>
      </c>
      <c r="J97" t="s">
        <v>111</v>
      </c>
      <c r="K97" t="s">
        <v>82</v>
      </c>
    </row>
    <row r="98" spans="1:11" x14ac:dyDescent="0.25">
      <c r="A98" s="24" t="s">
        <v>100</v>
      </c>
      <c r="B98" s="25">
        <v>1129</v>
      </c>
      <c r="C98">
        <v>9822</v>
      </c>
      <c r="D98" t="s">
        <v>79</v>
      </c>
      <c r="E98" s="16">
        <v>58.3</v>
      </c>
      <c r="F98" s="16">
        <v>98.4</v>
      </c>
      <c r="G98" s="26">
        <f t="shared" si="2"/>
        <v>40.100000000000009</v>
      </c>
      <c r="H98" s="16">
        <f t="shared" si="3"/>
        <v>8.0200000000000014</v>
      </c>
      <c r="I98" t="s">
        <v>110</v>
      </c>
      <c r="J98" t="s">
        <v>111</v>
      </c>
      <c r="K98" t="s">
        <v>88</v>
      </c>
    </row>
    <row r="99" spans="1:11" x14ac:dyDescent="0.25">
      <c r="A99" s="24" t="s">
        <v>100</v>
      </c>
      <c r="B99" s="25">
        <v>1130</v>
      </c>
      <c r="C99">
        <v>4421</v>
      </c>
      <c r="D99" t="s">
        <v>103</v>
      </c>
      <c r="E99" s="16">
        <v>45</v>
      </c>
      <c r="F99" s="16">
        <v>87</v>
      </c>
      <c r="G99" s="26">
        <f t="shared" si="2"/>
        <v>42</v>
      </c>
      <c r="H99" s="16">
        <f t="shared" si="3"/>
        <v>8.4</v>
      </c>
      <c r="I99" t="s">
        <v>110</v>
      </c>
      <c r="J99" t="s">
        <v>111</v>
      </c>
      <c r="K99" t="s">
        <v>85</v>
      </c>
    </row>
    <row r="100" spans="1:11" x14ac:dyDescent="0.25">
      <c r="A100" s="24" t="s">
        <v>100</v>
      </c>
      <c r="B100" s="25">
        <v>1131</v>
      </c>
      <c r="C100">
        <v>9212</v>
      </c>
      <c r="D100" t="s">
        <v>105</v>
      </c>
      <c r="E100" s="16">
        <v>4</v>
      </c>
      <c r="F100" s="16">
        <v>7</v>
      </c>
      <c r="G100" s="26">
        <f t="shared" si="2"/>
        <v>3</v>
      </c>
      <c r="H100" s="16">
        <f t="shared" si="3"/>
        <v>0.30000000000000004</v>
      </c>
      <c r="I100" t="s">
        <v>110</v>
      </c>
      <c r="J100" t="s">
        <v>111</v>
      </c>
      <c r="K100" t="s">
        <v>84</v>
      </c>
    </row>
    <row r="101" spans="1:11" x14ac:dyDescent="0.25">
      <c r="A101" s="24" t="s">
        <v>100</v>
      </c>
      <c r="B101" s="25">
        <v>1132</v>
      </c>
      <c r="C101">
        <v>9212</v>
      </c>
      <c r="D101" t="s">
        <v>105</v>
      </c>
      <c r="E101" s="16">
        <v>4</v>
      </c>
      <c r="F101" s="16">
        <v>7</v>
      </c>
      <c r="G101" s="26">
        <f t="shared" si="2"/>
        <v>3</v>
      </c>
      <c r="H101" s="16">
        <f t="shared" si="3"/>
        <v>0.30000000000000004</v>
      </c>
      <c r="I101" t="s">
        <v>110</v>
      </c>
      <c r="J101" t="s">
        <v>111</v>
      </c>
      <c r="K101" t="s">
        <v>85</v>
      </c>
    </row>
    <row r="102" spans="1:11" x14ac:dyDescent="0.25">
      <c r="A102" s="24" t="s">
        <v>101</v>
      </c>
      <c r="B102" s="25">
        <v>1143</v>
      </c>
      <c r="C102">
        <v>9822</v>
      </c>
      <c r="D102" t="s">
        <v>79</v>
      </c>
      <c r="E102" s="16">
        <v>58.3</v>
      </c>
      <c r="F102" s="16">
        <v>98.4</v>
      </c>
      <c r="G102" s="26">
        <f t="shared" si="2"/>
        <v>40.100000000000009</v>
      </c>
      <c r="H102" s="16">
        <f t="shared" si="3"/>
        <v>8.0200000000000014</v>
      </c>
      <c r="I102" t="s">
        <v>110</v>
      </c>
      <c r="J102" t="s">
        <v>111</v>
      </c>
      <c r="K102" t="s">
        <v>84</v>
      </c>
    </row>
    <row r="103" spans="1:11" x14ac:dyDescent="0.25">
      <c r="A103" s="24" t="s">
        <v>101</v>
      </c>
      <c r="B103" s="25">
        <v>1144</v>
      </c>
      <c r="C103">
        <v>2242</v>
      </c>
      <c r="D103" t="s">
        <v>94</v>
      </c>
      <c r="E103" s="16">
        <v>60</v>
      </c>
      <c r="F103" s="16">
        <v>124</v>
      </c>
      <c r="G103" s="26">
        <f t="shared" si="2"/>
        <v>64</v>
      </c>
      <c r="H103" s="16">
        <f t="shared" si="3"/>
        <v>12.8</v>
      </c>
      <c r="I103" t="s">
        <v>110</v>
      </c>
      <c r="J103" t="s">
        <v>111</v>
      </c>
      <c r="K103" t="s">
        <v>85</v>
      </c>
    </row>
    <row r="104" spans="1:11" x14ac:dyDescent="0.25">
      <c r="A104" s="24" t="s">
        <v>101</v>
      </c>
      <c r="B104" s="25">
        <v>1145</v>
      </c>
      <c r="C104">
        <v>4421</v>
      </c>
      <c r="D104" t="s">
        <v>103</v>
      </c>
      <c r="E104" s="16">
        <v>45</v>
      </c>
      <c r="F104" s="16">
        <v>87</v>
      </c>
      <c r="G104" s="26">
        <f t="shared" si="2"/>
        <v>42</v>
      </c>
      <c r="H104" s="16">
        <f t="shared" si="3"/>
        <v>8.4</v>
      </c>
      <c r="I104" t="s">
        <v>110</v>
      </c>
      <c r="J104" t="s">
        <v>111</v>
      </c>
      <c r="K104" t="s">
        <v>82</v>
      </c>
    </row>
    <row r="105" spans="1:11" x14ac:dyDescent="0.25">
      <c r="A105" s="24" t="s">
        <v>101</v>
      </c>
      <c r="B105" s="25">
        <v>1146</v>
      </c>
      <c r="C105">
        <v>8722</v>
      </c>
      <c r="D105" t="s">
        <v>83</v>
      </c>
      <c r="E105" s="16">
        <v>344</v>
      </c>
      <c r="F105" s="16">
        <v>502</v>
      </c>
      <c r="G105" s="26">
        <f t="shared" si="2"/>
        <v>158</v>
      </c>
      <c r="H105" s="16">
        <f t="shared" si="3"/>
        <v>31.6</v>
      </c>
      <c r="I105" t="s">
        <v>110</v>
      </c>
      <c r="J105" t="s">
        <v>111</v>
      </c>
      <c r="K105" t="s">
        <v>88</v>
      </c>
    </row>
    <row r="106" spans="1:11" x14ac:dyDescent="0.25">
      <c r="A106" s="24" t="s">
        <v>104</v>
      </c>
      <c r="B106" s="25">
        <v>1160</v>
      </c>
      <c r="C106">
        <v>9822</v>
      </c>
      <c r="D106" t="s">
        <v>79</v>
      </c>
      <c r="E106" s="16">
        <v>58.3</v>
      </c>
      <c r="F106" s="16">
        <v>98.4</v>
      </c>
      <c r="G106" s="26">
        <f t="shared" si="2"/>
        <v>40.100000000000009</v>
      </c>
      <c r="H106" s="16">
        <f t="shared" si="3"/>
        <v>8.0200000000000014</v>
      </c>
      <c r="I106" t="s">
        <v>110</v>
      </c>
      <c r="J106" t="s">
        <v>111</v>
      </c>
      <c r="K106" t="s">
        <v>88</v>
      </c>
    </row>
    <row r="107" spans="1:11" x14ac:dyDescent="0.25">
      <c r="A107" s="24" t="s">
        <v>78</v>
      </c>
      <c r="B107" s="25">
        <v>1003</v>
      </c>
      <c r="C107">
        <v>2499</v>
      </c>
      <c r="D107" t="s">
        <v>91</v>
      </c>
      <c r="E107" s="16">
        <v>6.2</v>
      </c>
      <c r="F107" s="16">
        <v>9.1999999999999993</v>
      </c>
      <c r="G107" s="26">
        <f t="shared" si="2"/>
        <v>2.9999999999999991</v>
      </c>
      <c r="H107" s="16">
        <f t="shared" si="3"/>
        <v>0.29999999999999993</v>
      </c>
      <c r="I107" t="s">
        <v>112</v>
      </c>
      <c r="J107" t="s">
        <v>113</v>
      </c>
      <c r="K107" t="s">
        <v>84</v>
      </c>
    </row>
    <row r="108" spans="1:11" x14ac:dyDescent="0.25">
      <c r="A108" s="24" t="s">
        <v>78</v>
      </c>
      <c r="B108" s="25">
        <v>1005</v>
      </c>
      <c r="C108">
        <v>1109</v>
      </c>
      <c r="D108" t="s">
        <v>96</v>
      </c>
      <c r="E108" s="16">
        <v>3</v>
      </c>
      <c r="F108" s="16">
        <v>8</v>
      </c>
      <c r="G108" s="26">
        <f t="shared" si="2"/>
        <v>5</v>
      </c>
      <c r="H108" s="16">
        <f t="shared" si="3"/>
        <v>0.5</v>
      </c>
      <c r="I108" t="s">
        <v>112</v>
      </c>
      <c r="J108" t="s">
        <v>113</v>
      </c>
      <c r="K108" t="s">
        <v>84</v>
      </c>
    </row>
    <row r="109" spans="1:11" x14ac:dyDescent="0.25">
      <c r="A109" s="24" t="s">
        <v>78</v>
      </c>
      <c r="B109" s="25">
        <v>1006</v>
      </c>
      <c r="C109">
        <v>9822</v>
      </c>
      <c r="D109" t="s">
        <v>79</v>
      </c>
      <c r="E109" s="16">
        <v>58.3</v>
      </c>
      <c r="F109" s="16">
        <v>98.4</v>
      </c>
      <c r="G109" s="26">
        <f t="shared" si="2"/>
        <v>40.100000000000009</v>
      </c>
      <c r="H109" s="16">
        <f t="shared" si="3"/>
        <v>8.0200000000000014</v>
      </c>
      <c r="I109" t="s">
        <v>112</v>
      </c>
      <c r="J109" t="s">
        <v>113</v>
      </c>
      <c r="K109" t="s">
        <v>84</v>
      </c>
    </row>
    <row r="110" spans="1:11" x14ac:dyDescent="0.25">
      <c r="A110" s="24" t="s">
        <v>78</v>
      </c>
      <c r="B110" s="25">
        <v>1008</v>
      </c>
      <c r="C110">
        <v>2877</v>
      </c>
      <c r="D110" t="s">
        <v>89</v>
      </c>
      <c r="E110" s="16">
        <v>11.4</v>
      </c>
      <c r="F110" s="16">
        <v>16.3</v>
      </c>
      <c r="G110" s="26">
        <f t="shared" si="2"/>
        <v>4.9000000000000004</v>
      </c>
      <c r="H110" s="16">
        <f t="shared" si="3"/>
        <v>0.49000000000000005</v>
      </c>
      <c r="I110" t="s">
        <v>112</v>
      </c>
      <c r="J110" t="s">
        <v>113</v>
      </c>
      <c r="K110" t="s">
        <v>82</v>
      </c>
    </row>
    <row r="111" spans="1:11" x14ac:dyDescent="0.25">
      <c r="A111" s="24" t="s">
        <v>78</v>
      </c>
      <c r="B111" s="25">
        <v>1009</v>
      </c>
      <c r="C111">
        <v>1109</v>
      </c>
      <c r="D111" t="s">
        <v>96</v>
      </c>
      <c r="E111" s="16">
        <v>3</v>
      </c>
      <c r="F111" s="16">
        <v>8</v>
      </c>
      <c r="G111" s="26">
        <f t="shared" si="2"/>
        <v>5</v>
      </c>
      <c r="H111" s="16">
        <f t="shared" si="3"/>
        <v>0.5</v>
      </c>
      <c r="I111" t="s">
        <v>112</v>
      </c>
      <c r="J111" t="s">
        <v>113</v>
      </c>
      <c r="K111" t="s">
        <v>84</v>
      </c>
    </row>
    <row r="112" spans="1:11" x14ac:dyDescent="0.25">
      <c r="A112" s="24" t="s">
        <v>78</v>
      </c>
      <c r="B112" s="25">
        <v>1012</v>
      </c>
      <c r="C112">
        <v>4421</v>
      </c>
      <c r="D112" t="s">
        <v>103</v>
      </c>
      <c r="E112" s="16">
        <v>45</v>
      </c>
      <c r="F112" s="16">
        <v>87</v>
      </c>
      <c r="G112" s="26">
        <f t="shared" si="2"/>
        <v>42</v>
      </c>
      <c r="H112" s="16">
        <f t="shared" si="3"/>
        <v>8.4</v>
      </c>
      <c r="I112" t="s">
        <v>112</v>
      </c>
      <c r="J112" t="s">
        <v>113</v>
      </c>
      <c r="K112" t="s">
        <v>82</v>
      </c>
    </row>
    <row r="113" spans="1:11" x14ac:dyDescent="0.25">
      <c r="A113" s="24" t="s">
        <v>78</v>
      </c>
      <c r="B113" s="25">
        <v>1016</v>
      </c>
      <c r="C113">
        <v>2499</v>
      </c>
      <c r="D113" t="s">
        <v>91</v>
      </c>
      <c r="E113" s="16">
        <v>6.2</v>
      </c>
      <c r="F113" s="16">
        <v>9.1999999999999993</v>
      </c>
      <c r="G113" s="26">
        <f t="shared" si="2"/>
        <v>2.9999999999999991</v>
      </c>
      <c r="H113" s="16">
        <f t="shared" si="3"/>
        <v>0.29999999999999993</v>
      </c>
      <c r="I113" t="s">
        <v>112</v>
      </c>
      <c r="J113" t="s">
        <v>113</v>
      </c>
      <c r="K113" t="s">
        <v>85</v>
      </c>
    </row>
    <row r="114" spans="1:11" x14ac:dyDescent="0.25">
      <c r="A114" s="24" t="s">
        <v>86</v>
      </c>
      <c r="B114" s="25">
        <v>1018</v>
      </c>
      <c r="C114">
        <v>1109</v>
      </c>
      <c r="D114" t="s">
        <v>96</v>
      </c>
      <c r="E114" s="16">
        <v>3</v>
      </c>
      <c r="F114" s="16">
        <v>8</v>
      </c>
      <c r="G114" s="26">
        <f t="shared" si="2"/>
        <v>5</v>
      </c>
      <c r="H114" s="16">
        <f t="shared" si="3"/>
        <v>0.5</v>
      </c>
      <c r="I114" t="s">
        <v>112</v>
      </c>
      <c r="J114" t="s">
        <v>113</v>
      </c>
      <c r="K114" t="s">
        <v>85</v>
      </c>
    </row>
    <row r="115" spans="1:11" x14ac:dyDescent="0.25">
      <c r="A115" s="24" t="s">
        <v>86</v>
      </c>
      <c r="B115" s="25">
        <v>1019</v>
      </c>
      <c r="C115">
        <v>2499</v>
      </c>
      <c r="D115" t="s">
        <v>91</v>
      </c>
      <c r="E115" s="16">
        <v>6.2</v>
      </c>
      <c r="F115" s="16">
        <v>9.1999999999999993</v>
      </c>
      <c r="G115" s="26">
        <f t="shared" si="2"/>
        <v>2.9999999999999991</v>
      </c>
      <c r="H115" s="16">
        <f t="shared" si="3"/>
        <v>0.29999999999999993</v>
      </c>
      <c r="I115" t="s">
        <v>112</v>
      </c>
      <c r="J115" t="s">
        <v>113</v>
      </c>
      <c r="K115" t="s">
        <v>93</v>
      </c>
    </row>
    <row r="116" spans="1:11" x14ac:dyDescent="0.25">
      <c r="A116" s="24" t="s">
        <v>86</v>
      </c>
      <c r="B116" s="25">
        <v>1020</v>
      </c>
      <c r="C116">
        <v>2499</v>
      </c>
      <c r="D116" t="s">
        <v>91</v>
      </c>
      <c r="E116" s="16">
        <v>6.2</v>
      </c>
      <c r="F116" s="16">
        <v>9.1999999999999993</v>
      </c>
      <c r="G116" s="26">
        <f t="shared" si="2"/>
        <v>2.9999999999999991</v>
      </c>
      <c r="H116" s="16">
        <f t="shared" si="3"/>
        <v>0.29999999999999993</v>
      </c>
      <c r="I116" t="s">
        <v>112</v>
      </c>
      <c r="J116" t="s">
        <v>113</v>
      </c>
      <c r="K116" t="s">
        <v>88</v>
      </c>
    </row>
    <row r="117" spans="1:11" x14ac:dyDescent="0.25">
      <c r="A117" s="24" t="s">
        <v>86</v>
      </c>
      <c r="B117" s="25">
        <v>1022</v>
      </c>
      <c r="C117">
        <v>2877</v>
      </c>
      <c r="D117" t="s">
        <v>89</v>
      </c>
      <c r="E117" s="16">
        <v>11.4</v>
      </c>
      <c r="F117" s="16">
        <v>16.3</v>
      </c>
      <c r="G117" s="26">
        <f t="shared" si="2"/>
        <v>4.9000000000000004</v>
      </c>
      <c r="H117" s="16">
        <f t="shared" si="3"/>
        <v>0.49000000000000005</v>
      </c>
      <c r="I117" t="s">
        <v>112</v>
      </c>
      <c r="J117" t="s">
        <v>113</v>
      </c>
      <c r="K117" t="s">
        <v>99</v>
      </c>
    </row>
    <row r="118" spans="1:11" x14ac:dyDescent="0.25">
      <c r="A118" s="24" t="s">
        <v>90</v>
      </c>
      <c r="B118" s="25">
        <v>1042</v>
      </c>
      <c r="C118">
        <v>8722</v>
      </c>
      <c r="D118" t="s">
        <v>83</v>
      </c>
      <c r="E118" s="16">
        <v>344</v>
      </c>
      <c r="F118" s="16">
        <v>502</v>
      </c>
      <c r="G118" s="26">
        <f t="shared" si="2"/>
        <v>158</v>
      </c>
      <c r="H118" s="16">
        <f t="shared" si="3"/>
        <v>31.6</v>
      </c>
      <c r="I118" t="s">
        <v>112</v>
      </c>
      <c r="J118" t="s">
        <v>113</v>
      </c>
      <c r="K118" t="s">
        <v>82</v>
      </c>
    </row>
    <row r="119" spans="1:11" x14ac:dyDescent="0.25">
      <c r="A119" s="24" t="s">
        <v>90</v>
      </c>
      <c r="B119" s="25">
        <v>1043</v>
      </c>
      <c r="C119">
        <v>2242</v>
      </c>
      <c r="D119" t="s">
        <v>94</v>
      </c>
      <c r="E119" s="16">
        <v>60</v>
      </c>
      <c r="F119" s="16">
        <v>124</v>
      </c>
      <c r="G119" s="26">
        <f t="shared" si="2"/>
        <v>64</v>
      </c>
      <c r="H119" s="16">
        <f t="shared" si="3"/>
        <v>12.8</v>
      </c>
      <c r="I119" t="s">
        <v>112</v>
      </c>
      <c r="J119" t="s">
        <v>113</v>
      </c>
      <c r="K119" t="s">
        <v>85</v>
      </c>
    </row>
    <row r="120" spans="1:11" x14ac:dyDescent="0.25">
      <c r="A120" s="24" t="s">
        <v>90</v>
      </c>
      <c r="B120" s="25">
        <v>1044</v>
      </c>
      <c r="C120">
        <v>2877</v>
      </c>
      <c r="D120" t="s">
        <v>89</v>
      </c>
      <c r="E120" s="16">
        <v>11.4</v>
      </c>
      <c r="F120" s="16">
        <v>16.3</v>
      </c>
      <c r="G120" s="26">
        <f t="shared" si="2"/>
        <v>4.9000000000000004</v>
      </c>
      <c r="H120" s="16">
        <f t="shared" si="3"/>
        <v>0.49000000000000005</v>
      </c>
      <c r="I120" t="s">
        <v>112</v>
      </c>
      <c r="J120" t="s">
        <v>113</v>
      </c>
      <c r="K120" t="s">
        <v>85</v>
      </c>
    </row>
    <row r="121" spans="1:11" x14ac:dyDescent="0.25">
      <c r="A121" s="24" t="s">
        <v>92</v>
      </c>
      <c r="B121" s="25">
        <v>1051</v>
      </c>
      <c r="C121">
        <v>6119</v>
      </c>
      <c r="D121" t="s">
        <v>87</v>
      </c>
      <c r="E121" s="16">
        <v>9</v>
      </c>
      <c r="F121" s="16">
        <v>14</v>
      </c>
      <c r="G121" s="26">
        <f t="shared" si="2"/>
        <v>5</v>
      </c>
      <c r="H121" s="16">
        <f t="shared" si="3"/>
        <v>0.5</v>
      </c>
      <c r="I121" t="s">
        <v>112</v>
      </c>
      <c r="J121" t="s">
        <v>113</v>
      </c>
      <c r="K121" t="s">
        <v>99</v>
      </c>
    </row>
    <row r="122" spans="1:11" x14ac:dyDescent="0.25">
      <c r="A122" s="24" t="s">
        <v>92</v>
      </c>
      <c r="B122" s="25">
        <v>1052</v>
      </c>
      <c r="C122">
        <v>6622</v>
      </c>
      <c r="D122" t="s">
        <v>109</v>
      </c>
      <c r="E122" s="16">
        <v>42</v>
      </c>
      <c r="F122" s="16">
        <v>77</v>
      </c>
      <c r="G122" s="26">
        <f t="shared" si="2"/>
        <v>35</v>
      </c>
      <c r="H122" s="16">
        <f t="shared" si="3"/>
        <v>7</v>
      </c>
      <c r="I122" t="s">
        <v>112</v>
      </c>
      <c r="J122" t="s">
        <v>113</v>
      </c>
      <c r="K122" t="s">
        <v>84</v>
      </c>
    </row>
    <row r="123" spans="1:11" x14ac:dyDescent="0.25">
      <c r="A123" s="24" t="s">
        <v>92</v>
      </c>
      <c r="B123" s="25">
        <v>1054</v>
      </c>
      <c r="C123">
        <v>4421</v>
      </c>
      <c r="D123" t="s">
        <v>103</v>
      </c>
      <c r="E123" s="16">
        <v>45</v>
      </c>
      <c r="F123" s="16">
        <v>87</v>
      </c>
      <c r="G123" s="26">
        <f t="shared" si="2"/>
        <v>42</v>
      </c>
      <c r="H123" s="16">
        <f t="shared" si="3"/>
        <v>8.4</v>
      </c>
      <c r="I123" t="s">
        <v>112</v>
      </c>
      <c r="J123" t="s">
        <v>113</v>
      </c>
      <c r="K123" t="s">
        <v>88</v>
      </c>
    </row>
    <row r="124" spans="1:11" x14ac:dyDescent="0.25">
      <c r="A124" s="24" t="s">
        <v>92</v>
      </c>
      <c r="B124" s="25">
        <v>1056</v>
      </c>
      <c r="C124">
        <v>1109</v>
      </c>
      <c r="D124" t="s">
        <v>96</v>
      </c>
      <c r="E124" s="16">
        <v>3</v>
      </c>
      <c r="F124" s="16">
        <v>8</v>
      </c>
      <c r="G124" s="26">
        <f t="shared" si="2"/>
        <v>5</v>
      </c>
      <c r="H124" s="16">
        <f t="shared" si="3"/>
        <v>0.5</v>
      </c>
      <c r="I124" t="s">
        <v>112</v>
      </c>
      <c r="J124" t="s">
        <v>113</v>
      </c>
      <c r="K124" t="s">
        <v>85</v>
      </c>
    </row>
    <row r="125" spans="1:11" x14ac:dyDescent="0.25">
      <c r="A125" s="24" t="s">
        <v>92</v>
      </c>
      <c r="B125" s="25">
        <v>1059</v>
      </c>
      <c r="C125">
        <v>2242</v>
      </c>
      <c r="D125" t="s">
        <v>94</v>
      </c>
      <c r="E125" s="16">
        <v>60</v>
      </c>
      <c r="F125" s="16">
        <v>124</v>
      </c>
      <c r="G125" s="26">
        <f t="shared" si="2"/>
        <v>64</v>
      </c>
      <c r="H125" s="16">
        <f t="shared" si="3"/>
        <v>12.8</v>
      </c>
      <c r="I125" t="s">
        <v>112</v>
      </c>
      <c r="J125" t="s">
        <v>113</v>
      </c>
      <c r="K125" t="s">
        <v>84</v>
      </c>
    </row>
    <row r="126" spans="1:11" x14ac:dyDescent="0.25">
      <c r="A126" s="24" t="s">
        <v>92</v>
      </c>
      <c r="B126" s="25">
        <v>1060</v>
      </c>
      <c r="C126">
        <v>6119</v>
      </c>
      <c r="D126" t="s">
        <v>87</v>
      </c>
      <c r="E126" s="16">
        <v>9</v>
      </c>
      <c r="F126" s="16">
        <v>14</v>
      </c>
      <c r="G126" s="26">
        <f t="shared" si="2"/>
        <v>5</v>
      </c>
      <c r="H126" s="16">
        <f t="shared" si="3"/>
        <v>0.5</v>
      </c>
      <c r="I126" t="s">
        <v>112</v>
      </c>
      <c r="J126" t="s">
        <v>113</v>
      </c>
      <c r="K126" t="s">
        <v>88</v>
      </c>
    </row>
    <row r="127" spans="1:11" x14ac:dyDescent="0.25">
      <c r="A127" s="24" t="s">
        <v>95</v>
      </c>
      <c r="B127" s="25">
        <v>1061</v>
      </c>
      <c r="C127">
        <v>1109</v>
      </c>
      <c r="D127" t="s">
        <v>96</v>
      </c>
      <c r="E127" s="16">
        <v>3</v>
      </c>
      <c r="F127" s="16">
        <v>8</v>
      </c>
      <c r="G127" s="26">
        <f t="shared" si="2"/>
        <v>5</v>
      </c>
      <c r="H127" s="16">
        <f t="shared" si="3"/>
        <v>0.5</v>
      </c>
      <c r="I127" t="s">
        <v>112</v>
      </c>
      <c r="J127" t="s">
        <v>113</v>
      </c>
      <c r="K127" t="s">
        <v>88</v>
      </c>
    </row>
    <row r="128" spans="1:11" x14ac:dyDescent="0.25">
      <c r="A128" s="24" t="s">
        <v>95</v>
      </c>
      <c r="B128" s="25">
        <v>1063</v>
      </c>
      <c r="C128">
        <v>1109</v>
      </c>
      <c r="D128" t="s">
        <v>96</v>
      </c>
      <c r="E128" s="16">
        <v>3</v>
      </c>
      <c r="F128" s="16">
        <v>8</v>
      </c>
      <c r="G128" s="26">
        <f t="shared" si="2"/>
        <v>5</v>
      </c>
      <c r="H128" s="16">
        <f t="shared" si="3"/>
        <v>0.5</v>
      </c>
      <c r="I128" t="s">
        <v>112</v>
      </c>
      <c r="J128" t="s">
        <v>113</v>
      </c>
      <c r="K128" t="s">
        <v>85</v>
      </c>
    </row>
    <row r="129" spans="1:11" x14ac:dyDescent="0.25">
      <c r="A129" s="24" t="s">
        <v>95</v>
      </c>
      <c r="B129" s="25">
        <v>1065</v>
      </c>
      <c r="C129">
        <v>2499</v>
      </c>
      <c r="D129" t="s">
        <v>91</v>
      </c>
      <c r="E129" s="16">
        <v>6.2</v>
      </c>
      <c r="F129" s="16">
        <v>9.1999999999999993</v>
      </c>
      <c r="G129" s="26">
        <f t="shared" si="2"/>
        <v>2.9999999999999991</v>
      </c>
      <c r="H129" s="16">
        <f t="shared" si="3"/>
        <v>0.29999999999999993</v>
      </c>
      <c r="I129" t="s">
        <v>112</v>
      </c>
      <c r="J129" t="s">
        <v>113</v>
      </c>
      <c r="K129" t="s">
        <v>82</v>
      </c>
    </row>
    <row r="130" spans="1:11" x14ac:dyDescent="0.25">
      <c r="A130" s="24" t="s">
        <v>95</v>
      </c>
      <c r="B130" s="25">
        <v>1066</v>
      </c>
      <c r="C130">
        <v>2877</v>
      </c>
      <c r="D130" t="s">
        <v>89</v>
      </c>
      <c r="E130" s="16">
        <v>11.4</v>
      </c>
      <c r="F130" s="16">
        <v>16.3</v>
      </c>
      <c r="G130" s="26">
        <f t="shared" ref="G130:G172" si="4">F130-E130</f>
        <v>4.9000000000000004</v>
      </c>
      <c r="H130" s="16">
        <f t="shared" ref="H130:H172" si="5">IF(F130&gt;50,G130*0.2,G130*0.1)</f>
        <v>0.49000000000000005</v>
      </c>
      <c r="I130" t="s">
        <v>112</v>
      </c>
      <c r="J130" t="s">
        <v>113</v>
      </c>
      <c r="K130" t="s">
        <v>88</v>
      </c>
    </row>
    <row r="131" spans="1:11" x14ac:dyDescent="0.25">
      <c r="A131" s="24" t="s">
        <v>95</v>
      </c>
      <c r="B131" s="25">
        <v>1067</v>
      </c>
      <c r="C131">
        <v>2877</v>
      </c>
      <c r="D131" t="s">
        <v>89</v>
      </c>
      <c r="E131" s="16">
        <v>11.4</v>
      </c>
      <c r="F131" s="16">
        <v>16.3</v>
      </c>
      <c r="G131" s="26">
        <f t="shared" si="4"/>
        <v>4.9000000000000004</v>
      </c>
      <c r="H131" s="16">
        <f t="shared" si="5"/>
        <v>0.49000000000000005</v>
      </c>
      <c r="I131" t="s">
        <v>112</v>
      </c>
      <c r="J131" t="s">
        <v>113</v>
      </c>
      <c r="K131" t="s">
        <v>99</v>
      </c>
    </row>
    <row r="132" spans="1:11" x14ac:dyDescent="0.25">
      <c r="A132" s="24" t="s">
        <v>95</v>
      </c>
      <c r="B132" s="25">
        <v>1069</v>
      </c>
      <c r="C132">
        <v>1109</v>
      </c>
      <c r="D132" t="s">
        <v>96</v>
      </c>
      <c r="E132" s="16">
        <v>3</v>
      </c>
      <c r="F132" s="16">
        <v>8</v>
      </c>
      <c r="G132" s="26">
        <f t="shared" si="4"/>
        <v>5</v>
      </c>
      <c r="H132" s="16">
        <f t="shared" si="5"/>
        <v>0.5</v>
      </c>
      <c r="I132" t="s">
        <v>112</v>
      </c>
      <c r="J132" t="s">
        <v>113</v>
      </c>
      <c r="K132" t="s">
        <v>84</v>
      </c>
    </row>
    <row r="133" spans="1:11" x14ac:dyDescent="0.25">
      <c r="A133" s="24" t="s">
        <v>95</v>
      </c>
      <c r="B133" s="25">
        <v>1072</v>
      </c>
      <c r="C133">
        <v>1109</v>
      </c>
      <c r="D133" t="s">
        <v>96</v>
      </c>
      <c r="E133" s="16">
        <v>3</v>
      </c>
      <c r="F133" s="16">
        <v>8</v>
      </c>
      <c r="G133" s="26">
        <f t="shared" si="4"/>
        <v>5</v>
      </c>
      <c r="H133" s="16">
        <f t="shared" si="5"/>
        <v>0.5</v>
      </c>
      <c r="I133" t="s">
        <v>112</v>
      </c>
      <c r="J133" t="s">
        <v>113</v>
      </c>
      <c r="K133" t="s">
        <v>88</v>
      </c>
    </row>
    <row r="134" spans="1:11" x14ac:dyDescent="0.25">
      <c r="A134" s="24" t="s">
        <v>95</v>
      </c>
      <c r="B134" s="25">
        <v>1073</v>
      </c>
      <c r="C134">
        <v>6622</v>
      </c>
      <c r="D134" t="s">
        <v>109</v>
      </c>
      <c r="E134" s="16">
        <v>42</v>
      </c>
      <c r="F134" s="16">
        <v>77</v>
      </c>
      <c r="G134" s="26">
        <f t="shared" si="4"/>
        <v>35</v>
      </c>
      <c r="H134" s="16">
        <f t="shared" si="5"/>
        <v>7</v>
      </c>
      <c r="I134" t="s">
        <v>112</v>
      </c>
      <c r="J134" t="s">
        <v>113</v>
      </c>
      <c r="K134" t="s">
        <v>85</v>
      </c>
    </row>
    <row r="135" spans="1:11" x14ac:dyDescent="0.25">
      <c r="A135" s="24" t="s">
        <v>95</v>
      </c>
      <c r="B135" s="25">
        <v>1074</v>
      </c>
      <c r="C135">
        <v>2877</v>
      </c>
      <c r="D135" t="s">
        <v>89</v>
      </c>
      <c r="E135" s="16">
        <v>11.4</v>
      </c>
      <c r="F135" s="16">
        <v>16.3</v>
      </c>
      <c r="G135" s="26">
        <f t="shared" si="4"/>
        <v>4.9000000000000004</v>
      </c>
      <c r="H135" s="16">
        <f t="shared" si="5"/>
        <v>0.49000000000000005</v>
      </c>
      <c r="I135" t="s">
        <v>112</v>
      </c>
      <c r="J135" t="s">
        <v>113</v>
      </c>
      <c r="K135" t="s">
        <v>84</v>
      </c>
    </row>
    <row r="136" spans="1:11" x14ac:dyDescent="0.25">
      <c r="A136" s="24" t="s">
        <v>97</v>
      </c>
      <c r="B136" s="25">
        <v>1080</v>
      </c>
      <c r="C136">
        <v>4421</v>
      </c>
      <c r="D136" t="s">
        <v>103</v>
      </c>
      <c r="E136" s="16">
        <v>45</v>
      </c>
      <c r="F136" s="16">
        <v>87</v>
      </c>
      <c r="G136" s="26">
        <f t="shared" si="4"/>
        <v>42</v>
      </c>
      <c r="H136" s="16">
        <f t="shared" si="5"/>
        <v>8.4</v>
      </c>
      <c r="I136" t="s">
        <v>112</v>
      </c>
      <c r="J136" t="s">
        <v>113</v>
      </c>
      <c r="K136" t="s">
        <v>85</v>
      </c>
    </row>
    <row r="137" spans="1:11" x14ac:dyDescent="0.25">
      <c r="A137" s="24" t="s">
        <v>97</v>
      </c>
      <c r="B137" s="25">
        <v>1081</v>
      </c>
      <c r="C137">
        <v>6119</v>
      </c>
      <c r="D137" t="s">
        <v>87</v>
      </c>
      <c r="E137" s="16">
        <v>9</v>
      </c>
      <c r="F137" s="16">
        <v>14</v>
      </c>
      <c r="G137" s="26">
        <f t="shared" si="4"/>
        <v>5</v>
      </c>
      <c r="H137" s="16">
        <f t="shared" si="5"/>
        <v>0.5</v>
      </c>
      <c r="I137" t="s">
        <v>112</v>
      </c>
      <c r="J137" t="s">
        <v>113</v>
      </c>
      <c r="K137" t="s">
        <v>99</v>
      </c>
    </row>
    <row r="138" spans="1:11" x14ac:dyDescent="0.25">
      <c r="A138" s="24" t="s">
        <v>97</v>
      </c>
      <c r="B138" s="25">
        <v>1085</v>
      </c>
      <c r="C138">
        <v>9822</v>
      </c>
      <c r="D138" t="s">
        <v>79</v>
      </c>
      <c r="E138" s="16">
        <v>58.3</v>
      </c>
      <c r="F138" s="16">
        <v>98.4</v>
      </c>
      <c r="G138" s="26">
        <f t="shared" si="4"/>
        <v>40.100000000000009</v>
      </c>
      <c r="H138" s="16">
        <f t="shared" si="5"/>
        <v>8.0200000000000014</v>
      </c>
      <c r="I138" t="s">
        <v>112</v>
      </c>
      <c r="J138" t="s">
        <v>113</v>
      </c>
      <c r="K138" t="s">
        <v>88</v>
      </c>
    </row>
    <row r="139" spans="1:11" x14ac:dyDescent="0.25">
      <c r="A139" s="24" t="s">
        <v>97</v>
      </c>
      <c r="B139" s="25">
        <v>1089</v>
      </c>
      <c r="C139">
        <v>6119</v>
      </c>
      <c r="D139" t="s">
        <v>87</v>
      </c>
      <c r="E139" s="16">
        <v>9</v>
      </c>
      <c r="F139" s="16">
        <v>14</v>
      </c>
      <c r="G139" s="26">
        <f t="shared" si="4"/>
        <v>5</v>
      </c>
      <c r="H139" s="16">
        <f t="shared" si="5"/>
        <v>0.5</v>
      </c>
      <c r="I139" t="s">
        <v>112</v>
      </c>
      <c r="J139" t="s">
        <v>113</v>
      </c>
      <c r="K139" t="s">
        <v>88</v>
      </c>
    </row>
    <row r="140" spans="1:11" x14ac:dyDescent="0.25">
      <c r="A140" s="24" t="s">
        <v>97</v>
      </c>
      <c r="B140" s="25">
        <v>1092</v>
      </c>
      <c r="C140">
        <v>2877</v>
      </c>
      <c r="D140" t="s">
        <v>89</v>
      </c>
      <c r="E140" s="16">
        <v>11.4</v>
      </c>
      <c r="F140" s="16">
        <v>16.3</v>
      </c>
      <c r="G140" s="26">
        <f t="shared" si="4"/>
        <v>4.9000000000000004</v>
      </c>
      <c r="H140" s="16">
        <f t="shared" si="5"/>
        <v>0.49000000000000005</v>
      </c>
      <c r="I140" t="s">
        <v>112</v>
      </c>
      <c r="J140" t="s">
        <v>113</v>
      </c>
      <c r="K140" t="s">
        <v>85</v>
      </c>
    </row>
    <row r="141" spans="1:11" x14ac:dyDescent="0.25">
      <c r="A141" s="24" t="s">
        <v>97</v>
      </c>
      <c r="B141" s="25">
        <v>1094</v>
      </c>
      <c r="C141">
        <v>6119</v>
      </c>
      <c r="D141" t="s">
        <v>87</v>
      </c>
      <c r="E141" s="16">
        <v>9</v>
      </c>
      <c r="F141" s="16">
        <v>14</v>
      </c>
      <c r="G141" s="26">
        <f t="shared" si="4"/>
        <v>5</v>
      </c>
      <c r="H141" s="16">
        <f t="shared" si="5"/>
        <v>0.5</v>
      </c>
      <c r="I141" t="s">
        <v>112</v>
      </c>
      <c r="J141" t="s">
        <v>113</v>
      </c>
      <c r="K141" t="s">
        <v>85</v>
      </c>
    </row>
    <row r="142" spans="1:11" x14ac:dyDescent="0.25">
      <c r="A142" s="24" t="s">
        <v>97</v>
      </c>
      <c r="B142" s="25">
        <v>1096</v>
      </c>
      <c r="C142">
        <v>6119</v>
      </c>
      <c r="D142" t="s">
        <v>87</v>
      </c>
      <c r="E142" s="16">
        <v>9</v>
      </c>
      <c r="F142" s="16">
        <v>14</v>
      </c>
      <c r="G142" s="26">
        <f t="shared" si="4"/>
        <v>5</v>
      </c>
      <c r="H142" s="16">
        <f t="shared" si="5"/>
        <v>0.5</v>
      </c>
      <c r="I142" t="s">
        <v>112</v>
      </c>
      <c r="J142" t="s">
        <v>113</v>
      </c>
      <c r="K142" t="s">
        <v>84</v>
      </c>
    </row>
    <row r="143" spans="1:11" x14ac:dyDescent="0.25">
      <c r="A143" s="24" t="s">
        <v>98</v>
      </c>
      <c r="B143" s="25">
        <v>1099</v>
      </c>
      <c r="C143">
        <v>2877</v>
      </c>
      <c r="D143" t="s">
        <v>89</v>
      </c>
      <c r="E143" s="16">
        <v>11.4</v>
      </c>
      <c r="F143" s="16">
        <v>16.3</v>
      </c>
      <c r="G143" s="26">
        <f t="shared" si="4"/>
        <v>4.9000000000000004</v>
      </c>
      <c r="H143" s="16">
        <f t="shared" si="5"/>
        <v>0.49000000000000005</v>
      </c>
      <c r="I143" t="s">
        <v>112</v>
      </c>
      <c r="J143" t="s">
        <v>113</v>
      </c>
      <c r="K143" t="s">
        <v>85</v>
      </c>
    </row>
    <row r="144" spans="1:11" x14ac:dyDescent="0.25">
      <c r="A144" s="24" t="s">
        <v>98</v>
      </c>
      <c r="B144" s="25">
        <v>1101</v>
      </c>
      <c r="C144">
        <v>2499</v>
      </c>
      <c r="D144" t="s">
        <v>91</v>
      </c>
      <c r="E144" s="16">
        <v>6.2</v>
      </c>
      <c r="F144" s="16">
        <v>9.1999999999999993</v>
      </c>
      <c r="G144" s="26">
        <f t="shared" si="4"/>
        <v>2.9999999999999991</v>
      </c>
      <c r="H144" s="16">
        <f t="shared" si="5"/>
        <v>0.29999999999999993</v>
      </c>
      <c r="I144" t="s">
        <v>112</v>
      </c>
      <c r="J144" t="s">
        <v>113</v>
      </c>
      <c r="K144" t="s">
        <v>85</v>
      </c>
    </row>
    <row r="145" spans="1:11" x14ac:dyDescent="0.25">
      <c r="A145" s="24" t="s">
        <v>98</v>
      </c>
      <c r="B145" s="25">
        <v>1104</v>
      </c>
      <c r="C145">
        <v>2877</v>
      </c>
      <c r="D145" t="s">
        <v>89</v>
      </c>
      <c r="E145" s="16">
        <v>11.4</v>
      </c>
      <c r="F145" s="16">
        <v>16.3</v>
      </c>
      <c r="G145" s="26">
        <f t="shared" si="4"/>
        <v>4.9000000000000004</v>
      </c>
      <c r="H145" s="16">
        <f t="shared" si="5"/>
        <v>0.49000000000000005</v>
      </c>
      <c r="I145" t="s">
        <v>112</v>
      </c>
      <c r="J145" t="s">
        <v>113</v>
      </c>
      <c r="K145" t="s">
        <v>88</v>
      </c>
    </row>
    <row r="146" spans="1:11" x14ac:dyDescent="0.25">
      <c r="A146" s="24" t="s">
        <v>98</v>
      </c>
      <c r="B146" s="25">
        <v>1108</v>
      </c>
      <c r="C146">
        <v>9822</v>
      </c>
      <c r="D146" t="s">
        <v>79</v>
      </c>
      <c r="E146" s="16">
        <v>58.3</v>
      </c>
      <c r="F146" s="16">
        <v>98.4</v>
      </c>
      <c r="G146" s="26">
        <f t="shared" si="4"/>
        <v>40.100000000000009</v>
      </c>
      <c r="H146" s="16">
        <f t="shared" si="5"/>
        <v>8.0200000000000014</v>
      </c>
      <c r="I146" t="s">
        <v>112</v>
      </c>
      <c r="J146" t="s">
        <v>113</v>
      </c>
      <c r="K146" t="s">
        <v>88</v>
      </c>
    </row>
    <row r="147" spans="1:11" x14ac:dyDescent="0.25">
      <c r="A147" s="24" t="s">
        <v>98</v>
      </c>
      <c r="B147" s="25">
        <v>1112</v>
      </c>
      <c r="C147">
        <v>6622</v>
      </c>
      <c r="D147" t="s">
        <v>109</v>
      </c>
      <c r="E147" s="16">
        <v>42</v>
      </c>
      <c r="F147" s="16">
        <v>77</v>
      </c>
      <c r="G147" s="26">
        <f t="shared" si="4"/>
        <v>35</v>
      </c>
      <c r="H147" s="16">
        <f t="shared" si="5"/>
        <v>7</v>
      </c>
      <c r="I147" t="s">
        <v>112</v>
      </c>
      <c r="J147" t="s">
        <v>113</v>
      </c>
      <c r="K147" t="s">
        <v>84</v>
      </c>
    </row>
    <row r="148" spans="1:11" x14ac:dyDescent="0.25">
      <c r="A148" s="24" t="s">
        <v>98</v>
      </c>
      <c r="B148" s="25">
        <v>1116</v>
      </c>
      <c r="C148">
        <v>6622</v>
      </c>
      <c r="D148" t="s">
        <v>109</v>
      </c>
      <c r="E148" s="16">
        <v>42</v>
      </c>
      <c r="F148" s="16">
        <v>77</v>
      </c>
      <c r="G148" s="26">
        <f t="shared" si="4"/>
        <v>35</v>
      </c>
      <c r="H148" s="16">
        <f t="shared" si="5"/>
        <v>7</v>
      </c>
      <c r="I148" t="s">
        <v>112</v>
      </c>
      <c r="J148" t="s">
        <v>113</v>
      </c>
      <c r="K148" t="s">
        <v>88</v>
      </c>
    </row>
    <row r="149" spans="1:11" x14ac:dyDescent="0.25">
      <c r="A149" s="24" t="s">
        <v>98</v>
      </c>
      <c r="B149" s="25">
        <v>1120</v>
      </c>
      <c r="C149">
        <v>2242</v>
      </c>
      <c r="D149" t="s">
        <v>94</v>
      </c>
      <c r="E149" s="16">
        <v>60</v>
      </c>
      <c r="F149" s="16">
        <v>124</v>
      </c>
      <c r="G149" s="26">
        <f t="shared" si="4"/>
        <v>64</v>
      </c>
      <c r="H149" s="16">
        <f t="shared" si="5"/>
        <v>12.8</v>
      </c>
      <c r="I149" t="s">
        <v>112</v>
      </c>
      <c r="J149" t="s">
        <v>113</v>
      </c>
      <c r="K149" t="s">
        <v>85</v>
      </c>
    </row>
    <row r="150" spans="1:11" x14ac:dyDescent="0.25">
      <c r="A150" s="24" t="s">
        <v>98</v>
      </c>
      <c r="B150" s="25">
        <v>1121</v>
      </c>
      <c r="C150">
        <v>4421</v>
      </c>
      <c r="D150" t="s">
        <v>103</v>
      </c>
      <c r="E150" s="16">
        <v>45</v>
      </c>
      <c r="F150" s="16">
        <v>87</v>
      </c>
      <c r="G150" s="26">
        <f t="shared" si="4"/>
        <v>42</v>
      </c>
      <c r="H150" s="16">
        <f t="shared" si="5"/>
        <v>8.4</v>
      </c>
      <c r="I150" t="s">
        <v>112</v>
      </c>
      <c r="J150" t="s">
        <v>113</v>
      </c>
      <c r="K150" t="s">
        <v>88</v>
      </c>
    </row>
    <row r="151" spans="1:11" x14ac:dyDescent="0.25">
      <c r="A151" s="24" t="s">
        <v>98</v>
      </c>
      <c r="B151" s="25">
        <v>1122</v>
      </c>
      <c r="C151">
        <v>8722</v>
      </c>
      <c r="D151" t="s">
        <v>83</v>
      </c>
      <c r="E151" s="16">
        <v>344</v>
      </c>
      <c r="F151" s="16">
        <v>502</v>
      </c>
      <c r="G151" s="26">
        <f t="shared" si="4"/>
        <v>158</v>
      </c>
      <c r="H151" s="16">
        <f t="shared" si="5"/>
        <v>31.6</v>
      </c>
      <c r="I151" t="s">
        <v>112</v>
      </c>
      <c r="J151" t="s">
        <v>113</v>
      </c>
      <c r="K151" t="s">
        <v>84</v>
      </c>
    </row>
    <row r="152" spans="1:11" x14ac:dyDescent="0.25">
      <c r="A152" s="24" t="s">
        <v>98</v>
      </c>
      <c r="B152" s="25">
        <v>1123</v>
      </c>
      <c r="C152">
        <v>9822</v>
      </c>
      <c r="D152" t="s">
        <v>79</v>
      </c>
      <c r="E152" s="16">
        <v>58.3</v>
      </c>
      <c r="F152" s="16">
        <v>98.4</v>
      </c>
      <c r="G152" s="26">
        <f t="shared" si="4"/>
        <v>40.100000000000009</v>
      </c>
      <c r="H152" s="16">
        <f t="shared" si="5"/>
        <v>8.0200000000000014</v>
      </c>
      <c r="I152" t="s">
        <v>112</v>
      </c>
      <c r="J152" t="s">
        <v>113</v>
      </c>
      <c r="K152" t="s">
        <v>88</v>
      </c>
    </row>
    <row r="153" spans="1:11" x14ac:dyDescent="0.25">
      <c r="A153" s="24" t="s">
        <v>98</v>
      </c>
      <c r="B153" s="25">
        <v>1124</v>
      </c>
      <c r="C153">
        <v>4421</v>
      </c>
      <c r="D153" t="s">
        <v>103</v>
      </c>
      <c r="E153" s="16">
        <v>45</v>
      </c>
      <c r="F153" s="16">
        <v>87</v>
      </c>
      <c r="G153" s="26">
        <f t="shared" si="4"/>
        <v>42</v>
      </c>
      <c r="H153" s="16">
        <f t="shared" si="5"/>
        <v>8.4</v>
      </c>
      <c r="I153" t="s">
        <v>112</v>
      </c>
      <c r="J153" t="s">
        <v>113</v>
      </c>
      <c r="K153" t="s">
        <v>84</v>
      </c>
    </row>
    <row r="154" spans="1:11" x14ac:dyDescent="0.25">
      <c r="A154" s="24" t="s">
        <v>100</v>
      </c>
      <c r="B154" s="25">
        <v>1125</v>
      </c>
      <c r="C154">
        <v>2242</v>
      </c>
      <c r="D154" t="s">
        <v>94</v>
      </c>
      <c r="E154" s="16">
        <v>60</v>
      </c>
      <c r="F154" s="16">
        <v>124</v>
      </c>
      <c r="G154" s="26">
        <f t="shared" si="4"/>
        <v>64</v>
      </c>
      <c r="H154" s="16">
        <f t="shared" si="5"/>
        <v>12.8</v>
      </c>
      <c r="I154" t="s">
        <v>112</v>
      </c>
      <c r="J154" t="s">
        <v>113</v>
      </c>
      <c r="K154" t="s">
        <v>85</v>
      </c>
    </row>
    <row r="155" spans="1:11" x14ac:dyDescent="0.25">
      <c r="A155" s="24" t="s">
        <v>100</v>
      </c>
      <c r="B155" s="25">
        <v>1126</v>
      </c>
      <c r="C155">
        <v>9212</v>
      </c>
      <c r="D155" t="s">
        <v>105</v>
      </c>
      <c r="E155" s="16">
        <v>4</v>
      </c>
      <c r="F155" s="16">
        <v>7</v>
      </c>
      <c r="G155" s="26">
        <f t="shared" si="4"/>
        <v>3</v>
      </c>
      <c r="H155" s="16">
        <f t="shared" si="5"/>
        <v>0.30000000000000004</v>
      </c>
      <c r="I155" t="s">
        <v>112</v>
      </c>
      <c r="J155" t="s">
        <v>113</v>
      </c>
      <c r="K155" t="s">
        <v>82</v>
      </c>
    </row>
    <row r="156" spans="1:11" x14ac:dyDescent="0.25">
      <c r="A156" s="24" t="s">
        <v>100</v>
      </c>
      <c r="B156" s="25">
        <v>1134</v>
      </c>
      <c r="C156">
        <v>9822</v>
      </c>
      <c r="D156" t="s">
        <v>79</v>
      </c>
      <c r="E156" s="16">
        <v>58.3</v>
      </c>
      <c r="F156" s="16">
        <v>98.4</v>
      </c>
      <c r="G156" s="26">
        <f t="shared" si="4"/>
        <v>40.100000000000009</v>
      </c>
      <c r="H156" s="16">
        <f t="shared" si="5"/>
        <v>8.0200000000000014</v>
      </c>
      <c r="I156" t="s">
        <v>112</v>
      </c>
      <c r="J156" t="s">
        <v>113</v>
      </c>
      <c r="K156" t="s">
        <v>84</v>
      </c>
    </row>
    <row r="157" spans="1:11" x14ac:dyDescent="0.25">
      <c r="A157" s="24" t="s">
        <v>100</v>
      </c>
      <c r="B157" s="25">
        <v>1136</v>
      </c>
      <c r="C157">
        <v>2242</v>
      </c>
      <c r="D157" t="s">
        <v>94</v>
      </c>
      <c r="E157" s="16">
        <v>60</v>
      </c>
      <c r="F157" s="16">
        <v>124</v>
      </c>
      <c r="G157" s="26">
        <f t="shared" si="4"/>
        <v>64</v>
      </c>
      <c r="H157" s="16">
        <f t="shared" si="5"/>
        <v>12.8</v>
      </c>
      <c r="I157" t="s">
        <v>112</v>
      </c>
      <c r="J157" t="s">
        <v>113</v>
      </c>
      <c r="K157" t="s">
        <v>82</v>
      </c>
    </row>
    <row r="158" spans="1:11" x14ac:dyDescent="0.25">
      <c r="A158" s="24" t="s">
        <v>100</v>
      </c>
      <c r="B158" s="25">
        <v>1139</v>
      </c>
      <c r="C158">
        <v>4421</v>
      </c>
      <c r="D158" t="s">
        <v>103</v>
      </c>
      <c r="E158" s="16">
        <v>45</v>
      </c>
      <c r="F158" s="16">
        <v>87</v>
      </c>
      <c r="G158" s="26">
        <f t="shared" si="4"/>
        <v>42</v>
      </c>
      <c r="H158" s="16">
        <f t="shared" si="5"/>
        <v>8.4</v>
      </c>
      <c r="I158" t="s">
        <v>112</v>
      </c>
      <c r="J158" t="s">
        <v>113</v>
      </c>
      <c r="K158" t="s">
        <v>85</v>
      </c>
    </row>
    <row r="159" spans="1:11" x14ac:dyDescent="0.25">
      <c r="A159" s="24" t="s">
        <v>101</v>
      </c>
      <c r="B159" s="25">
        <v>1148</v>
      </c>
      <c r="C159">
        <v>9212</v>
      </c>
      <c r="D159" t="s">
        <v>105</v>
      </c>
      <c r="E159" s="16">
        <v>4</v>
      </c>
      <c r="F159" s="16">
        <v>7</v>
      </c>
      <c r="G159" s="26">
        <f t="shared" si="4"/>
        <v>3</v>
      </c>
      <c r="H159" s="16">
        <f t="shared" si="5"/>
        <v>0.30000000000000004</v>
      </c>
      <c r="I159" t="s">
        <v>112</v>
      </c>
      <c r="J159" t="s">
        <v>113</v>
      </c>
      <c r="K159" t="s">
        <v>84</v>
      </c>
    </row>
    <row r="160" spans="1:11" x14ac:dyDescent="0.25">
      <c r="A160" s="24" t="s">
        <v>102</v>
      </c>
      <c r="B160" s="25">
        <v>1150</v>
      </c>
      <c r="C160">
        <v>2242</v>
      </c>
      <c r="D160" t="s">
        <v>94</v>
      </c>
      <c r="E160" s="16">
        <v>60</v>
      </c>
      <c r="F160" s="16">
        <v>124</v>
      </c>
      <c r="G160" s="26">
        <f t="shared" si="4"/>
        <v>64</v>
      </c>
      <c r="H160" s="16">
        <f t="shared" si="5"/>
        <v>12.8</v>
      </c>
      <c r="I160" t="s">
        <v>112</v>
      </c>
      <c r="J160" t="s">
        <v>113</v>
      </c>
      <c r="K160" t="s">
        <v>99</v>
      </c>
    </row>
    <row r="161" spans="1:11" x14ac:dyDescent="0.25">
      <c r="A161" s="24" t="s">
        <v>102</v>
      </c>
      <c r="B161" s="25">
        <v>1153</v>
      </c>
      <c r="C161">
        <v>8722</v>
      </c>
      <c r="D161" t="s">
        <v>83</v>
      </c>
      <c r="E161" s="16">
        <v>344</v>
      </c>
      <c r="F161" s="16">
        <v>502</v>
      </c>
      <c r="G161" s="26">
        <f t="shared" si="4"/>
        <v>158</v>
      </c>
      <c r="H161" s="16">
        <f t="shared" si="5"/>
        <v>31.6</v>
      </c>
      <c r="I161" t="s">
        <v>112</v>
      </c>
      <c r="J161" t="s">
        <v>113</v>
      </c>
      <c r="K161" t="s">
        <v>84</v>
      </c>
    </row>
    <row r="162" spans="1:11" x14ac:dyDescent="0.25">
      <c r="A162" s="24" t="s">
        <v>102</v>
      </c>
      <c r="B162" s="25">
        <v>1155</v>
      </c>
      <c r="C162">
        <v>4421</v>
      </c>
      <c r="D162" t="s">
        <v>103</v>
      </c>
      <c r="E162" s="16">
        <v>45</v>
      </c>
      <c r="F162" s="16">
        <v>87</v>
      </c>
      <c r="G162" s="26">
        <f t="shared" si="4"/>
        <v>42</v>
      </c>
      <c r="H162" s="16">
        <f t="shared" si="5"/>
        <v>8.4</v>
      </c>
      <c r="I162" t="s">
        <v>112</v>
      </c>
      <c r="J162" t="s">
        <v>113</v>
      </c>
      <c r="K162" t="s">
        <v>84</v>
      </c>
    </row>
    <row r="163" spans="1:11" x14ac:dyDescent="0.25">
      <c r="A163" s="24" t="s">
        <v>102</v>
      </c>
      <c r="B163" s="25">
        <v>1156</v>
      </c>
      <c r="C163">
        <v>2242</v>
      </c>
      <c r="D163" t="s">
        <v>94</v>
      </c>
      <c r="E163" s="16">
        <v>60</v>
      </c>
      <c r="F163" s="16">
        <v>124</v>
      </c>
      <c r="G163" s="26">
        <f t="shared" si="4"/>
        <v>64</v>
      </c>
      <c r="H163" s="16">
        <f t="shared" si="5"/>
        <v>12.8</v>
      </c>
      <c r="I163" t="s">
        <v>112</v>
      </c>
      <c r="J163" t="s">
        <v>113</v>
      </c>
      <c r="K163" t="s">
        <v>85</v>
      </c>
    </row>
    <row r="164" spans="1:11" x14ac:dyDescent="0.25">
      <c r="A164" s="24" t="s">
        <v>102</v>
      </c>
      <c r="B164" s="25">
        <v>1157</v>
      </c>
      <c r="C164">
        <v>9212</v>
      </c>
      <c r="D164" t="s">
        <v>105</v>
      </c>
      <c r="E164" s="16">
        <v>4</v>
      </c>
      <c r="F164" s="16">
        <v>7</v>
      </c>
      <c r="G164" s="26">
        <f t="shared" si="4"/>
        <v>3</v>
      </c>
      <c r="H164" s="16">
        <f t="shared" si="5"/>
        <v>0.30000000000000004</v>
      </c>
      <c r="I164" t="s">
        <v>112</v>
      </c>
      <c r="J164" t="s">
        <v>113</v>
      </c>
      <c r="K164" t="s">
        <v>82</v>
      </c>
    </row>
    <row r="165" spans="1:11" x14ac:dyDescent="0.25">
      <c r="A165" s="24" t="s">
        <v>104</v>
      </c>
      <c r="B165" s="25">
        <v>1159</v>
      </c>
      <c r="C165">
        <v>6622</v>
      </c>
      <c r="D165" t="s">
        <v>109</v>
      </c>
      <c r="E165" s="16">
        <v>42</v>
      </c>
      <c r="F165" s="16">
        <v>77</v>
      </c>
      <c r="G165" s="26">
        <f t="shared" si="4"/>
        <v>35</v>
      </c>
      <c r="H165" s="16">
        <f t="shared" si="5"/>
        <v>7</v>
      </c>
      <c r="I165" t="s">
        <v>112</v>
      </c>
      <c r="J165" t="s">
        <v>113</v>
      </c>
      <c r="K165" t="s">
        <v>85</v>
      </c>
    </row>
    <row r="166" spans="1:11" x14ac:dyDescent="0.25">
      <c r="A166" s="24" t="s">
        <v>104</v>
      </c>
      <c r="B166" s="25">
        <v>1163</v>
      </c>
      <c r="C166">
        <v>9212</v>
      </c>
      <c r="D166" t="s">
        <v>105</v>
      </c>
      <c r="E166" s="16">
        <v>4</v>
      </c>
      <c r="F166" s="16">
        <v>7</v>
      </c>
      <c r="G166" s="26">
        <f t="shared" si="4"/>
        <v>3</v>
      </c>
      <c r="H166" s="16">
        <f t="shared" si="5"/>
        <v>0.30000000000000004</v>
      </c>
      <c r="I166" t="s">
        <v>112</v>
      </c>
      <c r="J166" t="s">
        <v>113</v>
      </c>
      <c r="K166" t="s">
        <v>85</v>
      </c>
    </row>
    <row r="167" spans="1:11" x14ac:dyDescent="0.25">
      <c r="A167" s="24" t="s">
        <v>104</v>
      </c>
      <c r="B167" s="25">
        <v>1164</v>
      </c>
      <c r="C167">
        <v>9822</v>
      </c>
      <c r="D167" t="s">
        <v>79</v>
      </c>
      <c r="E167" s="16">
        <v>58.3</v>
      </c>
      <c r="F167" s="16">
        <v>98.4</v>
      </c>
      <c r="G167" s="26">
        <f t="shared" si="4"/>
        <v>40.100000000000009</v>
      </c>
      <c r="H167" s="16">
        <f t="shared" si="5"/>
        <v>8.0200000000000014</v>
      </c>
      <c r="I167" t="s">
        <v>112</v>
      </c>
      <c r="J167" t="s">
        <v>113</v>
      </c>
      <c r="K167" t="s">
        <v>84</v>
      </c>
    </row>
    <row r="168" spans="1:11" x14ac:dyDescent="0.25">
      <c r="A168" s="24" t="s">
        <v>104</v>
      </c>
      <c r="B168" s="25">
        <v>1165</v>
      </c>
      <c r="C168">
        <v>9822</v>
      </c>
      <c r="D168" t="s">
        <v>79</v>
      </c>
      <c r="E168" s="16">
        <v>58.3</v>
      </c>
      <c r="F168" s="16">
        <v>98.4</v>
      </c>
      <c r="G168" s="26">
        <f t="shared" si="4"/>
        <v>40.100000000000009</v>
      </c>
      <c r="H168" s="16">
        <f t="shared" si="5"/>
        <v>8.0200000000000014</v>
      </c>
      <c r="I168" t="s">
        <v>112</v>
      </c>
      <c r="J168" t="s">
        <v>113</v>
      </c>
      <c r="K168" t="s">
        <v>84</v>
      </c>
    </row>
    <row r="169" spans="1:11" x14ac:dyDescent="0.25">
      <c r="A169" s="24" t="s">
        <v>104</v>
      </c>
      <c r="B169" s="25">
        <v>1166</v>
      </c>
      <c r="C169">
        <v>8722</v>
      </c>
      <c r="D169" t="s">
        <v>83</v>
      </c>
      <c r="E169" s="16">
        <v>344</v>
      </c>
      <c r="F169" s="16">
        <v>502</v>
      </c>
      <c r="G169" s="26">
        <f t="shared" si="4"/>
        <v>158</v>
      </c>
      <c r="H169" s="16">
        <f t="shared" si="5"/>
        <v>31.6</v>
      </c>
      <c r="I169" t="s">
        <v>112</v>
      </c>
      <c r="J169" t="s">
        <v>113</v>
      </c>
      <c r="K169" t="s">
        <v>88</v>
      </c>
    </row>
    <row r="170" spans="1:11" x14ac:dyDescent="0.25">
      <c r="A170" s="24" t="s">
        <v>106</v>
      </c>
      <c r="B170" s="25">
        <v>1167</v>
      </c>
      <c r="C170">
        <v>2242</v>
      </c>
      <c r="D170" t="s">
        <v>94</v>
      </c>
      <c r="E170" s="16">
        <v>60</v>
      </c>
      <c r="F170" s="16">
        <v>124</v>
      </c>
      <c r="G170" s="26">
        <f t="shared" si="4"/>
        <v>64</v>
      </c>
      <c r="H170" s="16">
        <f t="shared" si="5"/>
        <v>12.8</v>
      </c>
      <c r="I170" t="s">
        <v>112</v>
      </c>
      <c r="J170" t="s">
        <v>113</v>
      </c>
      <c r="K170" t="s">
        <v>82</v>
      </c>
    </row>
    <row r="171" spans="1:11" x14ac:dyDescent="0.25">
      <c r="A171" s="24" t="s">
        <v>106</v>
      </c>
      <c r="B171" s="25">
        <v>1168</v>
      </c>
      <c r="C171">
        <v>9822</v>
      </c>
      <c r="D171" t="s">
        <v>79</v>
      </c>
      <c r="E171" s="16">
        <v>58.3</v>
      </c>
      <c r="F171" s="16">
        <v>98.4</v>
      </c>
      <c r="G171" s="26">
        <f t="shared" si="4"/>
        <v>40.100000000000009</v>
      </c>
      <c r="H171" s="16">
        <f t="shared" si="5"/>
        <v>8.0200000000000014</v>
      </c>
      <c r="I171" t="s">
        <v>112</v>
      </c>
      <c r="J171" t="s">
        <v>113</v>
      </c>
      <c r="K171" t="s">
        <v>85</v>
      </c>
    </row>
    <row r="172" spans="1:11" x14ac:dyDescent="0.25">
      <c r="A172" s="24" t="s">
        <v>106</v>
      </c>
      <c r="B172" s="25">
        <v>1169</v>
      </c>
      <c r="C172">
        <v>8722</v>
      </c>
      <c r="D172" t="s">
        <v>83</v>
      </c>
      <c r="E172" s="16">
        <v>344</v>
      </c>
      <c r="F172" s="16">
        <v>502</v>
      </c>
      <c r="G172" s="26">
        <f t="shared" si="4"/>
        <v>158</v>
      </c>
      <c r="H172" s="16">
        <f t="shared" si="5"/>
        <v>31.6</v>
      </c>
      <c r="I172" t="s">
        <v>112</v>
      </c>
      <c r="J172" t="s">
        <v>113</v>
      </c>
      <c r="K172" t="s">
        <v>99</v>
      </c>
    </row>
    <row r="174" spans="1:11" x14ac:dyDescent="0.25">
      <c r="A174" t="s">
        <v>114</v>
      </c>
      <c r="F174" s="16">
        <f>SUM(F2:F172)</f>
        <v>17110.599999999995</v>
      </c>
    </row>
    <row r="175" spans="1:11" x14ac:dyDescent="0.25">
      <c r="A175" t="s">
        <v>115</v>
      </c>
      <c r="F175" s="16">
        <f>SUMIF(F2:F172,"&gt;50")</f>
        <v>16088.399999999994</v>
      </c>
    </row>
    <row r="176" spans="1:11" x14ac:dyDescent="0.25">
      <c r="A176" t="s">
        <v>116</v>
      </c>
      <c r="F176" s="16">
        <f>SUMIF(F2:F172,"&lt;50")</f>
        <v>1022.2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A081-E7F3-4F88-992E-C5055FCD3ADE}">
  <dimension ref="A3:B8"/>
  <sheetViews>
    <sheetView workbookViewId="0">
      <selection activeCell="L15" sqref="L15"/>
    </sheetView>
  </sheetViews>
  <sheetFormatPr defaultRowHeight="15" x14ac:dyDescent="0.25"/>
  <cols>
    <col min="1" max="1" width="13.85546875" bestFit="1" customWidth="1"/>
    <col min="2" max="2" width="17" bestFit="1" customWidth="1"/>
  </cols>
  <sheetData>
    <row r="3" spans="1:2" x14ac:dyDescent="0.25">
      <c r="A3" s="28" t="s">
        <v>117</v>
      </c>
      <c r="B3" t="s">
        <v>118</v>
      </c>
    </row>
    <row r="4" spans="1:2" x14ac:dyDescent="0.25">
      <c r="A4" s="27" t="s">
        <v>81</v>
      </c>
      <c r="B4" s="26">
        <v>6003.5</v>
      </c>
    </row>
    <row r="5" spans="1:2" x14ac:dyDescent="0.25">
      <c r="A5" s="27" t="s">
        <v>108</v>
      </c>
      <c r="B5" s="26">
        <v>2410.7000000000003</v>
      </c>
    </row>
    <row r="6" spans="1:2" x14ac:dyDescent="0.25">
      <c r="A6" s="27" t="s">
        <v>111</v>
      </c>
      <c r="B6" s="26">
        <v>3035.3</v>
      </c>
    </row>
    <row r="7" spans="1:2" x14ac:dyDescent="0.25">
      <c r="A7" s="27" t="s">
        <v>113</v>
      </c>
      <c r="B7" s="26">
        <v>5661.0999999999985</v>
      </c>
    </row>
    <row r="8" spans="1:2" x14ac:dyDescent="0.25">
      <c r="A8" s="27" t="s">
        <v>119</v>
      </c>
      <c r="B8" s="26">
        <v>17110.599999999999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49D9-3929-4212-9DFA-C8DA28C46E6C}">
  <dimension ref="A1:N69"/>
  <sheetViews>
    <sheetView topLeftCell="H1" workbookViewId="0">
      <selection activeCell="O9" sqref="O9"/>
    </sheetView>
  </sheetViews>
  <sheetFormatPr defaultRowHeight="15" x14ac:dyDescent="0.25"/>
  <cols>
    <col min="1" max="1" width="13.5703125" bestFit="1" customWidth="1"/>
    <col min="3" max="3" width="16.85546875" bestFit="1" customWidth="1"/>
    <col min="5" max="5" width="12.85546875" customWidth="1"/>
    <col min="8" max="8" width="11.5703125" style="1" bestFit="1" customWidth="1"/>
    <col min="9" max="9" width="9.5703125" style="1" bestFit="1" customWidth="1"/>
    <col min="14" max="14" width="23.7109375" bestFit="1" customWidth="1"/>
  </cols>
  <sheetData>
    <row r="1" spans="1:14" s="22" customFormat="1" ht="30" x14ac:dyDescent="0.25">
      <c r="A1" s="22" t="s">
        <v>120</v>
      </c>
      <c r="B1" s="22" t="s">
        <v>121</v>
      </c>
      <c r="C1" s="22" t="s">
        <v>122</v>
      </c>
      <c r="D1" s="22" t="s">
        <v>123</v>
      </c>
      <c r="E1" s="22" t="s">
        <v>124</v>
      </c>
      <c r="F1" s="22" t="s">
        <v>125</v>
      </c>
      <c r="G1" s="22" t="s">
        <v>126</v>
      </c>
      <c r="H1" s="29" t="s">
        <v>127</v>
      </c>
      <c r="I1" s="29" t="s">
        <v>128</v>
      </c>
      <c r="J1" s="22" t="s">
        <v>129</v>
      </c>
      <c r="K1" s="22" t="s">
        <v>130</v>
      </c>
      <c r="L1" s="22" t="s">
        <v>131</v>
      </c>
      <c r="M1" s="22" t="s">
        <v>132</v>
      </c>
      <c r="N1" s="22" t="s">
        <v>133</v>
      </c>
    </row>
    <row r="2" spans="1:14" x14ac:dyDescent="0.25">
      <c r="A2" t="s">
        <v>134</v>
      </c>
      <c r="B2" t="str">
        <f t="shared" ref="B2:B33" si="0">LEFT(A2,2)</f>
        <v>TY</v>
      </c>
      <c r="C2" t="str">
        <f t="shared" ref="C2:C33" si="1">VLOOKUP(B2,B$59:C$64,2,0)</f>
        <v>Toyota</v>
      </c>
      <c r="D2" t="str">
        <f t="shared" ref="D2:D33" si="2">MID(A2,5,3)</f>
        <v>CAM</v>
      </c>
      <c r="E2" t="str">
        <f t="shared" ref="E2:E33" si="3">VLOOKUP(D2,D$59:E$69,2,0)</f>
        <v>Camrey</v>
      </c>
      <c r="F2" t="str">
        <f t="shared" ref="F2:F33" si="4">MID(A2,3,2)</f>
        <v>96</v>
      </c>
      <c r="G2">
        <f t="shared" ref="G2:G33" si="5">IF(24-F2&lt;0,100-F2+24,24-F2)</f>
        <v>28</v>
      </c>
      <c r="H2" s="1">
        <v>114660.6</v>
      </c>
      <c r="I2" s="1">
        <f t="shared" ref="I2:I33" si="6">H2/(G2+0.5)</f>
        <v>4023.1789473684212</v>
      </c>
      <c r="J2" t="s">
        <v>135</v>
      </c>
      <c r="K2" t="s">
        <v>136</v>
      </c>
      <c r="L2">
        <v>100000</v>
      </c>
      <c r="M2" t="str">
        <f t="shared" ref="M2:M33" si="7">IF(H2&lt;=L2,"Yes","Not covered")</f>
        <v>Not covered</v>
      </c>
      <c r="N2" t="str">
        <f t="shared" ref="N2:N33" si="8">CONCATENATE(B2,F2,D2,UPPER(LEFT(J2,3)),RIGHT(A2,3))</f>
        <v>TY96CAMGRE020</v>
      </c>
    </row>
    <row r="3" spans="1:14" x14ac:dyDescent="0.25">
      <c r="A3" t="s">
        <v>137</v>
      </c>
      <c r="B3" t="str">
        <f t="shared" si="0"/>
        <v>CR</v>
      </c>
      <c r="C3" t="str">
        <f t="shared" si="1"/>
        <v>Chrysler</v>
      </c>
      <c r="D3" t="str">
        <f t="shared" si="2"/>
        <v>CAR</v>
      </c>
      <c r="E3" t="str">
        <f t="shared" si="3"/>
        <v>Caravan</v>
      </c>
      <c r="F3" t="str">
        <f t="shared" si="4"/>
        <v>04</v>
      </c>
      <c r="G3">
        <f t="shared" si="5"/>
        <v>20</v>
      </c>
      <c r="H3" s="1">
        <v>72527.199999999997</v>
      </c>
      <c r="I3" s="1">
        <f t="shared" si="6"/>
        <v>3537.9121951219513</v>
      </c>
      <c r="J3" t="s">
        <v>138</v>
      </c>
      <c r="K3" t="s">
        <v>139</v>
      </c>
      <c r="L3">
        <v>75000</v>
      </c>
      <c r="M3" t="str">
        <f t="shared" si="7"/>
        <v>Yes</v>
      </c>
      <c r="N3" t="str">
        <f t="shared" si="8"/>
        <v>CR04CARWHI047</v>
      </c>
    </row>
    <row r="4" spans="1:14" x14ac:dyDescent="0.25">
      <c r="A4" t="s">
        <v>140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Camrey</v>
      </c>
      <c r="F4" t="str">
        <f t="shared" si="4"/>
        <v>98</v>
      </c>
      <c r="G4">
        <f t="shared" si="5"/>
        <v>26</v>
      </c>
      <c r="H4" s="1">
        <v>93382.6</v>
      </c>
      <c r="I4" s="1">
        <f t="shared" si="6"/>
        <v>3523.8716981132079</v>
      </c>
      <c r="J4" t="s">
        <v>141</v>
      </c>
      <c r="K4" t="s">
        <v>142</v>
      </c>
      <c r="L4">
        <v>100000</v>
      </c>
      <c r="M4" t="str">
        <f t="shared" si="7"/>
        <v>Yes</v>
      </c>
      <c r="N4" t="str">
        <f t="shared" si="8"/>
        <v>TY98CAMBLA021</v>
      </c>
    </row>
    <row r="5" spans="1:14" x14ac:dyDescent="0.25">
      <c r="A5" t="s">
        <v>143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Camrey</v>
      </c>
      <c r="F5" t="str">
        <f t="shared" si="4"/>
        <v>00</v>
      </c>
      <c r="G5">
        <f t="shared" si="5"/>
        <v>24</v>
      </c>
      <c r="H5" s="1">
        <v>85928</v>
      </c>
      <c r="I5" s="1">
        <f t="shared" si="6"/>
        <v>3507.2653061224491</v>
      </c>
      <c r="J5" t="s">
        <v>135</v>
      </c>
      <c r="K5" t="s">
        <v>144</v>
      </c>
      <c r="L5">
        <v>100000</v>
      </c>
      <c r="M5" t="str">
        <f t="shared" si="7"/>
        <v>Yes</v>
      </c>
      <c r="N5" t="str">
        <f t="shared" si="8"/>
        <v>TY00CAMGRE022</v>
      </c>
    </row>
    <row r="6" spans="1:14" x14ac:dyDescent="0.25">
      <c r="A6" t="s">
        <v>145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Corola</v>
      </c>
      <c r="F6" t="str">
        <f t="shared" si="4"/>
        <v>03</v>
      </c>
      <c r="G6">
        <f t="shared" si="5"/>
        <v>21</v>
      </c>
      <c r="H6" s="1">
        <v>73444.399999999994</v>
      </c>
      <c r="I6" s="1">
        <f t="shared" si="6"/>
        <v>3416.0186046511626</v>
      </c>
      <c r="J6" t="s">
        <v>141</v>
      </c>
      <c r="K6" t="s">
        <v>146</v>
      </c>
      <c r="L6">
        <v>100000</v>
      </c>
      <c r="M6" t="str">
        <f t="shared" si="7"/>
        <v>Yes</v>
      </c>
      <c r="N6" t="str">
        <f t="shared" si="8"/>
        <v>TY03CORBLA026</v>
      </c>
    </row>
    <row r="7" spans="1:14" x14ac:dyDescent="0.25">
      <c r="A7" t="s">
        <v>147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24</v>
      </c>
      <c r="H7" s="1">
        <v>80685.8</v>
      </c>
      <c r="I7" s="1">
        <f t="shared" si="6"/>
        <v>3293.2979591836738</v>
      </c>
      <c r="J7" t="s">
        <v>148</v>
      </c>
      <c r="K7" t="s">
        <v>149</v>
      </c>
      <c r="L7">
        <v>100000</v>
      </c>
      <c r="M7" t="str">
        <f t="shared" si="7"/>
        <v>Yes</v>
      </c>
      <c r="N7" t="str">
        <f t="shared" si="8"/>
        <v>GM00SLVBLU019</v>
      </c>
    </row>
    <row r="8" spans="1:14" x14ac:dyDescent="0.25">
      <c r="A8" t="s">
        <v>150</v>
      </c>
      <c r="B8" t="str">
        <f t="shared" si="0"/>
        <v>HO</v>
      </c>
      <c r="C8" t="str">
        <f t="shared" si="1"/>
        <v>Honda</v>
      </c>
      <c r="D8" t="str">
        <f t="shared" si="2"/>
        <v>CIV</v>
      </c>
      <c r="E8" t="str">
        <f t="shared" si="3"/>
        <v>Civic</v>
      </c>
      <c r="F8" t="str">
        <f t="shared" si="4"/>
        <v>99</v>
      </c>
      <c r="G8">
        <f t="shared" si="5"/>
        <v>25</v>
      </c>
      <c r="H8" s="1">
        <v>82374</v>
      </c>
      <c r="I8" s="1">
        <f t="shared" si="6"/>
        <v>3230.3529411764707</v>
      </c>
      <c r="J8" t="s">
        <v>138</v>
      </c>
      <c r="K8" t="s">
        <v>151</v>
      </c>
      <c r="L8">
        <v>75000</v>
      </c>
      <c r="M8" t="str">
        <f t="shared" si="7"/>
        <v>Not covered</v>
      </c>
      <c r="N8" t="str">
        <f t="shared" si="8"/>
        <v>HO99CIVWHI030</v>
      </c>
    </row>
    <row r="9" spans="1:14" x14ac:dyDescent="0.25">
      <c r="A9" t="s">
        <v>152</v>
      </c>
      <c r="B9" t="str">
        <f t="shared" si="0"/>
        <v>CR</v>
      </c>
      <c r="C9" t="str">
        <f t="shared" si="1"/>
        <v>Chrysler</v>
      </c>
      <c r="D9" t="str">
        <f t="shared" si="2"/>
        <v>CAR</v>
      </c>
      <c r="E9" t="str">
        <f t="shared" si="3"/>
        <v>Caravan</v>
      </c>
      <c r="F9" t="str">
        <f t="shared" si="4"/>
        <v>00</v>
      </c>
      <c r="G9">
        <f t="shared" si="5"/>
        <v>24</v>
      </c>
      <c r="H9" s="1">
        <v>77243.100000000006</v>
      </c>
      <c r="I9" s="1">
        <f t="shared" si="6"/>
        <v>3152.7795918367351</v>
      </c>
      <c r="J9" t="s">
        <v>141</v>
      </c>
      <c r="K9" t="s">
        <v>153</v>
      </c>
      <c r="L9">
        <v>75000</v>
      </c>
      <c r="M9" t="str">
        <f t="shared" si="7"/>
        <v>Not covered</v>
      </c>
      <c r="N9" t="str">
        <f t="shared" si="8"/>
        <v>CR00CARBLA046</v>
      </c>
    </row>
    <row r="10" spans="1:14" x14ac:dyDescent="0.25">
      <c r="A10" t="s">
        <v>154</v>
      </c>
      <c r="B10" t="str">
        <f t="shared" si="0"/>
        <v>CR</v>
      </c>
      <c r="C10" t="str">
        <f t="shared" si="1"/>
        <v>Chrysler</v>
      </c>
      <c r="D10" t="str">
        <f t="shared" si="2"/>
        <v>PTC</v>
      </c>
      <c r="E10" t="str">
        <f t="shared" si="3"/>
        <v>PT Cruiser</v>
      </c>
      <c r="F10" t="str">
        <f t="shared" si="4"/>
        <v>04</v>
      </c>
      <c r="G10">
        <f t="shared" si="5"/>
        <v>20</v>
      </c>
      <c r="H10" s="1">
        <v>64542</v>
      </c>
      <c r="I10" s="1">
        <f t="shared" si="6"/>
        <v>3148.3902439024391</v>
      </c>
      <c r="J10" t="s">
        <v>148</v>
      </c>
      <c r="K10" t="s">
        <v>113</v>
      </c>
      <c r="L10">
        <v>75000</v>
      </c>
      <c r="M10" t="str">
        <f t="shared" si="7"/>
        <v>Yes</v>
      </c>
      <c r="N10" t="str">
        <f t="shared" si="8"/>
        <v>CR04PTCBLU042</v>
      </c>
    </row>
    <row r="11" spans="1:14" x14ac:dyDescent="0.25">
      <c r="A11" t="s">
        <v>155</v>
      </c>
      <c r="B11" t="str">
        <f t="shared" si="0"/>
        <v>GM</v>
      </c>
      <c r="C11" t="str">
        <f t="shared" si="1"/>
        <v>General Motors</v>
      </c>
      <c r="D11" t="str">
        <f t="shared" si="2"/>
        <v>SLV</v>
      </c>
      <c r="E11" t="str">
        <f t="shared" si="3"/>
        <v>Silverado</v>
      </c>
      <c r="F11" t="str">
        <f t="shared" si="4"/>
        <v>98</v>
      </c>
      <c r="G11">
        <f t="shared" si="5"/>
        <v>26</v>
      </c>
      <c r="H11" s="1">
        <v>83162.7</v>
      </c>
      <c r="I11" s="1">
        <f t="shared" si="6"/>
        <v>3138.2150943396227</v>
      </c>
      <c r="J11" t="s">
        <v>141</v>
      </c>
      <c r="K11" t="s">
        <v>156</v>
      </c>
      <c r="L11">
        <v>100000</v>
      </c>
      <c r="M11" t="str">
        <f t="shared" si="7"/>
        <v>Yes</v>
      </c>
      <c r="N11" t="str">
        <f t="shared" si="8"/>
        <v>GM98SLVBLA018</v>
      </c>
    </row>
    <row r="12" spans="1:14" x14ac:dyDescent="0.25">
      <c r="A12" t="s">
        <v>157</v>
      </c>
      <c r="B12" t="str">
        <f t="shared" si="0"/>
        <v>CR</v>
      </c>
      <c r="C12" t="str">
        <f t="shared" si="1"/>
        <v>Chrysler</v>
      </c>
      <c r="D12" t="str">
        <f t="shared" si="2"/>
        <v>CAR</v>
      </c>
      <c r="E12" t="str">
        <f t="shared" si="3"/>
        <v>Caravan</v>
      </c>
      <c r="F12" t="str">
        <f t="shared" si="4"/>
        <v>99</v>
      </c>
      <c r="G12">
        <f t="shared" si="5"/>
        <v>25</v>
      </c>
      <c r="H12" s="1">
        <v>79420.600000000006</v>
      </c>
      <c r="I12" s="1">
        <f t="shared" si="6"/>
        <v>3114.5333333333338</v>
      </c>
      <c r="J12" t="s">
        <v>135</v>
      </c>
      <c r="K12" t="s">
        <v>158</v>
      </c>
      <c r="L12">
        <v>75000</v>
      </c>
      <c r="M12" t="str">
        <f t="shared" si="7"/>
        <v>Not covered</v>
      </c>
      <c r="N12" t="str">
        <f t="shared" si="8"/>
        <v>CR99CARGRE045</v>
      </c>
    </row>
    <row r="13" spans="1:14" x14ac:dyDescent="0.25">
      <c r="A13" t="s">
        <v>159</v>
      </c>
      <c r="B13" t="str">
        <f t="shared" si="0"/>
        <v>TY</v>
      </c>
      <c r="C13" t="str">
        <f t="shared" si="1"/>
        <v>Toyota</v>
      </c>
      <c r="D13" t="str">
        <f t="shared" si="2"/>
        <v>CAM</v>
      </c>
      <c r="E13" t="str">
        <f t="shared" si="3"/>
        <v>Camrey</v>
      </c>
      <c r="F13" t="str">
        <f t="shared" si="4"/>
        <v>09</v>
      </c>
      <c r="G13">
        <f t="shared" si="5"/>
        <v>15</v>
      </c>
      <c r="H13" s="1">
        <v>48114.2</v>
      </c>
      <c r="I13" s="1">
        <f t="shared" si="6"/>
        <v>3104.1419354838708</v>
      </c>
      <c r="J13" t="s">
        <v>138</v>
      </c>
      <c r="K13" t="s">
        <v>160</v>
      </c>
      <c r="L13">
        <v>100000</v>
      </c>
      <c r="M13" t="str">
        <f t="shared" si="7"/>
        <v>Yes</v>
      </c>
      <c r="N13" t="str">
        <f t="shared" si="8"/>
        <v>TY09CAMWHI024</v>
      </c>
    </row>
    <row r="14" spans="1:14" x14ac:dyDescent="0.25">
      <c r="A14" t="s">
        <v>161</v>
      </c>
      <c r="B14" t="str">
        <f t="shared" si="0"/>
        <v>HO</v>
      </c>
      <c r="C14" t="str">
        <f t="shared" si="1"/>
        <v>Honda</v>
      </c>
      <c r="D14" t="str">
        <f t="shared" si="2"/>
        <v>ODY</v>
      </c>
      <c r="E14" t="str">
        <f t="shared" si="3"/>
        <v>Odyssey</v>
      </c>
      <c r="F14" t="str">
        <f t="shared" si="4"/>
        <v>05</v>
      </c>
      <c r="G14">
        <f t="shared" si="5"/>
        <v>19</v>
      </c>
      <c r="H14" s="1">
        <v>60389.5</v>
      </c>
      <c r="I14" s="1">
        <f t="shared" si="6"/>
        <v>3096.897435897436</v>
      </c>
      <c r="J14" t="s">
        <v>138</v>
      </c>
      <c r="K14" t="s">
        <v>160</v>
      </c>
      <c r="L14">
        <v>100000</v>
      </c>
      <c r="M14" t="str">
        <f t="shared" si="7"/>
        <v>Yes</v>
      </c>
      <c r="N14" t="str">
        <f t="shared" si="8"/>
        <v>HO05ODYWHI037</v>
      </c>
    </row>
    <row r="15" spans="1:14" x14ac:dyDescent="0.25">
      <c r="A15" t="s">
        <v>162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02</v>
      </c>
      <c r="G15">
        <f t="shared" si="5"/>
        <v>22</v>
      </c>
      <c r="H15" s="1">
        <v>67829.100000000006</v>
      </c>
      <c r="I15" s="1">
        <f t="shared" si="6"/>
        <v>3014.626666666667</v>
      </c>
      <c r="J15" t="s">
        <v>141</v>
      </c>
      <c r="K15" t="s">
        <v>113</v>
      </c>
      <c r="L15">
        <v>100000</v>
      </c>
      <c r="M15" t="str">
        <f t="shared" si="7"/>
        <v>Yes</v>
      </c>
      <c r="N15" t="str">
        <f t="shared" si="8"/>
        <v>TY02CAMBLA023</v>
      </c>
    </row>
    <row r="16" spans="1:14" x14ac:dyDescent="0.25">
      <c r="A16" t="s">
        <v>163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01</v>
      </c>
      <c r="G16">
        <f t="shared" si="5"/>
        <v>23</v>
      </c>
      <c r="H16" s="1">
        <v>69891.899999999994</v>
      </c>
      <c r="I16" s="1">
        <f t="shared" si="6"/>
        <v>2974.1234042553187</v>
      </c>
      <c r="J16" t="s">
        <v>148</v>
      </c>
      <c r="K16" t="s">
        <v>153</v>
      </c>
      <c r="L16">
        <v>75000</v>
      </c>
      <c r="M16" t="str">
        <f t="shared" si="7"/>
        <v>Yes</v>
      </c>
      <c r="N16" t="str">
        <f t="shared" si="8"/>
        <v>HO01CIVBLU031</v>
      </c>
    </row>
    <row r="17" spans="1:14" x14ac:dyDescent="0.25">
      <c r="A17" t="s">
        <v>164</v>
      </c>
      <c r="B17" t="str">
        <f t="shared" si="0"/>
        <v>HO</v>
      </c>
      <c r="C17" t="str">
        <f t="shared" si="1"/>
        <v>Honda</v>
      </c>
      <c r="D17" t="str">
        <f t="shared" si="2"/>
        <v>ODY</v>
      </c>
      <c r="E17" t="str">
        <f t="shared" si="3"/>
        <v>Odyssey</v>
      </c>
      <c r="F17" t="str">
        <f t="shared" si="4"/>
        <v>01</v>
      </c>
      <c r="G17">
        <f t="shared" si="5"/>
        <v>23</v>
      </c>
      <c r="H17" s="1">
        <v>68658.899999999994</v>
      </c>
      <c r="I17" s="1">
        <f t="shared" si="6"/>
        <v>2921.6553191489361</v>
      </c>
      <c r="J17" t="s">
        <v>141</v>
      </c>
      <c r="K17" t="s">
        <v>113</v>
      </c>
      <c r="L17">
        <v>100000</v>
      </c>
      <c r="M17" t="str">
        <f t="shared" si="7"/>
        <v>Yes</v>
      </c>
      <c r="N17" t="str">
        <f t="shared" si="8"/>
        <v>HO01ODYBLA040</v>
      </c>
    </row>
    <row r="18" spans="1:14" x14ac:dyDescent="0.25">
      <c r="A18" t="s">
        <v>165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07</v>
      </c>
      <c r="G18">
        <f t="shared" si="5"/>
        <v>17</v>
      </c>
      <c r="H18" s="1">
        <v>50854.1</v>
      </c>
      <c r="I18" s="1">
        <f t="shared" si="6"/>
        <v>2905.9485714285715</v>
      </c>
      <c r="J18" t="s">
        <v>141</v>
      </c>
      <c r="K18" t="s">
        <v>142</v>
      </c>
      <c r="L18">
        <v>100000</v>
      </c>
      <c r="M18" t="str">
        <f t="shared" si="7"/>
        <v>Yes</v>
      </c>
      <c r="N18" t="str">
        <f t="shared" si="8"/>
        <v>HO07ODYBLA038</v>
      </c>
    </row>
    <row r="19" spans="1:14" x14ac:dyDescent="0.25">
      <c r="A19" t="s">
        <v>166</v>
      </c>
      <c r="B19" t="str">
        <f t="shared" si="0"/>
        <v>TY</v>
      </c>
      <c r="C19" t="str">
        <f t="shared" si="1"/>
        <v>Toyota</v>
      </c>
      <c r="D19" t="str">
        <f t="shared" si="2"/>
        <v>COR</v>
      </c>
      <c r="E19" t="str">
        <f t="shared" si="3"/>
        <v>Corola</v>
      </c>
      <c r="F19" t="str">
        <f t="shared" si="4"/>
        <v>02</v>
      </c>
      <c r="G19">
        <f t="shared" si="5"/>
        <v>22</v>
      </c>
      <c r="H19" s="1">
        <v>64467.4</v>
      </c>
      <c r="I19" s="1">
        <f t="shared" si="6"/>
        <v>2865.2177777777779</v>
      </c>
      <c r="J19" t="s">
        <v>167</v>
      </c>
      <c r="K19" t="s">
        <v>146</v>
      </c>
      <c r="L19">
        <v>100000</v>
      </c>
      <c r="M19" t="str">
        <f t="shared" si="7"/>
        <v>Yes</v>
      </c>
      <c r="N19" t="str">
        <f t="shared" si="8"/>
        <v>TY02CORRED025</v>
      </c>
    </row>
    <row r="20" spans="1:14" x14ac:dyDescent="0.25">
      <c r="A20" t="s">
        <v>168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06</v>
      </c>
      <c r="G20">
        <f t="shared" si="5"/>
        <v>18</v>
      </c>
      <c r="H20" s="1">
        <v>52229.5</v>
      </c>
      <c r="I20" s="1">
        <f t="shared" si="6"/>
        <v>2823.2162162162163</v>
      </c>
      <c r="J20" t="s">
        <v>135</v>
      </c>
      <c r="K20" t="s">
        <v>169</v>
      </c>
      <c r="L20">
        <v>75000</v>
      </c>
      <c r="M20" t="str">
        <f t="shared" si="7"/>
        <v>Yes</v>
      </c>
      <c r="N20" t="str">
        <f t="shared" si="8"/>
        <v>FD06FCSGRE007</v>
      </c>
    </row>
    <row r="21" spans="1:14" x14ac:dyDescent="0.25">
      <c r="A21" t="s">
        <v>170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16</v>
      </c>
      <c r="H21" s="1">
        <v>44946.5</v>
      </c>
      <c r="I21" s="1">
        <f t="shared" si="6"/>
        <v>2724.030303030303</v>
      </c>
      <c r="J21" t="s">
        <v>135</v>
      </c>
      <c r="K21" t="s">
        <v>169</v>
      </c>
      <c r="L21">
        <v>50000</v>
      </c>
      <c r="M21" t="str">
        <f t="shared" si="7"/>
        <v>Yes</v>
      </c>
      <c r="N21" t="str">
        <f t="shared" si="8"/>
        <v>FD08MTGGRE003</v>
      </c>
    </row>
    <row r="22" spans="1:14" x14ac:dyDescent="0.25">
      <c r="A22" t="s">
        <v>171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08</v>
      </c>
      <c r="G22">
        <f t="shared" si="5"/>
        <v>16</v>
      </c>
      <c r="H22" s="1">
        <v>42504.6</v>
      </c>
      <c r="I22" s="1">
        <f t="shared" si="6"/>
        <v>2576.0363636363636</v>
      </c>
      <c r="J22" t="s">
        <v>138</v>
      </c>
      <c r="K22" t="s">
        <v>151</v>
      </c>
      <c r="L22">
        <v>100000</v>
      </c>
      <c r="M22" t="str">
        <f t="shared" si="7"/>
        <v>Yes</v>
      </c>
      <c r="N22" t="str">
        <f t="shared" si="8"/>
        <v>HO08ODYWHI039</v>
      </c>
    </row>
    <row r="23" spans="1:14" x14ac:dyDescent="0.25">
      <c r="A23" t="s">
        <v>172</v>
      </c>
      <c r="B23" t="str">
        <f t="shared" si="0"/>
        <v>CR</v>
      </c>
      <c r="C23" t="str">
        <f t="shared" si="1"/>
        <v>Chrysler</v>
      </c>
      <c r="D23" t="str">
        <f t="shared" si="2"/>
        <v>CAR</v>
      </c>
      <c r="E23" t="str">
        <f t="shared" si="3"/>
        <v>Caravan</v>
      </c>
      <c r="F23" t="str">
        <f t="shared" si="4"/>
        <v>04</v>
      </c>
      <c r="G23">
        <f t="shared" si="5"/>
        <v>20</v>
      </c>
      <c r="H23" s="1">
        <v>52699.4</v>
      </c>
      <c r="I23" s="1">
        <f t="shared" si="6"/>
        <v>2570.7024390243905</v>
      </c>
      <c r="J23" t="s">
        <v>167</v>
      </c>
      <c r="K23" t="s">
        <v>139</v>
      </c>
      <c r="L23">
        <v>75000</v>
      </c>
      <c r="M23" t="str">
        <f t="shared" si="7"/>
        <v>Yes</v>
      </c>
      <c r="N23" t="str">
        <f t="shared" si="8"/>
        <v>CR04CARRED048</v>
      </c>
    </row>
    <row r="24" spans="1:14" x14ac:dyDescent="0.25">
      <c r="A24" t="s">
        <v>173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06</v>
      </c>
      <c r="G24">
        <f t="shared" si="5"/>
        <v>18</v>
      </c>
      <c r="H24" s="1">
        <v>46311.4</v>
      </c>
      <c r="I24" s="1">
        <f t="shared" si="6"/>
        <v>2503.3189189189188</v>
      </c>
      <c r="J24" t="s">
        <v>135</v>
      </c>
      <c r="K24" t="s">
        <v>144</v>
      </c>
      <c r="L24">
        <v>75000</v>
      </c>
      <c r="M24" t="str">
        <f t="shared" si="7"/>
        <v>Yes</v>
      </c>
      <c r="N24" t="str">
        <f t="shared" si="8"/>
        <v>FD06FCSGRE006</v>
      </c>
    </row>
    <row r="25" spans="1:14" x14ac:dyDescent="0.25">
      <c r="A25" t="s">
        <v>174</v>
      </c>
      <c r="B25" t="str">
        <f t="shared" si="0"/>
        <v>FD</v>
      </c>
      <c r="C25" t="str">
        <f t="shared" si="1"/>
        <v>Ford</v>
      </c>
      <c r="D25" t="str">
        <f t="shared" si="2"/>
        <v>MTG</v>
      </c>
      <c r="E25" t="str">
        <f t="shared" si="3"/>
        <v>Mustang</v>
      </c>
      <c r="F25" t="str">
        <f t="shared" si="4"/>
        <v>06</v>
      </c>
      <c r="G25">
        <f t="shared" si="5"/>
        <v>18</v>
      </c>
      <c r="H25" s="1">
        <v>44974.8</v>
      </c>
      <c r="I25" s="1">
        <f t="shared" si="6"/>
        <v>2431.0702702702706</v>
      </c>
      <c r="J25" t="s">
        <v>138</v>
      </c>
      <c r="K25" t="s">
        <v>175</v>
      </c>
      <c r="L25">
        <v>50000</v>
      </c>
      <c r="M25" t="str">
        <f t="shared" si="7"/>
        <v>Yes</v>
      </c>
      <c r="N25" t="str">
        <f t="shared" si="8"/>
        <v>FD06MTGWHI002</v>
      </c>
    </row>
    <row r="26" spans="1:14" x14ac:dyDescent="0.25">
      <c r="A26" t="s">
        <v>176</v>
      </c>
      <c r="B26" t="str">
        <f t="shared" si="0"/>
        <v>CR</v>
      </c>
      <c r="C26" t="str">
        <f t="shared" si="1"/>
        <v>Chrysler</v>
      </c>
      <c r="D26" t="str">
        <f t="shared" si="2"/>
        <v>PTC</v>
      </c>
      <c r="E26" t="str">
        <f t="shared" si="3"/>
        <v>PT Cruiser</v>
      </c>
      <c r="F26" t="str">
        <f t="shared" si="4"/>
        <v>07</v>
      </c>
      <c r="G26">
        <f t="shared" si="5"/>
        <v>17</v>
      </c>
      <c r="H26" s="1">
        <v>42074.2</v>
      </c>
      <c r="I26" s="1">
        <f t="shared" si="6"/>
        <v>2404.2399999999998</v>
      </c>
      <c r="J26" t="s">
        <v>135</v>
      </c>
      <c r="K26" t="s">
        <v>146</v>
      </c>
      <c r="L26">
        <v>75000</v>
      </c>
      <c r="M26" t="str">
        <f t="shared" si="7"/>
        <v>Yes</v>
      </c>
      <c r="N26" t="str">
        <f t="shared" si="8"/>
        <v>CR07PTCGRE043</v>
      </c>
    </row>
    <row r="27" spans="1:14" x14ac:dyDescent="0.25">
      <c r="A27" t="s">
        <v>177</v>
      </c>
      <c r="B27" t="str">
        <f t="shared" si="0"/>
        <v>FD</v>
      </c>
      <c r="C27" t="str">
        <f t="shared" si="1"/>
        <v>Ford</v>
      </c>
      <c r="D27" t="str">
        <f t="shared" si="2"/>
        <v>FCS</v>
      </c>
      <c r="E27" t="str">
        <f t="shared" si="3"/>
        <v>Focus</v>
      </c>
      <c r="F27" t="str">
        <f t="shared" si="4"/>
        <v>13</v>
      </c>
      <c r="G27">
        <f t="shared" si="5"/>
        <v>11</v>
      </c>
      <c r="H27" s="1">
        <v>27637.1</v>
      </c>
      <c r="I27" s="1">
        <f t="shared" si="6"/>
        <v>2403.2260869565216</v>
      </c>
      <c r="J27" t="s">
        <v>141</v>
      </c>
      <c r="K27" t="s">
        <v>113</v>
      </c>
      <c r="L27">
        <v>75000</v>
      </c>
      <c r="M27" t="str">
        <f t="shared" si="7"/>
        <v>Yes</v>
      </c>
      <c r="N27" t="str">
        <f t="shared" si="8"/>
        <v>FD13FCSBLA009</v>
      </c>
    </row>
    <row r="28" spans="1:14" x14ac:dyDescent="0.25">
      <c r="A28" t="s">
        <v>178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13</v>
      </c>
      <c r="G28">
        <f t="shared" si="5"/>
        <v>11</v>
      </c>
      <c r="H28" s="1">
        <v>27534.799999999999</v>
      </c>
      <c r="I28" s="1">
        <f t="shared" si="6"/>
        <v>2394.3304347826088</v>
      </c>
      <c r="J28" t="s">
        <v>138</v>
      </c>
      <c r="K28" t="s">
        <v>179</v>
      </c>
      <c r="L28">
        <v>75000</v>
      </c>
      <c r="M28" t="str">
        <f t="shared" si="7"/>
        <v>Yes</v>
      </c>
      <c r="N28" t="str">
        <f t="shared" si="8"/>
        <v>FD13FCSWHI010</v>
      </c>
    </row>
    <row r="29" spans="1:14" x14ac:dyDescent="0.25">
      <c r="A29" t="s">
        <v>180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12</v>
      </c>
      <c r="H29" s="1">
        <v>29601.9</v>
      </c>
      <c r="I29" s="1">
        <f t="shared" si="6"/>
        <v>2368.152</v>
      </c>
      <c r="J29" t="s">
        <v>141</v>
      </c>
      <c r="K29" t="s">
        <v>156</v>
      </c>
      <c r="L29">
        <v>100000</v>
      </c>
      <c r="M29" t="str">
        <f t="shared" si="7"/>
        <v>Yes</v>
      </c>
      <c r="N29" t="str">
        <f t="shared" si="8"/>
        <v>TY12CORBLA028</v>
      </c>
    </row>
    <row r="30" spans="1:14" x14ac:dyDescent="0.25">
      <c r="A30" t="s">
        <v>181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14</v>
      </c>
      <c r="H30" s="1">
        <v>33477.199999999997</v>
      </c>
      <c r="I30" s="1">
        <f t="shared" si="6"/>
        <v>2308.7724137931032</v>
      </c>
      <c r="J30" t="s">
        <v>141</v>
      </c>
      <c r="K30" t="s">
        <v>142</v>
      </c>
      <c r="L30">
        <v>75000</v>
      </c>
      <c r="M30" t="str">
        <f t="shared" si="7"/>
        <v>Yes</v>
      </c>
      <c r="N30" t="str">
        <f t="shared" si="8"/>
        <v>HO10CIVBLA033</v>
      </c>
    </row>
    <row r="31" spans="1:14" x14ac:dyDescent="0.25">
      <c r="A31" t="s">
        <v>182</v>
      </c>
      <c r="B31" t="str">
        <f t="shared" si="0"/>
        <v>FD</v>
      </c>
      <c r="C31" t="str">
        <f t="shared" si="1"/>
        <v>Ford</v>
      </c>
      <c r="D31" t="str">
        <f t="shared" si="2"/>
        <v>MTG</v>
      </c>
      <c r="E31" t="str">
        <f t="shared" si="3"/>
        <v>Mustang</v>
      </c>
      <c r="F31" t="str">
        <f t="shared" si="4"/>
        <v>08</v>
      </c>
      <c r="G31">
        <f t="shared" si="5"/>
        <v>16</v>
      </c>
      <c r="H31" s="1">
        <v>37558.800000000003</v>
      </c>
      <c r="I31" s="1">
        <f t="shared" si="6"/>
        <v>2276.2909090909093</v>
      </c>
      <c r="J31" t="s">
        <v>141</v>
      </c>
      <c r="K31" t="s">
        <v>153</v>
      </c>
      <c r="L31">
        <v>50000</v>
      </c>
      <c r="M31" t="str">
        <f t="shared" si="7"/>
        <v>Yes</v>
      </c>
      <c r="N31" t="str">
        <f t="shared" si="8"/>
        <v>FD08MTGBLA004</v>
      </c>
    </row>
    <row r="32" spans="1:14" x14ac:dyDescent="0.25">
      <c r="A32" t="s">
        <v>183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15</v>
      </c>
      <c r="H32" s="1">
        <v>35137</v>
      </c>
      <c r="I32" s="1">
        <f t="shared" si="6"/>
        <v>2266.9032258064517</v>
      </c>
      <c r="J32" t="s">
        <v>141</v>
      </c>
      <c r="K32" t="s">
        <v>160</v>
      </c>
      <c r="L32">
        <v>75000</v>
      </c>
      <c r="M32" t="str">
        <f t="shared" si="7"/>
        <v>Yes</v>
      </c>
      <c r="N32" t="str">
        <f t="shared" si="8"/>
        <v>FD09FCSBLA008</v>
      </c>
    </row>
    <row r="33" spans="1:14" x14ac:dyDescent="0.25">
      <c r="A33" t="s">
        <v>184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11</v>
      </c>
      <c r="G33">
        <f t="shared" si="5"/>
        <v>13</v>
      </c>
      <c r="H33" s="1">
        <v>30555.3</v>
      </c>
      <c r="I33" s="1">
        <f t="shared" si="6"/>
        <v>2263.3555555555554</v>
      </c>
      <c r="J33" t="s">
        <v>141</v>
      </c>
      <c r="K33" t="s">
        <v>169</v>
      </c>
      <c r="L33">
        <v>75000</v>
      </c>
      <c r="M33" t="str">
        <f t="shared" si="7"/>
        <v>Yes</v>
      </c>
      <c r="N33" t="str">
        <f t="shared" si="8"/>
        <v>HO11CIVBLA034</v>
      </c>
    </row>
    <row r="34" spans="1:14" x14ac:dyDescent="0.25">
      <c r="A34" t="s">
        <v>185</v>
      </c>
      <c r="B34" t="str">
        <f t="shared" ref="B34:B53" si="9">LEFT(A34,2)</f>
        <v>FD</v>
      </c>
      <c r="C34" t="str">
        <f t="shared" ref="C34:C53" si="10">VLOOKUP(B34,B$59:C$64,2,0)</f>
        <v>Ford</v>
      </c>
      <c r="D34" t="str">
        <f t="shared" ref="D34:D53" si="11">MID(A34,5,3)</f>
        <v>MTG</v>
      </c>
      <c r="E34" t="str">
        <f t="shared" ref="E34:E53" si="12">VLOOKUP(D34,D$59:E$69,2,0)</f>
        <v>Mustang</v>
      </c>
      <c r="F34" t="str">
        <f t="shared" ref="F34:F53" si="13">MID(A34,3,2)</f>
        <v>08</v>
      </c>
      <c r="G34">
        <f t="shared" ref="G34:G53" si="14">IF(24-F34&lt;0,100-F34+24,24-F34)</f>
        <v>16</v>
      </c>
      <c r="H34" s="1">
        <v>36438.5</v>
      </c>
      <c r="I34" s="1">
        <f t="shared" ref="I34:I53" si="15">H34/(G34+0.5)</f>
        <v>2208.3939393939395</v>
      </c>
      <c r="J34" t="s">
        <v>138</v>
      </c>
      <c r="K34" t="s">
        <v>113</v>
      </c>
      <c r="L34">
        <v>50000</v>
      </c>
      <c r="M34" t="str">
        <f t="shared" ref="M34:M53" si="16">IF(H34&lt;=L34,"Yes","Not covered")</f>
        <v>Yes</v>
      </c>
      <c r="N34" t="str">
        <f t="shared" ref="N34:N53" si="17">CONCATENATE(B34,F34,D34,UPPER(LEFT(J34,3)),RIGHT(A34,3))</f>
        <v>FD08MTGWHI005</v>
      </c>
    </row>
    <row r="35" spans="1:14" x14ac:dyDescent="0.25">
      <c r="A35" t="s">
        <v>186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06</v>
      </c>
      <c r="G35">
        <f t="shared" si="14"/>
        <v>18</v>
      </c>
      <c r="H35" s="1">
        <v>40326.800000000003</v>
      </c>
      <c r="I35" s="1">
        <f t="shared" si="15"/>
        <v>2179.8270270270273</v>
      </c>
      <c r="J35" t="s">
        <v>141</v>
      </c>
      <c r="K35" t="s">
        <v>113</v>
      </c>
      <c r="L35">
        <v>50000</v>
      </c>
      <c r="M35" t="str">
        <f t="shared" si="16"/>
        <v>Yes</v>
      </c>
      <c r="N35" t="str">
        <f t="shared" si="17"/>
        <v>FD06MTGBLA001</v>
      </c>
    </row>
    <row r="36" spans="1:14" x14ac:dyDescent="0.25">
      <c r="A36" t="s">
        <v>187</v>
      </c>
      <c r="B36" t="str">
        <f t="shared" si="9"/>
        <v>HY</v>
      </c>
      <c r="C36" t="str">
        <f t="shared" si="10"/>
        <v>Hyundai</v>
      </c>
      <c r="D36" t="str">
        <f t="shared" si="11"/>
        <v>ELA</v>
      </c>
      <c r="E36" t="str">
        <f t="shared" si="12"/>
        <v>Elantra</v>
      </c>
      <c r="F36" t="str">
        <f t="shared" si="13"/>
        <v>11</v>
      </c>
      <c r="G36">
        <f t="shared" si="14"/>
        <v>13</v>
      </c>
      <c r="H36" s="1">
        <v>29102.3</v>
      </c>
      <c r="I36" s="1">
        <f t="shared" si="15"/>
        <v>2155.7259259259258</v>
      </c>
      <c r="J36" t="s">
        <v>141</v>
      </c>
      <c r="K36" t="s">
        <v>188</v>
      </c>
      <c r="L36">
        <v>100000</v>
      </c>
      <c r="M36" t="str">
        <f t="shared" si="16"/>
        <v>Yes</v>
      </c>
      <c r="N36" t="str">
        <f t="shared" si="17"/>
        <v>HY11ELABLA049</v>
      </c>
    </row>
    <row r="37" spans="1:14" x14ac:dyDescent="0.25">
      <c r="A37" t="s">
        <v>189</v>
      </c>
      <c r="B37" t="str">
        <f t="shared" si="9"/>
        <v>GM</v>
      </c>
      <c r="C37" t="str">
        <f t="shared" si="10"/>
        <v>General Motors</v>
      </c>
      <c r="D37" t="str">
        <f t="shared" si="11"/>
        <v>SLV</v>
      </c>
      <c r="E37" t="str">
        <f t="shared" si="12"/>
        <v>Silverado</v>
      </c>
      <c r="F37" t="str">
        <f t="shared" si="13"/>
        <v>10</v>
      </c>
      <c r="G37">
        <f t="shared" si="14"/>
        <v>14</v>
      </c>
      <c r="H37" s="1">
        <v>31144.400000000001</v>
      </c>
      <c r="I37" s="1">
        <f t="shared" si="15"/>
        <v>2147.8896551724138</v>
      </c>
      <c r="J37" t="s">
        <v>141</v>
      </c>
      <c r="K37" t="s">
        <v>158</v>
      </c>
      <c r="L37">
        <v>100000</v>
      </c>
      <c r="M37" t="str">
        <f t="shared" si="16"/>
        <v>Yes</v>
      </c>
      <c r="N37" t="str">
        <f t="shared" si="17"/>
        <v>GM10SLVBLA017</v>
      </c>
    </row>
    <row r="38" spans="1:14" x14ac:dyDescent="0.25">
      <c r="A38" t="s">
        <v>190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>
        <f t="shared" si="14"/>
        <v>13</v>
      </c>
      <c r="H38" s="1">
        <v>27394.2</v>
      </c>
      <c r="I38" s="1">
        <f t="shared" si="15"/>
        <v>2029.2</v>
      </c>
      <c r="J38" t="s">
        <v>141</v>
      </c>
      <c r="K38" t="s">
        <v>149</v>
      </c>
      <c r="L38">
        <v>75000</v>
      </c>
      <c r="M38" t="str">
        <f t="shared" si="16"/>
        <v>Yes</v>
      </c>
      <c r="N38" t="str">
        <f t="shared" si="17"/>
        <v>CR11PTCBLA044</v>
      </c>
    </row>
    <row r="39" spans="1:14" x14ac:dyDescent="0.25">
      <c r="A39" t="s">
        <v>191</v>
      </c>
      <c r="B39" t="str">
        <f t="shared" si="9"/>
        <v>HO</v>
      </c>
      <c r="C39" t="str">
        <f t="shared" si="10"/>
        <v>Honda</v>
      </c>
      <c r="D39" t="str">
        <f t="shared" si="11"/>
        <v>CIV</v>
      </c>
      <c r="E39" t="str">
        <f t="shared" si="12"/>
        <v>Civic</v>
      </c>
      <c r="F39" t="str">
        <f t="shared" si="13"/>
        <v>12</v>
      </c>
      <c r="G39">
        <f t="shared" si="14"/>
        <v>12</v>
      </c>
      <c r="H39" s="1">
        <v>24513.200000000001</v>
      </c>
      <c r="I39" s="1">
        <f t="shared" si="15"/>
        <v>1961.056</v>
      </c>
      <c r="J39" t="s">
        <v>141</v>
      </c>
      <c r="K39" t="s">
        <v>158</v>
      </c>
      <c r="L39">
        <v>75000</v>
      </c>
      <c r="M39" t="str">
        <f t="shared" si="16"/>
        <v>Yes</v>
      </c>
      <c r="N39" t="str">
        <f t="shared" si="17"/>
        <v>HO12CIVBLA035</v>
      </c>
    </row>
    <row r="40" spans="1:14" x14ac:dyDescent="0.25">
      <c r="A40" t="s">
        <v>192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13</v>
      </c>
      <c r="G40">
        <f t="shared" si="14"/>
        <v>11</v>
      </c>
      <c r="H40" s="1">
        <v>22521.599999999999</v>
      </c>
      <c r="I40" s="1">
        <f t="shared" si="15"/>
        <v>1958.3999999999999</v>
      </c>
      <c r="J40" t="s">
        <v>141</v>
      </c>
      <c r="K40" t="s">
        <v>149</v>
      </c>
      <c r="L40">
        <v>75000</v>
      </c>
      <c r="M40" t="str">
        <f t="shared" si="16"/>
        <v>Yes</v>
      </c>
      <c r="N40" t="str">
        <f t="shared" si="17"/>
        <v>FD13FCSBLA012</v>
      </c>
    </row>
    <row r="41" spans="1:14" x14ac:dyDescent="0.25">
      <c r="A41" t="s">
        <v>193</v>
      </c>
      <c r="B41" t="str">
        <f t="shared" si="9"/>
        <v>HY</v>
      </c>
      <c r="C41" t="str">
        <f t="shared" si="10"/>
        <v>Hyundai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4"/>
        <v>11</v>
      </c>
      <c r="H41" s="1">
        <v>22188.5</v>
      </c>
      <c r="I41" s="1">
        <f t="shared" si="15"/>
        <v>1929.4347826086957</v>
      </c>
      <c r="J41" t="s">
        <v>148</v>
      </c>
      <c r="K41" t="s">
        <v>144</v>
      </c>
      <c r="L41">
        <v>100000</v>
      </c>
      <c r="M41" t="str">
        <f t="shared" si="16"/>
        <v>Yes</v>
      </c>
      <c r="N41" t="str">
        <f t="shared" si="17"/>
        <v>HY13ELABLU052</v>
      </c>
    </row>
    <row r="42" spans="1:14" x14ac:dyDescent="0.25">
      <c r="A42" t="s">
        <v>194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Camero</v>
      </c>
      <c r="F42" t="str">
        <f t="shared" si="13"/>
        <v>09</v>
      </c>
      <c r="G42">
        <f t="shared" si="14"/>
        <v>15</v>
      </c>
      <c r="H42" s="1">
        <v>28464.799999999999</v>
      </c>
      <c r="I42" s="1">
        <f t="shared" si="15"/>
        <v>1836.4387096774194</v>
      </c>
      <c r="J42" t="s">
        <v>138</v>
      </c>
      <c r="K42" t="s">
        <v>156</v>
      </c>
      <c r="L42">
        <v>100000</v>
      </c>
      <c r="M42" t="str">
        <f t="shared" si="16"/>
        <v>Yes</v>
      </c>
      <c r="N42" t="str">
        <f t="shared" si="17"/>
        <v>GM09CMRWHI014</v>
      </c>
    </row>
    <row r="43" spans="1:14" x14ac:dyDescent="0.25">
      <c r="A43" t="s">
        <v>195</v>
      </c>
      <c r="B43" t="str">
        <f t="shared" si="9"/>
        <v>HY</v>
      </c>
      <c r="C43" t="str">
        <f t="shared" si="10"/>
        <v>Hyundai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12</v>
      </c>
      <c r="H43" s="1">
        <v>22282</v>
      </c>
      <c r="I43" s="1">
        <f t="shared" si="15"/>
        <v>1782.56</v>
      </c>
      <c r="J43" t="s">
        <v>148</v>
      </c>
      <c r="K43" t="s">
        <v>175</v>
      </c>
      <c r="L43">
        <v>100000</v>
      </c>
      <c r="M43" t="str">
        <f t="shared" si="16"/>
        <v>Yes</v>
      </c>
      <c r="N43" t="str">
        <f t="shared" si="17"/>
        <v>HY12ELABLU050</v>
      </c>
    </row>
    <row r="44" spans="1:14" x14ac:dyDescent="0.25">
      <c r="A44" t="s">
        <v>196</v>
      </c>
      <c r="B44" t="str">
        <f t="shared" si="9"/>
        <v>TY</v>
      </c>
      <c r="C44" t="str">
        <f t="shared" si="10"/>
        <v>Toyota</v>
      </c>
      <c r="D44" t="str">
        <f t="shared" si="11"/>
        <v>CAM</v>
      </c>
      <c r="E44" t="str">
        <f t="shared" si="12"/>
        <v>Camrey</v>
      </c>
      <c r="F44" t="str">
        <f t="shared" si="13"/>
        <v>12</v>
      </c>
      <c r="G44">
        <f t="shared" si="14"/>
        <v>12</v>
      </c>
      <c r="H44" s="1">
        <v>22128.2</v>
      </c>
      <c r="I44" s="1">
        <f t="shared" si="15"/>
        <v>1770.2560000000001</v>
      </c>
      <c r="J44" t="s">
        <v>148</v>
      </c>
      <c r="K44" t="s">
        <v>136</v>
      </c>
      <c r="L44">
        <v>100000</v>
      </c>
      <c r="M44" t="str">
        <f t="shared" si="16"/>
        <v>Yes</v>
      </c>
      <c r="N44" t="str">
        <f t="shared" si="17"/>
        <v>TY12CAMBLU029</v>
      </c>
    </row>
    <row r="45" spans="1:14" x14ac:dyDescent="0.25">
      <c r="A45" t="s">
        <v>197</v>
      </c>
      <c r="B45" t="str">
        <f t="shared" si="9"/>
        <v>HY</v>
      </c>
      <c r="C45" t="str">
        <f t="shared" si="10"/>
        <v>Hyundai</v>
      </c>
      <c r="D45" t="str">
        <f t="shared" si="11"/>
        <v>ELA</v>
      </c>
      <c r="E45" t="str">
        <f t="shared" si="12"/>
        <v>Elantra</v>
      </c>
      <c r="F45" t="str">
        <f t="shared" si="13"/>
        <v>13</v>
      </c>
      <c r="G45">
        <f t="shared" si="14"/>
        <v>11</v>
      </c>
      <c r="H45" s="1">
        <v>20223.900000000001</v>
      </c>
      <c r="I45" s="1">
        <f t="shared" si="15"/>
        <v>1758.6000000000001</v>
      </c>
      <c r="J45" t="s">
        <v>141</v>
      </c>
      <c r="K45" t="s">
        <v>179</v>
      </c>
      <c r="L45">
        <v>100000</v>
      </c>
      <c r="M45" t="str">
        <f t="shared" si="16"/>
        <v>Yes</v>
      </c>
      <c r="N45" t="str">
        <f t="shared" si="17"/>
        <v>HY13ELABLA051</v>
      </c>
    </row>
    <row r="46" spans="1:14" x14ac:dyDescent="0.25">
      <c r="A46" t="s">
        <v>198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Corola</v>
      </c>
      <c r="F46" t="str">
        <f t="shared" si="13"/>
        <v>14</v>
      </c>
      <c r="G46">
        <f t="shared" si="14"/>
        <v>10</v>
      </c>
      <c r="H46" s="1">
        <v>17556.3</v>
      </c>
      <c r="I46" s="1">
        <f t="shared" si="15"/>
        <v>1672.0285714285715</v>
      </c>
      <c r="J46" t="s">
        <v>148</v>
      </c>
      <c r="K46" t="s">
        <v>179</v>
      </c>
      <c r="L46">
        <v>100000</v>
      </c>
      <c r="M46" t="str">
        <f t="shared" si="16"/>
        <v>Yes</v>
      </c>
      <c r="N46" t="str">
        <f t="shared" si="17"/>
        <v>TY14CORBLU027</v>
      </c>
    </row>
    <row r="47" spans="1:14" x14ac:dyDescent="0.25">
      <c r="A47" t="s">
        <v>199</v>
      </c>
      <c r="B47" t="str">
        <f t="shared" si="9"/>
        <v>HO</v>
      </c>
      <c r="C47" t="str">
        <f t="shared" si="10"/>
        <v>Honda</v>
      </c>
      <c r="D47" t="str">
        <f t="shared" si="11"/>
        <v>CIV</v>
      </c>
      <c r="E47" t="str">
        <f t="shared" si="12"/>
        <v>Civic</v>
      </c>
      <c r="F47" t="str">
        <f t="shared" si="13"/>
        <v>10</v>
      </c>
      <c r="G47">
        <f t="shared" si="14"/>
        <v>14</v>
      </c>
      <c r="H47" s="1">
        <v>22573</v>
      </c>
      <c r="I47" s="1">
        <f t="shared" si="15"/>
        <v>1556.7586206896551</v>
      </c>
      <c r="J47" t="s">
        <v>148</v>
      </c>
      <c r="K47" t="s">
        <v>188</v>
      </c>
      <c r="L47">
        <v>75000</v>
      </c>
      <c r="M47" t="str">
        <f t="shared" si="16"/>
        <v>Yes</v>
      </c>
      <c r="N47" t="str">
        <f t="shared" si="17"/>
        <v>HO10CIVBLU032</v>
      </c>
    </row>
    <row r="48" spans="1:14" x14ac:dyDescent="0.25">
      <c r="A48" t="s">
        <v>200</v>
      </c>
      <c r="B48" t="str">
        <f t="shared" si="9"/>
        <v>GM</v>
      </c>
      <c r="C48" t="str">
        <f t="shared" si="10"/>
        <v>General Motors</v>
      </c>
      <c r="D48" t="str">
        <f t="shared" si="11"/>
        <v>CMR</v>
      </c>
      <c r="E48" t="str">
        <f t="shared" si="12"/>
        <v>Camero</v>
      </c>
      <c r="F48" t="str">
        <f t="shared" si="13"/>
        <v>12</v>
      </c>
      <c r="G48">
        <f t="shared" si="14"/>
        <v>12</v>
      </c>
      <c r="H48" s="1">
        <v>19421.099999999999</v>
      </c>
      <c r="I48" s="1">
        <f t="shared" si="15"/>
        <v>1553.6879999999999</v>
      </c>
      <c r="J48" t="s">
        <v>141</v>
      </c>
      <c r="K48" t="s">
        <v>139</v>
      </c>
      <c r="L48">
        <v>100000</v>
      </c>
      <c r="M48" t="str">
        <f t="shared" si="16"/>
        <v>Yes</v>
      </c>
      <c r="N48" t="str">
        <f t="shared" si="17"/>
        <v>GM12CMRBLA015</v>
      </c>
    </row>
    <row r="49" spans="1:14" x14ac:dyDescent="0.25">
      <c r="A49" t="s">
        <v>201</v>
      </c>
      <c r="B49" t="str">
        <f t="shared" si="9"/>
        <v>FD</v>
      </c>
      <c r="C49" t="str">
        <f t="shared" si="10"/>
        <v>Ford</v>
      </c>
      <c r="D49" t="str">
        <f t="shared" si="11"/>
        <v>FCS</v>
      </c>
      <c r="E49" t="str">
        <f t="shared" si="12"/>
        <v>Focus</v>
      </c>
      <c r="F49" t="str">
        <f t="shared" si="13"/>
        <v>12</v>
      </c>
      <c r="G49">
        <f t="shared" si="14"/>
        <v>12</v>
      </c>
      <c r="H49" s="1">
        <v>19341.7</v>
      </c>
      <c r="I49" s="1">
        <f t="shared" si="15"/>
        <v>1547.336</v>
      </c>
      <c r="J49" t="s">
        <v>138</v>
      </c>
      <c r="K49" t="s">
        <v>202</v>
      </c>
      <c r="L49">
        <v>75000</v>
      </c>
      <c r="M49" t="str">
        <f t="shared" si="16"/>
        <v>Yes</v>
      </c>
      <c r="N49" t="str">
        <f t="shared" si="17"/>
        <v>FD12FCSWHI011</v>
      </c>
    </row>
    <row r="50" spans="1:14" x14ac:dyDescent="0.25">
      <c r="A50" t="s">
        <v>203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4"/>
        <v>10</v>
      </c>
      <c r="H50" s="1">
        <v>14289.6</v>
      </c>
      <c r="I50" s="1">
        <f t="shared" si="15"/>
        <v>1360.9142857142858</v>
      </c>
      <c r="J50" t="s">
        <v>138</v>
      </c>
      <c r="K50" t="s">
        <v>188</v>
      </c>
      <c r="L50">
        <v>100000</v>
      </c>
      <c r="M50" t="str">
        <f t="shared" si="16"/>
        <v>Yes</v>
      </c>
      <c r="N50" t="str">
        <f t="shared" si="17"/>
        <v>GM14CMRWHI016</v>
      </c>
    </row>
    <row r="51" spans="1:14" x14ac:dyDescent="0.25">
      <c r="A51" t="s">
        <v>204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11</v>
      </c>
      <c r="H51" s="1">
        <v>13867.6</v>
      </c>
      <c r="I51" s="1">
        <f t="shared" si="15"/>
        <v>1205.8782608695653</v>
      </c>
      <c r="J51" t="s">
        <v>141</v>
      </c>
      <c r="K51" t="s">
        <v>136</v>
      </c>
      <c r="L51">
        <v>75000</v>
      </c>
      <c r="M51" t="str">
        <f t="shared" si="16"/>
        <v>Yes</v>
      </c>
      <c r="N51" t="str">
        <f t="shared" si="17"/>
        <v>HO13CIVBLA036</v>
      </c>
    </row>
    <row r="52" spans="1:14" x14ac:dyDescent="0.25">
      <c r="A52" t="s">
        <v>205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11</v>
      </c>
      <c r="H52" s="1">
        <v>13682.9</v>
      </c>
      <c r="I52" s="1">
        <f t="shared" si="15"/>
        <v>1189.8173913043479</v>
      </c>
      <c r="J52" t="s">
        <v>141</v>
      </c>
      <c r="K52" t="s">
        <v>151</v>
      </c>
      <c r="L52">
        <v>75000</v>
      </c>
      <c r="M52" t="str">
        <f t="shared" si="16"/>
        <v>Yes</v>
      </c>
      <c r="N52" t="str">
        <f t="shared" si="17"/>
        <v>FD13FCSBLA013</v>
      </c>
    </row>
    <row r="53" spans="1:14" x14ac:dyDescent="0.25">
      <c r="A53" t="s">
        <v>206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10</v>
      </c>
      <c r="H53" s="1">
        <v>3708.1</v>
      </c>
      <c r="I53" s="1">
        <f t="shared" si="15"/>
        <v>353.15238095238095</v>
      </c>
      <c r="J53" t="s">
        <v>141</v>
      </c>
      <c r="K53" t="s">
        <v>175</v>
      </c>
      <c r="L53">
        <v>100000</v>
      </c>
      <c r="M53" t="str">
        <f t="shared" si="16"/>
        <v>Yes</v>
      </c>
      <c r="N53" t="str">
        <f t="shared" si="17"/>
        <v>HO14ODYBLA041</v>
      </c>
    </row>
    <row r="59" spans="1:14" x14ac:dyDescent="0.25">
      <c r="B59" t="s">
        <v>207</v>
      </c>
      <c r="C59" t="s">
        <v>208</v>
      </c>
      <c r="D59" t="s">
        <v>209</v>
      </c>
      <c r="E59" t="s">
        <v>210</v>
      </c>
    </row>
    <row r="60" spans="1:14" x14ac:dyDescent="0.25">
      <c r="B60" t="s">
        <v>211</v>
      </c>
      <c r="C60" t="s">
        <v>212</v>
      </c>
      <c r="D60" t="s">
        <v>213</v>
      </c>
      <c r="E60" t="s">
        <v>214</v>
      </c>
    </row>
    <row r="61" spans="1:14" x14ac:dyDescent="0.25">
      <c r="B61" t="s">
        <v>215</v>
      </c>
      <c r="C61" t="s">
        <v>216</v>
      </c>
      <c r="D61" t="s">
        <v>217</v>
      </c>
      <c r="E61" t="s">
        <v>218</v>
      </c>
    </row>
    <row r="62" spans="1:14" x14ac:dyDescent="0.25">
      <c r="B62" t="s">
        <v>219</v>
      </c>
      <c r="C62" t="s">
        <v>220</v>
      </c>
      <c r="D62" t="s">
        <v>221</v>
      </c>
      <c r="E62" t="s">
        <v>222</v>
      </c>
    </row>
    <row r="63" spans="1:14" x14ac:dyDescent="0.25">
      <c r="B63" t="s">
        <v>223</v>
      </c>
      <c r="C63" t="s">
        <v>224</v>
      </c>
      <c r="D63" t="s">
        <v>225</v>
      </c>
      <c r="E63" t="s">
        <v>226</v>
      </c>
    </row>
    <row r="64" spans="1:14" x14ac:dyDescent="0.25">
      <c r="B64" t="s">
        <v>227</v>
      </c>
      <c r="C64" t="s">
        <v>228</v>
      </c>
      <c r="D64" t="s">
        <v>229</v>
      </c>
      <c r="E64" t="s">
        <v>230</v>
      </c>
    </row>
    <row r="65" spans="4:5" x14ac:dyDescent="0.25">
      <c r="D65" t="s">
        <v>231</v>
      </c>
      <c r="E65" t="s">
        <v>232</v>
      </c>
    </row>
    <row r="66" spans="4:5" x14ac:dyDescent="0.25">
      <c r="D66" t="s">
        <v>233</v>
      </c>
      <c r="E66" t="s">
        <v>234</v>
      </c>
    </row>
    <row r="67" spans="4:5" x14ac:dyDescent="0.25">
      <c r="D67" t="s">
        <v>235</v>
      </c>
      <c r="E67" t="s">
        <v>236</v>
      </c>
    </row>
    <row r="68" spans="4:5" x14ac:dyDescent="0.25">
      <c r="D68" t="s">
        <v>237</v>
      </c>
      <c r="E68" t="s">
        <v>238</v>
      </c>
    </row>
    <row r="69" spans="4:5" x14ac:dyDescent="0.25">
      <c r="D69" t="s">
        <v>239</v>
      </c>
      <c r="E69" t="s">
        <v>240</v>
      </c>
    </row>
  </sheetData>
  <conditionalFormatting sqref="I1:I1048576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259-274A-4F15-8E58-84DDA42A1021}">
  <dimension ref="A3:B21"/>
  <sheetViews>
    <sheetView workbookViewId="0">
      <selection activeCell="O12" sqref="O12:O1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28" t="s">
        <v>117</v>
      </c>
      <c r="B3" t="s">
        <v>241</v>
      </c>
    </row>
    <row r="4" spans="1:2" x14ac:dyDescent="0.25">
      <c r="A4" s="27" t="s">
        <v>139</v>
      </c>
      <c r="B4">
        <v>144647.69999999998</v>
      </c>
    </row>
    <row r="5" spans="1:2" x14ac:dyDescent="0.25">
      <c r="A5" s="27" t="s">
        <v>136</v>
      </c>
      <c r="B5">
        <v>150656.40000000002</v>
      </c>
    </row>
    <row r="6" spans="1:2" x14ac:dyDescent="0.25">
      <c r="A6" s="27" t="s">
        <v>144</v>
      </c>
      <c r="B6">
        <v>154427.9</v>
      </c>
    </row>
    <row r="7" spans="1:2" x14ac:dyDescent="0.25">
      <c r="A7" s="27" t="s">
        <v>146</v>
      </c>
      <c r="B7">
        <v>179986</v>
      </c>
    </row>
    <row r="8" spans="1:2" x14ac:dyDescent="0.25">
      <c r="A8" s="27" t="s">
        <v>160</v>
      </c>
      <c r="B8">
        <v>143640.70000000001</v>
      </c>
    </row>
    <row r="9" spans="1:2" x14ac:dyDescent="0.25">
      <c r="A9" s="27" t="s">
        <v>158</v>
      </c>
      <c r="B9">
        <v>135078.20000000001</v>
      </c>
    </row>
    <row r="10" spans="1:2" x14ac:dyDescent="0.25">
      <c r="A10" s="27" t="s">
        <v>153</v>
      </c>
      <c r="B10">
        <v>184693.8</v>
      </c>
    </row>
    <row r="11" spans="1:2" x14ac:dyDescent="0.25">
      <c r="A11" s="27" t="s">
        <v>169</v>
      </c>
      <c r="B11">
        <v>127731.3</v>
      </c>
    </row>
    <row r="12" spans="1:2" x14ac:dyDescent="0.25">
      <c r="A12" s="27" t="s">
        <v>175</v>
      </c>
      <c r="B12">
        <v>70964.899999999994</v>
      </c>
    </row>
    <row r="13" spans="1:2" x14ac:dyDescent="0.25">
      <c r="A13" s="27" t="s">
        <v>179</v>
      </c>
      <c r="B13">
        <v>65315</v>
      </c>
    </row>
    <row r="14" spans="1:2" x14ac:dyDescent="0.25">
      <c r="A14" s="27" t="s">
        <v>151</v>
      </c>
      <c r="B14">
        <v>138561.5</v>
      </c>
    </row>
    <row r="15" spans="1:2" x14ac:dyDescent="0.25">
      <c r="A15" s="27" t="s">
        <v>156</v>
      </c>
      <c r="B15">
        <v>141229.4</v>
      </c>
    </row>
    <row r="16" spans="1:2" x14ac:dyDescent="0.25">
      <c r="A16" s="27" t="s">
        <v>113</v>
      </c>
      <c r="B16">
        <v>305432.40000000002</v>
      </c>
    </row>
    <row r="17" spans="1:2" x14ac:dyDescent="0.25">
      <c r="A17" s="27" t="s">
        <v>142</v>
      </c>
      <c r="B17">
        <v>177713.9</v>
      </c>
    </row>
    <row r="18" spans="1:2" x14ac:dyDescent="0.25">
      <c r="A18" s="27" t="s">
        <v>188</v>
      </c>
      <c r="B18">
        <v>65964.899999999994</v>
      </c>
    </row>
    <row r="19" spans="1:2" x14ac:dyDescent="0.25">
      <c r="A19" s="27" t="s">
        <v>149</v>
      </c>
      <c r="B19">
        <v>130601.59999999999</v>
      </c>
    </row>
    <row r="20" spans="1:2" x14ac:dyDescent="0.25">
      <c r="A20" s="27" t="s">
        <v>202</v>
      </c>
      <c r="B20">
        <v>19341.7</v>
      </c>
    </row>
    <row r="21" spans="1:2" x14ac:dyDescent="0.25">
      <c r="A21" s="27" t="s">
        <v>119</v>
      </c>
      <c r="B21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63EC-B247-424B-9547-047D3A51741C}">
  <dimension ref="A2:N19"/>
  <sheetViews>
    <sheetView workbookViewId="0">
      <selection activeCell="E10" sqref="E10"/>
    </sheetView>
  </sheetViews>
  <sheetFormatPr defaultColWidth="12.5703125" defaultRowHeight="15" x14ac:dyDescent="0.25"/>
  <cols>
    <col min="1" max="1" width="19.42578125" bestFit="1" customWidth="1"/>
  </cols>
  <sheetData>
    <row r="2" spans="1:14" x14ac:dyDescent="0.25">
      <c r="B2" t="s">
        <v>242</v>
      </c>
      <c r="C2" t="s">
        <v>243</v>
      </c>
      <c r="D2" t="s">
        <v>244</v>
      </c>
      <c r="F2" t="s">
        <v>245</v>
      </c>
      <c r="G2" t="s">
        <v>242</v>
      </c>
      <c r="H2" t="s">
        <v>243</v>
      </c>
      <c r="I2" t="s">
        <v>244</v>
      </c>
      <c r="K2" t="s">
        <v>246</v>
      </c>
      <c r="L2" t="s">
        <v>242</v>
      </c>
      <c r="M2" t="s">
        <v>243</v>
      </c>
      <c r="N2" t="s">
        <v>244</v>
      </c>
    </row>
    <row r="3" spans="1:14" x14ac:dyDescent="0.25">
      <c r="A3" t="s">
        <v>247</v>
      </c>
      <c r="B3" s="30">
        <v>0.5</v>
      </c>
      <c r="C3" s="30">
        <v>0.4</v>
      </c>
      <c r="D3" s="30">
        <v>1.4</v>
      </c>
      <c r="F3" s="31">
        <v>3</v>
      </c>
      <c r="G3" s="16">
        <f>F3*$B3</f>
        <v>1.5</v>
      </c>
      <c r="H3" s="16">
        <f>F3*C3</f>
        <v>1.2000000000000002</v>
      </c>
      <c r="I3" s="16">
        <f>F3*D3</f>
        <v>4.1999999999999993</v>
      </c>
      <c r="K3" s="31">
        <v>5</v>
      </c>
      <c r="L3" s="16">
        <f>K3*B3</f>
        <v>2.5</v>
      </c>
      <c r="M3" s="16">
        <f>K3*C3</f>
        <v>2</v>
      </c>
      <c r="N3" s="16">
        <f>K3*D3</f>
        <v>7</v>
      </c>
    </row>
    <row r="4" spans="1:14" x14ac:dyDescent="0.25">
      <c r="A4" t="s">
        <v>248</v>
      </c>
      <c r="B4" s="30">
        <v>28</v>
      </c>
      <c r="C4" s="30">
        <v>33</v>
      </c>
      <c r="D4" s="30">
        <v>31</v>
      </c>
      <c r="F4" s="31">
        <v>1</v>
      </c>
      <c r="G4" s="16">
        <f t="shared" ref="G4:G17" si="0">F4*$B4</f>
        <v>28</v>
      </c>
      <c r="H4" s="16">
        <f t="shared" ref="H4:H17" si="1">F4*C4</f>
        <v>33</v>
      </c>
      <c r="I4" s="16">
        <f t="shared" ref="I4:I17" si="2">F4*D4</f>
        <v>31</v>
      </c>
      <c r="K4" s="31">
        <v>1</v>
      </c>
      <c r="L4" s="16">
        <f t="shared" ref="L4:L17" si="3">K4*B4</f>
        <v>28</v>
      </c>
      <c r="M4" s="16">
        <f t="shared" ref="M4:M17" si="4">K4*C4</f>
        <v>33</v>
      </c>
      <c r="N4" s="16">
        <f t="shared" ref="N4:N17" si="5">K4*D4</f>
        <v>31</v>
      </c>
    </row>
    <row r="5" spans="1:14" x14ac:dyDescent="0.25">
      <c r="A5" t="s">
        <v>249</v>
      </c>
      <c r="B5" s="30">
        <v>1.8</v>
      </c>
      <c r="C5" s="30">
        <v>1</v>
      </c>
      <c r="D5" s="30">
        <v>2</v>
      </c>
      <c r="F5" s="31">
        <v>7</v>
      </c>
      <c r="G5" s="16">
        <f t="shared" si="0"/>
        <v>12.6</v>
      </c>
      <c r="H5" s="16">
        <f t="shared" si="1"/>
        <v>7</v>
      </c>
      <c r="I5" s="16">
        <f t="shared" si="2"/>
        <v>14</v>
      </c>
      <c r="K5" s="31">
        <v>4</v>
      </c>
      <c r="L5" s="16">
        <f t="shared" si="3"/>
        <v>7.2</v>
      </c>
      <c r="M5" s="16">
        <f t="shared" si="4"/>
        <v>4</v>
      </c>
      <c r="N5" s="16">
        <f t="shared" si="5"/>
        <v>8</v>
      </c>
    </row>
    <row r="6" spans="1:14" x14ac:dyDescent="0.25">
      <c r="A6" t="s">
        <v>250</v>
      </c>
      <c r="B6" s="30">
        <v>1.2</v>
      </c>
      <c r="C6" s="30">
        <v>0.8</v>
      </c>
      <c r="D6" s="30">
        <v>1.5</v>
      </c>
      <c r="F6" s="31">
        <v>1</v>
      </c>
      <c r="G6" s="16">
        <f t="shared" si="0"/>
        <v>1.2</v>
      </c>
      <c r="H6" s="16">
        <f t="shared" si="1"/>
        <v>0.8</v>
      </c>
      <c r="I6" s="16">
        <f t="shared" si="2"/>
        <v>1.5</v>
      </c>
      <c r="K6" s="31">
        <v>2</v>
      </c>
      <c r="L6" s="16">
        <f t="shared" si="3"/>
        <v>2.4</v>
      </c>
      <c r="M6" s="16">
        <f t="shared" si="4"/>
        <v>1.6</v>
      </c>
      <c r="N6" s="16">
        <f t="shared" si="5"/>
        <v>3</v>
      </c>
    </row>
    <row r="7" spans="1:14" x14ac:dyDescent="0.25">
      <c r="A7" t="s">
        <v>251</v>
      </c>
      <c r="B7" s="30">
        <v>2.4</v>
      </c>
      <c r="C7" s="30">
        <v>1.4</v>
      </c>
      <c r="D7" s="30">
        <v>2.4</v>
      </c>
      <c r="F7" s="31">
        <v>2</v>
      </c>
      <c r="G7" s="16">
        <f t="shared" si="0"/>
        <v>4.8</v>
      </c>
      <c r="H7" s="16">
        <f t="shared" si="1"/>
        <v>2.8</v>
      </c>
      <c r="I7" s="16">
        <f t="shared" si="2"/>
        <v>4.8</v>
      </c>
      <c r="K7" s="31">
        <v>2</v>
      </c>
      <c r="L7" s="16">
        <f t="shared" si="3"/>
        <v>4.8</v>
      </c>
      <c r="M7" s="16">
        <f t="shared" si="4"/>
        <v>2.8</v>
      </c>
      <c r="N7" s="16">
        <f t="shared" si="5"/>
        <v>4.8</v>
      </c>
    </row>
    <row r="8" spans="1:14" x14ac:dyDescent="0.25">
      <c r="A8" t="s">
        <v>252</v>
      </c>
      <c r="B8" s="30">
        <v>0.9</v>
      </c>
      <c r="C8" s="30">
        <v>0.2</v>
      </c>
      <c r="D8" s="30">
        <v>0.8</v>
      </c>
      <c r="F8" s="31">
        <v>2</v>
      </c>
      <c r="G8" s="16">
        <f t="shared" si="0"/>
        <v>1.8</v>
      </c>
      <c r="H8" s="16">
        <f t="shared" si="1"/>
        <v>0.4</v>
      </c>
      <c r="I8" s="16">
        <f t="shared" si="2"/>
        <v>1.6</v>
      </c>
      <c r="K8" s="31">
        <v>2</v>
      </c>
      <c r="L8" s="16">
        <f t="shared" si="3"/>
        <v>1.8</v>
      </c>
      <c r="M8" s="16">
        <f t="shared" si="4"/>
        <v>0.4</v>
      </c>
      <c r="N8" s="16">
        <f t="shared" si="5"/>
        <v>1.6</v>
      </c>
    </row>
    <row r="9" spans="1:14" x14ac:dyDescent="0.25">
      <c r="A9" t="s">
        <v>253</v>
      </c>
      <c r="B9" s="30">
        <v>0.99</v>
      </c>
      <c r="C9" s="30">
        <v>0.59</v>
      </c>
      <c r="D9" s="30">
        <v>2.59</v>
      </c>
      <c r="F9" s="31">
        <v>1</v>
      </c>
      <c r="G9" s="16">
        <f t="shared" si="0"/>
        <v>0.99</v>
      </c>
      <c r="H9" s="16">
        <f t="shared" si="1"/>
        <v>0.59</v>
      </c>
      <c r="I9" s="16">
        <f t="shared" si="2"/>
        <v>2.59</v>
      </c>
      <c r="K9" s="31">
        <v>1</v>
      </c>
      <c r="L9" s="16">
        <f t="shared" si="3"/>
        <v>0.99</v>
      </c>
      <c r="M9" s="16">
        <f t="shared" si="4"/>
        <v>0.59</v>
      </c>
      <c r="N9" s="16">
        <f t="shared" si="5"/>
        <v>2.59</v>
      </c>
    </row>
    <row r="10" spans="1:14" x14ac:dyDescent="0.25">
      <c r="A10" t="s">
        <v>254</v>
      </c>
      <c r="B10" s="30">
        <v>1.25</v>
      </c>
      <c r="C10" s="30">
        <v>3.25</v>
      </c>
      <c r="D10" s="30">
        <v>2.15</v>
      </c>
      <c r="F10" s="31">
        <v>4</v>
      </c>
      <c r="G10" s="16">
        <f t="shared" si="0"/>
        <v>5</v>
      </c>
      <c r="H10" s="16">
        <f t="shared" si="1"/>
        <v>13</v>
      </c>
      <c r="I10" s="16">
        <f t="shared" si="2"/>
        <v>8.6</v>
      </c>
      <c r="K10" s="31">
        <v>1</v>
      </c>
      <c r="L10" s="16">
        <f t="shared" si="3"/>
        <v>1.25</v>
      </c>
      <c r="M10" s="16">
        <f t="shared" si="4"/>
        <v>3.25</v>
      </c>
      <c r="N10" s="16">
        <f t="shared" si="5"/>
        <v>2.15</v>
      </c>
    </row>
    <row r="11" spans="1:14" x14ac:dyDescent="0.25">
      <c r="A11" t="s">
        <v>255</v>
      </c>
      <c r="B11" s="30">
        <v>9.5</v>
      </c>
      <c r="C11" s="30">
        <v>14</v>
      </c>
      <c r="D11" s="30">
        <v>13</v>
      </c>
      <c r="F11" s="31">
        <v>1</v>
      </c>
      <c r="G11" s="16">
        <f t="shared" si="0"/>
        <v>9.5</v>
      </c>
      <c r="H11" s="16">
        <f t="shared" si="1"/>
        <v>14</v>
      </c>
      <c r="I11" s="16">
        <f t="shared" si="2"/>
        <v>13</v>
      </c>
      <c r="K11" s="31">
        <v>1</v>
      </c>
      <c r="L11" s="16">
        <f t="shared" si="3"/>
        <v>9.5</v>
      </c>
      <c r="M11" s="16">
        <f t="shared" si="4"/>
        <v>14</v>
      </c>
      <c r="N11" s="16">
        <f t="shared" si="5"/>
        <v>13</v>
      </c>
    </row>
    <row r="12" spans="1:14" x14ac:dyDescent="0.25">
      <c r="A12" t="s">
        <v>256</v>
      </c>
      <c r="B12" s="30">
        <v>4.55</v>
      </c>
      <c r="C12" s="30">
        <v>2.5499999999999998</v>
      </c>
      <c r="D12" s="30">
        <v>6</v>
      </c>
      <c r="F12" s="31">
        <v>1</v>
      </c>
      <c r="G12" s="16">
        <f t="shared" si="0"/>
        <v>4.55</v>
      </c>
      <c r="H12" s="16">
        <f t="shared" si="1"/>
        <v>2.5499999999999998</v>
      </c>
      <c r="I12" s="16">
        <f t="shared" si="2"/>
        <v>6</v>
      </c>
      <c r="K12" s="31">
        <v>1</v>
      </c>
      <c r="L12" s="16">
        <f t="shared" si="3"/>
        <v>4.55</v>
      </c>
      <c r="M12" s="16">
        <f t="shared" si="4"/>
        <v>2.5499999999999998</v>
      </c>
      <c r="N12" s="16">
        <f t="shared" si="5"/>
        <v>6</v>
      </c>
    </row>
    <row r="13" spans="1:14" x14ac:dyDescent="0.25">
      <c r="A13" t="s">
        <v>257</v>
      </c>
      <c r="B13" s="30">
        <v>4.2</v>
      </c>
      <c r="C13" s="30">
        <v>2.2000000000000002</v>
      </c>
      <c r="D13" s="30">
        <v>3</v>
      </c>
      <c r="F13" s="31">
        <v>1</v>
      </c>
      <c r="G13" s="16">
        <f t="shared" si="0"/>
        <v>4.2</v>
      </c>
      <c r="H13" s="16">
        <f t="shared" si="1"/>
        <v>2.2000000000000002</v>
      </c>
      <c r="I13" s="16">
        <f t="shared" si="2"/>
        <v>3</v>
      </c>
      <c r="K13" s="31">
        <v>2</v>
      </c>
      <c r="L13" s="16">
        <f t="shared" si="3"/>
        <v>8.4</v>
      </c>
      <c r="M13" s="16">
        <f t="shared" si="4"/>
        <v>4.4000000000000004</v>
      </c>
      <c r="N13" s="16">
        <f t="shared" si="5"/>
        <v>6</v>
      </c>
    </row>
    <row r="14" spans="1:14" x14ac:dyDescent="0.25">
      <c r="A14" t="s">
        <v>258</v>
      </c>
      <c r="B14" s="30">
        <v>3.9</v>
      </c>
      <c r="C14" s="30">
        <v>5</v>
      </c>
      <c r="D14" s="30">
        <v>8</v>
      </c>
      <c r="F14" s="31">
        <v>1</v>
      </c>
      <c r="G14" s="16">
        <f t="shared" si="0"/>
        <v>3.9</v>
      </c>
      <c r="H14" s="16">
        <f t="shared" si="1"/>
        <v>5</v>
      </c>
      <c r="I14" s="16">
        <f t="shared" si="2"/>
        <v>8</v>
      </c>
      <c r="K14" s="31"/>
      <c r="L14" s="16">
        <f t="shared" si="3"/>
        <v>0</v>
      </c>
      <c r="M14" s="16">
        <f t="shared" si="4"/>
        <v>0</v>
      </c>
      <c r="N14" s="16">
        <f t="shared" si="5"/>
        <v>0</v>
      </c>
    </row>
    <row r="15" spans="1:14" x14ac:dyDescent="0.25">
      <c r="A15" t="s">
        <v>259</v>
      </c>
      <c r="B15" s="30">
        <v>1</v>
      </c>
      <c r="C15" s="30">
        <v>2</v>
      </c>
      <c r="D15" s="30">
        <v>1</v>
      </c>
      <c r="F15" s="31">
        <v>1</v>
      </c>
      <c r="G15" s="16">
        <f t="shared" si="0"/>
        <v>1</v>
      </c>
      <c r="H15" s="16">
        <f t="shared" si="1"/>
        <v>2</v>
      </c>
      <c r="I15" s="16">
        <f t="shared" si="2"/>
        <v>1</v>
      </c>
      <c r="K15" s="31"/>
      <c r="L15" s="16">
        <f t="shared" si="3"/>
        <v>0</v>
      </c>
      <c r="M15" s="16">
        <f t="shared" si="4"/>
        <v>0</v>
      </c>
      <c r="N15" s="16">
        <f t="shared" si="5"/>
        <v>0</v>
      </c>
    </row>
    <row r="16" spans="1:14" x14ac:dyDescent="0.25">
      <c r="A16" t="s">
        <v>260</v>
      </c>
      <c r="B16" s="30">
        <v>1.75</v>
      </c>
      <c r="C16" s="30">
        <v>2</v>
      </c>
      <c r="D16" s="30">
        <v>1</v>
      </c>
      <c r="F16" s="31">
        <v>1</v>
      </c>
      <c r="G16" s="16">
        <f t="shared" si="0"/>
        <v>1.75</v>
      </c>
      <c r="H16" s="16">
        <f t="shared" si="1"/>
        <v>2</v>
      </c>
      <c r="I16" s="16">
        <f t="shared" si="2"/>
        <v>1</v>
      </c>
      <c r="K16" s="31"/>
      <c r="L16" s="16">
        <f t="shared" si="3"/>
        <v>0</v>
      </c>
      <c r="M16" s="16">
        <f t="shared" si="4"/>
        <v>0</v>
      </c>
      <c r="N16" s="16">
        <f t="shared" si="5"/>
        <v>0</v>
      </c>
    </row>
    <row r="17" spans="1:14" x14ac:dyDescent="0.25">
      <c r="A17" t="s">
        <v>261</v>
      </c>
      <c r="B17" s="30">
        <v>2</v>
      </c>
      <c r="C17" s="30">
        <v>1</v>
      </c>
      <c r="D17" s="30">
        <v>3</v>
      </c>
      <c r="F17" s="31">
        <v>1</v>
      </c>
      <c r="G17" s="16">
        <f t="shared" si="0"/>
        <v>2</v>
      </c>
      <c r="H17" s="16">
        <f t="shared" si="1"/>
        <v>1</v>
      </c>
      <c r="I17" s="16">
        <f t="shared" si="2"/>
        <v>3</v>
      </c>
      <c r="K17" s="31"/>
      <c r="L17" s="16">
        <f t="shared" si="3"/>
        <v>0</v>
      </c>
      <c r="M17" s="16">
        <f t="shared" si="4"/>
        <v>0</v>
      </c>
      <c r="N17" s="16">
        <f t="shared" si="5"/>
        <v>0</v>
      </c>
    </row>
    <row r="18" spans="1:14" x14ac:dyDescent="0.25">
      <c r="G18" t="s">
        <v>242</v>
      </c>
      <c r="H18" t="s">
        <v>243</v>
      </c>
      <c r="I18" t="s">
        <v>244</v>
      </c>
      <c r="L18" t="s">
        <v>242</v>
      </c>
      <c r="M18" t="s">
        <v>243</v>
      </c>
      <c r="N18" t="s">
        <v>244</v>
      </c>
    </row>
    <row r="19" spans="1:14" x14ac:dyDescent="0.25">
      <c r="G19" s="32">
        <f>SUM(G3:G17)</f>
        <v>82.79</v>
      </c>
      <c r="H19" s="32">
        <f t="shared" ref="H19:I19" si="6">SUM(H3:H17)</f>
        <v>87.539999999999992</v>
      </c>
      <c r="I19" s="32">
        <f t="shared" si="6"/>
        <v>103.28999999999999</v>
      </c>
      <c r="L19" s="32">
        <f>SUM(L3:L17)</f>
        <v>71.39</v>
      </c>
      <c r="M19" s="32">
        <f t="shared" ref="M19:N19" si="7">SUM(M3:M17)</f>
        <v>68.59</v>
      </c>
      <c r="N19" s="32">
        <f t="shared" si="7"/>
        <v>85.139999999999986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9DDA-2EFE-4805-9E3F-34B5DC614F0B}">
  <dimension ref="A2:C18"/>
  <sheetViews>
    <sheetView workbookViewId="0">
      <selection activeCell="G12" sqref="G12"/>
    </sheetView>
  </sheetViews>
  <sheetFormatPr defaultColWidth="12.5703125" defaultRowHeight="15" x14ac:dyDescent="0.25"/>
  <sheetData>
    <row r="2" spans="1:3" x14ac:dyDescent="0.25">
      <c r="B2" t="s">
        <v>262</v>
      </c>
      <c r="C2" t="s">
        <v>263</v>
      </c>
    </row>
    <row r="3" spans="1:3" x14ac:dyDescent="0.25">
      <c r="A3" s="33" t="s">
        <v>264</v>
      </c>
      <c r="B3" s="33"/>
      <c r="C3" s="33"/>
    </row>
    <row r="4" spans="1:3" x14ac:dyDescent="0.25">
      <c r="A4" s="33" t="s">
        <v>265</v>
      </c>
      <c r="B4" s="34">
        <v>50</v>
      </c>
      <c r="C4" s="34">
        <v>90</v>
      </c>
    </row>
    <row r="5" spans="1:3" x14ac:dyDescent="0.25">
      <c r="A5" s="33" t="s">
        <v>266</v>
      </c>
      <c r="B5" s="34">
        <v>2</v>
      </c>
      <c r="C5" s="34">
        <v>2.5</v>
      </c>
    </row>
    <row r="6" spans="1:3" x14ac:dyDescent="0.25">
      <c r="A6" s="33" t="s">
        <v>267</v>
      </c>
      <c r="B6" s="34">
        <v>4.5</v>
      </c>
      <c r="C6" s="34">
        <v>5.5</v>
      </c>
    </row>
    <row r="7" spans="1:3" x14ac:dyDescent="0.25">
      <c r="A7" s="33" t="s">
        <v>268</v>
      </c>
      <c r="B7" s="34">
        <v>7</v>
      </c>
      <c r="C7" s="34">
        <v>7</v>
      </c>
    </row>
    <row r="8" spans="1:3" x14ac:dyDescent="0.25">
      <c r="A8" s="33" t="s">
        <v>269</v>
      </c>
      <c r="B8" s="34"/>
      <c r="C8" s="34">
        <v>3</v>
      </c>
    </row>
    <row r="9" spans="1:3" x14ac:dyDescent="0.25">
      <c r="A9" s="33" t="s">
        <v>270</v>
      </c>
      <c r="B9" s="35">
        <f>SUM(B4:B8)</f>
        <v>63.5</v>
      </c>
      <c r="C9" s="35">
        <f>SUM(C4:C8)</f>
        <v>108</v>
      </c>
    </row>
    <row r="11" spans="1:3" x14ac:dyDescent="0.25">
      <c r="A11" s="10" t="s">
        <v>271</v>
      </c>
      <c r="B11" s="10"/>
      <c r="C11" s="10"/>
    </row>
    <row r="12" spans="1:3" x14ac:dyDescent="0.25">
      <c r="A12" s="10" t="s">
        <v>272</v>
      </c>
      <c r="B12" s="36">
        <v>11</v>
      </c>
      <c r="C12" s="36">
        <v>21</v>
      </c>
    </row>
    <row r="13" spans="1:3" x14ac:dyDescent="0.25">
      <c r="A13" s="10" t="s">
        <v>273</v>
      </c>
      <c r="B13" s="36">
        <v>8</v>
      </c>
      <c r="C13" s="36"/>
    </row>
    <row r="14" spans="1:3" x14ac:dyDescent="0.25">
      <c r="A14" s="10" t="s">
        <v>274</v>
      </c>
      <c r="B14" s="36"/>
      <c r="C14" s="36">
        <v>3</v>
      </c>
    </row>
    <row r="15" spans="1:3" x14ac:dyDescent="0.25">
      <c r="A15" s="10" t="s">
        <v>275</v>
      </c>
      <c r="B15" s="36">
        <f>SUM(B12:B14)</f>
        <v>19</v>
      </c>
      <c r="C15" s="36">
        <f>SUM(C12:C14)</f>
        <v>24</v>
      </c>
    </row>
    <row r="16" spans="1:3" x14ac:dyDescent="0.25">
      <c r="A16" s="10" t="s">
        <v>276</v>
      </c>
      <c r="B16" s="36">
        <f>B15*2</f>
        <v>38</v>
      </c>
      <c r="C16" s="36">
        <f>C15*2</f>
        <v>48</v>
      </c>
    </row>
    <row r="17" spans="1:3" x14ac:dyDescent="0.25">
      <c r="B17" t="s">
        <v>262</v>
      </c>
      <c r="C17" t="s">
        <v>263</v>
      </c>
    </row>
    <row r="18" spans="1:3" x14ac:dyDescent="0.25">
      <c r="A18" s="10" t="s">
        <v>277</v>
      </c>
      <c r="B18" s="37">
        <f>B9+B16*12</f>
        <v>519.5</v>
      </c>
      <c r="C18" s="37">
        <f>C9+C16*12</f>
        <v>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grades</vt:lpstr>
      <vt:lpstr>payroll spreadsheet</vt:lpstr>
      <vt:lpstr>decision chart</vt:lpstr>
      <vt:lpstr>sales report</vt:lpstr>
      <vt:lpstr>pivot for sales report</vt:lpstr>
      <vt:lpstr>car inventory</vt:lpstr>
      <vt:lpstr>pivot table for car inventory</vt:lpstr>
      <vt:lpstr>school supplies</vt:lpstr>
      <vt:lpstr>cat or dog</vt:lpstr>
      <vt:lpstr>printer</vt:lpstr>
      <vt:lpstr>cell 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Motunrayo Ojubanire</dc:creator>
  <cp:lastModifiedBy>Motunrayo Ojubanire</cp:lastModifiedBy>
  <dcterms:created xsi:type="dcterms:W3CDTF">2023-10-20T10:40:37Z</dcterms:created>
  <dcterms:modified xsi:type="dcterms:W3CDTF">2024-03-08T11:45:35Z</dcterms:modified>
</cp:coreProperties>
</file>