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filterPrivacy="1" defaultThemeVersion="124226"/>
  <bookViews>
    <workbookView xWindow="135" yWindow="-15" windowWidth="14805" windowHeight="8010" activeTab="1"/>
  </bookViews>
  <sheets>
    <sheet name="Exportar" sheetId="4" r:id="rId1"/>
    <sheet name="Carga" sheetId="3" r:id="rId2"/>
  </sheets>
  <definedNames>
    <definedName name="_xlnm.Print_Area" localSheetId="1">Carga!$A$1:$D$71</definedName>
  </definedNames>
  <calcPr calcId="162913"/>
</workbook>
</file>

<file path=xl/calcChain.xml><?xml version="1.0" encoding="utf-8"?>
<calcChain xmlns="http://schemas.openxmlformats.org/spreadsheetml/2006/main">
  <c r="O2" i="3" l="1"/>
  <c r="D15" i="3"/>
  <c r="D57" i="3"/>
  <c r="D66" i="3"/>
  <c r="D67" i="3"/>
  <c r="D68" i="3"/>
  <c r="D73" i="3"/>
  <c r="D89" i="3"/>
  <c r="D90" i="3"/>
  <c r="D91" i="3"/>
  <c r="D92" i="3"/>
  <c r="D93" i="3"/>
  <c r="D94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G88" i="3"/>
  <c r="G60" i="3"/>
  <c r="G54" i="3"/>
  <c r="G40" i="3"/>
  <c r="G31" i="3"/>
  <c r="E3" i="3"/>
  <c r="J3" i="3" l="1"/>
  <c r="J4" i="3"/>
  <c r="J5" i="3"/>
  <c r="J6" i="3"/>
  <c r="J7" i="3"/>
  <c r="J2" i="3"/>
  <c r="O3" i="3" l="1"/>
  <c r="O4" i="3"/>
  <c r="O5" i="3"/>
  <c r="O6" i="3"/>
  <c r="O7" i="3"/>
  <c r="L7" i="3" l="1"/>
  <c r="M7" i="3" s="1"/>
  <c r="N7" i="3" s="1"/>
  <c r="L2" i="3"/>
  <c r="M2" i="3" s="1"/>
  <c r="N2" i="3" s="1"/>
  <c r="L4" i="3"/>
  <c r="L5" i="3"/>
  <c r="L3" i="3"/>
  <c r="M3" i="3" s="1"/>
  <c r="N3" i="3" s="1"/>
  <c r="L6" i="3"/>
  <c r="R6" i="3" s="1"/>
  <c r="R2" i="3" l="1"/>
  <c r="M6" i="3"/>
  <c r="N6" i="3" s="1"/>
  <c r="R3" i="3"/>
  <c r="D79" i="3" s="1"/>
  <c r="Q6" i="3"/>
  <c r="S6" i="3"/>
  <c r="R4" i="3"/>
  <c r="M4" i="3"/>
  <c r="N4" i="3" s="1"/>
  <c r="R7" i="3"/>
  <c r="R5" i="3"/>
  <c r="M5" i="3"/>
  <c r="N5" i="3" s="1"/>
  <c r="D19" i="3" l="1"/>
  <c r="D23" i="3"/>
  <c r="D27" i="3"/>
  <c r="D31" i="3"/>
  <c r="D35" i="3"/>
  <c r="D39" i="3"/>
  <c r="D43" i="3"/>
  <c r="D47" i="3"/>
  <c r="D51" i="3"/>
  <c r="D55" i="3"/>
  <c r="D59" i="3"/>
  <c r="D63" i="3"/>
  <c r="D71" i="3"/>
  <c r="D75" i="3"/>
  <c r="D80" i="3"/>
  <c r="D84" i="3"/>
  <c r="D88" i="3"/>
  <c r="D30" i="3"/>
  <c r="D42" i="3"/>
  <c r="D50" i="3"/>
  <c r="D62" i="3"/>
  <c r="D74" i="3"/>
  <c r="D83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72" i="3"/>
  <c r="D76" i="3"/>
  <c r="D81" i="3"/>
  <c r="D85" i="3"/>
  <c r="D22" i="3"/>
  <c r="D38" i="3"/>
  <c r="D54" i="3"/>
  <c r="D87" i="3"/>
  <c r="D17" i="3"/>
  <c r="D21" i="3"/>
  <c r="D25" i="3"/>
  <c r="D29" i="3"/>
  <c r="D33" i="3"/>
  <c r="D37" i="3"/>
  <c r="D41" i="3"/>
  <c r="D45" i="3"/>
  <c r="D49" i="3"/>
  <c r="D53" i="3"/>
  <c r="D61" i="3"/>
  <c r="D65" i="3"/>
  <c r="D69" i="3"/>
  <c r="D77" i="3"/>
  <c r="D82" i="3"/>
  <c r="D86" i="3"/>
  <c r="D18" i="3"/>
  <c r="D26" i="3"/>
  <c r="D34" i="3"/>
  <c r="D46" i="3"/>
  <c r="D58" i="3"/>
  <c r="D70" i="3"/>
  <c r="D78" i="3"/>
  <c r="D2" i="3"/>
  <c r="F2" i="3" s="1"/>
  <c r="D14" i="3"/>
  <c r="D3" i="3"/>
  <c r="D6" i="3"/>
  <c r="D5" i="3"/>
  <c r="D9" i="3"/>
  <c r="D13" i="3"/>
  <c r="D11" i="3"/>
  <c r="D8" i="3"/>
  <c r="D4" i="3"/>
  <c r="D12" i="3"/>
  <c r="D10" i="3"/>
  <c r="D7" i="3"/>
  <c r="Q2" i="3"/>
  <c r="S2" i="3"/>
  <c r="Q3" i="3"/>
  <c r="S3" i="3"/>
  <c r="Q5" i="3"/>
  <c r="S5" i="3"/>
  <c r="S7" i="3"/>
  <c r="Q7" i="3"/>
  <c r="Q4" i="3"/>
  <c r="S4" i="3"/>
  <c r="F3" i="3" l="1"/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</calcChain>
</file>

<file path=xl/sharedStrings.xml><?xml version="1.0" encoding="utf-8"?>
<sst xmlns="http://schemas.openxmlformats.org/spreadsheetml/2006/main" count="20" uniqueCount="17">
  <si>
    <t>Número</t>
  </si>
  <si>
    <t>Pesos</t>
  </si>
  <si>
    <t>Plazo</t>
  </si>
  <si>
    <t>Cantidad</t>
  </si>
  <si>
    <t>Precio</t>
  </si>
  <si>
    <t>Arancel</t>
  </si>
  <si>
    <t>Inversión</t>
  </si>
  <si>
    <t>TNA</t>
  </si>
  <si>
    <t>Tet</t>
  </si>
  <si>
    <t>TEA</t>
  </si>
  <si>
    <t>Precio neto</t>
  </si>
  <si>
    <t>TNA neta</t>
  </si>
  <si>
    <t>Saldo</t>
  </si>
  <si>
    <t>Fecha</t>
  </si>
  <si>
    <t>Arancel anual</t>
  </si>
  <si>
    <t>Cant.</t>
  </si>
  <si>
    <t>Fecha liqui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</si>
</sst>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_€_-;\-* #,##0.00\ _€_-;_-* &quot;-&quot;??\ _€_-;_-@_-"/>
    <numFmt numFmtId="165" formatCode="_ * #,##0_ ;_ * \-#,##0_ ;_ * &quot;-&quot;??_ ;_ @_ "/>
    <numFmt numFmtId="166" formatCode="0.0000%"/>
    <numFmt numFmtId="167" formatCode="0.000%"/>
    <numFmt numFmtId="168" formatCode="_-* #,##0.000000\ _€_-;\-* #,##0.000000\ _€_-;_-* &quot;-&quot;??\ _€_-;_-@_-"/>
    <numFmt numFmtId="169" formatCode="_-* #,##0\ _€_-;\-* #,##0\ _€_-;_-* &quot;-&quot;??\ _€_-;_-@_-"/>
    <numFmt numFmtId="170" formatCode="dd/mm/yyyy;@"/>
    <numFmt numFmtId="171" formatCode="_ * #,##0.00_ ;_ * \-#,##0.00_ ;_ * &quot;-&quot;??_ ;_ @_ "/>
    <numFmt numFmtId="172" formatCode="dd/mm/yy;@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Arial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10" fontId="4" fillId="0" borderId="0" xfId="2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9" fillId="0" borderId="0" xfId="2" applyNumberFormat="1" applyFont="1" applyFill="1" applyBorder="1"/>
    <xf numFmtId="166" fontId="9" fillId="0" borderId="3" xfId="2" applyNumberFormat="1" applyFont="1" applyFill="1" applyBorder="1" applyAlignment="1">
      <alignment horizontal="center" vertical="center" wrapText="1"/>
    </xf>
    <xf numFmtId="167" fontId="9" fillId="0" borderId="4" xfId="2" applyNumberFormat="1" applyFont="1" applyFill="1" applyBorder="1" applyAlignment="1">
      <alignment horizontal="center"/>
    </xf>
    <xf numFmtId="10" fontId="9" fillId="0" borderId="3" xfId="2" applyNumberFormat="1" applyFont="1" applyFill="1" applyBorder="1" applyAlignment="1">
      <alignment horizontal="center"/>
    </xf>
    <xf numFmtId="167" fontId="9" fillId="3" borderId="4" xfId="2" applyNumberFormat="1" applyFont="1" applyFill="1" applyBorder="1"/>
    <xf numFmtId="165" fontId="9" fillId="3" borderId="6" xfId="1" applyNumberFormat="1" applyFont="1" applyFill="1" applyBorder="1"/>
    <xf numFmtId="165" fontId="9" fillId="0" borderId="3" xfId="1" applyNumberFormat="1" applyFont="1" applyFill="1" applyBorder="1"/>
    <xf numFmtId="168" fontId="9" fillId="0" borderId="3" xfId="1" applyNumberFormat="1" applyFont="1" applyFill="1" applyBorder="1"/>
    <xf numFmtId="10" fontId="9" fillId="0" borderId="3" xfId="2" applyNumberFormat="1" applyFont="1" applyFill="1" applyBorder="1"/>
    <xf numFmtId="0" fontId="9" fillId="0" borderId="0" xfId="0" applyFont="1"/>
    <xf numFmtId="166" fontId="9" fillId="0" borderId="2" xfId="2" applyNumberFormat="1" applyFont="1" applyFill="1" applyBorder="1" applyAlignment="1">
      <alignment horizontal="center" vertical="center" wrapText="1"/>
    </xf>
    <xf numFmtId="167" fontId="9" fillId="0" borderId="9" xfId="2" applyNumberFormat="1" applyFont="1" applyFill="1" applyBorder="1" applyAlignment="1">
      <alignment horizontal="center"/>
    </xf>
    <xf numFmtId="10" fontId="9" fillId="0" borderId="2" xfId="2" applyNumberFormat="1" applyFont="1" applyFill="1" applyBorder="1" applyAlignment="1">
      <alignment horizontal="center"/>
    </xf>
    <xf numFmtId="165" fontId="9" fillId="3" borderId="7" xfId="1" applyNumberFormat="1" applyFont="1" applyFill="1" applyBorder="1"/>
    <xf numFmtId="165" fontId="9" fillId="0" borderId="2" xfId="1" applyNumberFormat="1" applyFont="1" applyFill="1" applyBorder="1"/>
    <xf numFmtId="168" fontId="9" fillId="0" borderId="2" xfId="1" applyNumberFormat="1" applyFont="1" applyFill="1" applyBorder="1"/>
    <xf numFmtId="10" fontId="9" fillId="0" borderId="2" xfId="2" applyNumberFormat="1" applyFont="1" applyFill="1" applyBorder="1"/>
    <xf numFmtId="10" fontId="9" fillId="0" borderId="0" xfId="2" applyNumberFormat="1" applyFont="1" applyFill="1"/>
    <xf numFmtId="0" fontId="9" fillId="0" borderId="0" xfId="0" applyFont="1" applyBorder="1"/>
    <xf numFmtId="168" fontId="9" fillId="0" borderId="0" xfId="1" applyNumberFormat="1" applyFont="1"/>
    <xf numFmtId="3" fontId="6" fillId="0" borderId="0" xfId="0" applyNumberFormat="1" applyFont="1" applyFill="1" applyBorder="1" applyProtection="1">
      <protection locked="0"/>
    </xf>
    <xf numFmtId="0" fontId="9" fillId="0" borderId="0" xfId="0" applyFont="1" applyFill="1" applyBorder="1"/>
    <xf numFmtId="14" fontId="9" fillId="0" borderId="0" xfId="0" applyNumberFormat="1" applyFont="1" applyFill="1" applyBorder="1"/>
    <xf numFmtId="14" fontId="9" fillId="0" borderId="0" xfId="0" applyNumberFormat="1" applyFont="1" applyBorder="1"/>
    <xf numFmtId="3" fontId="9" fillId="0" borderId="0" xfId="0" applyNumberFormat="1" applyFont="1" applyFill="1" applyBorder="1" applyProtection="1"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Protection="1">
      <protection locked="0"/>
    </xf>
    <xf numFmtId="168" fontId="9" fillId="0" borderId="0" xfId="0" applyNumberFormat="1" applyFont="1"/>
    <xf numFmtId="0" fontId="9" fillId="0" borderId="0" xfId="0" applyFont="1" applyFill="1"/>
    <xf numFmtId="3" fontId="6" fillId="0" borderId="0" xfId="0" applyNumberFormat="1" applyFont="1" applyFill="1" applyBorder="1"/>
    <xf numFmtId="14" fontId="9" fillId="0" borderId="0" xfId="0" applyNumberFormat="1" applyFont="1"/>
    <xf numFmtId="3" fontId="6" fillId="0" borderId="0" xfId="0" applyNumberFormat="1" applyFont="1" applyBorder="1" applyProtection="1">
      <protection locked="0"/>
    </xf>
    <xf numFmtId="3" fontId="8" fillId="0" borderId="2" xfId="0" applyNumberFormat="1" applyFont="1" applyFill="1" applyBorder="1" applyProtection="1">
      <protection locked="0"/>
    </xf>
    <xf numFmtId="3" fontId="8" fillId="0" borderId="2" xfId="0" applyNumberFormat="1" applyFont="1" applyFill="1" applyBorder="1"/>
    <xf numFmtId="170" fontId="9" fillId="0" borderId="0" xfId="0" applyNumberFormat="1" applyFont="1" applyBorder="1"/>
    <xf numFmtId="170" fontId="6" fillId="0" borderId="0" xfId="0" applyNumberFormat="1" applyFont="1" applyFill="1" applyBorder="1" applyProtection="1">
      <protection locked="0"/>
    </xf>
    <xf numFmtId="170" fontId="6" fillId="0" borderId="0" xfId="0" applyNumberFormat="1" applyFont="1" applyFill="1" applyBorder="1"/>
    <xf numFmtId="170" fontId="6" fillId="0" borderId="0" xfId="0" applyNumberFormat="1" applyFont="1" applyBorder="1" applyProtection="1">
      <protection locked="0"/>
    </xf>
    <xf numFmtId="170" fontId="9" fillId="0" borderId="0" xfId="0" applyNumberFormat="1" applyFont="1" applyFill="1" applyBorder="1"/>
    <xf numFmtId="170" fontId="9" fillId="0" borderId="0" xfId="0" applyNumberFormat="1" applyFont="1"/>
    <xf numFmtId="170" fontId="4" fillId="2" borderId="10" xfId="0" applyNumberFormat="1" applyFont="1" applyFill="1" applyBorder="1" applyAlignment="1">
      <alignment horizontal="center"/>
    </xf>
    <xf numFmtId="170" fontId="9" fillId="0" borderId="7" xfId="0" applyNumberFormat="1" applyFont="1" applyBorder="1"/>
    <xf numFmtId="166" fontId="9" fillId="3" borderId="2" xfId="2" applyNumberFormat="1" applyFont="1" applyFill="1" applyBorder="1" applyAlignment="1">
      <alignment horizontal="center"/>
    </xf>
    <xf numFmtId="170" fontId="9" fillId="0" borderId="3" xfId="0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 applyProtection="1">
      <alignment horizontal="center"/>
      <protection locked="0"/>
    </xf>
    <xf numFmtId="3" fontId="0" fillId="0" borderId="2" xfId="0" applyNumberFormat="1" applyFill="1" applyBorder="1" applyProtection="1">
      <protection locked="0"/>
    </xf>
    <xf numFmtId="169" fontId="7" fillId="0" borderId="0" xfId="1" applyNumberFormat="1" applyFont="1" applyFill="1" applyBorder="1" applyProtection="1">
      <protection locked="0"/>
    </xf>
    <xf numFmtId="3" fontId="10" fillId="0" borderId="2" xfId="0" applyNumberFormat="1" applyFont="1" applyFill="1" applyBorder="1" applyProtection="1">
      <protection locked="0"/>
    </xf>
    <xf numFmtId="169" fontId="3" fillId="0" borderId="0" xfId="1" applyNumberFormat="1" applyFont="1" applyFill="1"/>
    <xf numFmtId="3" fontId="3" fillId="0" borderId="0" xfId="0" applyNumberFormat="1" applyFont="1" applyFill="1"/>
    <xf numFmtId="169" fontId="7" fillId="0" borderId="0" xfId="1" applyNumberFormat="1" applyFont="1" applyFill="1" applyProtection="1">
      <protection locked="0"/>
    </xf>
    <xf numFmtId="169" fontId="6" fillId="0" borderId="12" xfId="1" applyNumberFormat="1" applyFont="1" applyFill="1" applyBorder="1" applyAlignment="1" applyProtection="1">
      <alignment horizontal="left"/>
      <protection locked="0"/>
    </xf>
    <xf numFmtId="10" fontId="11" fillId="0" borderId="0" xfId="2" applyNumberFormat="1" applyFont="1" applyFill="1" applyProtection="1">
      <protection locked="0"/>
    </xf>
    <xf numFmtId="169" fontId="8" fillId="0" borderId="2" xfId="1" applyNumberFormat="1" applyFont="1" applyFill="1" applyBorder="1" applyProtection="1">
      <protection locked="0"/>
    </xf>
    <xf numFmtId="3" fontId="0" fillId="0" borderId="9" xfId="0" applyNumberFormat="1" applyFill="1" applyBorder="1" applyProtection="1">
      <protection locked="0"/>
    </xf>
    <xf numFmtId="3" fontId="5" fillId="0" borderId="0" xfId="0" applyNumberFormat="1" applyFont="1" applyFill="1" applyBorder="1" applyProtection="1">
      <protection locked="0"/>
    </xf>
    <xf numFmtId="172" fontId="9" fillId="3" borderId="2" xfId="2" applyNumberFormat="1" applyFont="1" applyFill="1" applyBorder="1" applyAlignment="1">
      <alignment horizontal="center"/>
    </xf>
    <xf numFmtId="3" fontId="0" fillId="0" borderId="2" xfId="0" applyNumberFormat="1" applyBorder="1" applyProtection="1">
      <protection locked="0"/>
    </xf>
    <xf numFmtId="169" fontId="6" fillId="4" borderId="12" xfId="1" applyNumberFormat="1" applyFont="1" applyFill="1" applyBorder="1" applyAlignment="1" applyProtection="1">
      <alignment horizontal="left"/>
      <protection locked="0"/>
    </xf>
    <xf numFmtId="3" fontId="0" fillId="5" borderId="2" xfId="0" applyNumberFormat="1" applyFill="1" applyBorder="1" applyProtection="1">
      <protection locked="0"/>
    </xf>
  </cellXfs>
  <cellStyles count="5">
    <cellStyle name="Millares" xfId="1" builtinId="3"/>
    <cellStyle name="Millares 2" xfId="3"/>
    <cellStyle name="Normal" xfId="0" builtinId="0"/>
    <cellStyle name="Porcentaje" xfId="2" builtinId="5"/>
    <cellStyle name="Porcentaje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6"/>
  <sheetViews>
    <sheetView tabSelected="1" workbookViewId="0">
      <selection activeCell="O14" sqref="O14"/>
    </sheetView>
  </sheetViews>
  <sheetFormatPr baseColWidth="10" defaultRowHeight="15.75" x14ac:dyDescent="0.25"/>
  <cols>
    <col min="1" max="1" width="10" style="57" bestFit="1" customWidth="1"/>
    <col min="2" max="2" width="8.42578125" style="61" bestFit="1" customWidth="1"/>
    <col min="3" max="3" width="9.5703125" style="60" bestFit="1" customWidth="1"/>
    <col min="4" max="4" width="11.140625" style="56" bestFit="1" customWidth="1"/>
    <col min="5" max="5" width="9.42578125" style="57" bestFit="1" customWidth="1"/>
    <col min="6" max="6" width="12.42578125" style="58" bestFit="1" customWidth="1"/>
    <col min="7" max="7" width="9.140625" style="55" bestFit="1" customWidth="1"/>
    <col min="8" max="8" width="4.28515625" style="25" customWidth="1"/>
    <col min="9" max="9" width="8.28515625" style="17" bestFit="1" customWidth="1"/>
    <col min="10" max="10" width="13.5703125" style="47" bestFit="1" customWidth="1"/>
    <col min="11" max="12" width="10.28515625" style="17" bestFit="1" customWidth="1"/>
    <col min="13" max="13" width="9.140625" style="17" bestFit="1" customWidth="1"/>
    <col min="14" max="14" width="8" style="17" bestFit="1" customWidth="1"/>
    <col min="15" max="15" width="8.5703125" style="17" bestFit="1" customWidth="1"/>
    <col min="16" max="17" width="11.28515625" style="17" bestFit="1" customWidth="1"/>
    <col min="18" max="18" width="13.85546875" style="35" bestFit="1" customWidth="1"/>
    <col min="19" max="19" width="11.42578125" style="17" bestFit="1"/>
    <col min="20" max="16384" width="11.42578125" style="17"/>
  </cols>
  <sheetData>
    <row r="1" spans="1:19" s="7" customFormat="1" ht="16.5" thickBot="1" x14ac:dyDescent="0.3">
      <c r="A1" s="52" t="s">
        <v>0</v>
      </c>
      <c r="B1" s="52" t="s">
        <v>2</v>
      </c>
      <c r="C1" s="52" t="s">
        <v>5</v>
      </c>
      <c r="D1" s="52" t="s">
        <v>3</v>
      </c>
      <c r="E1" s="52" t="s">
        <v>15</v>
      </c>
      <c r="F1" s="52" t="s">
        <v>12</v>
      </c>
      <c r="G1" s="52" t="s">
        <v>1</v>
      </c>
      <c r="H1" s="1"/>
      <c r="I1" s="2" t="s">
        <v>2</v>
      </c>
      <c r="J1" s="48" t="s">
        <v>13</v>
      </c>
      <c r="K1" s="3" t="s">
        <v>7</v>
      </c>
      <c r="L1" s="3" t="s">
        <v>4</v>
      </c>
      <c r="M1" s="2" t="s">
        <v>8</v>
      </c>
      <c r="N1" s="4" t="s">
        <v>9</v>
      </c>
      <c r="O1" s="2" t="s">
        <v>5</v>
      </c>
      <c r="P1" s="2" t="s">
        <v>6</v>
      </c>
      <c r="Q1" s="5" t="s">
        <v>3</v>
      </c>
      <c r="R1" s="6" t="s">
        <v>10</v>
      </c>
      <c r="S1" s="6" t="s">
        <v>11</v>
      </c>
    </row>
    <row r="2" spans="1:19" x14ac:dyDescent="0.25">
      <c r="A2" s="65">
        <v>1578</v>
      </c>
      <c r="B2" s="59">
        <v>28</v>
      </c>
      <c r="D2" s="40">
        <f>MROUND(G2/VLOOKUP(B2,$I$2:$S$7,10,FALSE),1000)</f>
        <v>308000</v>
      </c>
      <c r="E2" s="62">
        <v>1</v>
      </c>
      <c r="F2" s="54">
        <f>+D2</f>
        <v>308000</v>
      </c>
      <c r="G2" s="65">
        <v>302500</v>
      </c>
      <c r="H2" s="8"/>
      <c r="I2" s="13">
        <v>28</v>
      </c>
      <c r="J2" s="51">
        <f>+$K$9+I2</f>
        <v>43208</v>
      </c>
      <c r="K2" s="50">
        <v>0.26500000000000001</v>
      </c>
      <c r="L2" s="9">
        <f t="shared" ref="L2:L7" si="0">(1/(1+(K2*I2/365)))</f>
        <v>0.98007625798829279</v>
      </c>
      <c r="M2" s="10">
        <f t="shared" ref="M2:M7" si="1">+(100*1/L2)/(100)-1</f>
        <v>2.0328767123287683E-2</v>
      </c>
      <c r="N2" s="11">
        <f t="shared" ref="N2:N7" si="2">+((1+M2)^(365/I2)-1)</f>
        <v>0.2999715702798722</v>
      </c>
      <c r="O2" s="12">
        <f>$K$10/365*I2</f>
        <v>1.5342465753424659E-3</v>
      </c>
      <c r="P2" s="13">
        <v>173460</v>
      </c>
      <c r="Q2" s="14">
        <f t="shared" ref="Q2:Q7" si="3">+P2/R2</f>
        <v>176715.10340299812</v>
      </c>
      <c r="R2" s="15">
        <f t="shared" ref="R2:R7" si="4">+L2*(1+O2)</f>
        <v>0.98157993663068588</v>
      </c>
      <c r="S2" s="16">
        <f t="shared" ref="S2:S7" si="5">+((1/R2)-1)*365/I2</f>
        <v>0.24462468541415669</v>
      </c>
    </row>
    <row r="3" spans="1:19" x14ac:dyDescent="0.25">
      <c r="A3" s="65">
        <v>1785</v>
      </c>
      <c r="B3" s="59">
        <v>28</v>
      </c>
      <c r="D3" s="40">
        <f>MROUND(G3/VLOOKUP(B3,$I$2:$S$7,10,FALSE),1000)</f>
        <v>584000</v>
      </c>
      <c r="E3" s="62">
        <f>+E2+1</f>
        <v>2</v>
      </c>
      <c r="F3" s="54">
        <f>+F2+D3</f>
        <v>892000</v>
      </c>
      <c r="G3" s="65">
        <v>573000</v>
      </c>
      <c r="H3" s="8"/>
      <c r="I3" s="21">
        <v>56</v>
      </c>
      <c r="J3" s="51">
        <f t="shared" ref="J3:J7" si="6">+$K$9+I3</f>
        <v>43236</v>
      </c>
      <c r="K3" s="50">
        <v>0.26500000000000001</v>
      </c>
      <c r="L3" s="18">
        <f t="shared" si="0"/>
        <v>0.96093091828138166</v>
      </c>
      <c r="M3" s="19">
        <f t="shared" si="1"/>
        <v>4.0657534246575366E-2</v>
      </c>
      <c r="N3" s="20">
        <f t="shared" si="2"/>
        <v>0.29661183617538556</v>
      </c>
      <c r="O3" s="12">
        <f>$K$10/365*I3</f>
        <v>3.0684931506849318E-3</v>
      </c>
      <c r="P3" s="21">
        <v>173460</v>
      </c>
      <c r="Q3" s="22">
        <f t="shared" si="3"/>
        <v>179960.24909865618</v>
      </c>
      <c r="R3" s="23">
        <f t="shared" si="4"/>
        <v>0.96387952822240952</v>
      </c>
      <c r="S3" s="24">
        <f t="shared" si="5"/>
        <v>0.24425051895553246</v>
      </c>
    </row>
    <row r="4" spans="1:19" x14ac:dyDescent="0.25">
      <c r="A4" s="65">
        <v>1963</v>
      </c>
      <c r="B4" s="59">
        <v>28</v>
      </c>
      <c r="D4" s="40">
        <f>MROUND(G4/VLOOKUP(B4,$I$2:$S$7,10,FALSE),1000)</f>
        <v>170000</v>
      </c>
      <c r="E4" s="62">
        <f>+E3+1</f>
        <v>3</v>
      </c>
      <c r="F4" s="54">
        <f>+F3+D4</f>
        <v>1062000</v>
      </c>
      <c r="G4" s="65">
        <v>167000</v>
      </c>
      <c r="I4" s="21">
        <v>92</v>
      </c>
      <c r="J4" s="51">
        <f t="shared" si="6"/>
        <v>43272</v>
      </c>
      <c r="K4" s="50">
        <v>0.27150000000000002</v>
      </c>
      <c r="L4" s="18">
        <f t="shared" si="0"/>
        <v>0.93595023309007175</v>
      </c>
      <c r="M4" s="19">
        <f t="shared" si="1"/>
        <v>6.8432876712328783E-2</v>
      </c>
      <c r="N4" s="20">
        <f t="shared" si="2"/>
        <v>0.30032395326285277</v>
      </c>
      <c r="O4" s="12">
        <f>$K$10/365*I4</f>
        <v>5.0410958904109592E-3</v>
      </c>
      <c r="P4" s="21">
        <v>173460</v>
      </c>
      <c r="Q4" s="22">
        <f t="shared" si="3"/>
        <v>184400.78475629701</v>
      </c>
      <c r="R4" s="23">
        <f t="shared" si="4"/>
        <v>0.94066844796373139</v>
      </c>
      <c r="S4" s="24">
        <f t="shared" si="5"/>
        <v>0.2502385236070217</v>
      </c>
    </row>
    <row r="5" spans="1:19" x14ac:dyDescent="0.25">
      <c r="A5" s="67">
        <v>2225</v>
      </c>
      <c r="B5" s="59"/>
      <c r="D5" s="40" t="e">
        <f>MROUND(G5/VLOOKUP(B5,$I$2:$S$7,10,FALSE),1000)</f>
        <v>#N/A</v>
      </c>
      <c r="E5" s="62">
        <f>+E4+1</f>
        <v>4</v>
      </c>
      <c r="F5" s="54" t="e">
        <f>+F4+D5</f>
        <v>#N/A</v>
      </c>
      <c r="G5" s="65">
        <v>428000</v>
      </c>
      <c r="H5" s="8"/>
      <c r="I5" s="21">
        <v>147</v>
      </c>
      <c r="J5" s="51">
        <f t="shared" si="6"/>
        <v>43327</v>
      </c>
      <c r="K5" s="50">
        <v>0.27250000000000002</v>
      </c>
      <c r="L5" s="18">
        <f t="shared" si="0"/>
        <v>0.90110663300889382</v>
      </c>
      <c r="M5" s="19">
        <f t="shared" si="1"/>
        <v>0.10974657534246579</v>
      </c>
      <c r="N5" s="20">
        <f t="shared" si="2"/>
        <v>0.2950615849546232</v>
      </c>
      <c r="O5" s="12">
        <f>$K$10/365*I5</f>
        <v>8.0547945205479456E-3</v>
      </c>
      <c r="P5" s="21">
        <v>173460</v>
      </c>
      <c r="Q5" s="22">
        <f t="shared" si="3"/>
        <v>190958.50940370711</v>
      </c>
      <c r="R5" s="23">
        <f t="shared" si="4"/>
        <v>0.90836486177888331</v>
      </c>
      <c r="S5" s="24">
        <f t="shared" si="5"/>
        <v>0.25048241561124074</v>
      </c>
    </row>
    <row r="6" spans="1:19" x14ac:dyDescent="0.25">
      <c r="A6" s="67">
        <v>2684</v>
      </c>
      <c r="B6" s="59"/>
      <c r="D6" s="40" t="e">
        <f>MROUND(G6/VLOOKUP(B6,$I$2:$S$7,10,FALSE),1000)</f>
        <v>#N/A</v>
      </c>
      <c r="E6" s="62">
        <f>+E5+1</f>
        <v>5</v>
      </c>
      <c r="F6" s="54" t="e">
        <f>+F5+D6</f>
        <v>#N/A</v>
      </c>
      <c r="G6" s="65">
        <v>86000</v>
      </c>
      <c r="H6" s="8"/>
      <c r="I6" s="21">
        <v>210</v>
      </c>
      <c r="J6" s="51">
        <f t="shared" si="6"/>
        <v>43390</v>
      </c>
      <c r="K6" s="50">
        <v>0.27500000000000002</v>
      </c>
      <c r="L6" s="18">
        <f t="shared" si="0"/>
        <v>0.86339444115907749</v>
      </c>
      <c r="M6" s="19">
        <f t="shared" si="1"/>
        <v>0.15821917808219177</v>
      </c>
      <c r="N6" s="20">
        <f t="shared" si="2"/>
        <v>0.29084590676924837</v>
      </c>
      <c r="O6" s="12">
        <f>$K$10/365*I6</f>
        <v>1.1506849315068493E-2</v>
      </c>
      <c r="P6" s="21">
        <v>173460</v>
      </c>
      <c r="Q6" s="22">
        <f t="shared" si="3"/>
        <v>198619.21722643552</v>
      </c>
      <c r="R6" s="23">
        <f t="shared" si="4"/>
        <v>0.8733293908929628</v>
      </c>
      <c r="S6" s="24">
        <f t="shared" si="5"/>
        <v>0.25209913326110484</v>
      </c>
    </row>
    <row r="7" spans="1:19" x14ac:dyDescent="0.25">
      <c r="A7" s="65">
        <v>2704</v>
      </c>
      <c r="B7" s="59">
        <v>28</v>
      </c>
      <c r="D7" s="40">
        <f>MROUND(G7/VLOOKUP(B7,$I$2:$S$7,10,FALSE),1000)</f>
        <v>511000</v>
      </c>
      <c r="E7" s="62">
        <f>+E6+1</f>
        <v>6</v>
      </c>
      <c r="F7" s="54" t="e">
        <f>+F6+D7</f>
        <v>#N/A</v>
      </c>
      <c r="G7" s="65">
        <v>502000</v>
      </c>
      <c r="H7" s="8"/>
      <c r="I7" s="21">
        <v>273</v>
      </c>
      <c r="J7" s="51">
        <f t="shared" si="6"/>
        <v>43453</v>
      </c>
      <c r="K7" s="50">
        <v>0.27750000000000002</v>
      </c>
      <c r="L7" s="18">
        <f t="shared" si="0"/>
        <v>0.82811977107593171</v>
      </c>
      <c r="M7" s="19">
        <f t="shared" si="1"/>
        <v>0.20755479452054804</v>
      </c>
      <c r="N7" s="20">
        <f t="shared" si="2"/>
        <v>0.28679437527041141</v>
      </c>
      <c r="O7" s="12">
        <f>$K$10/365*I7</f>
        <v>1.4958904109589041E-2</v>
      </c>
      <c r="P7" s="21">
        <v>5722000</v>
      </c>
      <c r="Q7" s="22">
        <f t="shared" si="3"/>
        <v>6807791.434972737</v>
      </c>
      <c r="R7" s="23">
        <f t="shared" si="4"/>
        <v>0.84050753532271139</v>
      </c>
      <c r="S7" s="24">
        <f t="shared" si="5"/>
        <v>0.25370485342547111</v>
      </c>
    </row>
    <row r="8" spans="1:19" x14ac:dyDescent="0.25">
      <c r="A8" s="65">
        <v>2844</v>
      </c>
      <c r="B8" s="59">
        <v>28</v>
      </c>
      <c r="D8" s="40">
        <f>MROUND(G8/VLOOKUP(B8,$I$2:$S$7,10,FALSE),1000)</f>
        <v>43000</v>
      </c>
      <c r="E8" s="62">
        <f>+E7+1</f>
        <v>7</v>
      </c>
      <c r="F8" s="54" t="e">
        <f>+F7+D8</f>
        <v>#N/A</v>
      </c>
      <c r="G8" s="65">
        <v>42000</v>
      </c>
      <c r="H8" s="8"/>
      <c r="I8" s="26"/>
      <c r="J8" s="42"/>
      <c r="R8" s="27"/>
    </row>
    <row r="9" spans="1:19" x14ac:dyDescent="0.25">
      <c r="A9" s="65">
        <v>2911</v>
      </c>
      <c r="B9" s="59">
        <v>28</v>
      </c>
      <c r="D9" s="40">
        <f>MROUND(G9/VLOOKUP(B9,$I$2:$S$7,10,FALSE),1000)</f>
        <v>21000</v>
      </c>
      <c r="E9" s="62">
        <f>+E8+1</f>
        <v>8</v>
      </c>
      <c r="F9" s="54" t="e">
        <f>+F8+D9</f>
        <v>#N/A</v>
      </c>
      <c r="G9" s="65">
        <v>21000</v>
      </c>
      <c r="H9" s="8"/>
      <c r="I9" s="26"/>
      <c r="J9" s="49" t="s">
        <v>16</v>
      </c>
      <c r="K9" s="64">
        <v>43180</v>
      </c>
      <c r="R9" s="27"/>
    </row>
    <row r="10" spans="1:19" x14ac:dyDescent="0.25">
      <c r="A10" s="65">
        <v>4760</v>
      </c>
      <c r="B10" s="59">
        <v>28</v>
      </c>
      <c r="D10" s="40">
        <f>MROUND(G10/VLOOKUP(B10,$I$2:$S$7,10,FALSE),1000)</f>
        <v>1112000</v>
      </c>
      <c r="E10" s="62">
        <f>+E9+1</f>
        <v>9</v>
      </c>
      <c r="F10" s="54" t="e">
        <f>+F9+D10</f>
        <v>#N/A</v>
      </c>
      <c r="G10" s="65">
        <v>1092000</v>
      </c>
      <c r="H10" s="8"/>
      <c r="I10" s="28"/>
      <c r="J10" s="49" t="s">
        <v>14</v>
      </c>
      <c r="K10" s="50">
        <v>0.02</v>
      </c>
      <c r="R10" s="27"/>
    </row>
    <row r="11" spans="1:19" x14ac:dyDescent="0.25">
      <c r="A11" s="65">
        <v>6401</v>
      </c>
      <c r="B11" s="59">
        <v>28</v>
      </c>
      <c r="D11" s="40">
        <f>MROUND(G11/VLOOKUP(B11,$I$2:$S$7,10,FALSE),1000)</f>
        <v>276000</v>
      </c>
      <c r="E11" s="62">
        <f>+E10+1</f>
        <v>10</v>
      </c>
      <c r="F11" s="54" t="e">
        <f>+F10+D11</f>
        <v>#N/A</v>
      </c>
      <c r="G11" s="65">
        <v>271000</v>
      </c>
      <c r="H11" s="8"/>
      <c r="I11" s="28"/>
      <c r="J11" s="43"/>
      <c r="K11" s="30"/>
      <c r="M11" s="31"/>
      <c r="N11" s="26"/>
      <c r="O11" s="26"/>
      <c r="R11" s="27"/>
    </row>
    <row r="12" spans="1:19" x14ac:dyDescent="0.25">
      <c r="A12" s="65">
        <v>6422</v>
      </c>
      <c r="B12" s="59">
        <v>28</v>
      </c>
      <c r="D12" s="40">
        <f>MROUND(G12/VLOOKUP(B12,$I$2:$S$7,10,FALSE),1000)</f>
        <v>636000</v>
      </c>
      <c r="E12" s="62">
        <f>+E11+1</f>
        <v>11</v>
      </c>
      <c r="F12" s="54" t="e">
        <f>+F11+D12</f>
        <v>#N/A</v>
      </c>
      <c r="G12" s="65">
        <v>624000</v>
      </c>
      <c r="H12" s="8"/>
      <c r="I12" s="28"/>
      <c r="J12" s="43"/>
      <c r="K12" s="32"/>
      <c r="M12" s="31"/>
      <c r="N12" s="33"/>
      <c r="O12" s="26"/>
      <c r="R12" s="27"/>
    </row>
    <row r="13" spans="1:19" x14ac:dyDescent="0.25">
      <c r="A13" s="65">
        <v>6447</v>
      </c>
      <c r="B13" s="59">
        <v>28</v>
      </c>
      <c r="D13" s="40">
        <f>MROUND(G13/VLOOKUP(B13,$I$2:$S$7,10,FALSE),1000)</f>
        <v>1310000</v>
      </c>
      <c r="E13" s="62">
        <f>+E12+1</f>
        <v>12</v>
      </c>
      <c r="F13" s="54" t="e">
        <f>+F12+D13</f>
        <v>#N/A</v>
      </c>
      <c r="G13" s="65">
        <v>1286000</v>
      </c>
      <c r="H13" s="8"/>
      <c r="I13" s="28"/>
      <c r="J13" s="43"/>
      <c r="K13" s="34"/>
      <c r="L13" s="33"/>
      <c r="M13" s="34"/>
      <c r="N13" s="33"/>
      <c r="O13" s="26"/>
      <c r="R13" s="27"/>
    </row>
    <row r="14" spans="1:19" x14ac:dyDescent="0.25">
      <c r="A14" s="65">
        <v>6538</v>
      </c>
      <c r="B14" s="59">
        <v>28</v>
      </c>
      <c r="D14" s="40">
        <f>MROUND(G14/VLOOKUP(B14,$I$2:$S$7,10,FALSE),1000)</f>
        <v>74000</v>
      </c>
      <c r="E14" s="62">
        <f>+E13+1</f>
        <v>13</v>
      </c>
      <c r="F14" s="54" t="e">
        <f>+F13+D14</f>
        <v>#N/A</v>
      </c>
      <c r="G14" s="65">
        <v>73000</v>
      </c>
      <c r="I14" s="28"/>
      <c r="J14" s="43"/>
      <c r="K14" s="34"/>
      <c r="L14" s="33"/>
      <c r="M14" s="34"/>
      <c r="N14" s="33"/>
      <c r="O14" s="26"/>
      <c r="R14" s="27"/>
    </row>
    <row r="15" spans="1:19" x14ac:dyDescent="0.25">
      <c r="A15" s="67">
        <v>6929</v>
      </c>
      <c r="B15" s="59"/>
      <c r="D15" s="40" t="e">
        <f t="shared" ref="D15:D78" si="7">MROUND(G15/VLOOKUP(B15,$I$2:$S$7,10,FALSE),1000)</f>
        <v>#N/A</v>
      </c>
      <c r="E15" s="62">
        <f t="shared" ref="E15:E78" si="8">+E14+1</f>
        <v>14</v>
      </c>
      <c r="F15" s="54" t="e">
        <f>+#REF!+D15</f>
        <v>#REF!</v>
      </c>
      <c r="G15" s="65">
        <v>2497550</v>
      </c>
      <c r="I15" s="28"/>
      <c r="J15" s="43"/>
      <c r="K15" s="34"/>
      <c r="L15" s="33"/>
      <c r="M15" s="34"/>
      <c r="N15" s="33"/>
      <c r="O15" s="26"/>
      <c r="R15" s="27"/>
    </row>
    <row r="16" spans="1:19" x14ac:dyDescent="0.25">
      <c r="A16" s="65">
        <v>6951</v>
      </c>
      <c r="B16" s="59">
        <v>28</v>
      </c>
      <c r="D16" s="40">
        <f t="shared" si="7"/>
        <v>163000</v>
      </c>
      <c r="E16" s="62">
        <f t="shared" si="8"/>
        <v>15</v>
      </c>
      <c r="F16" s="54" t="e">
        <f>+F15+D16</f>
        <v>#REF!</v>
      </c>
      <c r="G16" s="65">
        <v>160000</v>
      </c>
      <c r="I16" s="28"/>
      <c r="J16" s="43"/>
      <c r="K16" s="34"/>
      <c r="L16" s="33"/>
      <c r="M16" s="34"/>
      <c r="N16" s="33"/>
      <c r="O16" s="26"/>
      <c r="R16" s="27"/>
    </row>
    <row r="17" spans="1:13" x14ac:dyDescent="0.25">
      <c r="A17" s="65">
        <v>7950</v>
      </c>
      <c r="B17" s="59">
        <v>28</v>
      </c>
      <c r="D17" s="40">
        <f t="shared" si="7"/>
        <v>912000</v>
      </c>
      <c r="E17" s="62">
        <f t="shared" si="8"/>
        <v>16</v>
      </c>
      <c r="F17" s="54" t="e">
        <f>+F16+D17</f>
        <v>#REF!</v>
      </c>
      <c r="G17" s="65">
        <v>895000</v>
      </c>
      <c r="I17" s="28"/>
      <c r="J17" s="43"/>
      <c r="K17" s="26"/>
    </row>
    <row r="18" spans="1:13" x14ac:dyDescent="0.25">
      <c r="A18" s="65">
        <v>8179</v>
      </c>
      <c r="B18" s="59">
        <v>28</v>
      </c>
      <c r="D18" s="40">
        <f t="shared" si="7"/>
        <v>21000</v>
      </c>
      <c r="E18" s="62">
        <f t="shared" si="8"/>
        <v>17</v>
      </c>
      <c r="F18" s="54" t="e">
        <f>+F17+D18</f>
        <v>#REF!</v>
      </c>
      <c r="G18" s="65">
        <v>21000</v>
      </c>
      <c r="I18" s="28"/>
      <c r="J18" s="43"/>
      <c r="K18" s="26"/>
    </row>
    <row r="19" spans="1:13" x14ac:dyDescent="0.25">
      <c r="A19" s="65">
        <v>8230</v>
      </c>
      <c r="B19" s="59">
        <v>28</v>
      </c>
      <c r="D19" s="40">
        <f t="shared" si="7"/>
        <v>1066000</v>
      </c>
      <c r="E19" s="62">
        <f t="shared" si="8"/>
        <v>18</v>
      </c>
      <c r="F19" s="54" t="e">
        <f>+F18+D19</f>
        <v>#REF!</v>
      </c>
      <c r="G19" s="65">
        <v>1046000</v>
      </c>
      <c r="I19" s="28"/>
      <c r="J19" s="43"/>
      <c r="K19" s="26"/>
    </row>
    <row r="20" spans="1:13" x14ac:dyDescent="0.25">
      <c r="A20" s="65">
        <v>8284</v>
      </c>
      <c r="B20" s="59">
        <v>28</v>
      </c>
      <c r="D20" s="40">
        <f t="shared" si="7"/>
        <v>2140000</v>
      </c>
      <c r="E20" s="62">
        <f t="shared" si="8"/>
        <v>19</v>
      </c>
      <c r="F20" s="54" t="e">
        <f>+F19+D20</f>
        <v>#REF!</v>
      </c>
      <c r="G20" s="65">
        <v>2101000</v>
      </c>
      <c r="I20" s="37"/>
      <c r="J20" s="44"/>
      <c r="K20" s="26"/>
      <c r="L20" s="38"/>
    </row>
    <row r="21" spans="1:13" x14ac:dyDescent="0.25">
      <c r="A21" s="65">
        <v>8320</v>
      </c>
      <c r="B21" s="59">
        <v>28</v>
      </c>
      <c r="D21" s="40">
        <f t="shared" si="7"/>
        <v>166000</v>
      </c>
      <c r="E21" s="62">
        <f t="shared" si="8"/>
        <v>20</v>
      </c>
      <c r="F21" s="54" t="e">
        <f>+F20+D21</f>
        <v>#REF!</v>
      </c>
      <c r="G21" s="65">
        <v>163000</v>
      </c>
      <c r="I21" s="28"/>
      <c r="J21" s="43"/>
      <c r="K21" s="26"/>
      <c r="L21" s="38"/>
    </row>
    <row r="22" spans="1:13" x14ac:dyDescent="0.25">
      <c r="A22" s="65">
        <v>10057</v>
      </c>
      <c r="B22" s="59">
        <v>28</v>
      </c>
      <c r="D22" s="40">
        <f t="shared" si="7"/>
        <v>98000</v>
      </c>
      <c r="E22" s="62">
        <f t="shared" si="8"/>
        <v>21</v>
      </c>
      <c r="F22" s="54" t="e">
        <f>+F21+D22</f>
        <v>#REF!</v>
      </c>
      <c r="G22" s="65">
        <v>96000</v>
      </c>
      <c r="I22" s="28"/>
      <c r="J22" s="43"/>
      <c r="K22" s="26"/>
    </row>
    <row r="23" spans="1:13" x14ac:dyDescent="0.25">
      <c r="A23" s="65">
        <v>10141</v>
      </c>
      <c r="B23" s="59">
        <v>28</v>
      </c>
      <c r="D23" s="40">
        <f t="shared" si="7"/>
        <v>23000</v>
      </c>
      <c r="E23" s="62">
        <f t="shared" si="8"/>
        <v>22</v>
      </c>
      <c r="F23" s="54" t="e">
        <f>+F22+D23</f>
        <v>#REF!</v>
      </c>
      <c r="G23" s="65">
        <v>23000</v>
      </c>
      <c r="I23" s="28"/>
      <c r="J23" s="43"/>
      <c r="K23" s="26"/>
    </row>
    <row r="24" spans="1:13" x14ac:dyDescent="0.25">
      <c r="A24" s="65">
        <v>10154</v>
      </c>
      <c r="B24" s="59">
        <v>28</v>
      </c>
      <c r="D24" s="40">
        <f t="shared" si="7"/>
        <v>8467000</v>
      </c>
      <c r="E24" s="62">
        <f t="shared" si="8"/>
        <v>23</v>
      </c>
      <c r="F24" s="54" t="e">
        <f>+F23+D24</f>
        <v>#REF!</v>
      </c>
      <c r="G24" s="65">
        <v>8311000</v>
      </c>
      <c r="I24" s="28"/>
      <c r="J24" s="43"/>
      <c r="K24" s="26"/>
    </row>
    <row r="25" spans="1:13" x14ac:dyDescent="0.25">
      <c r="A25" s="65">
        <v>11161</v>
      </c>
      <c r="B25" s="59">
        <v>28</v>
      </c>
      <c r="D25" s="40">
        <f t="shared" si="7"/>
        <v>914000</v>
      </c>
      <c r="E25" s="62">
        <f t="shared" si="8"/>
        <v>24</v>
      </c>
      <c r="F25" s="54" t="e">
        <f>+F24+D25</f>
        <v>#REF!</v>
      </c>
      <c r="G25" s="65">
        <v>897000</v>
      </c>
      <c r="I25" s="37"/>
      <c r="J25" s="44"/>
      <c r="K25" s="26"/>
    </row>
    <row r="26" spans="1:13" x14ac:dyDescent="0.25">
      <c r="A26" s="65">
        <v>11190</v>
      </c>
      <c r="B26" s="59">
        <v>28</v>
      </c>
      <c r="D26" s="40">
        <f t="shared" si="7"/>
        <v>1027000</v>
      </c>
      <c r="E26" s="62">
        <f t="shared" si="8"/>
        <v>25</v>
      </c>
      <c r="F26" s="54" t="e">
        <f>+F25+D26</f>
        <v>#REF!</v>
      </c>
      <c r="G26" s="65">
        <v>1008000</v>
      </c>
      <c r="I26" s="37"/>
      <c r="J26" s="44"/>
      <c r="K26" s="26"/>
    </row>
    <row r="27" spans="1:13" x14ac:dyDescent="0.25">
      <c r="A27" s="65">
        <v>11191</v>
      </c>
      <c r="B27" s="59">
        <v>28</v>
      </c>
      <c r="D27" s="40">
        <f t="shared" si="7"/>
        <v>12000</v>
      </c>
      <c r="E27" s="62">
        <f t="shared" si="8"/>
        <v>26</v>
      </c>
      <c r="F27" s="54" t="e">
        <f>+F26+D27</f>
        <v>#REF!</v>
      </c>
      <c r="G27" s="65">
        <v>12000</v>
      </c>
      <c r="I27" s="37"/>
      <c r="J27" s="44"/>
      <c r="K27" s="26"/>
    </row>
    <row r="28" spans="1:13" x14ac:dyDescent="0.25">
      <c r="A28" s="65">
        <v>11229</v>
      </c>
      <c r="B28" s="59">
        <v>28</v>
      </c>
      <c r="D28" s="40">
        <f t="shared" si="7"/>
        <v>328000</v>
      </c>
      <c r="E28" s="62">
        <f t="shared" si="8"/>
        <v>27</v>
      </c>
      <c r="F28" s="54" t="e">
        <f>+F27+D28</f>
        <v>#REF!</v>
      </c>
      <c r="G28" s="65">
        <v>322000</v>
      </c>
      <c r="H28" s="8"/>
      <c r="I28" s="37"/>
      <c r="J28" s="44"/>
      <c r="K28" s="26"/>
    </row>
    <row r="29" spans="1:13" x14ac:dyDescent="0.25">
      <c r="A29" s="65">
        <v>12090</v>
      </c>
      <c r="B29" s="59">
        <v>28</v>
      </c>
      <c r="D29" s="40">
        <f t="shared" si="7"/>
        <v>88000</v>
      </c>
      <c r="E29" s="62">
        <f t="shared" si="8"/>
        <v>28</v>
      </c>
      <c r="F29" s="54" t="e">
        <f>+F28+D29</f>
        <v>#REF!</v>
      </c>
      <c r="G29" s="65">
        <v>86000</v>
      </c>
      <c r="I29" s="28"/>
      <c r="J29" s="43"/>
      <c r="K29" s="29"/>
      <c r="L29" s="36"/>
      <c r="M29" s="36"/>
    </row>
    <row r="30" spans="1:13" x14ac:dyDescent="0.25">
      <c r="A30" s="65">
        <v>12122</v>
      </c>
      <c r="B30" s="59">
        <v>28</v>
      </c>
      <c r="D30" s="40">
        <f t="shared" si="7"/>
        <v>1160000</v>
      </c>
      <c r="E30" s="62">
        <f t="shared" si="8"/>
        <v>29</v>
      </c>
      <c r="F30" s="54" t="e">
        <f>+F29+D30</f>
        <v>#REF!</v>
      </c>
      <c r="G30" s="65">
        <v>1139000</v>
      </c>
      <c r="I30" s="39"/>
      <c r="J30" s="45"/>
      <c r="K30" s="29"/>
      <c r="L30" s="36"/>
      <c r="M30" s="36"/>
    </row>
    <row r="31" spans="1:13" x14ac:dyDescent="0.25">
      <c r="A31" s="65">
        <v>12719</v>
      </c>
      <c r="B31" s="59">
        <v>28</v>
      </c>
      <c r="D31" s="40">
        <f t="shared" si="7"/>
        <v>648000</v>
      </c>
      <c r="E31" s="62">
        <f t="shared" si="8"/>
        <v>30</v>
      </c>
      <c r="F31" s="54" t="e">
        <f>+F30+D31</f>
        <v>#REF!</v>
      </c>
      <c r="G31" s="65">
        <f>736000-100000</f>
        <v>636000</v>
      </c>
      <c r="I31" s="39"/>
      <c r="J31" s="45"/>
      <c r="K31" s="29"/>
      <c r="L31" s="36"/>
      <c r="M31" s="36"/>
    </row>
    <row r="32" spans="1:13" x14ac:dyDescent="0.25">
      <c r="A32" s="65">
        <v>12859</v>
      </c>
      <c r="B32" s="59">
        <v>28</v>
      </c>
      <c r="D32" s="40">
        <f t="shared" si="7"/>
        <v>243000</v>
      </c>
      <c r="E32" s="62">
        <f t="shared" si="8"/>
        <v>31</v>
      </c>
      <c r="F32" s="54" t="e">
        <f>+F31+D32</f>
        <v>#REF!</v>
      </c>
      <c r="G32" s="65">
        <v>239000</v>
      </c>
      <c r="I32" s="39"/>
      <c r="J32" s="45"/>
      <c r="K32" s="29"/>
      <c r="L32" s="36"/>
      <c r="M32" s="36"/>
    </row>
    <row r="33" spans="1:13" x14ac:dyDescent="0.25">
      <c r="A33" s="65">
        <v>12943</v>
      </c>
      <c r="B33" s="59">
        <v>28</v>
      </c>
      <c r="D33" s="40">
        <f t="shared" si="7"/>
        <v>32000</v>
      </c>
      <c r="E33" s="62">
        <f t="shared" si="8"/>
        <v>32</v>
      </c>
      <c r="F33" s="54" t="e">
        <f>+F32+D33</f>
        <v>#REF!</v>
      </c>
      <c r="G33" s="65">
        <v>31000</v>
      </c>
      <c r="I33" s="39"/>
      <c r="J33" s="45"/>
      <c r="K33" s="29"/>
      <c r="L33" s="36"/>
      <c r="M33" s="36"/>
    </row>
    <row r="34" spans="1:13" x14ac:dyDescent="0.25">
      <c r="A34" s="65">
        <v>13574</v>
      </c>
      <c r="B34" s="59">
        <v>28</v>
      </c>
      <c r="D34" s="40">
        <f t="shared" si="7"/>
        <v>45000</v>
      </c>
      <c r="E34" s="62">
        <f t="shared" si="8"/>
        <v>33</v>
      </c>
      <c r="F34" s="54" t="e">
        <f>+F33+D34</f>
        <v>#REF!</v>
      </c>
      <c r="G34" s="65">
        <v>44000</v>
      </c>
      <c r="I34" s="39"/>
      <c r="J34" s="45"/>
      <c r="K34" s="29"/>
      <c r="L34" s="36"/>
      <c r="M34" s="36"/>
    </row>
    <row r="35" spans="1:13" x14ac:dyDescent="0.25">
      <c r="A35" s="65">
        <v>13605</v>
      </c>
      <c r="B35" s="66">
        <v>28</v>
      </c>
      <c r="D35" s="40">
        <f t="shared" si="7"/>
        <v>8668000</v>
      </c>
      <c r="E35" s="62">
        <f t="shared" si="8"/>
        <v>34</v>
      </c>
      <c r="F35" s="54" t="e">
        <f>+F34+D35</f>
        <v>#REF!</v>
      </c>
      <c r="G35" s="65">
        <v>8508000</v>
      </c>
      <c r="I35" s="39"/>
      <c r="J35" s="45"/>
      <c r="K35" s="29"/>
      <c r="L35" s="36"/>
      <c r="M35" s="36"/>
    </row>
    <row r="36" spans="1:13" x14ac:dyDescent="0.25">
      <c r="A36" s="65">
        <v>13993</v>
      </c>
      <c r="B36" s="59">
        <v>28</v>
      </c>
      <c r="D36" s="40">
        <f t="shared" si="7"/>
        <v>16000</v>
      </c>
      <c r="E36" s="62">
        <f t="shared" si="8"/>
        <v>35</v>
      </c>
      <c r="F36" s="54" t="e">
        <f>+F35+D36</f>
        <v>#REF!</v>
      </c>
      <c r="G36" s="65">
        <v>16000</v>
      </c>
      <c r="I36" s="39"/>
      <c r="J36" s="45"/>
      <c r="K36" s="29"/>
      <c r="L36" s="36"/>
      <c r="M36" s="36"/>
    </row>
    <row r="37" spans="1:13" x14ac:dyDescent="0.25">
      <c r="A37" s="65">
        <v>14306</v>
      </c>
      <c r="B37" s="59">
        <v>28</v>
      </c>
      <c r="D37" s="40">
        <f t="shared" si="7"/>
        <v>255000</v>
      </c>
      <c r="E37" s="62">
        <f t="shared" si="8"/>
        <v>36</v>
      </c>
      <c r="F37" s="54" t="e">
        <f>+F36+D37</f>
        <v>#REF!</v>
      </c>
      <c r="G37" s="65">
        <v>250000</v>
      </c>
      <c r="I37" s="39"/>
      <c r="J37" s="45"/>
      <c r="K37" s="29"/>
      <c r="L37" s="36"/>
      <c r="M37" s="36"/>
    </row>
    <row r="38" spans="1:13" x14ac:dyDescent="0.25">
      <c r="A38" s="65">
        <v>16197</v>
      </c>
      <c r="B38" s="59">
        <v>28</v>
      </c>
      <c r="D38" s="40">
        <f t="shared" si="7"/>
        <v>916000</v>
      </c>
      <c r="E38" s="62">
        <f t="shared" si="8"/>
        <v>37</v>
      </c>
      <c r="F38" s="54" t="e">
        <f>+F37+D38</f>
        <v>#REF!</v>
      </c>
      <c r="G38" s="65">
        <v>899000</v>
      </c>
      <c r="I38" s="39"/>
      <c r="J38" s="45"/>
      <c r="K38" s="29"/>
      <c r="L38" s="36"/>
      <c r="M38" s="36"/>
    </row>
    <row r="39" spans="1:13" x14ac:dyDescent="0.25">
      <c r="A39" s="65">
        <v>17100</v>
      </c>
      <c r="B39" s="59">
        <v>28</v>
      </c>
      <c r="C39" s="60">
        <v>1E-3</v>
      </c>
      <c r="D39" s="40">
        <f t="shared" si="7"/>
        <v>132000</v>
      </c>
      <c r="E39" s="62">
        <f t="shared" si="8"/>
        <v>38</v>
      </c>
      <c r="F39" s="54" t="e">
        <f>+F38+D39</f>
        <v>#REF!</v>
      </c>
      <c r="G39" s="65">
        <v>130000</v>
      </c>
      <c r="I39" s="39"/>
      <c r="J39" s="45"/>
      <c r="K39" s="29"/>
      <c r="L39" s="36"/>
      <c r="M39" s="36"/>
    </row>
    <row r="40" spans="1:13" x14ac:dyDescent="0.25">
      <c r="A40" s="65">
        <v>17826</v>
      </c>
      <c r="B40" s="59">
        <v>28</v>
      </c>
      <c r="C40" s="60">
        <v>1E-3</v>
      </c>
      <c r="D40" s="40">
        <f t="shared" si="7"/>
        <v>75000</v>
      </c>
      <c r="E40" s="62">
        <f t="shared" si="8"/>
        <v>39</v>
      </c>
      <c r="F40" s="54" t="e">
        <f>+F39+D40</f>
        <v>#REF!</v>
      </c>
      <c r="G40" s="65">
        <f>139000-65000</f>
        <v>74000</v>
      </c>
      <c r="I40" s="28"/>
      <c r="J40" s="43"/>
      <c r="K40" s="29"/>
      <c r="L40" s="36"/>
      <c r="M40" s="36"/>
    </row>
    <row r="41" spans="1:13" x14ac:dyDescent="0.25">
      <c r="A41" s="65">
        <v>17864</v>
      </c>
      <c r="B41" s="59">
        <v>28</v>
      </c>
      <c r="D41" s="40">
        <f t="shared" si="7"/>
        <v>574000</v>
      </c>
      <c r="E41" s="62">
        <f t="shared" si="8"/>
        <v>40</v>
      </c>
      <c r="F41" s="54" t="e">
        <f>+F40+D41</f>
        <v>#REF!</v>
      </c>
      <c r="G41" s="65">
        <v>563000</v>
      </c>
      <c r="I41" s="28"/>
      <c r="J41" s="43"/>
      <c r="K41" s="29"/>
      <c r="L41" s="36"/>
      <c r="M41" s="36"/>
    </row>
    <row r="42" spans="1:13" x14ac:dyDescent="0.25">
      <c r="A42" s="65">
        <v>17867</v>
      </c>
      <c r="B42" s="59">
        <v>28</v>
      </c>
      <c r="D42" s="40">
        <f t="shared" si="7"/>
        <v>15000</v>
      </c>
      <c r="E42" s="62">
        <f t="shared" si="8"/>
        <v>41</v>
      </c>
      <c r="F42" s="54" t="e">
        <f>+F41+D42</f>
        <v>#REF!</v>
      </c>
      <c r="G42" s="65">
        <v>15000</v>
      </c>
      <c r="I42" s="28"/>
      <c r="J42" s="43"/>
      <c r="K42" s="29"/>
      <c r="L42" s="36"/>
      <c r="M42" s="36"/>
    </row>
    <row r="43" spans="1:13" x14ac:dyDescent="0.25">
      <c r="A43" s="65">
        <v>17914</v>
      </c>
      <c r="B43" s="59">
        <v>28</v>
      </c>
      <c r="D43" s="40">
        <f t="shared" si="7"/>
        <v>416000</v>
      </c>
      <c r="E43" s="62">
        <f t="shared" si="8"/>
        <v>42</v>
      </c>
      <c r="F43" s="54" t="e">
        <f>+F42+D43</f>
        <v>#REF!</v>
      </c>
      <c r="G43" s="65">
        <v>408000</v>
      </c>
      <c r="I43" s="28"/>
      <c r="J43" s="43"/>
      <c r="K43" s="29"/>
      <c r="L43" s="36"/>
      <c r="M43" s="36"/>
    </row>
    <row r="44" spans="1:13" x14ac:dyDescent="0.25">
      <c r="A44" s="65">
        <v>19592</v>
      </c>
      <c r="B44" s="59">
        <v>28</v>
      </c>
      <c r="D44" s="40">
        <f t="shared" si="7"/>
        <v>597000</v>
      </c>
      <c r="E44" s="62">
        <f t="shared" si="8"/>
        <v>43</v>
      </c>
      <c r="F44" s="54" t="e">
        <f>+F43+D44</f>
        <v>#REF!</v>
      </c>
      <c r="G44" s="65">
        <v>586000</v>
      </c>
      <c r="I44" s="28"/>
      <c r="J44" s="43"/>
      <c r="K44" s="29"/>
      <c r="L44" s="36"/>
      <c r="M44" s="36"/>
    </row>
    <row r="45" spans="1:13" x14ac:dyDescent="0.25">
      <c r="A45" s="65">
        <v>20239</v>
      </c>
      <c r="B45" s="59">
        <v>28</v>
      </c>
      <c r="D45" s="40">
        <f t="shared" si="7"/>
        <v>38000</v>
      </c>
      <c r="E45" s="62">
        <f t="shared" si="8"/>
        <v>44</v>
      </c>
      <c r="F45" s="54" t="e">
        <f>+F44+D45</f>
        <v>#REF!</v>
      </c>
      <c r="G45" s="65">
        <v>37000</v>
      </c>
      <c r="I45" s="28"/>
      <c r="J45" s="43"/>
      <c r="K45" s="29"/>
      <c r="L45" s="36"/>
      <c r="M45" s="36"/>
    </row>
    <row r="46" spans="1:13" x14ac:dyDescent="0.25">
      <c r="A46" s="65">
        <v>20370</v>
      </c>
      <c r="B46" s="59">
        <v>28</v>
      </c>
      <c r="D46" s="40">
        <f t="shared" si="7"/>
        <v>713000</v>
      </c>
      <c r="E46" s="62">
        <f t="shared" si="8"/>
        <v>45</v>
      </c>
      <c r="F46" s="54" t="e">
        <f>+F45+D46</f>
        <v>#REF!</v>
      </c>
      <c r="G46" s="65">
        <v>700000</v>
      </c>
      <c r="I46" s="28"/>
      <c r="J46" s="43"/>
      <c r="K46" s="29"/>
      <c r="L46" s="36"/>
      <c r="M46" s="36"/>
    </row>
    <row r="47" spans="1:13" x14ac:dyDescent="0.25">
      <c r="A47" s="65">
        <v>20559</v>
      </c>
      <c r="B47" s="59">
        <v>28</v>
      </c>
      <c r="D47" s="40">
        <f t="shared" si="7"/>
        <v>1868000</v>
      </c>
      <c r="E47" s="62">
        <f t="shared" si="8"/>
        <v>46</v>
      </c>
      <c r="F47" s="54" t="e">
        <f>+F46+D47</f>
        <v>#REF!</v>
      </c>
      <c r="G47" s="65">
        <v>1834000</v>
      </c>
      <c r="I47" s="37"/>
      <c r="J47" s="44"/>
      <c r="K47" s="29"/>
      <c r="L47" s="36"/>
      <c r="M47" s="36"/>
    </row>
    <row r="48" spans="1:13" x14ac:dyDescent="0.25">
      <c r="A48" s="65">
        <v>20646</v>
      </c>
      <c r="B48" s="59">
        <v>28</v>
      </c>
      <c r="D48" s="40">
        <f t="shared" si="7"/>
        <v>46000</v>
      </c>
      <c r="E48" s="62">
        <f t="shared" si="8"/>
        <v>47</v>
      </c>
      <c r="F48" s="54" t="e">
        <f>+F47+D48</f>
        <v>#REF!</v>
      </c>
      <c r="G48" s="65">
        <v>45000</v>
      </c>
      <c r="I48" s="28"/>
      <c r="J48" s="43"/>
      <c r="K48" s="29"/>
      <c r="L48" s="36"/>
      <c r="M48" s="36"/>
    </row>
    <row r="49" spans="1:13" x14ac:dyDescent="0.25">
      <c r="A49" s="65">
        <v>20690</v>
      </c>
      <c r="B49" s="59">
        <v>28</v>
      </c>
      <c r="D49" s="40">
        <f t="shared" si="7"/>
        <v>4165000</v>
      </c>
      <c r="E49" s="62">
        <f t="shared" si="8"/>
        <v>48</v>
      </c>
      <c r="F49" s="54" t="e">
        <f>+F48+D49</f>
        <v>#REF!</v>
      </c>
      <c r="G49" s="65">
        <v>4088000</v>
      </c>
      <c r="I49" s="28"/>
      <c r="J49" s="43"/>
      <c r="K49" s="29"/>
      <c r="L49" s="36"/>
      <c r="M49" s="36"/>
    </row>
    <row r="50" spans="1:13" x14ac:dyDescent="0.25">
      <c r="A50" s="65">
        <v>20855</v>
      </c>
      <c r="B50" s="59">
        <v>28</v>
      </c>
      <c r="D50" s="40">
        <f t="shared" si="7"/>
        <v>2291000</v>
      </c>
      <c r="E50" s="62">
        <f t="shared" si="8"/>
        <v>49</v>
      </c>
      <c r="F50" s="54" t="e">
        <f>+F49+D50</f>
        <v>#REF!</v>
      </c>
      <c r="G50" s="65">
        <v>2249000</v>
      </c>
      <c r="I50" s="28"/>
      <c r="J50" s="43"/>
      <c r="K50" s="29"/>
      <c r="L50" s="36"/>
      <c r="M50" s="36"/>
    </row>
    <row r="51" spans="1:13" x14ac:dyDescent="0.25">
      <c r="A51" s="65">
        <v>27172</v>
      </c>
      <c r="B51" s="59">
        <v>28</v>
      </c>
      <c r="D51" s="40">
        <f t="shared" si="7"/>
        <v>1068000</v>
      </c>
      <c r="E51" s="62">
        <f t="shared" si="8"/>
        <v>50</v>
      </c>
      <c r="F51" s="54" t="e">
        <f>+F50+D51</f>
        <v>#REF!</v>
      </c>
      <c r="G51" s="65">
        <v>1048000</v>
      </c>
      <c r="I51" s="29"/>
      <c r="J51" s="46"/>
      <c r="K51" s="29"/>
      <c r="L51" s="36"/>
      <c r="M51" s="36"/>
    </row>
    <row r="52" spans="1:13" x14ac:dyDescent="0.25">
      <c r="A52" s="65">
        <v>120043</v>
      </c>
      <c r="B52" s="59">
        <v>28</v>
      </c>
      <c r="D52" s="40">
        <f t="shared" si="7"/>
        <v>756000</v>
      </c>
      <c r="E52" s="62">
        <f t="shared" si="8"/>
        <v>51</v>
      </c>
      <c r="F52" s="54" t="e">
        <f>+F51+D52</f>
        <v>#REF!</v>
      </c>
      <c r="G52" s="65">
        <v>742000</v>
      </c>
      <c r="I52" s="29"/>
      <c r="J52" s="46"/>
      <c r="K52" s="29"/>
      <c r="L52" s="36"/>
      <c r="M52" s="36"/>
    </row>
    <row r="53" spans="1:13" x14ac:dyDescent="0.25">
      <c r="A53" s="65">
        <v>130469</v>
      </c>
      <c r="B53" s="59">
        <v>28</v>
      </c>
      <c r="D53" s="40">
        <f t="shared" si="7"/>
        <v>1661000</v>
      </c>
      <c r="E53" s="62">
        <f t="shared" si="8"/>
        <v>52</v>
      </c>
      <c r="F53" s="54" t="e">
        <f>+F52+D53</f>
        <v>#REF!</v>
      </c>
      <c r="G53" s="65">
        <v>1630000</v>
      </c>
      <c r="I53" s="28"/>
      <c r="J53" s="43"/>
      <c r="K53" s="29"/>
      <c r="L53" s="36"/>
      <c r="M53" s="36"/>
    </row>
    <row r="54" spans="1:13" x14ac:dyDescent="0.25">
      <c r="A54" s="65">
        <v>130548</v>
      </c>
      <c r="B54" s="59">
        <v>28</v>
      </c>
      <c r="D54" s="40">
        <f t="shared" si="7"/>
        <v>196000</v>
      </c>
      <c r="E54" s="62">
        <f t="shared" si="8"/>
        <v>53</v>
      </c>
      <c r="F54" s="54" t="e">
        <f>+F53+D54</f>
        <v>#REF!</v>
      </c>
      <c r="G54" s="65">
        <f>200000-8000</f>
        <v>192000</v>
      </c>
      <c r="I54" s="28"/>
      <c r="J54" s="43"/>
      <c r="K54" s="29"/>
      <c r="L54" s="36"/>
      <c r="M54" s="36"/>
    </row>
    <row r="55" spans="1:13" x14ac:dyDescent="0.25">
      <c r="A55" s="65">
        <v>130634</v>
      </c>
      <c r="B55" s="59">
        <v>28</v>
      </c>
      <c r="D55" s="40">
        <f t="shared" si="7"/>
        <v>252000</v>
      </c>
      <c r="E55" s="62">
        <f t="shared" si="8"/>
        <v>54</v>
      </c>
      <c r="F55" s="54" t="e">
        <f>+F54+D55</f>
        <v>#REF!</v>
      </c>
      <c r="G55" s="65">
        <v>247000</v>
      </c>
      <c r="I55" s="28"/>
      <c r="J55" s="43"/>
      <c r="K55" s="29"/>
      <c r="L55" s="36"/>
      <c r="M55" s="36"/>
    </row>
    <row r="56" spans="1:13" x14ac:dyDescent="0.25">
      <c r="A56" s="65">
        <v>130685</v>
      </c>
      <c r="B56" s="59">
        <v>28</v>
      </c>
      <c r="D56" s="40">
        <f t="shared" si="7"/>
        <v>103000</v>
      </c>
      <c r="E56" s="62">
        <f t="shared" si="8"/>
        <v>55</v>
      </c>
      <c r="F56" s="54" t="e">
        <f>+F55+D56</f>
        <v>#REF!</v>
      </c>
      <c r="G56" s="65">
        <v>101000</v>
      </c>
      <c r="I56" s="28"/>
      <c r="J56" s="43"/>
      <c r="K56" s="29"/>
      <c r="L56" s="36"/>
      <c r="M56" s="36"/>
    </row>
    <row r="57" spans="1:13" x14ac:dyDescent="0.25">
      <c r="A57" s="67">
        <v>130707</v>
      </c>
      <c r="B57" s="59"/>
      <c r="D57" s="40" t="e">
        <f t="shared" si="7"/>
        <v>#N/A</v>
      </c>
      <c r="E57" s="62">
        <f t="shared" si="8"/>
        <v>56</v>
      </c>
      <c r="F57" s="54" t="e">
        <f>+F56+D57</f>
        <v>#REF!</v>
      </c>
      <c r="G57" s="65">
        <v>93000</v>
      </c>
      <c r="I57" s="28"/>
      <c r="J57" s="43"/>
      <c r="K57" s="29"/>
      <c r="L57" s="36"/>
      <c r="M57" s="36"/>
    </row>
    <row r="58" spans="1:13" x14ac:dyDescent="0.25">
      <c r="A58" s="65">
        <v>130746</v>
      </c>
      <c r="B58" s="59">
        <v>28</v>
      </c>
      <c r="D58" s="40">
        <f t="shared" si="7"/>
        <v>25000</v>
      </c>
      <c r="E58" s="62">
        <f t="shared" si="8"/>
        <v>57</v>
      </c>
      <c r="F58" s="54" t="e">
        <f>+F57+D58</f>
        <v>#REF!</v>
      </c>
      <c r="G58" s="65">
        <v>25000</v>
      </c>
      <c r="I58" s="28"/>
      <c r="J58" s="43"/>
      <c r="K58" s="26"/>
    </row>
    <row r="59" spans="1:13" x14ac:dyDescent="0.25">
      <c r="A59" s="65">
        <v>130839</v>
      </c>
      <c r="B59" s="59">
        <v>28</v>
      </c>
      <c r="D59" s="40">
        <f t="shared" si="7"/>
        <v>310000</v>
      </c>
      <c r="E59" s="62">
        <f t="shared" si="8"/>
        <v>58</v>
      </c>
      <c r="F59" s="54" t="e">
        <f>+F58+D59</f>
        <v>#REF!</v>
      </c>
      <c r="G59" s="65">
        <v>304000</v>
      </c>
      <c r="I59" s="28"/>
      <c r="J59" s="43"/>
      <c r="K59" s="26"/>
    </row>
    <row r="60" spans="1:13" x14ac:dyDescent="0.25">
      <c r="A60" s="65">
        <v>130885</v>
      </c>
      <c r="B60" s="59">
        <v>28</v>
      </c>
      <c r="D60" s="40">
        <f t="shared" si="7"/>
        <v>811000</v>
      </c>
      <c r="E60" s="62">
        <f t="shared" si="8"/>
        <v>59</v>
      </c>
      <c r="F60" s="54" t="e">
        <f>+F59+D60</f>
        <v>#REF!</v>
      </c>
      <c r="G60" s="65">
        <f>800000-4000</f>
        <v>796000</v>
      </c>
      <c r="I60" s="28"/>
      <c r="J60" s="43"/>
      <c r="K60" s="26"/>
    </row>
    <row r="61" spans="1:13" x14ac:dyDescent="0.25">
      <c r="A61" s="65">
        <v>170216</v>
      </c>
      <c r="B61" s="59">
        <v>28</v>
      </c>
      <c r="D61" s="40">
        <f t="shared" si="7"/>
        <v>404000</v>
      </c>
      <c r="E61" s="62">
        <f t="shared" si="8"/>
        <v>60</v>
      </c>
      <c r="F61" s="54" t="e">
        <f>+F60+D61</f>
        <v>#REF!</v>
      </c>
      <c r="G61" s="65">
        <v>397000</v>
      </c>
      <c r="I61" s="37"/>
      <c r="J61" s="44"/>
      <c r="K61" s="26"/>
    </row>
    <row r="62" spans="1:13" x14ac:dyDescent="0.25">
      <c r="A62" s="65">
        <v>190010</v>
      </c>
      <c r="B62" s="59">
        <v>28</v>
      </c>
      <c r="D62" s="40">
        <f t="shared" si="7"/>
        <v>204000</v>
      </c>
      <c r="E62" s="62">
        <f t="shared" si="8"/>
        <v>61</v>
      </c>
      <c r="F62" s="54" t="e">
        <f>+F61+D62</f>
        <v>#REF!</v>
      </c>
      <c r="G62" s="65">
        <v>200000</v>
      </c>
      <c r="I62" s="28"/>
      <c r="J62" s="43"/>
      <c r="K62" s="26"/>
    </row>
    <row r="63" spans="1:13" x14ac:dyDescent="0.25">
      <c r="A63" s="65">
        <v>190023</v>
      </c>
      <c r="B63" s="59">
        <v>28</v>
      </c>
      <c r="D63" s="40">
        <f t="shared" si="7"/>
        <v>67000</v>
      </c>
      <c r="E63" s="62">
        <f t="shared" si="8"/>
        <v>62</v>
      </c>
      <c r="F63" s="54" t="e">
        <f>+F62+D63</f>
        <v>#REF!</v>
      </c>
      <c r="G63" s="65">
        <v>66000</v>
      </c>
      <c r="I63" s="37"/>
      <c r="J63" s="44"/>
      <c r="K63" s="26"/>
    </row>
    <row r="64" spans="1:13" x14ac:dyDescent="0.25">
      <c r="A64" s="65">
        <v>190115</v>
      </c>
      <c r="B64" s="59">
        <v>28</v>
      </c>
      <c r="D64" s="40">
        <f t="shared" si="7"/>
        <v>489000</v>
      </c>
      <c r="E64" s="62">
        <f t="shared" si="8"/>
        <v>63</v>
      </c>
      <c r="F64" s="54" t="e">
        <f>+F63+D64</f>
        <v>#REF!</v>
      </c>
      <c r="G64" s="65">
        <v>480000</v>
      </c>
      <c r="I64" s="28"/>
      <c r="J64" s="43"/>
      <c r="K64" s="26"/>
    </row>
    <row r="65" spans="1:11" x14ac:dyDescent="0.25">
      <c r="A65" s="65">
        <v>200033</v>
      </c>
      <c r="B65" s="59">
        <v>28</v>
      </c>
      <c r="D65" s="40">
        <f t="shared" si="7"/>
        <v>52000</v>
      </c>
      <c r="E65" s="62">
        <f t="shared" si="8"/>
        <v>64</v>
      </c>
      <c r="F65" s="54" t="e">
        <f>+F64+D65</f>
        <v>#REF!</v>
      </c>
      <c r="G65" s="65">
        <v>51000</v>
      </c>
      <c r="I65" s="28"/>
      <c r="J65" s="43"/>
      <c r="K65" s="26"/>
    </row>
    <row r="66" spans="1:11" x14ac:dyDescent="0.25">
      <c r="A66" s="67">
        <v>200318</v>
      </c>
      <c r="B66" s="59"/>
      <c r="D66" s="40" t="e">
        <f t="shared" si="7"/>
        <v>#N/A</v>
      </c>
      <c r="E66" s="62">
        <f t="shared" si="8"/>
        <v>65</v>
      </c>
      <c r="F66" s="54" t="e">
        <f>+F65+D66</f>
        <v>#REF!</v>
      </c>
      <c r="G66" s="65">
        <v>1162000</v>
      </c>
      <c r="I66" s="37"/>
      <c r="J66" s="44"/>
      <c r="K66" s="26"/>
    </row>
    <row r="67" spans="1:11" x14ac:dyDescent="0.25">
      <c r="A67" s="67">
        <v>200344</v>
      </c>
      <c r="B67" s="59"/>
      <c r="D67" s="40" t="e">
        <f t="shared" si="7"/>
        <v>#N/A</v>
      </c>
      <c r="E67" s="62">
        <f t="shared" si="8"/>
        <v>66</v>
      </c>
      <c r="F67" s="54" t="e">
        <f>+F66+D67</f>
        <v>#REF!</v>
      </c>
      <c r="G67" s="65">
        <v>207200</v>
      </c>
      <c r="I67" s="28"/>
      <c r="J67" s="43"/>
      <c r="K67" s="26"/>
    </row>
    <row r="68" spans="1:11" x14ac:dyDescent="0.25">
      <c r="A68" s="67">
        <v>200391</v>
      </c>
      <c r="B68" s="59"/>
      <c r="D68" s="40" t="e">
        <f t="shared" si="7"/>
        <v>#N/A</v>
      </c>
      <c r="E68" s="62">
        <f t="shared" si="8"/>
        <v>67</v>
      </c>
      <c r="F68" s="54" t="e">
        <f>+F67+D68</f>
        <v>#REF!</v>
      </c>
      <c r="G68" s="65">
        <v>636000</v>
      </c>
      <c r="I68" s="37"/>
      <c r="J68" s="44"/>
      <c r="K68" s="26"/>
    </row>
    <row r="69" spans="1:11" x14ac:dyDescent="0.25">
      <c r="A69" s="65">
        <v>200443</v>
      </c>
      <c r="B69" s="59">
        <v>28</v>
      </c>
      <c r="D69" s="40">
        <f t="shared" si="7"/>
        <v>55000</v>
      </c>
      <c r="E69" s="62">
        <f t="shared" si="8"/>
        <v>68</v>
      </c>
      <c r="F69" s="54" t="e">
        <f>+F68+D69</f>
        <v>#REF!</v>
      </c>
      <c r="G69" s="65">
        <v>54000</v>
      </c>
      <c r="I69" s="37"/>
      <c r="J69" s="44"/>
      <c r="K69" s="26"/>
    </row>
    <row r="70" spans="1:11" x14ac:dyDescent="0.25">
      <c r="A70" s="65">
        <v>300077</v>
      </c>
      <c r="B70" s="59">
        <v>28</v>
      </c>
      <c r="D70" s="40">
        <f t="shared" si="7"/>
        <v>527000</v>
      </c>
      <c r="E70" s="62">
        <f t="shared" si="8"/>
        <v>69</v>
      </c>
      <c r="F70" s="54" t="e">
        <f>+F69+D70</f>
        <v>#REF!</v>
      </c>
      <c r="G70" s="65">
        <v>517000</v>
      </c>
      <c r="I70" s="28"/>
      <c r="J70" s="43"/>
      <c r="K70" s="26"/>
    </row>
    <row r="71" spans="1:11" x14ac:dyDescent="0.25">
      <c r="A71" s="65">
        <v>300593</v>
      </c>
      <c r="B71" s="59">
        <v>28</v>
      </c>
      <c r="D71" s="40">
        <f t="shared" si="7"/>
        <v>48000</v>
      </c>
      <c r="E71" s="62">
        <f t="shared" si="8"/>
        <v>70</v>
      </c>
      <c r="F71" s="54" t="e">
        <f>+F70+D71</f>
        <v>#REF!</v>
      </c>
      <c r="G71" s="65">
        <v>47000</v>
      </c>
      <c r="I71" s="28"/>
      <c r="J71" s="43"/>
      <c r="K71" s="26"/>
    </row>
    <row r="72" spans="1:11" x14ac:dyDescent="0.25">
      <c r="A72" s="65">
        <v>300609</v>
      </c>
      <c r="B72" s="59">
        <v>28</v>
      </c>
      <c r="D72" s="40">
        <f t="shared" si="7"/>
        <v>30000</v>
      </c>
      <c r="E72" s="62">
        <f t="shared" si="8"/>
        <v>71</v>
      </c>
      <c r="F72" s="54" t="e">
        <f>+F71+D72</f>
        <v>#REF!</v>
      </c>
      <c r="G72" s="65">
        <v>29000</v>
      </c>
      <c r="I72" s="28"/>
      <c r="J72" s="43"/>
      <c r="K72" s="26"/>
    </row>
    <row r="73" spans="1:11" x14ac:dyDescent="0.25">
      <c r="A73" s="67">
        <v>300618</v>
      </c>
      <c r="B73" s="59"/>
      <c r="D73" s="40" t="e">
        <f t="shared" si="7"/>
        <v>#N/A</v>
      </c>
      <c r="E73" s="62">
        <f t="shared" si="8"/>
        <v>72</v>
      </c>
      <c r="F73" s="54" t="e">
        <f>+F72+D73</f>
        <v>#REF!</v>
      </c>
      <c r="G73" s="65">
        <v>441000</v>
      </c>
      <c r="I73" s="28"/>
      <c r="J73" s="43"/>
      <c r="K73" s="26"/>
    </row>
    <row r="74" spans="1:11" x14ac:dyDescent="0.25">
      <c r="A74" s="65">
        <v>300700</v>
      </c>
      <c r="B74" s="59">
        <v>28</v>
      </c>
      <c r="D74" s="40">
        <f t="shared" si="7"/>
        <v>61000</v>
      </c>
      <c r="E74" s="62">
        <f t="shared" si="8"/>
        <v>73</v>
      </c>
      <c r="F74" s="54" t="e">
        <f>+F73+D74</f>
        <v>#REF!</v>
      </c>
      <c r="G74" s="65">
        <v>60000</v>
      </c>
      <c r="I74" s="28"/>
      <c r="J74" s="43"/>
      <c r="K74" s="26"/>
    </row>
    <row r="75" spans="1:11" x14ac:dyDescent="0.25">
      <c r="A75" s="65">
        <v>300952</v>
      </c>
      <c r="B75" s="59">
        <v>28</v>
      </c>
      <c r="D75" s="40">
        <f t="shared" si="7"/>
        <v>569000</v>
      </c>
      <c r="E75" s="62">
        <f t="shared" si="8"/>
        <v>74</v>
      </c>
      <c r="F75" s="54" t="e">
        <f>+F74+D75</f>
        <v>#REF!</v>
      </c>
      <c r="G75" s="65">
        <v>559000</v>
      </c>
      <c r="I75" s="28"/>
      <c r="J75" s="43"/>
      <c r="K75" s="26"/>
    </row>
    <row r="76" spans="1:11" x14ac:dyDescent="0.25">
      <c r="A76" s="65">
        <v>700191</v>
      </c>
      <c r="B76" s="59">
        <v>28</v>
      </c>
      <c r="D76" s="40">
        <f t="shared" si="7"/>
        <v>4329000</v>
      </c>
      <c r="E76" s="62">
        <f t="shared" si="8"/>
        <v>75</v>
      </c>
      <c r="F76" s="54" t="e">
        <f>+F75+D76</f>
        <v>#REF!</v>
      </c>
      <c r="G76" s="65">
        <v>4249400</v>
      </c>
      <c r="I76" s="28"/>
      <c r="J76" s="43"/>
      <c r="K76" s="26"/>
    </row>
    <row r="77" spans="1:11" x14ac:dyDescent="0.25">
      <c r="A77" s="65">
        <v>700195</v>
      </c>
      <c r="B77" s="59">
        <v>28</v>
      </c>
      <c r="C77" s="60">
        <v>1E-3</v>
      </c>
      <c r="D77" s="40">
        <f t="shared" si="7"/>
        <v>1827000</v>
      </c>
      <c r="E77" s="62">
        <f t="shared" si="8"/>
        <v>76</v>
      </c>
      <c r="F77" s="54" t="e">
        <f>+F76+D77</f>
        <v>#REF!</v>
      </c>
      <c r="G77" s="65">
        <v>1793760</v>
      </c>
      <c r="I77" s="28"/>
      <c r="J77" s="43"/>
      <c r="K77" s="26"/>
    </row>
    <row r="78" spans="1:11" x14ac:dyDescent="0.25">
      <c r="A78" s="65">
        <v>700222</v>
      </c>
      <c r="B78" s="59">
        <v>28</v>
      </c>
      <c r="D78" s="40">
        <f t="shared" si="7"/>
        <v>522000</v>
      </c>
      <c r="E78" s="62">
        <f t="shared" si="8"/>
        <v>77</v>
      </c>
      <c r="F78" s="54" t="e">
        <f>+F77+D78</f>
        <v>#REF!</v>
      </c>
      <c r="G78" s="65">
        <v>512000</v>
      </c>
      <c r="I78" s="28"/>
      <c r="J78" s="43"/>
      <c r="K78" s="26"/>
    </row>
    <row r="79" spans="1:11" x14ac:dyDescent="0.25">
      <c r="A79" s="65">
        <v>700246</v>
      </c>
      <c r="B79" s="59">
        <v>56</v>
      </c>
      <c r="C79" s="60">
        <v>3.0000000000000001E-3</v>
      </c>
      <c r="D79" s="40">
        <f t="shared" ref="D79:D94" si="9">MROUND(G79/VLOOKUP(B79,$I$2:$S$7,10,FALSE),1000)</f>
        <v>339000</v>
      </c>
      <c r="E79" s="62">
        <f t="shared" ref="E79:E142" si="10">+E78+1</f>
        <v>78</v>
      </c>
      <c r="F79" s="54" t="e">
        <f>+F78+D79</f>
        <v>#REF!</v>
      </c>
      <c r="G79" s="65">
        <v>327000</v>
      </c>
      <c r="I79" s="37"/>
      <c r="J79" s="44"/>
      <c r="K79" s="26"/>
    </row>
    <row r="80" spans="1:11" x14ac:dyDescent="0.25">
      <c r="A80" s="65">
        <v>700267</v>
      </c>
      <c r="B80" s="59">
        <v>28</v>
      </c>
      <c r="D80" s="40">
        <f t="shared" si="9"/>
        <v>722000</v>
      </c>
      <c r="E80" s="62">
        <f t="shared" si="10"/>
        <v>79</v>
      </c>
      <c r="F80" s="54" t="e">
        <f>+F79+D80</f>
        <v>#REF!</v>
      </c>
      <c r="G80" s="65">
        <v>709000</v>
      </c>
      <c r="I80" s="28"/>
      <c r="J80" s="43"/>
      <c r="K80" s="26"/>
    </row>
    <row r="81" spans="1:11" x14ac:dyDescent="0.25">
      <c r="A81" s="65">
        <v>700327</v>
      </c>
      <c r="B81" s="59">
        <v>28</v>
      </c>
      <c r="D81" s="40">
        <f t="shared" si="9"/>
        <v>171000</v>
      </c>
      <c r="E81" s="62">
        <f t="shared" si="10"/>
        <v>80</v>
      </c>
      <c r="F81" s="54" t="e">
        <f>+F80+D81</f>
        <v>#REF!</v>
      </c>
      <c r="G81" s="65">
        <v>168000</v>
      </c>
      <c r="H81" s="63"/>
      <c r="I81" s="28"/>
      <c r="J81" s="43"/>
      <c r="K81" s="26"/>
    </row>
    <row r="82" spans="1:11" x14ac:dyDescent="0.25">
      <c r="A82" s="65">
        <v>700494</v>
      </c>
      <c r="B82" s="59">
        <v>28</v>
      </c>
      <c r="C82" s="60">
        <v>1E-3</v>
      </c>
      <c r="D82" s="40">
        <f t="shared" si="9"/>
        <v>37000</v>
      </c>
      <c r="E82" s="62">
        <f t="shared" si="10"/>
        <v>81</v>
      </c>
      <c r="F82" s="54" t="e">
        <f>+F81+D82</f>
        <v>#REF!</v>
      </c>
      <c r="G82" s="65">
        <v>36500</v>
      </c>
      <c r="H82" s="63"/>
      <c r="I82" s="28"/>
      <c r="J82" s="43"/>
      <c r="K82" s="26"/>
    </row>
    <row r="83" spans="1:11" x14ac:dyDescent="0.25">
      <c r="A83" s="65">
        <v>2000165</v>
      </c>
      <c r="B83" s="59">
        <v>28</v>
      </c>
      <c r="D83" s="40">
        <f t="shared" si="9"/>
        <v>227000</v>
      </c>
      <c r="E83" s="62">
        <f t="shared" si="10"/>
        <v>82</v>
      </c>
      <c r="F83" s="54" t="e">
        <f>+F82+D83</f>
        <v>#REF!</v>
      </c>
      <c r="G83" s="65">
        <v>223000</v>
      </c>
      <c r="H83" s="63"/>
      <c r="I83" s="28"/>
      <c r="J83" s="43"/>
      <c r="K83" s="26"/>
    </row>
    <row r="84" spans="1:11" x14ac:dyDescent="0.25">
      <c r="A84" s="65">
        <v>2000238</v>
      </c>
      <c r="B84" s="59">
        <v>28</v>
      </c>
      <c r="D84" s="40">
        <f t="shared" si="9"/>
        <v>388000</v>
      </c>
      <c r="E84" s="62">
        <f t="shared" si="10"/>
        <v>83</v>
      </c>
      <c r="F84" s="54" t="e">
        <f>+F83+D84</f>
        <v>#REF!</v>
      </c>
      <c r="G84" s="65">
        <v>381000</v>
      </c>
      <c r="H84" s="63"/>
      <c r="I84" s="28"/>
      <c r="J84" s="43"/>
      <c r="K84" s="26"/>
    </row>
    <row r="85" spans="1:11" x14ac:dyDescent="0.25">
      <c r="A85" s="65">
        <v>2000352</v>
      </c>
      <c r="B85" s="59">
        <v>28</v>
      </c>
      <c r="D85" s="40">
        <f t="shared" si="9"/>
        <v>1131000</v>
      </c>
      <c r="E85" s="62">
        <f t="shared" si="10"/>
        <v>84</v>
      </c>
      <c r="F85" s="54" t="e">
        <f>+F84+D85</f>
        <v>#REF!</v>
      </c>
      <c r="G85" s="65">
        <v>1110000</v>
      </c>
      <c r="H85" s="63"/>
      <c r="I85" s="28"/>
      <c r="J85" s="43"/>
      <c r="K85" s="26"/>
    </row>
    <row r="86" spans="1:11" x14ac:dyDescent="0.25">
      <c r="A86" s="65">
        <v>2000381</v>
      </c>
      <c r="B86" s="59">
        <v>28</v>
      </c>
      <c r="D86" s="40">
        <f t="shared" si="9"/>
        <v>408000</v>
      </c>
      <c r="E86" s="62">
        <f t="shared" si="10"/>
        <v>85</v>
      </c>
      <c r="F86" s="54" t="e">
        <f>+F85+D86</f>
        <v>#REF!</v>
      </c>
      <c r="G86" s="65">
        <v>400000</v>
      </c>
      <c r="H86" s="63"/>
      <c r="I86" s="28"/>
      <c r="J86" s="43"/>
      <c r="K86" s="26"/>
    </row>
    <row r="87" spans="1:11" x14ac:dyDescent="0.25">
      <c r="A87" s="65">
        <v>2000441</v>
      </c>
      <c r="B87" s="59">
        <v>28</v>
      </c>
      <c r="D87" s="40">
        <f t="shared" si="9"/>
        <v>62000</v>
      </c>
      <c r="E87" s="62">
        <f t="shared" si="10"/>
        <v>86</v>
      </c>
      <c r="F87" s="54" t="e">
        <f>+F86+D87</f>
        <v>#REF!</v>
      </c>
      <c r="G87" s="65">
        <v>61000</v>
      </c>
      <c r="H87" s="63"/>
      <c r="I87" s="29"/>
      <c r="J87" s="46"/>
      <c r="K87" s="26"/>
    </row>
    <row r="88" spans="1:11" x14ac:dyDescent="0.25">
      <c r="A88" s="65">
        <v>2000454</v>
      </c>
      <c r="B88" s="59">
        <v>28</v>
      </c>
      <c r="D88" s="40">
        <f t="shared" si="9"/>
        <v>693000</v>
      </c>
      <c r="E88" s="62">
        <f t="shared" si="10"/>
        <v>87</v>
      </c>
      <c r="F88" s="54" t="e">
        <f>+F87+D88</f>
        <v>#REF!</v>
      </c>
      <c r="G88" s="65">
        <f>700000-20000</f>
        <v>680000</v>
      </c>
      <c r="H88" s="63"/>
      <c r="I88" s="26"/>
      <c r="J88" s="42"/>
      <c r="K88" s="26"/>
    </row>
    <row r="89" spans="1:11" x14ac:dyDescent="0.25">
      <c r="A89" s="53"/>
      <c r="B89" s="59"/>
      <c r="D89" s="40" t="e">
        <f t="shared" si="9"/>
        <v>#N/A</v>
      </c>
      <c r="E89" s="62">
        <f t="shared" si="10"/>
        <v>88</v>
      </c>
      <c r="F89" s="54" t="e">
        <f>+#REF!+D89</f>
        <v>#REF!</v>
      </c>
      <c r="H89" s="63"/>
      <c r="I89" s="26"/>
      <c r="J89" s="42"/>
      <c r="K89" s="26"/>
    </row>
    <row r="90" spans="1:11" x14ac:dyDescent="0.25">
      <c r="A90" s="53"/>
      <c r="B90" s="59"/>
      <c r="D90" s="40" t="e">
        <f t="shared" si="9"/>
        <v>#N/A</v>
      </c>
      <c r="E90" s="62">
        <f t="shared" si="10"/>
        <v>89</v>
      </c>
      <c r="F90" s="54" t="e">
        <f t="shared" ref="F66:F109" si="11">+F89+D90</f>
        <v>#REF!</v>
      </c>
    </row>
    <row r="91" spans="1:11" x14ac:dyDescent="0.25">
      <c r="A91" s="53"/>
      <c r="B91" s="59"/>
      <c r="D91" s="40" t="e">
        <f t="shared" si="9"/>
        <v>#N/A</v>
      </c>
      <c r="E91" s="62">
        <f t="shared" si="10"/>
        <v>90</v>
      </c>
      <c r="F91" s="54" t="e">
        <f t="shared" si="11"/>
        <v>#REF!</v>
      </c>
    </row>
    <row r="92" spans="1:11" x14ac:dyDescent="0.25">
      <c r="A92" s="53"/>
      <c r="B92" s="59"/>
      <c r="D92" s="40" t="e">
        <f t="shared" si="9"/>
        <v>#N/A</v>
      </c>
      <c r="E92" s="62">
        <f t="shared" si="10"/>
        <v>91</v>
      </c>
      <c r="F92" s="54" t="e">
        <f t="shared" si="11"/>
        <v>#REF!</v>
      </c>
    </row>
    <row r="93" spans="1:11" x14ac:dyDescent="0.25">
      <c r="A93" s="53"/>
      <c r="B93" s="59"/>
      <c r="D93" s="40" t="e">
        <f t="shared" si="9"/>
        <v>#N/A</v>
      </c>
      <c r="E93" s="62">
        <f t="shared" si="10"/>
        <v>92</v>
      </c>
      <c r="F93" s="54" t="e">
        <f t="shared" si="11"/>
        <v>#REF!</v>
      </c>
    </row>
    <row r="94" spans="1:11" x14ac:dyDescent="0.25">
      <c r="A94" s="53"/>
      <c r="B94" s="59"/>
      <c r="D94" s="40" t="e">
        <f t="shared" si="9"/>
        <v>#N/A</v>
      </c>
      <c r="E94" s="62">
        <f t="shared" si="10"/>
        <v>93</v>
      </c>
      <c r="F94" s="54" t="e">
        <f t="shared" si="11"/>
        <v>#REF!</v>
      </c>
    </row>
    <row r="95" spans="1:11" x14ac:dyDescent="0.25">
      <c r="A95" s="53"/>
      <c r="B95" s="59"/>
      <c r="E95" s="62">
        <f t="shared" si="10"/>
        <v>94</v>
      </c>
      <c r="F95" s="54" t="e">
        <f t="shared" si="11"/>
        <v>#REF!</v>
      </c>
    </row>
    <row r="96" spans="1:11" x14ac:dyDescent="0.25">
      <c r="A96" s="41"/>
      <c r="B96" s="59"/>
      <c r="E96" s="62">
        <f t="shared" si="10"/>
        <v>95</v>
      </c>
      <c r="F96" s="54" t="e">
        <f t="shared" si="11"/>
        <v>#REF!</v>
      </c>
    </row>
    <row r="97" spans="1:6" x14ac:dyDescent="0.25">
      <c r="A97" s="41"/>
      <c r="B97" s="59"/>
      <c r="E97" s="62">
        <f t="shared" si="10"/>
        <v>96</v>
      </c>
      <c r="F97" s="54" t="e">
        <f t="shared" si="11"/>
        <v>#REF!</v>
      </c>
    </row>
    <row r="98" spans="1:6" x14ac:dyDescent="0.25">
      <c r="A98" s="41"/>
      <c r="B98" s="59"/>
      <c r="E98" s="62">
        <f t="shared" si="10"/>
        <v>97</v>
      </c>
      <c r="F98" s="54" t="e">
        <f t="shared" si="11"/>
        <v>#REF!</v>
      </c>
    </row>
    <row r="99" spans="1:6" x14ac:dyDescent="0.25">
      <c r="A99" s="41"/>
      <c r="B99" s="59"/>
      <c r="E99" s="62">
        <f t="shared" si="10"/>
        <v>98</v>
      </c>
      <c r="F99" s="54" t="e">
        <f t="shared" si="11"/>
        <v>#REF!</v>
      </c>
    </row>
    <row r="100" spans="1:6" x14ac:dyDescent="0.25">
      <c r="A100" s="41"/>
      <c r="B100" s="59"/>
      <c r="E100" s="62">
        <f t="shared" si="10"/>
        <v>99</v>
      </c>
      <c r="F100" s="54" t="e">
        <f t="shared" si="11"/>
        <v>#REF!</v>
      </c>
    </row>
    <row r="101" spans="1:6" x14ac:dyDescent="0.25">
      <c r="A101" s="41"/>
      <c r="B101" s="59"/>
      <c r="E101" s="62">
        <f t="shared" si="10"/>
        <v>100</v>
      </c>
      <c r="F101" s="54" t="e">
        <f t="shared" si="11"/>
        <v>#REF!</v>
      </c>
    </row>
    <row r="102" spans="1:6" x14ac:dyDescent="0.25">
      <c r="A102" s="41"/>
      <c r="B102" s="59"/>
      <c r="E102" s="62">
        <f t="shared" si="10"/>
        <v>101</v>
      </c>
      <c r="F102" s="54" t="e">
        <f t="shared" si="11"/>
        <v>#REF!</v>
      </c>
    </row>
    <row r="103" spans="1:6" x14ac:dyDescent="0.25">
      <c r="A103" s="41"/>
      <c r="B103" s="59"/>
      <c r="E103" s="62">
        <f t="shared" si="10"/>
        <v>102</v>
      </c>
      <c r="F103" s="54" t="e">
        <f t="shared" si="11"/>
        <v>#REF!</v>
      </c>
    </row>
    <row r="104" spans="1:6" x14ac:dyDescent="0.25">
      <c r="A104" s="41"/>
      <c r="B104" s="59"/>
      <c r="E104" s="62">
        <f t="shared" si="10"/>
        <v>103</v>
      </c>
      <c r="F104" s="54" t="e">
        <f t="shared" si="11"/>
        <v>#REF!</v>
      </c>
    </row>
    <row r="105" spans="1:6" x14ac:dyDescent="0.25">
      <c r="A105" s="41"/>
      <c r="B105" s="59"/>
      <c r="E105" s="62">
        <f t="shared" si="10"/>
        <v>104</v>
      </c>
      <c r="F105" s="54" t="e">
        <f t="shared" si="11"/>
        <v>#REF!</v>
      </c>
    </row>
    <row r="106" spans="1:6" x14ac:dyDescent="0.25">
      <c r="A106" s="41"/>
      <c r="B106" s="59"/>
      <c r="E106" s="62">
        <f t="shared" si="10"/>
        <v>105</v>
      </c>
      <c r="F106" s="54" t="e">
        <f t="shared" si="11"/>
        <v>#REF!</v>
      </c>
    </row>
    <row r="107" spans="1:6" x14ac:dyDescent="0.25">
      <c r="A107" s="41"/>
      <c r="B107" s="59"/>
      <c r="E107" s="62">
        <f t="shared" si="10"/>
        <v>106</v>
      </c>
      <c r="F107" s="54" t="e">
        <f t="shared" si="11"/>
        <v>#REF!</v>
      </c>
    </row>
    <row r="108" spans="1:6" x14ac:dyDescent="0.25">
      <c r="A108" s="41"/>
      <c r="B108" s="59"/>
      <c r="E108" s="62">
        <f t="shared" si="10"/>
        <v>107</v>
      </c>
      <c r="F108" s="54" t="e">
        <f t="shared" si="11"/>
        <v>#REF!</v>
      </c>
    </row>
    <row r="109" spans="1:6" x14ac:dyDescent="0.25">
      <c r="A109" s="41"/>
      <c r="B109" s="59"/>
      <c r="E109" s="62">
        <f t="shared" si="10"/>
        <v>108</v>
      </c>
      <c r="F109" s="54" t="e">
        <f t="shared" si="11"/>
        <v>#REF!</v>
      </c>
    </row>
    <row r="110" spans="1:6" x14ac:dyDescent="0.25">
      <c r="A110" s="41"/>
      <c r="B110" s="59"/>
      <c r="E110" s="62">
        <f t="shared" si="10"/>
        <v>109</v>
      </c>
      <c r="F110" s="54" t="e">
        <f t="shared" ref="F110:F146" si="12">+F109+D110</f>
        <v>#REF!</v>
      </c>
    </row>
    <row r="111" spans="1:6" x14ac:dyDescent="0.25">
      <c r="A111" s="41"/>
      <c r="B111" s="59"/>
      <c r="E111" s="62">
        <f t="shared" si="10"/>
        <v>110</v>
      </c>
      <c r="F111" s="54" t="e">
        <f t="shared" si="12"/>
        <v>#REF!</v>
      </c>
    </row>
    <row r="112" spans="1:6" x14ac:dyDescent="0.25">
      <c r="A112" s="41"/>
      <c r="B112" s="59"/>
      <c r="E112" s="62">
        <f t="shared" si="10"/>
        <v>111</v>
      </c>
      <c r="F112" s="54" t="e">
        <f t="shared" si="12"/>
        <v>#REF!</v>
      </c>
    </row>
    <row r="113" spans="1:6" x14ac:dyDescent="0.25">
      <c r="A113" s="41"/>
      <c r="B113" s="59"/>
      <c r="E113" s="62">
        <f t="shared" si="10"/>
        <v>112</v>
      </c>
      <c r="F113" s="54" t="e">
        <f t="shared" si="12"/>
        <v>#REF!</v>
      </c>
    </row>
    <row r="114" spans="1:6" x14ac:dyDescent="0.25">
      <c r="A114" s="41"/>
      <c r="B114" s="59"/>
      <c r="E114" s="62">
        <f t="shared" si="10"/>
        <v>113</v>
      </c>
      <c r="F114" s="54" t="e">
        <f t="shared" si="12"/>
        <v>#REF!</v>
      </c>
    </row>
    <row r="115" spans="1:6" x14ac:dyDescent="0.25">
      <c r="A115" s="41"/>
      <c r="B115" s="59"/>
      <c r="E115" s="62">
        <f t="shared" si="10"/>
        <v>114</v>
      </c>
      <c r="F115" s="54" t="e">
        <f t="shared" si="12"/>
        <v>#REF!</v>
      </c>
    </row>
    <row r="116" spans="1:6" x14ac:dyDescent="0.25">
      <c r="A116" s="41"/>
      <c r="B116" s="59"/>
      <c r="E116" s="62">
        <f t="shared" si="10"/>
        <v>115</v>
      </c>
      <c r="F116" s="54" t="e">
        <f t="shared" si="12"/>
        <v>#REF!</v>
      </c>
    </row>
    <row r="117" spans="1:6" x14ac:dyDescent="0.25">
      <c r="A117" s="41"/>
      <c r="B117" s="59"/>
      <c r="E117" s="62">
        <f t="shared" si="10"/>
        <v>116</v>
      </c>
      <c r="F117" s="54" t="e">
        <f t="shared" si="12"/>
        <v>#REF!</v>
      </c>
    </row>
    <row r="118" spans="1:6" x14ac:dyDescent="0.25">
      <c r="A118" s="41"/>
      <c r="B118" s="59"/>
      <c r="E118" s="62">
        <f t="shared" si="10"/>
        <v>117</v>
      </c>
      <c r="F118" s="54" t="e">
        <f t="shared" si="12"/>
        <v>#REF!</v>
      </c>
    </row>
    <row r="119" spans="1:6" x14ac:dyDescent="0.25">
      <c r="A119" s="41"/>
      <c r="B119" s="59"/>
      <c r="E119" s="62">
        <f t="shared" si="10"/>
        <v>118</v>
      </c>
      <c r="F119" s="54" t="e">
        <f t="shared" si="12"/>
        <v>#REF!</v>
      </c>
    </row>
    <row r="120" spans="1:6" x14ac:dyDescent="0.25">
      <c r="A120" s="41"/>
      <c r="B120" s="59"/>
      <c r="E120" s="62">
        <f t="shared" si="10"/>
        <v>119</v>
      </c>
      <c r="F120" s="54" t="e">
        <f t="shared" si="12"/>
        <v>#REF!</v>
      </c>
    </row>
    <row r="121" spans="1:6" x14ac:dyDescent="0.25">
      <c r="A121" s="41"/>
      <c r="B121" s="59"/>
      <c r="E121" s="62">
        <f t="shared" si="10"/>
        <v>120</v>
      </c>
      <c r="F121" s="54" t="e">
        <f t="shared" si="12"/>
        <v>#REF!</v>
      </c>
    </row>
    <row r="122" spans="1:6" x14ac:dyDescent="0.25">
      <c r="A122" s="41"/>
      <c r="B122" s="59"/>
      <c r="E122" s="62">
        <f t="shared" si="10"/>
        <v>121</v>
      </c>
      <c r="F122" s="54" t="e">
        <f t="shared" si="12"/>
        <v>#REF!</v>
      </c>
    </row>
    <row r="123" spans="1:6" x14ac:dyDescent="0.25">
      <c r="A123" s="41"/>
      <c r="B123" s="59"/>
      <c r="E123" s="62">
        <f t="shared" si="10"/>
        <v>122</v>
      </c>
      <c r="F123" s="54" t="e">
        <f t="shared" si="12"/>
        <v>#REF!</v>
      </c>
    </row>
    <row r="124" spans="1:6" x14ac:dyDescent="0.25">
      <c r="A124" s="41"/>
      <c r="B124" s="59"/>
      <c r="E124" s="62">
        <f t="shared" si="10"/>
        <v>123</v>
      </c>
      <c r="F124" s="54" t="e">
        <f t="shared" si="12"/>
        <v>#REF!</v>
      </c>
    </row>
    <row r="125" spans="1:6" x14ac:dyDescent="0.25">
      <c r="A125" s="41"/>
      <c r="B125" s="59"/>
      <c r="E125" s="62">
        <f t="shared" si="10"/>
        <v>124</v>
      </c>
      <c r="F125" s="54" t="e">
        <f t="shared" si="12"/>
        <v>#REF!</v>
      </c>
    </row>
    <row r="126" spans="1:6" x14ac:dyDescent="0.25">
      <c r="A126" s="41"/>
      <c r="B126" s="59"/>
      <c r="E126" s="62">
        <f t="shared" si="10"/>
        <v>125</v>
      </c>
      <c r="F126" s="54" t="e">
        <f t="shared" si="12"/>
        <v>#REF!</v>
      </c>
    </row>
    <row r="127" spans="1:6" x14ac:dyDescent="0.25">
      <c r="A127" s="41"/>
      <c r="B127" s="59"/>
      <c r="E127" s="62">
        <f t="shared" si="10"/>
        <v>126</v>
      </c>
      <c r="F127" s="54" t="e">
        <f t="shared" si="12"/>
        <v>#REF!</v>
      </c>
    </row>
    <row r="128" spans="1:6" x14ac:dyDescent="0.25">
      <c r="A128" s="41"/>
      <c r="B128" s="59"/>
      <c r="E128" s="62">
        <f t="shared" si="10"/>
        <v>127</v>
      </c>
      <c r="F128" s="54" t="e">
        <f t="shared" si="12"/>
        <v>#REF!</v>
      </c>
    </row>
    <row r="129" spans="1:6" x14ac:dyDescent="0.25">
      <c r="A129" s="41"/>
      <c r="B129" s="59"/>
      <c r="E129" s="62">
        <f t="shared" si="10"/>
        <v>128</v>
      </c>
      <c r="F129" s="54" t="e">
        <f t="shared" si="12"/>
        <v>#REF!</v>
      </c>
    </row>
    <row r="130" spans="1:6" x14ac:dyDescent="0.25">
      <c r="A130" s="41"/>
      <c r="B130" s="59"/>
      <c r="E130" s="62">
        <f t="shared" si="10"/>
        <v>129</v>
      </c>
      <c r="F130" s="54" t="e">
        <f t="shared" si="12"/>
        <v>#REF!</v>
      </c>
    </row>
    <row r="131" spans="1:6" x14ac:dyDescent="0.25">
      <c r="A131" s="41"/>
      <c r="B131" s="59"/>
      <c r="E131" s="62">
        <f t="shared" si="10"/>
        <v>130</v>
      </c>
      <c r="F131" s="54" t="e">
        <f t="shared" si="12"/>
        <v>#REF!</v>
      </c>
    </row>
    <row r="132" spans="1:6" x14ac:dyDescent="0.25">
      <c r="A132" s="41"/>
      <c r="B132" s="59"/>
      <c r="E132" s="62">
        <f t="shared" si="10"/>
        <v>131</v>
      </c>
      <c r="F132" s="54" t="e">
        <f t="shared" si="12"/>
        <v>#REF!</v>
      </c>
    </row>
    <row r="133" spans="1:6" x14ac:dyDescent="0.25">
      <c r="A133" s="41"/>
      <c r="B133" s="59"/>
      <c r="E133" s="62">
        <f t="shared" si="10"/>
        <v>132</v>
      </c>
      <c r="F133" s="54" t="e">
        <f t="shared" si="12"/>
        <v>#REF!</v>
      </c>
    </row>
    <row r="134" spans="1:6" x14ac:dyDescent="0.25">
      <c r="A134" s="41"/>
      <c r="B134" s="59"/>
      <c r="E134" s="62">
        <f t="shared" si="10"/>
        <v>133</v>
      </c>
      <c r="F134" s="54" t="e">
        <f t="shared" si="12"/>
        <v>#REF!</v>
      </c>
    </row>
    <row r="135" spans="1:6" x14ac:dyDescent="0.25">
      <c r="A135" s="41"/>
      <c r="B135" s="59"/>
      <c r="E135" s="62">
        <f t="shared" si="10"/>
        <v>134</v>
      </c>
      <c r="F135" s="54" t="e">
        <f t="shared" si="12"/>
        <v>#REF!</v>
      </c>
    </row>
    <row r="136" spans="1:6" x14ac:dyDescent="0.25">
      <c r="A136" s="41"/>
      <c r="B136" s="59"/>
      <c r="E136" s="62">
        <f t="shared" si="10"/>
        <v>135</v>
      </c>
      <c r="F136" s="54" t="e">
        <f t="shared" si="12"/>
        <v>#REF!</v>
      </c>
    </row>
    <row r="137" spans="1:6" x14ac:dyDescent="0.25">
      <c r="A137" s="41"/>
      <c r="B137" s="59"/>
      <c r="E137" s="62">
        <f t="shared" si="10"/>
        <v>136</v>
      </c>
      <c r="F137" s="54" t="e">
        <f t="shared" si="12"/>
        <v>#REF!</v>
      </c>
    </row>
    <row r="138" spans="1:6" x14ac:dyDescent="0.25">
      <c r="A138" s="41"/>
      <c r="B138" s="59"/>
      <c r="E138" s="62">
        <f t="shared" si="10"/>
        <v>137</v>
      </c>
      <c r="F138" s="54" t="e">
        <f t="shared" si="12"/>
        <v>#REF!</v>
      </c>
    </row>
    <row r="139" spans="1:6" x14ac:dyDescent="0.25">
      <c r="A139" s="41"/>
      <c r="B139" s="59"/>
      <c r="E139" s="62">
        <f t="shared" si="10"/>
        <v>138</v>
      </c>
      <c r="F139" s="54" t="e">
        <f t="shared" si="12"/>
        <v>#REF!</v>
      </c>
    </row>
    <row r="140" spans="1:6" x14ac:dyDescent="0.25">
      <c r="A140" s="41"/>
      <c r="B140" s="59"/>
      <c r="E140" s="62">
        <f t="shared" si="10"/>
        <v>139</v>
      </c>
      <c r="F140" s="54" t="e">
        <f t="shared" si="12"/>
        <v>#REF!</v>
      </c>
    </row>
    <row r="141" spans="1:6" x14ac:dyDescent="0.25">
      <c r="A141" s="41"/>
      <c r="B141" s="59"/>
      <c r="E141" s="62">
        <f t="shared" si="10"/>
        <v>140</v>
      </c>
      <c r="F141" s="54" t="e">
        <f t="shared" si="12"/>
        <v>#REF!</v>
      </c>
    </row>
    <row r="142" spans="1:6" x14ac:dyDescent="0.25">
      <c r="A142" s="41"/>
      <c r="B142" s="59"/>
      <c r="E142" s="62">
        <f t="shared" si="10"/>
        <v>141</v>
      </c>
      <c r="F142" s="54" t="e">
        <f t="shared" si="12"/>
        <v>#REF!</v>
      </c>
    </row>
    <row r="143" spans="1:6" x14ac:dyDescent="0.25">
      <c r="A143" s="41"/>
      <c r="B143" s="59"/>
      <c r="E143" s="62">
        <f t="shared" ref="E143:E146" si="13">+E142+1</f>
        <v>142</v>
      </c>
      <c r="F143" s="54" t="e">
        <f t="shared" si="12"/>
        <v>#REF!</v>
      </c>
    </row>
    <row r="144" spans="1:6" x14ac:dyDescent="0.25">
      <c r="B144" s="59"/>
      <c r="E144" s="62">
        <f t="shared" si="13"/>
        <v>143</v>
      </c>
      <c r="F144" s="54" t="e">
        <f t="shared" si="12"/>
        <v>#REF!</v>
      </c>
    </row>
    <row r="145" spans="2:6" x14ac:dyDescent="0.25">
      <c r="B145" s="59"/>
      <c r="E145" s="62">
        <f t="shared" si="13"/>
        <v>144</v>
      </c>
      <c r="F145" s="54" t="e">
        <f t="shared" si="12"/>
        <v>#REF!</v>
      </c>
    </row>
    <row r="146" spans="2:6" x14ac:dyDescent="0.25">
      <c r="B146" s="59"/>
      <c r="E146" s="62">
        <f t="shared" si="13"/>
        <v>145</v>
      </c>
      <c r="F146" s="54" t="e">
        <f t="shared" si="12"/>
        <v>#REF!</v>
      </c>
    </row>
  </sheetData>
  <sortState ref="A2:G88">
    <sortCondition ref="A2:A88"/>
  </sortState>
  <phoneticPr fontId="2" type="noConversion"/>
  <pageMargins left="0.75" right="0.75" top="0.41" bottom="0.35" header="0" footer="0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Exportar</vt:lpstr>
      <vt:lpstr>Carga</vt:lpstr>
      <vt:lpstr>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2017-05-16T13:42:13Z</cp:lastPrinted>
  <dcterms:created xsi:type="dcterms:W3CDTF">2006-09-16T00:00:00Z</dcterms:created>
  <dcterms:modified xsi:type="dcterms:W3CDTF">2018-03-19T16:21:20Z</dcterms:modified>
</cp:coreProperties>
</file>