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9D32A3A-265C-497B-B443-50344FC46F82}" xr6:coauthVersionLast="47" xr6:coauthVersionMax="47" xr10:uidLastSave="{00000000-0000-0000-0000-000000000000}"/>
  <bookViews>
    <workbookView xWindow="-120" yWindow="-120" windowWidth="29040" windowHeight="15840" xr2:uid="{2BB75F19-7AE6-4003-A577-5FB411F5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A62" i="1"/>
  <c r="A61" i="1"/>
  <c r="A60" i="1"/>
  <c r="A59" i="1"/>
  <c r="A58" i="1"/>
  <c r="A52" i="1"/>
  <c r="B48" i="1"/>
  <c r="C33" i="1"/>
  <c r="B26" i="1"/>
  <c r="B25" i="1"/>
  <c r="B23" i="1"/>
  <c r="B15" i="1"/>
  <c r="B24" i="1"/>
  <c r="B22" i="1"/>
  <c r="B18" i="1"/>
  <c r="B17" i="1"/>
  <c r="B16" i="1"/>
  <c r="B14" i="1"/>
  <c r="G22" i="1"/>
  <c r="E23" i="1" s="1"/>
  <c r="E17" i="1"/>
  <c r="B19" i="1"/>
  <c r="B10" i="1"/>
  <c r="E10" i="1" s="1"/>
  <c r="A63" i="1" l="1"/>
  <c r="G23" i="1"/>
  <c r="G24" i="1" s="1"/>
  <c r="G25" i="1" s="1"/>
  <c r="G26" i="1" s="1"/>
  <c r="B27" i="1"/>
  <c r="B29" i="1" s="1"/>
  <c r="B33" i="1" s="1"/>
  <c r="D33" i="1" s="1"/>
  <c r="C37" i="1"/>
  <c r="E24" i="1"/>
  <c r="B37" i="1" l="1"/>
  <c r="B34" i="1"/>
  <c r="B35" i="1"/>
  <c r="B36" i="1"/>
  <c r="E33" i="1"/>
  <c r="E25" i="1"/>
  <c r="C34" i="1"/>
  <c r="D34" i="1" l="1"/>
  <c r="E34" i="1" s="1"/>
  <c r="E26" i="1"/>
  <c r="C35" i="1"/>
  <c r="D35" i="1" s="1"/>
  <c r="E35" i="1" l="1"/>
  <c r="C36" i="1"/>
  <c r="D36" i="1" s="1"/>
  <c r="C41" i="1" s="1"/>
  <c r="D37" i="1"/>
  <c r="A42" i="1" l="1"/>
  <c r="E36" i="1"/>
  <c r="E37" i="1" s="1"/>
  <c r="A48" i="1" s="1"/>
  <c r="A49" i="1" s="1"/>
  <c r="B52" i="1" s="1"/>
  <c r="A53" i="1" s="1"/>
  <c r="B53" i="1" s="1"/>
</calcChain>
</file>

<file path=xl/sharedStrings.xml><?xml version="1.0" encoding="utf-8"?>
<sst xmlns="http://schemas.openxmlformats.org/spreadsheetml/2006/main" count="43" uniqueCount="42">
  <si>
    <t>CBA</t>
  </si>
  <si>
    <t>1.development costs</t>
  </si>
  <si>
    <t>new computers</t>
  </si>
  <si>
    <t>new printer</t>
  </si>
  <si>
    <t>training cost</t>
  </si>
  <si>
    <t>system analyst fee</t>
  </si>
  <si>
    <t>programmers fee</t>
  </si>
  <si>
    <t>II. Operating Costs</t>
  </si>
  <si>
    <t>A.Existing operating cost (Eoc)</t>
  </si>
  <si>
    <t>Salary of threeassesment clerks</t>
  </si>
  <si>
    <t>overtime of three assesment clerks</t>
  </si>
  <si>
    <t>existing office supplies</t>
  </si>
  <si>
    <t>maintenance cost on existing equipment</t>
  </si>
  <si>
    <t>utilities on city servies and tranportation</t>
  </si>
  <si>
    <t>lending interest rate 2.00% permonth</t>
  </si>
  <si>
    <t>B. Proposed operating costs</t>
  </si>
  <si>
    <t>salaries</t>
  </si>
  <si>
    <t>oovertime</t>
  </si>
  <si>
    <t>supplies</t>
  </si>
  <si>
    <t>maintenace cost</t>
  </si>
  <si>
    <t>increse in eletricbills</t>
  </si>
  <si>
    <t>life cycle 5 years</t>
  </si>
  <si>
    <t>Savings = eoc -poc</t>
  </si>
  <si>
    <t>D. Comparative table</t>
  </si>
  <si>
    <t>year(n)</t>
  </si>
  <si>
    <t>Savings</t>
  </si>
  <si>
    <t>present value</t>
  </si>
  <si>
    <t>Cumuplative (PV)</t>
  </si>
  <si>
    <t>mark</t>
  </si>
  <si>
    <t>Interest (1+i)</t>
  </si>
  <si>
    <t>X</t>
  </si>
  <si>
    <t>/</t>
  </si>
  <si>
    <t>x</t>
  </si>
  <si>
    <t>PBP</t>
  </si>
  <si>
    <t>pbp= ((dc-cpv of last x)/pv of / mark)+ #x</t>
  </si>
  <si>
    <t>3.13 years</t>
  </si>
  <si>
    <t>net present value</t>
  </si>
  <si>
    <t>cpv of 5th year - dc</t>
  </si>
  <si>
    <t>roi</t>
  </si>
  <si>
    <t>DCBEP</t>
  </si>
  <si>
    <t>DC</t>
  </si>
  <si>
    <t>SUM OF A58 to A62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</si>
</sst>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2" fontId="0" fillId="0" borderId="0" xfId="0" applyNumberFormat="1"/>
    <xf numFmtId="164" fontId="0" fillId="0" borderId="0" xfId="1" applyFont="1"/>
    <xf numFmtId="164" fontId="0" fillId="0" borderId="0" xfId="0" applyNumberFormat="1"/>
    <xf numFmtId="9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0B37-386F-4115-8302-D03E49407A5D}">
  <dimension ref="A2:G63"/>
  <sheetViews>
    <sheetView tabSelected="1" topLeftCell="A13" workbookViewId="0">
      <selection activeCell="F58" sqref="F58"/>
    </sheetView>
  </sheetViews>
  <sheetFormatPr defaultRowHeight="15" x14ac:dyDescent="0.25"/>
  <cols>
    <col min="1" max="1" width="26.42578125" customWidth="1"/>
    <col min="2" max="2" width="17.28515625" customWidth="1"/>
    <col min="4" max="4" width="12.42578125" customWidth="1"/>
    <col min="5" max="5" width="15" customWidth="1"/>
    <col min="6" max="6" width="10.5703125" bestFit="1" customWidth="1"/>
  </cols>
  <sheetData>
    <row r="2" spans="1:6" x14ac:dyDescent="0.25">
      <c r="A2" t="s">
        <v>0</v>
      </c>
      <c r="F2" t="s">
        <v>14</v>
      </c>
    </row>
    <row r="3" spans="1:6" x14ac:dyDescent="0.25">
      <c r="A3" t="s">
        <v>1</v>
      </c>
      <c r="F3" t="s">
        <v>21</v>
      </c>
    </row>
    <row r="4" spans="1:6" x14ac:dyDescent="0.25">
      <c r="A4" t="s">
        <v>2</v>
      </c>
      <c r="B4" s="1">
        <v>23500</v>
      </c>
    </row>
    <row r="5" spans="1:6" x14ac:dyDescent="0.25">
      <c r="A5" t="s">
        <v>3</v>
      </c>
      <c r="B5" s="1">
        <v>3500</v>
      </c>
    </row>
    <row r="6" spans="1:6" x14ac:dyDescent="0.25">
      <c r="A6" t="s">
        <v>4</v>
      </c>
      <c r="B6" s="1">
        <v>1500</v>
      </c>
    </row>
    <row r="7" spans="1:6" x14ac:dyDescent="0.25">
      <c r="A7" t="s">
        <v>5</v>
      </c>
      <c r="B7" s="1">
        <v>30000</v>
      </c>
    </row>
    <row r="8" spans="1:6" x14ac:dyDescent="0.25">
      <c r="A8" t="s">
        <v>6</v>
      </c>
      <c r="B8" s="1">
        <v>20000</v>
      </c>
    </row>
    <row r="10" spans="1:6" x14ac:dyDescent="0.25">
      <c r="B10" s="1">
        <f xml:space="preserve"> SUM(B4:B8)</f>
        <v>78500</v>
      </c>
      <c r="D10" s="5">
        <v>0.5</v>
      </c>
      <c r="E10">
        <f>B10*0.5</f>
        <v>39250</v>
      </c>
    </row>
    <row r="12" spans="1:6" x14ac:dyDescent="0.25">
      <c r="A12" t="s">
        <v>7</v>
      </c>
    </row>
    <row r="13" spans="1:6" x14ac:dyDescent="0.25">
      <c r="A13" t="s">
        <v>8</v>
      </c>
    </row>
    <row r="14" spans="1:6" x14ac:dyDescent="0.25">
      <c r="A14" t="s">
        <v>9</v>
      </c>
      <c r="B14" s="3">
        <f>12*25500</f>
        <v>306000</v>
      </c>
    </row>
    <row r="15" spans="1:6" x14ac:dyDescent="0.25">
      <c r="A15" t="s">
        <v>10</v>
      </c>
      <c r="B15" s="3">
        <f>12*7500</f>
        <v>90000</v>
      </c>
    </row>
    <row r="16" spans="1:6" x14ac:dyDescent="0.25">
      <c r="A16" t="s">
        <v>11</v>
      </c>
      <c r="B16" s="3">
        <f>12*10000</f>
        <v>120000</v>
      </c>
    </row>
    <row r="17" spans="1:7" x14ac:dyDescent="0.25">
      <c r="A17" t="s">
        <v>12</v>
      </c>
      <c r="B17" s="3">
        <f>12*1000</f>
        <v>12000</v>
      </c>
      <c r="E17">
        <f>2*12</f>
        <v>24</v>
      </c>
    </row>
    <row r="18" spans="1:7" x14ac:dyDescent="0.25">
      <c r="A18" t="s">
        <v>13</v>
      </c>
      <c r="B18" s="3">
        <f>12*851</f>
        <v>10212</v>
      </c>
    </row>
    <row r="19" spans="1:7" x14ac:dyDescent="0.25">
      <c r="B19" s="6">
        <f>SUM(B14:B18)</f>
        <v>538212</v>
      </c>
    </row>
    <row r="21" spans="1:7" x14ac:dyDescent="0.25">
      <c r="A21" t="s">
        <v>15</v>
      </c>
    </row>
    <row r="22" spans="1:7" x14ac:dyDescent="0.25">
      <c r="A22" t="s">
        <v>16</v>
      </c>
      <c r="B22" s="3">
        <f>12*25500</f>
        <v>306000</v>
      </c>
      <c r="E22">
        <v>0.24</v>
      </c>
      <c r="G22" s="2">
        <f>1+E22</f>
        <v>1.24</v>
      </c>
    </row>
    <row r="23" spans="1:7" x14ac:dyDescent="0.25">
      <c r="A23" t="s">
        <v>17</v>
      </c>
      <c r="B23" s="4">
        <f>((7500-2000)*12)</f>
        <v>66000</v>
      </c>
      <c r="E23">
        <f>G22*0.24</f>
        <v>0.29759999999999998</v>
      </c>
      <c r="G23" s="2">
        <f>(G22*0.24)+G22</f>
        <v>1.5375999999999999</v>
      </c>
    </row>
    <row r="24" spans="1:7" x14ac:dyDescent="0.25">
      <c r="A24" t="s">
        <v>18</v>
      </c>
      <c r="B24" s="3">
        <f>12*8000</f>
        <v>96000</v>
      </c>
      <c r="E24">
        <f>G23*0.24</f>
        <v>0.36902399999999996</v>
      </c>
      <c r="G24" s="2">
        <f>(G23*0.24)+G23</f>
        <v>1.9066239999999999</v>
      </c>
    </row>
    <row r="25" spans="1:7" x14ac:dyDescent="0.25">
      <c r="A25" t="s">
        <v>19</v>
      </c>
      <c r="B25" s="4">
        <f>(630+1000)*12</f>
        <v>19560</v>
      </c>
      <c r="E25">
        <f>G24*0.24</f>
        <v>0.45758975999999996</v>
      </c>
      <c r="G25" s="2">
        <f t="shared" ref="G25:G26" si="0">(G24*0.24)+G24</f>
        <v>2.3642137599999997</v>
      </c>
    </row>
    <row r="26" spans="1:7" x14ac:dyDescent="0.25">
      <c r="A26" t="s">
        <v>20</v>
      </c>
      <c r="B26" s="4">
        <f>(155+851)*12</f>
        <v>12072</v>
      </c>
      <c r="E26">
        <f>G25*0.24</f>
        <v>0.56741130239999993</v>
      </c>
      <c r="G26" s="2">
        <f t="shared" si="0"/>
        <v>2.9316250623999998</v>
      </c>
    </row>
    <row r="27" spans="1:7" x14ac:dyDescent="0.25">
      <c r="B27" s="6">
        <f>SUM(B22:B26)</f>
        <v>499632</v>
      </c>
      <c r="G27" s="2"/>
    </row>
    <row r="28" spans="1:7" x14ac:dyDescent="0.25">
      <c r="G28" s="2"/>
    </row>
    <row r="29" spans="1:7" x14ac:dyDescent="0.25">
      <c r="A29" t="s">
        <v>22</v>
      </c>
      <c r="B29" s="6">
        <f>B19-B27</f>
        <v>38580</v>
      </c>
      <c r="G29" s="2"/>
    </row>
    <row r="30" spans="1:7" x14ac:dyDescent="0.25">
      <c r="G30" s="2"/>
    </row>
    <row r="31" spans="1:7" x14ac:dyDescent="0.25">
      <c r="A31" t="s">
        <v>23</v>
      </c>
      <c r="G31" s="2"/>
    </row>
    <row r="32" spans="1:7" x14ac:dyDescent="0.25">
      <c r="A32" t="s">
        <v>24</v>
      </c>
      <c r="B32" t="s">
        <v>25</v>
      </c>
      <c r="C32" t="s">
        <v>29</v>
      </c>
      <c r="D32" t="s">
        <v>26</v>
      </c>
      <c r="E32" t="s">
        <v>27</v>
      </c>
      <c r="F32" t="s">
        <v>28</v>
      </c>
      <c r="G32" s="2"/>
    </row>
    <row r="33" spans="1:7" x14ac:dyDescent="0.25">
      <c r="A33">
        <v>1</v>
      </c>
      <c r="B33" s="4">
        <f>$B$29</f>
        <v>38580</v>
      </c>
      <c r="C33" s="2">
        <f>G22</f>
        <v>1.24</v>
      </c>
      <c r="D33" s="4">
        <f>B33/C33</f>
        <v>31112.903225806451</v>
      </c>
      <c r="E33" s="4">
        <f>D33</f>
        <v>31112.903225806451</v>
      </c>
      <c r="F33" t="s">
        <v>30</v>
      </c>
      <c r="G33" s="2"/>
    </row>
    <row r="34" spans="1:7" x14ac:dyDescent="0.25">
      <c r="A34">
        <v>2</v>
      </c>
      <c r="B34" s="4">
        <f t="shared" ref="B34:B37" si="1">$B$29</f>
        <v>38580</v>
      </c>
      <c r="C34" s="2">
        <f>G23</f>
        <v>1.5375999999999999</v>
      </c>
      <c r="D34" s="4">
        <f>B34/C34</f>
        <v>25091.050988553594</v>
      </c>
      <c r="E34" s="4">
        <f>E33+D34</f>
        <v>56203.954214360041</v>
      </c>
      <c r="F34" t="s">
        <v>32</v>
      </c>
      <c r="G34" s="2"/>
    </row>
    <row r="35" spans="1:7" x14ac:dyDescent="0.25">
      <c r="A35">
        <v>3</v>
      </c>
      <c r="B35" s="4">
        <f t="shared" si="1"/>
        <v>38580</v>
      </c>
      <c r="C35" s="2">
        <f>G24</f>
        <v>1.9066239999999999</v>
      </c>
      <c r="D35" s="4">
        <f>B35/C35</f>
        <v>20234.718539156122</v>
      </c>
      <c r="E35" s="4">
        <f t="shared" ref="E35:E36" si="2">E34+D35</f>
        <v>76438.672753516163</v>
      </c>
      <c r="F35" t="s">
        <v>32</v>
      </c>
      <c r="G35" s="2"/>
    </row>
    <row r="36" spans="1:7" x14ac:dyDescent="0.25">
      <c r="A36">
        <v>4</v>
      </c>
      <c r="B36" s="4">
        <f t="shared" si="1"/>
        <v>38580</v>
      </c>
      <c r="C36" s="2">
        <f>G25</f>
        <v>2.3642137599999997</v>
      </c>
      <c r="D36" s="4">
        <f>B36/C36</f>
        <v>16318.321402545262</v>
      </c>
      <c r="E36" s="4">
        <f t="shared" si="2"/>
        <v>92756.994156061424</v>
      </c>
      <c r="F36" t="s">
        <v>31</v>
      </c>
      <c r="G36" s="2"/>
    </row>
    <row r="37" spans="1:7" x14ac:dyDescent="0.25">
      <c r="A37">
        <v>5</v>
      </c>
      <c r="B37" s="4">
        <f t="shared" si="1"/>
        <v>38580</v>
      </c>
      <c r="C37" s="2">
        <f>G26</f>
        <v>2.9316250623999998</v>
      </c>
      <c r="D37" s="4">
        <f>B37/C37</f>
        <v>13159.936614955855</v>
      </c>
      <c r="E37" s="4">
        <f>E36+D37</f>
        <v>105916.93077101727</v>
      </c>
      <c r="G37" s="2"/>
    </row>
    <row r="38" spans="1:7" x14ac:dyDescent="0.25">
      <c r="B38" s="4"/>
      <c r="C38" s="2"/>
      <c r="D38" s="4"/>
      <c r="E38" s="4"/>
      <c r="G38" s="2"/>
    </row>
    <row r="39" spans="1:7" x14ac:dyDescent="0.25">
      <c r="A39" t="s">
        <v>33</v>
      </c>
      <c r="B39" s="4"/>
      <c r="C39" s="2"/>
      <c r="D39" s="4"/>
      <c r="E39" s="4"/>
      <c r="G39" s="2"/>
    </row>
    <row r="40" spans="1:7" x14ac:dyDescent="0.25">
      <c r="A40" t="s">
        <v>34</v>
      </c>
      <c r="B40" s="4"/>
      <c r="C40" s="2"/>
      <c r="D40" s="4"/>
      <c r="E40" s="4"/>
      <c r="G40" s="2"/>
    </row>
    <row r="41" spans="1:7" x14ac:dyDescent="0.25">
      <c r="A41">
        <v>78500</v>
      </c>
      <c r="B41" s="4">
        <v>-76438.672753516206</v>
      </c>
      <c r="C41" s="2">
        <f>D36</f>
        <v>16318.321402545262</v>
      </c>
      <c r="D41" s="4"/>
      <c r="E41" s="4"/>
      <c r="G41" s="2"/>
    </row>
    <row r="42" spans="1:7" x14ac:dyDescent="0.25">
      <c r="A42" s="6">
        <f>((A41-E35)/C41)+3</f>
        <v>3.1263198092275792</v>
      </c>
      <c r="B42" s="4"/>
      <c r="C42" s="2"/>
      <c r="D42" s="4"/>
      <c r="E42" s="4"/>
      <c r="G42" s="2"/>
    </row>
    <row r="43" spans="1:7" x14ac:dyDescent="0.25">
      <c r="B43" s="4"/>
      <c r="C43" s="2"/>
      <c r="D43" s="4"/>
      <c r="E43" s="4"/>
      <c r="G43" s="2"/>
    </row>
    <row r="44" spans="1:7" x14ac:dyDescent="0.25">
      <c r="A44" t="s">
        <v>35</v>
      </c>
      <c r="B44" s="4"/>
      <c r="C44" s="2"/>
      <c r="D44" s="4"/>
      <c r="E44" s="4"/>
      <c r="G44" s="2"/>
    </row>
    <row r="45" spans="1:7" x14ac:dyDescent="0.25">
      <c r="B45" s="4"/>
      <c r="C45" s="2"/>
      <c r="D45" s="4"/>
      <c r="E45" s="4"/>
      <c r="G45" s="2"/>
    </row>
    <row r="46" spans="1:7" x14ac:dyDescent="0.25">
      <c r="A46" t="s">
        <v>36</v>
      </c>
      <c r="B46" s="4"/>
      <c r="C46" s="2"/>
      <c r="D46" s="4"/>
      <c r="E46" s="4"/>
      <c r="G46" s="2"/>
    </row>
    <row r="47" spans="1:7" x14ac:dyDescent="0.25">
      <c r="A47" t="s">
        <v>37</v>
      </c>
      <c r="B47" s="4"/>
      <c r="C47" s="2"/>
      <c r="D47" s="4"/>
      <c r="E47" s="4"/>
      <c r="G47" s="2"/>
    </row>
    <row r="48" spans="1:7" x14ac:dyDescent="0.25">
      <c r="A48" s="4">
        <f>E37</f>
        <v>105916.93077101727</v>
      </c>
      <c r="B48">
        <f>A41</f>
        <v>78500</v>
      </c>
      <c r="G48" s="2"/>
    </row>
    <row r="49" spans="1:7" x14ac:dyDescent="0.25">
      <c r="A49" s="6">
        <f>A48-B48</f>
        <v>27416.930771017272</v>
      </c>
      <c r="G49" s="2"/>
    </row>
    <row r="50" spans="1:7" x14ac:dyDescent="0.25">
      <c r="G50" s="2"/>
    </row>
    <row r="51" spans="1:7" x14ac:dyDescent="0.25">
      <c r="A51" t="s">
        <v>38</v>
      </c>
      <c r="G51" s="2"/>
    </row>
    <row r="52" spans="1:7" x14ac:dyDescent="0.25">
      <c r="A52">
        <f>A41</f>
        <v>78500</v>
      </c>
      <c r="B52" s="4">
        <f>A49</f>
        <v>27416.930771017272</v>
      </c>
    </row>
    <row r="53" spans="1:7" x14ac:dyDescent="0.25">
      <c r="A53" s="4">
        <f>B52/A52</f>
        <v>0.34926026459894616</v>
      </c>
      <c r="B53" s="6">
        <f>A53*100</f>
        <v>34.926026459894615</v>
      </c>
    </row>
    <row r="56" spans="1:7" x14ac:dyDescent="0.25">
      <c r="A56" t="s">
        <v>39</v>
      </c>
    </row>
    <row r="57" spans="1:7" x14ac:dyDescent="0.25">
      <c r="A57">
        <v>78500</v>
      </c>
      <c r="B57" t="s">
        <v>40</v>
      </c>
      <c r="D57" s="7">
        <f>A57/A63</f>
        <v>28603.824929720664</v>
      </c>
    </row>
    <row r="58" spans="1:7" x14ac:dyDescent="0.25">
      <c r="A58">
        <f>1/1.24</f>
        <v>0.80645161290322587</v>
      </c>
    </row>
    <row r="59" spans="1:7" x14ac:dyDescent="0.25">
      <c r="A59">
        <f>1/1.54</f>
        <v>0.64935064935064934</v>
      </c>
    </row>
    <row r="60" spans="1:7" x14ac:dyDescent="0.25">
      <c r="A60">
        <f>1/1.91</f>
        <v>0.52356020942408377</v>
      </c>
    </row>
    <row r="61" spans="1:7" x14ac:dyDescent="0.25">
      <c r="A61">
        <f>1/2.36</f>
        <v>0.42372881355932207</v>
      </c>
    </row>
    <row r="62" spans="1:7" x14ac:dyDescent="0.25">
      <c r="A62">
        <f>1/2.93</f>
        <v>0.34129692832764502</v>
      </c>
    </row>
    <row r="63" spans="1:7" x14ac:dyDescent="0.25">
      <c r="A63">
        <f>SUM(A58:A62)</f>
        <v>2.7443882135649265</v>
      </c>
      <c r="B6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ENRICO O. ABENES</cp:lastModifiedBy>
  <dcterms:created xsi:type="dcterms:W3CDTF">2024-08-07T11:43:16Z</dcterms:created>
  <dcterms:modified xsi:type="dcterms:W3CDTF">2024-08-07T16:18:10Z</dcterms:modified>
</cp:coreProperties>
</file>